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TA\data firebase\"/>
    </mc:Choice>
  </mc:AlternateContent>
  <bookViews>
    <workbookView xWindow="0" yWindow="0" windowWidth="16815" windowHeight="8445" activeTab="1"/>
  </bookViews>
  <sheets>
    <sheet name="Sheet3" sheetId="3" r:id="rId1"/>
    <sheet name="Sheet1" sheetId="1" r:id="rId2"/>
  </sheets>
  <definedNames>
    <definedName name="ExternalData_2" localSheetId="0" hidden="1">Sheet3!$A$1:$I$7453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6159" i="1" l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2" i="3"/>
  <c r="J7078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2" i="1"/>
  <c r="A43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6" i="1"/>
  <c r="A217" i="1"/>
  <c r="A218" i="1"/>
  <c r="A219" i="1"/>
  <c r="A220" i="1"/>
  <c r="A221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6" i="1"/>
  <c r="A237" i="1"/>
  <c r="A238" i="1"/>
  <c r="A239" i="1"/>
  <c r="A240" i="1"/>
  <c r="A241" i="1"/>
  <c r="A242" i="1"/>
  <c r="A243" i="1"/>
  <c r="A244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8" i="1"/>
  <c r="A279" i="1"/>
  <c r="A280" i="1"/>
  <c r="A281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3" i="1"/>
  <c r="A414" i="1"/>
  <c r="A415" i="1"/>
  <c r="A416" i="1"/>
  <c r="A417" i="1"/>
  <c r="A418" i="1"/>
  <c r="A419" i="1"/>
  <c r="A420" i="1"/>
  <c r="A421" i="1"/>
  <c r="A423" i="1"/>
  <c r="A424" i="1"/>
  <c r="A425" i="1"/>
  <c r="A426" i="1"/>
  <c r="A427" i="1"/>
  <c r="A429" i="1"/>
  <c r="A430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8" i="1"/>
  <c r="A479" i="1"/>
  <c r="A480" i="1"/>
  <c r="A481" i="1"/>
  <c r="A482" i="1"/>
  <c r="A483" i="1"/>
  <c r="A484" i="1"/>
  <c r="A485" i="1"/>
  <c r="A486" i="1"/>
  <c r="A488" i="1"/>
  <c r="A489" i="1"/>
  <c r="A490" i="1"/>
  <c r="A491" i="1"/>
  <c r="A492" i="1"/>
  <c r="A493" i="1"/>
  <c r="A494" i="1"/>
  <c r="A495" i="1"/>
  <c r="A496" i="1"/>
  <c r="A497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5" i="1"/>
  <c r="A626" i="1"/>
  <c r="A627" i="1"/>
  <c r="A628" i="1"/>
  <c r="A629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90" i="1"/>
  <c r="A691" i="1"/>
  <c r="A692" i="1"/>
  <c r="A693" i="1"/>
  <c r="A694" i="1"/>
  <c r="A695" i="1"/>
  <c r="A696" i="1"/>
  <c r="A697" i="1"/>
  <c r="A698" i="1"/>
  <c r="A699" i="1"/>
  <c r="A700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9" i="1"/>
  <c r="A731" i="1"/>
  <c r="A732" i="1"/>
  <c r="A733" i="1"/>
  <c r="A734" i="1"/>
  <c r="A735" i="1"/>
  <c r="A736" i="1"/>
  <c r="A737" i="1"/>
  <c r="A738" i="1"/>
  <c r="A739" i="1"/>
  <c r="A740" i="1"/>
  <c r="A742" i="1"/>
  <c r="A743" i="1"/>
  <c r="A744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9" i="1"/>
  <c r="A780" i="1"/>
  <c r="A781" i="1"/>
  <c r="A782" i="1"/>
  <c r="A783" i="1"/>
  <c r="A784" i="1"/>
  <c r="A785" i="1"/>
  <c r="A786" i="1"/>
  <c r="A787" i="1"/>
  <c r="A788" i="1"/>
  <c r="A789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8" i="1"/>
  <c r="A869" i="1"/>
  <c r="A870" i="1"/>
  <c r="A872" i="1"/>
  <c r="A873" i="1"/>
  <c r="A874" i="1"/>
  <c r="A875" i="1"/>
  <c r="A877" i="1"/>
  <c r="A878" i="1"/>
  <c r="A879" i="1"/>
  <c r="A880" i="1"/>
  <c r="A881" i="1"/>
  <c r="A882" i="1"/>
  <c r="A883" i="1"/>
  <c r="A884" i="1"/>
  <c r="A885" i="1"/>
  <c r="A887" i="1"/>
  <c r="A888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2" i="1"/>
  <c r="A1153" i="1"/>
  <c r="A1154" i="1"/>
  <c r="A1155" i="1"/>
  <c r="A1156" i="1"/>
  <c r="A1157" i="1"/>
  <c r="A1159" i="1"/>
  <c r="A1160" i="1"/>
  <c r="A1161" i="1"/>
  <c r="A1162" i="1"/>
  <c r="A1163" i="1"/>
  <c r="A1164" i="1"/>
  <c r="A1165" i="1"/>
  <c r="A1166" i="1"/>
  <c r="A1167" i="1"/>
  <c r="A1168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10" i="1"/>
  <c r="A1212" i="1"/>
  <c r="A1213" i="1"/>
  <c r="A1214" i="1"/>
  <c r="A1215" i="1"/>
  <c r="A1216" i="1"/>
  <c r="A1217" i="1"/>
  <c r="A1218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9" i="1"/>
  <c r="A1340" i="1"/>
  <c r="A1341" i="1"/>
  <c r="A1342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9" i="1"/>
  <c r="A1360" i="1"/>
  <c r="A1361" i="1"/>
  <c r="A1362" i="1"/>
  <c r="A1363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90" i="1"/>
  <c r="A1391" i="1"/>
  <c r="A1392" i="1"/>
  <c r="A1393" i="1"/>
  <c r="A1395" i="1"/>
  <c r="A1396" i="1"/>
  <c r="A1397" i="1"/>
  <c r="A1398" i="1"/>
  <c r="A1399" i="1"/>
  <c r="A1400" i="1"/>
  <c r="A1401" i="1"/>
  <c r="A1402" i="1"/>
  <c r="A1403" i="1"/>
  <c r="A1404" i="1"/>
  <c r="A1405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3" i="1"/>
  <c r="A1424" i="1"/>
  <c r="A1425" i="1"/>
  <c r="A1426" i="1"/>
  <c r="A1427" i="1"/>
  <c r="A1428" i="1"/>
  <c r="A1429" i="1"/>
  <c r="A1430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2" i="1"/>
  <c r="A1483" i="1"/>
  <c r="A1484" i="1"/>
  <c r="A1485" i="1"/>
  <c r="A1486" i="1"/>
  <c r="A1487" i="1"/>
  <c r="A1488" i="1"/>
  <c r="A1489" i="1"/>
  <c r="A1490" i="1"/>
  <c r="A1491" i="1"/>
  <c r="A1493" i="1"/>
  <c r="A1494" i="1"/>
  <c r="A1495" i="1"/>
  <c r="A1496" i="1"/>
  <c r="A1497" i="1"/>
  <c r="A1498" i="1"/>
  <c r="A1499" i="1"/>
  <c r="A1500" i="1"/>
  <c r="A1501" i="1"/>
  <c r="A1502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8" i="1"/>
  <c r="A1519" i="1"/>
  <c r="A1520" i="1"/>
  <c r="A1523" i="1"/>
  <c r="A1524" i="1"/>
  <c r="A1525" i="1"/>
  <c r="A1526" i="1"/>
  <c r="A1527" i="1"/>
  <c r="A1528" i="1"/>
  <c r="A1529" i="1"/>
  <c r="A1530" i="1"/>
  <c r="A1531" i="1"/>
  <c r="A1532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80" i="1"/>
  <c r="A1681" i="1"/>
  <c r="A1682" i="1"/>
  <c r="A1683" i="1"/>
  <c r="A1684" i="1"/>
  <c r="A1685" i="1"/>
  <c r="A1686" i="1"/>
  <c r="A1687" i="1"/>
  <c r="A1688" i="1"/>
  <c r="A1689" i="1"/>
  <c r="A1690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5" i="1"/>
  <c r="A1806" i="1"/>
  <c r="A1807" i="1"/>
  <c r="A1808" i="1"/>
  <c r="A1809" i="1"/>
  <c r="A1810" i="1"/>
  <c r="A1811" i="1"/>
  <c r="A1812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9" i="1"/>
  <c r="A1830" i="1"/>
  <c r="A1831" i="1"/>
  <c r="A1832" i="1"/>
  <c r="A1833" i="1"/>
  <c r="A1834" i="1"/>
  <c r="A1835" i="1"/>
  <c r="A1836" i="1"/>
  <c r="A1837" i="1"/>
  <c r="A1838" i="1"/>
  <c r="A1839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2" i="1"/>
  <c r="A1993" i="1"/>
  <c r="A1994" i="1"/>
  <c r="A1995" i="1"/>
  <c r="A1996" i="1"/>
  <c r="A1997" i="1"/>
  <c r="A1998" i="1"/>
  <c r="A1999" i="1"/>
  <c r="A2000" i="1"/>
  <c r="A2001" i="1"/>
  <c r="A2002" i="1"/>
  <c r="A2004" i="1"/>
  <c r="A2005" i="1"/>
  <c r="A2006" i="1"/>
  <c r="A2007" i="1"/>
  <c r="A2008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8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6" i="1"/>
  <c r="A2137" i="1"/>
  <c r="A2138" i="1"/>
  <c r="A2139" i="1"/>
  <c r="A2140" i="1"/>
  <c r="A2142" i="1"/>
  <c r="A2144" i="1"/>
  <c r="A2145" i="1"/>
  <c r="A2146" i="1"/>
  <c r="A2147" i="1"/>
  <c r="A2148" i="1"/>
  <c r="A2149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6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7" i="1"/>
  <c r="A2298" i="1"/>
  <c r="A2299" i="1"/>
  <c r="A2300" i="1"/>
  <c r="A2301" i="1"/>
  <c r="A2302" i="1"/>
  <c r="A2303" i="1"/>
  <c r="A2304" i="1"/>
  <c r="A2305" i="1"/>
  <c r="A2306" i="1"/>
  <c r="A2307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90" i="1"/>
  <c r="A2391" i="1"/>
  <c r="A2392" i="1"/>
  <c r="A2393" i="1"/>
  <c r="A2394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5" i="1"/>
  <c r="A2426" i="1"/>
  <c r="A2427" i="1"/>
  <c r="A2429" i="1"/>
  <c r="A2430" i="1"/>
  <c r="A2431" i="1"/>
  <c r="A2432" i="1"/>
  <c r="A2433" i="1"/>
  <c r="A2434" i="1"/>
  <c r="A2435" i="1"/>
  <c r="A2436" i="1"/>
  <c r="A2437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1" i="1"/>
  <c r="A2462" i="1"/>
  <c r="A2464" i="1"/>
  <c r="A2465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20" i="1"/>
  <c r="A2821" i="1"/>
  <c r="A2822" i="1"/>
  <c r="A2823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1" i="1"/>
  <c r="A2902" i="1"/>
  <c r="A2903" i="1"/>
  <c r="A2904" i="1"/>
  <c r="A2905" i="1"/>
  <c r="A2906" i="1"/>
  <c r="A2907" i="1"/>
  <c r="A2908" i="1"/>
  <c r="A2909" i="1"/>
  <c r="A2910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6" i="1"/>
  <c r="A2967" i="1"/>
  <c r="A2968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9" i="1"/>
  <c r="A2990" i="1"/>
  <c r="A2991" i="1"/>
  <c r="A2992" i="1"/>
  <c r="A2993" i="1"/>
  <c r="A2994" i="1"/>
  <c r="A2995" i="1"/>
  <c r="A2996" i="1"/>
  <c r="A2997" i="1"/>
  <c r="A2998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6" i="1"/>
  <c r="A3067" i="1"/>
  <c r="A3068" i="1"/>
  <c r="A3069" i="1"/>
  <c r="A3070" i="1"/>
  <c r="A3071" i="1"/>
  <c r="A3072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9" i="1"/>
  <c r="A3110" i="1"/>
  <c r="A3111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8" i="1"/>
  <c r="A3139" i="1"/>
  <c r="A3140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8" i="1"/>
  <c r="A3409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6" i="1"/>
  <c r="A3477" i="1"/>
  <c r="A3478" i="1"/>
  <c r="A3480" i="1"/>
  <c r="A3481" i="1"/>
  <c r="A3482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3" i="1"/>
  <c r="A3514" i="1"/>
  <c r="A3515" i="1"/>
  <c r="A3516" i="1"/>
  <c r="A3517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7" i="1"/>
  <c r="A3618" i="1"/>
  <c r="A3619" i="1"/>
  <c r="A3621" i="1"/>
  <c r="A3623" i="1"/>
  <c r="A3624" i="1"/>
  <c r="A3625" i="1"/>
  <c r="A3626" i="1"/>
  <c r="A3628" i="1"/>
  <c r="A3631" i="1"/>
  <c r="A3632" i="1"/>
  <c r="A3633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2" i="1"/>
  <c r="A3653" i="1"/>
  <c r="A3654" i="1"/>
  <c r="A3655" i="1"/>
  <c r="A3656" i="1"/>
  <c r="A3657" i="1"/>
  <c r="A3658" i="1"/>
  <c r="A3659" i="1"/>
  <c r="A3660" i="1"/>
  <c r="A3661" i="1"/>
  <c r="A3663" i="1"/>
  <c r="A3664" i="1"/>
  <c r="A3665" i="1"/>
  <c r="A3666" i="1"/>
  <c r="A3667" i="1"/>
  <c r="A3668" i="1"/>
  <c r="A3669" i="1"/>
  <c r="A3670" i="1"/>
  <c r="A3671" i="1"/>
  <c r="A3672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3" i="1"/>
  <c r="A3725" i="1"/>
  <c r="A3726" i="1"/>
  <c r="A3727" i="1"/>
  <c r="A3728" i="1"/>
  <c r="A3729" i="1"/>
  <c r="A3730" i="1"/>
  <c r="A3731" i="1"/>
  <c r="A3732" i="1"/>
  <c r="A3734" i="1"/>
  <c r="A3735" i="1"/>
  <c r="A3736" i="1"/>
  <c r="A3737" i="1"/>
  <c r="A3738" i="1"/>
  <c r="A3740" i="1"/>
  <c r="A3741" i="1"/>
  <c r="A3742" i="1"/>
  <c r="A3743" i="1"/>
  <c r="A3744" i="1"/>
  <c r="A3745" i="1"/>
  <c r="A3746" i="1"/>
  <c r="A3747" i="1"/>
  <c r="A3748" i="1"/>
  <c r="A3750" i="1"/>
  <c r="A3751" i="1"/>
  <c r="A3752" i="1"/>
  <c r="A3753" i="1"/>
  <c r="A3754" i="1"/>
  <c r="A3755" i="1"/>
  <c r="A3756" i="1"/>
  <c r="A3757" i="1"/>
  <c r="A3758" i="1"/>
  <c r="A3759" i="1"/>
  <c r="A3760" i="1"/>
  <c r="A3762" i="1"/>
  <c r="A3763" i="1"/>
  <c r="A3764" i="1"/>
  <c r="A3765" i="1"/>
  <c r="A3766" i="1"/>
  <c r="A3767" i="1"/>
  <c r="A3768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80" i="1"/>
  <c r="A3981" i="1"/>
  <c r="A3982" i="1"/>
  <c r="A3983" i="1"/>
  <c r="A3984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8" i="1"/>
  <c r="A4020" i="1"/>
  <c r="A4021" i="1"/>
  <c r="A4022" i="1"/>
  <c r="A4023" i="1"/>
  <c r="A4024" i="1"/>
  <c r="A4025" i="1"/>
  <c r="A4026" i="1"/>
  <c r="A4027" i="1"/>
  <c r="A4028" i="1"/>
  <c r="A4029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3" i="1"/>
  <c r="A4074" i="1"/>
  <c r="A4076" i="1"/>
  <c r="A4077" i="1"/>
  <c r="A4078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1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6" i="1"/>
  <c r="A4167" i="1"/>
  <c r="A4168" i="1"/>
  <c r="A4169" i="1"/>
  <c r="A4170" i="1"/>
  <c r="A4171" i="1"/>
  <c r="A4172" i="1"/>
  <c r="A4173" i="1"/>
  <c r="A4174" i="1"/>
  <c r="A4175" i="1"/>
  <c r="A4176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1" i="1"/>
  <c r="A4272" i="1"/>
  <c r="A4274" i="1"/>
  <c r="A4275" i="1"/>
  <c r="A4276" i="1"/>
  <c r="A4277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3" i="1"/>
  <c r="A4294" i="1"/>
  <c r="A4295" i="1"/>
  <c r="A4296" i="1"/>
  <c r="A4297" i="1"/>
  <c r="A4298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5" i="1"/>
  <c r="A4326" i="1"/>
  <c r="A4327" i="1"/>
  <c r="A4328" i="1"/>
  <c r="A4329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70" i="1"/>
  <c r="A4371" i="1"/>
  <c r="A4372" i="1"/>
  <c r="A4373" i="1"/>
  <c r="A4374" i="1"/>
  <c r="A4375" i="1"/>
  <c r="A4376" i="1"/>
  <c r="A4377" i="1"/>
  <c r="A4378" i="1"/>
  <c r="A4379" i="1"/>
  <c r="A4381" i="1"/>
  <c r="A4382" i="1"/>
  <c r="A4384" i="1"/>
  <c r="A4385" i="1"/>
  <c r="A4386" i="1"/>
  <c r="A4387" i="1"/>
  <c r="A4389" i="1"/>
  <c r="A4390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7" i="1"/>
  <c r="A4418" i="1"/>
  <c r="A4419" i="1"/>
  <c r="A4420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7" i="1"/>
  <c r="A4438" i="1"/>
  <c r="A4439" i="1"/>
  <c r="A4440" i="1"/>
  <c r="A4441" i="1"/>
  <c r="A4442" i="1"/>
  <c r="A4443" i="1"/>
  <c r="A4444" i="1"/>
  <c r="A4445" i="1"/>
  <c r="A4446" i="1"/>
  <c r="A4447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7" i="1"/>
  <c r="A4468" i="1"/>
  <c r="A4469" i="1"/>
  <c r="A4470" i="1"/>
  <c r="A4471" i="1"/>
  <c r="A4472" i="1"/>
  <c r="A4473" i="1"/>
  <c r="A4474" i="1"/>
  <c r="A4475" i="1"/>
  <c r="A4476" i="1"/>
  <c r="A4478" i="1"/>
  <c r="A4479" i="1"/>
  <c r="A4480" i="1"/>
  <c r="A4481" i="1"/>
  <c r="A4483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7" i="1"/>
  <c r="A4568" i="1"/>
  <c r="A4569" i="1"/>
  <c r="A4570" i="1"/>
  <c r="A4571" i="1"/>
  <c r="A4572" i="1"/>
  <c r="A4573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5" i="1"/>
  <c r="A4696" i="1"/>
  <c r="A4697" i="1"/>
  <c r="A4698" i="1"/>
  <c r="A4699" i="1"/>
  <c r="A4701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6" i="1"/>
  <c r="A4728" i="1"/>
  <c r="A4729" i="1"/>
  <c r="A4730" i="1"/>
  <c r="A4731" i="1"/>
  <c r="A4732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7" i="1"/>
  <c r="A4798" i="1"/>
  <c r="A4799" i="1"/>
  <c r="A4800" i="1"/>
  <c r="A4801" i="1"/>
  <c r="A4802" i="1"/>
  <c r="A4804" i="1"/>
  <c r="A4805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10" i="1"/>
  <c r="A4911" i="1"/>
  <c r="A4913" i="1"/>
  <c r="A4914" i="1"/>
  <c r="A4915" i="1"/>
  <c r="A4916" i="1"/>
  <c r="A4917" i="1"/>
  <c r="A4918" i="1"/>
  <c r="A4919" i="1"/>
  <c r="A4920" i="1"/>
  <c r="A4921" i="1"/>
  <c r="A4922" i="1"/>
  <c r="A4924" i="1"/>
  <c r="A4925" i="1"/>
  <c r="A4926" i="1"/>
  <c r="A4927" i="1"/>
  <c r="A4928" i="1"/>
  <c r="A4929" i="1"/>
  <c r="A4930" i="1"/>
  <c r="A4931" i="1"/>
  <c r="A4933" i="1"/>
  <c r="A4934" i="1"/>
  <c r="A4935" i="1"/>
  <c r="A4936" i="1"/>
  <c r="A4937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8" i="1"/>
  <c r="A5009" i="1"/>
  <c r="A5010" i="1"/>
  <c r="A5011" i="1"/>
  <c r="A5012" i="1"/>
  <c r="A5013" i="1"/>
  <c r="A5014" i="1"/>
  <c r="A5015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7" i="1"/>
  <c r="A5208" i="1"/>
  <c r="A5209" i="1"/>
  <c r="A5210" i="1"/>
  <c r="A5211" i="1"/>
  <c r="A5212" i="1"/>
  <c r="A5213" i="1"/>
  <c r="A5214" i="1"/>
  <c r="A5215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9" i="1"/>
  <c r="A5270" i="1"/>
  <c r="A5271" i="1"/>
  <c r="A5272" i="1"/>
  <c r="A5273" i="1"/>
  <c r="A5274" i="1"/>
  <c r="A5275" i="1"/>
  <c r="A5276" i="1"/>
  <c r="A5277" i="1"/>
  <c r="A5278" i="1"/>
  <c r="A5279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7" i="1"/>
  <c r="A5308" i="1"/>
  <c r="A5309" i="1"/>
  <c r="A5311" i="1"/>
  <c r="A5312" i="1"/>
  <c r="A5313" i="1"/>
  <c r="A5314" i="1"/>
  <c r="A5315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9" i="1"/>
  <c r="A5740" i="1"/>
  <c r="A5742" i="1"/>
  <c r="A5743" i="1"/>
  <c r="A5744" i="1"/>
  <c r="A5745" i="1"/>
  <c r="A5746" i="1"/>
  <c r="A5747" i="1"/>
  <c r="A5749" i="1"/>
  <c r="A5750" i="1"/>
  <c r="A5751" i="1"/>
  <c r="A5752" i="1"/>
  <c r="A5753" i="1"/>
  <c r="A5754" i="1"/>
  <c r="A5755" i="1"/>
  <c r="A5756" i="1"/>
  <c r="A5757" i="1"/>
  <c r="A5758" i="1"/>
  <c r="A5760" i="1"/>
  <c r="A5761" i="1"/>
  <c r="A5762" i="1"/>
  <c r="A5763" i="1"/>
  <c r="A5764" i="1"/>
  <c r="A5765" i="1"/>
  <c r="A5766" i="1"/>
  <c r="A5767" i="1"/>
  <c r="A5768" i="1"/>
  <c r="A5769" i="1"/>
  <c r="A5770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7" i="1"/>
  <c r="A5858" i="1"/>
  <c r="A5859" i="1"/>
  <c r="A5860" i="1"/>
  <c r="A5861" i="1"/>
  <c r="A5863" i="1"/>
  <c r="A5864" i="1"/>
  <c r="A5865" i="1"/>
  <c r="A5866" i="1"/>
  <c r="A5868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8" i="1"/>
  <c r="A5929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4" i="1"/>
  <c r="A5975" i="1"/>
  <c r="A5976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20" i="1"/>
  <c r="A6021" i="1"/>
  <c r="A6022" i="1"/>
  <c r="A6023" i="1"/>
  <c r="A6024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50" i="1"/>
  <c r="A6151" i="1"/>
  <c r="A6152" i="1"/>
  <c r="A6153" i="1"/>
  <c r="A6154" i="1"/>
  <c r="A6155" i="1"/>
  <c r="A6156" i="1"/>
  <c r="A6157" i="1"/>
  <c r="A6158" i="1"/>
  <c r="A6159" i="1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</calcChain>
</file>

<file path=xl/connections.xml><?xml version="1.0" encoding="utf-8"?>
<connections xmlns="http://schemas.openxmlformats.org/spreadsheetml/2006/main">
  <connection id="1" keepAlive="1" name="Query - aplikasita-6ed29-AmbilDataBG-FSD-export (2)" description="Connection to the 'aplikasita-6ed29-AmbilDataBG-FSD-export (2)' query in the workbook." type="5" refreshedVersion="6" background="1" saveData="1">
    <dbPr connection="Provider=Microsoft.Mashup.OleDb.1;Data Source=$Workbook$;Location=&quot;aplikasita-6ed29-AmbilDataBG-FSD-export (2)&quot;;Extended Properties=&quot;&quot;" command="SELECT * FROM [aplikasita-6ed29-AmbilDataBG-FSD-export (2)]"/>
  </connection>
</connections>
</file>

<file path=xl/sharedStrings.xml><?xml version="1.0" encoding="utf-8"?>
<sst xmlns="http://schemas.openxmlformats.org/spreadsheetml/2006/main" count="15239" uniqueCount="14914">
  <si>
    <t>Name</t>
  </si>
  <si>
    <t>-Lqd5s5iSdtDzEIJj1S8</t>
  </si>
  <si>
    <t>-Lqd5tvjGyn-qUckSFEM</t>
  </si>
  <si>
    <t>-Lqd5vkqg-UeIfTOLiOG</t>
  </si>
  <si>
    <t>-Lqd5xa-MkhUzmo8yZzs</t>
  </si>
  <si>
    <t>-Lqd5zQ6JDsgLdFLIaRI</t>
  </si>
  <si>
    <t>-Lqd60F6l5DeNNPqsjr3</t>
  </si>
  <si>
    <t>-Lqd6245fdCmsuXO8QM1</t>
  </si>
  <si>
    <t>-Lqd63uO9cAGZjJU1IOC</t>
  </si>
  <si>
    <t>-Lqd65jQJAP9oPaI_tlq</t>
  </si>
  <si>
    <t>-Lqd67ZYS1C7kW3cqjS3</t>
  </si>
  <si>
    <t>-Lqd69Ogx5yhGoDYX_8v</t>
  </si>
  <si>
    <t>-Lqd6BDhiA940zvpjmo0</t>
  </si>
  <si>
    <t>-Lqd6D2jKpVYanC1l4F-</t>
  </si>
  <si>
    <t>-LqdD7Ic0oV-p9GWAWMe</t>
  </si>
  <si>
    <t>-LqdD8prkTr3gKVQHXgx</t>
  </si>
  <si>
    <t>-LqdDALW3D9DPdJWHnyH</t>
  </si>
  <si>
    <t>-LqdDBr0pcG2hxInVU3Z</t>
  </si>
  <si>
    <t>-LqdDDMjpajQNGXLZrtG</t>
  </si>
  <si>
    <t>-LqdDEsJmzTd-ig39wgX</t>
  </si>
  <si>
    <t>-LqdDGO2neOaC3-1dtyK</t>
  </si>
  <si>
    <t>-LqdDHtelhvq7AfaqK5U</t>
  </si>
  <si>
    <t>-LqdDJP-KAU0ydE-OzqR</t>
  </si>
  <si>
    <t>-LqdDKuoWAxkz-Ka5jGD</t>
  </si>
  <si>
    <t>-LqdDMQPJCtMWDgFmr8-</t>
  </si>
  <si>
    <t>-LqdDR-QVXlg3ht-ZA1A</t>
  </si>
  <si>
    <t>-LqdDSXVQ2AvB73yHiBW</t>
  </si>
  <si>
    <t>-LqdDU9hve5HiSN0yZ3U</t>
  </si>
  <si>
    <t>-LqdDVnsAE3W_8Jr8_-o</t>
  </si>
  <si>
    <t>-LqdDXJaYpLGYkHtFhja</t>
  </si>
  <si>
    <t>-LqdDYpbRhpM5mbQDsip</t>
  </si>
  <si>
    <t>-LqdD_KfLVLOSAx9ewK-</t>
  </si>
  <si>
    <t>-LqdDaqPDcLqYn4BcFte</t>
  </si>
  <si>
    <t>-LqdDcM90R2_sxqMoVV2</t>
  </si>
  <si>
    <t>-LqdDdrZD5VisM1Vc99m</t>
  </si>
  <si>
    <t>-LqdDfN9cpSpH8RkbdHW</t>
  </si>
  <si>
    <t>-LqdDgseyqhyVd54HaGw</t>
  </si>
  <si>
    <t>-LqdDiORezzMqvtA4wYP</t>
  </si>
  <si>
    <t>-LqdDjtusjZmlMH4xglc</t>
  </si>
  <si>
    <t>-LqdDlZ0CqHM3upslI2Y</t>
  </si>
  <si>
    <t>-LqdDnAFcaJlmywPbCDQ</t>
  </si>
  <si>
    <t>-LqdDosJm_JtMn3qEB7j</t>
  </si>
  <si>
    <t>-LqdDqOJMD_U1p_0GDpg</t>
  </si>
  <si>
    <t>-LqdE2ik6LZ58gS-KgQU</t>
  </si>
  <si>
    <t>-LqdE4HVKuBZdcflw3HH</t>
  </si>
  <si>
    <t>-LqdE5lkAur1fT3FNaUD</t>
  </si>
  <si>
    <t>-LqdE7HQXLnLEm66ry-k</t>
  </si>
  <si>
    <t>-LqdE8myFkd9i2RRv-d_</t>
  </si>
  <si>
    <t>-LqdEAIsq6AZOc_0zTrd</t>
  </si>
  <si>
    <t>-LqdEEtVcNpY0S1yiS_s</t>
  </si>
  <si>
    <t>-LqdEGQN6LViTEIYft0C</t>
  </si>
  <si>
    <t>-LqdEKdtuJppd5GLc6OX</t>
  </si>
  <si>
    <t>-LqdEMDjWOjz4U_lq3qX</t>
  </si>
  <si>
    <t>-LqdENjLWRQEJZoOR-Fi</t>
  </si>
  <si>
    <t>-LqdERLrXi0U6BBlKUNR</t>
  </si>
  <si>
    <t>-LqdEStOhv0LLTECiqxZ</t>
  </si>
  <si>
    <t>-LqdEUOw7OzsU3uOMnWk</t>
  </si>
  <si>
    <t>-LqdEVud34nnNOVRyL4n</t>
  </si>
  <si>
    <t>-LqdEXQGfeZYZz-BTlUv</t>
  </si>
  <si>
    <t>-LqdEYvtHebpYswVSj4S</t>
  </si>
  <si>
    <t>-LqdE_R_qE2vUs5wXxAE</t>
  </si>
  <si>
    <t>-LqdEaxC4Q80Kwyw71OK</t>
  </si>
  <si>
    <t>-LqdEcSshEY_tj02Eg5G</t>
  </si>
  <si>
    <t>-LqdEdyaKPzrwN3c9sfg</t>
  </si>
  <si>
    <t>-LqdEfUFGIWeIH_YR6UB</t>
  </si>
  <si>
    <t>-LqdEgzj1jA5IT8UnHJH</t>
  </si>
  <si>
    <t>-LqdEiVR5CV137wHJ1Fi</t>
  </si>
  <si>
    <t>-LqdEk02_As8M3515yYj</t>
  </si>
  <si>
    <t>-LqdElWmTXuetm7gzJH4</t>
  </si>
  <si>
    <t>-LqdEn1W8Wr3K2mMweQw</t>
  </si>
  <si>
    <t>-LqdEoofnvWsWUn9NwWK</t>
  </si>
  <si>
    <t>-LqdEqIk1T_u8x489pit</t>
  </si>
  <si>
    <t>-LqdEroaltsvC6pwhT0P</t>
  </si>
  <si>
    <t>-LqdEtK7bhKuFDuItodl</t>
  </si>
  <si>
    <t>-LqdEupnLgu0D04hFhfc</t>
  </si>
  <si>
    <t>-LqdEwLK-rRAB5SR4Lw7</t>
  </si>
  <si>
    <t>-LqdExqw59wgFNoN8seU</t>
  </si>
  <si>
    <t>-LqdEzMXZJcceiT4TlsU</t>
  </si>
  <si>
    <t>-LqdF-sGZ3d7g6Tmb-vK</t>
  </si>
  <si>
    <t>-LqdF1NvGpFBrYXo5t1-</t>
  </si>
  <si>
    <t>-LqdF2tVZYgWJ9OlRz_H</t>
  </si>
  <si>
    <t>-LqdF4P6wMNH6B-exLTQ</t>
  </si>
  <si>
    <t>-LqdF5uiyHH3DeLeDjhG</t>
  </si>
  <si>
    <t>-LqdF7QVzFooc9QmrcFl</t>
  </si>
  <si>
    <t>-LqdF8w3ZaaB_17zKKpq</t>
  </si>
  <si>
    <t>-LqdFARhuVu-Zv8SM6AL</t>
  </si>
  <si>
    <t>-LqdFBx7U9oSHbl-YXuD</t>
  </si>
  <si>
    <t>-LqdFDfqXeSHoaMymE7i</t>
  </si>
  <si>
    <t>-LqdFFDeymEREZbsmh6c</t>
  </si>
  <si>
    <t>-LqdFGjFa9hL6nSvyI9J</t>
  </si>
  <si>
    <t>-LqdFIElmbeFgnc9nMxn</t>
  </si>
  <si>
    <t>-LqdFJkSvUItkNsh6s0g</t>
  </si>
  <si>
    <t>-LqdFLG0xWL4zrzaUUCC</t>
  </si>
  <si>
    <t>-LqdFMmFzQJbo8v_Hzp4</t>
  </si>
  <si>
    <t>-LqdFOHDmOyUl6qCWDAm</t>
  </si>
  <si>
    <t>-LqdFPmve9_TSZqj6uzf</t>
  </si>
  <si>
    <t>-LqdFRIZlyV0kLWMpw1C</t>
  </si>
  <si>
    <t>-LqdFSoJlNGAk9jJc2Qq</t>
  </si>
  <si>
    <t>-LqdFUJoX3PRIv-cSFeS</t>
  </si>
  <si>
    <t>-LqdFVpSdUpJeL2l8dIn</t>
  </si>
  <si>
    <t>-LqdFXL2j42IF78xAW2l</t>
  </si>
  <si>
    <t>-LqdFYqg0sp-16yQq6xo</t>
  </si>
  <si>
    <t>-LqdF_MHTHGVMEP9Nehv</t>
  </si>
  <si>
    <t>-LqdFarwZFTIPROTFAdj</t>
  </si>
  <si>
    <t>-LqdFcNbbVlOtNBEV9Q8</t>
  </si>
  <si>
    <t>-LqdFdtKVoVdBFKP69HJ</t>
  </si>
  <si>
    <t>-LqdFfOsV5H_VyXYrsVa</t>
  </si>
  <si>
    <t>-LqdFguYHwqKXUmD54I6</t>
  </si>
  <si>
    <t>-LqdFiQ8TDvLCu0y8jpj</t>
  </si>
  <si>
    <t>-LqdFjvpYLNw4BW8fWLV</t>
  </si>
  <si>
    <t>-LqdFlROY4LMTYPS_93z</t>
  </si>
  <si>
    <t>-LqdFmwzfDqsG_suLr5b</t>
  </si>
  <si>
    <t>-LqdFoS_-DrcZIKCGv7B</t>
  </si>
  <si>
    <t>-LqdFpyEGOro1puQ65H5</t>
  </si>
  <si>
    <t>-LqdFrTuR9fAF_kztJ9R</t>
  </si>
  <si>
    <t>-LqdFtDSPjpwaPKDDZEO</t>
  </si>
  <si>
    <t>-LqdFukIDiGTqNlkOggI</t>
  </si>
  <si>
    <t>-LqdFwFyR72DiiXKlwrm</t>
  </si>
  <si>
    <t>-LqdFxlR3MF2fHzxv6Xc</t>
  </si>
  <si>
    <t>-LqdFzHC1kIK__cccTYG</t>
  </si>
  <si>
    <t>-LqdG85GV2KBPiRtUACP</t>
  </si>
  <si>
    <t>-LqdG9cwJAUPDAn7hS8q</t>
  </si>
  <si>
    <t>-LqdGBMBZLv2qKLDgtjd</t>
  </si>
  <si>
    <t>-LqdGFN-f1PX0GFnZERA</t>
  </si>
  <si>
    <t>-LqdGGuVlLQPf9_gRjTx</t>
  </si>
  <si>
    <t>-LqdGIQ4owQmbO6ZtFCs</t>
  </si>
  <si>
    <t>-LqdGJvlDrMKgN2VKMpd</t>
  </si>
  <si>
    <t>-LqdGLRR36_kAYCAHqLY</t>
  </si>
  <si>
    <t>-LqdGMx3l9C6fi6UIe5D</t>
  </si>
  <si>
    <t>-LqdGOms8r7xQClziBbb</t>
  </si>
  <si>
    <t>-LqdGQTTR2UdUVAe9Ul5</t>
  </si>
  <si>
    <t>-LqdGRz3JSSOxxqtWRMR</t>
  </si>
  <si>
    <t>-LqdGTfInNM2Md8UIj11</t>
  </si>
  <si>
    <t>-LqdGVFY6gxaOvbLSxC-</t>
  </si>
  <si>
    <t>-LqdGWl5jAnU9Udc5b5i</t>
  </si>
  <si>
    <t>-LqdGYGrg0UGMPyr8vgf</t>
  </si>
  <si>
    <t>-LqdGZmKtj4h1AgfQ0xI</t>
  </si>
  <si>
    <t>-LqdGaHxZYtS9vMY0Zsk</t>
  </si>
  <si>
    <t>-LqdGbnnlHCAex9fxQkw</t>
  </si>
  <si>
    <t>-LqdGdJGAd9QwkMKB6oA</t>
  </si>
  <si>
    <t>-LqdGeouNtW2wYCTaG0O</t>
  </si>
  <si>
    <t>-LqdGgKYJz0YQCS5Rian</t>
  </si>
  <si>
    <t>-LqdGhqN9z-mddgcZ6sg</t>
  </si>
  <si>
    <t>-LqdGjaKUw1cQYu90IRK</t>
  </si>
  <si>
    <t>-LqdGl6WX8DstHAdw72E</t>
  </si>
  <si>
    <t>-LqdGmcIT1vZuUrPR5F6</t>
  </si>
  <si>
    <t>-LqdGo7vRMNE0Ir03VIp</t>
  </si>
  <si>
    <t>-LqdGpdXUkwDzSUvX3Pw</t>
  </si>
  <si>
    <t>-LqdGr90zdkdXi8Kpqyp</t>
  </si>
  <si>
    <t>-LqdGseaz7oTo_4wZtrR</t>
  </si>
  <si>
    <t>-LqdGuANifDBkuWKZ0wd</t>
  </si>
  <si>
    <t>-LqdGvfyLJMox0GALtFW</t>
  </si>
  <si>
    <t>-LqdGxBZsQ4ADF9xy9_N</t>
  </si>
  <si>
    <t>-LqdGyhFTMv7D2bRHtEj</t>
  </si>
  <si>
    <t>-LqdH-DFuDG9mt0pUvH7</t>
  </si>
  <si>
    <t>-LqdH0iStu-i3gHMxnOg</t>
  </si>
  <si>
    <t>-LqdH2RwB7bJp0pdKqO5</t>
  </si>
  <si>
    <t>-LqdH3zt3zoadmqzZ3zH</t>
  </si>
  <si>
    <t>-LqdH5VNqH_cIGybxUd3</t>
  </si>
  <si>
    <t>-LqdH7-xmaAnDg8tevYj</t>
  </si>
  <si>
    <t>-LqdH8Wc7gdC_XMjxjMG</t>
  </si>
  <si>
    <t>-LqdHA1FUC7I-Ij_k32P</t>
  </si>
  <si>
    <t>-LqdHBXy0y-kHuLZ96bU</t>
  </si>
  <si>
    <t>-LqdHD2ar5nhTe0_3Xos</t>
  </si>
  <si>
    <t>-LqdHEZ462aD2fU5d-Ce</t>
  </si>
  <si>
    <t>-LqdHG3pAO8BWaSR6UyW</t>
  </si>
  <si>
    <t>-LqdHH_NtfpfSIjux_lx</t>
  </si>
  <si>
    <t>-LqdHJ55xnv8vR-squgn</t>
  </si>
  <si>
    <t>-LqdHKau4TUo9Pd87Z0C</t>
  </si>
  <si>
    <t>-LqdHM6DRiFsueTX2yoh</t>
  </si>
  <si>
    <t>-LqdHNbxzOwPuv91ugJQ</t>
  </si>
  <si>
    <t>-LqdHP7cx-1MnmV-e697</t>
  </si>
  <si>
    <t>-LqdHQd5Er8Ow0SxnFGp</t>
  </si>
  <si>
    <t>-LqdHS8jhfoBC_0mDwfY</t>
  </si>
  <si>
    <t>-LqdHTeSs16nTSVjD-C9</t>
  </si>
  <si>
    <t>-LqdHVA3EmQGznQ_4f_5</t>
  </si>
  <si>
    <t>-LqdHWfjPFaf30kxaA5N</t>
  </si>
  <si>
    <t>-LqdHYBeNvF31AIGLayk</t>
  </si>
  <si>
    <t>-LqdHZgyhJJyT7ckms88</t>
  </si>
  <si>
    <t>-LqdHaCTkaiOP50rqvU5</t>
  </si>
  <si>
    <t>-LqdHbiM4wza3laew9Sw</t>
  </si>
  <si>
    <t>-LqdHdDuIyAP-TC-_0-_</t>
  </si>
  <si>
    <t>-LqdHejQoAzdQuw06B1H</t>
  </si>
  <si>
    <t>-LqdHgFED8Z21841EWzi</t>
  </si>
  <si>
    <t>-LqdHhkheakOADWM0e8f</t>
  </si>
  <si>
    <t>-LqdHjGLMuPJ3q_BMc2h</t>
  </si>
  <si>
    <t>-LqdHklxubt0-k2P3D94</t>
  </si>
  <si>
    <t>-LqdHmHj01dtAedEer_Z</t>
  </si>
  <si>
    <t>-LqdHnnGEvsYAbXccIro</t>
  </si>
  <si>
    <t>-LqdHpXM2l3ZR5jf5Z_H</t>
  </si>
  <si>
    <t>-LqdHr3iWSio1BbM2JVc</t>
  </si>
  <si>
    <t>-LqdHs_AYg6emZG5QEpw</t>
  </si>
  <si>
    <t>-LqdHu4q7aw_O4EZKBbU</t>
  </si>
  <si>
    <t>-LqdHvaTUkIf-RDetkNG</t>
  </si>
  <si>
    <t>-LqdHx6-UyzytRm5fi8U</t>
  </si>
  <si>
    <t>-LqdHybjxi0C2ZPFhJci</t>
  </si>
  <si>
    <t>-LqdICS8Fsdtzhnbp_F3</t>
  </si>
  <si>
    <t>-LqdIDzjnb3ln1fse2zM</t>
  </si>
  <si>
    <t>-LqdIFVJ2vB_8BdgaOHG</t>
  </si>
  <si>
    <t>-LqdIH-rT565P0lHRtKi</t>
  </si>
  <si>
    <t>-LqdIIWV7qxtd-sIJRr1</t>
  </si>
  <si>
    <t>-LqdIK1GdGhtjSE2FnfB</t>
  </si>
  <si>
    <t>-LqdILXwEARDMPoGdCLX</t>
  </si>
  <si>
    <t>-LqdIN2nwKUyV5A8NGTu</t>
  </si>
  <si>
    <t>-LqdIOZ6Bom-1_EC3t48</t>
  </si>
  <si>
    <t>-LqdIUsSp0-RhMMW37k6</t>
  </si>
  <si>
    <t>-LqdIWPqcXURYW3TXYW8</t>
  </si>
  <si>
    <t>-LqdIXvU26blghxn9iT1</t>
  </si>
  <si>
    <t>-LqdIbwj-rVMVjihycm0</t>
  </si>
  <si>
    <t>-LqdIdSt8c5U4Pg3MYFK</t>
  </si>
  <si>
    <t>-LqdIeyZa5DcsNweRwKh</t>
  </si>
  <si>
    <t>-LqdIgU9pGjb5He9m3Eq</t>
  </si>
  <si>
    <t>-LqdIhzjt_-xshE80Nqo</t>
  </si>
  <si>
    <t>-LqdIjVLr6zhtOc2oVgq</t>
  </si>
  <si>
    <t>-LqdIl-zDiFKtTBnA-Fo</t>
  </si>
  <si>
    <t>-LqdImWidTHTk9ruiQ6a</t>
  </si>
  <si>
    <t>-LqdIo7eeDgufkT-5w3O</t>
  </si>
  <si>
    <t>-LqdIpmyMw9G39xqChjB</t>
  </si>
  <si>
    <t>-LqdIrIqjCL5si8-EU_W</t>
  </si>
  <si>
    <t>-LqdIsofB_Ao6xlziSYM</t>
  </si>
  <si>
    <t>-LqdIuKGGMs5YALnFcB4</t>
  </si>
  <si>
    <t>-LqdIvphS9rnmxIbtrSW</t>
  </si>
  <si>
    <t>-LqdIxLB-8Z81JqsEBnK</t>
  </si>
  <si>
    <t>-LqdIyqiMBIPSVliJ1eI</t>
  </si>
  <si>
    <t>-LqdJ-Zsmpemm6pF7TfI</t>
  </si>
  <si>
    <t>-LqdJ17BqddSn6d98BSK</t>
  </si>
  <si>
    <t>-LqdJ2cmbMvrjfjt1NEG</t>
  </si>
  <si>
    <t>-LqdJ48Ndh8FkCvgL4XA</t>
  </si>
  <si>
    <t>-LqdJ5e-ITpi2buuC7s9</t>
  </si>
  <si>
    <t>-LqdJ79hGA4nBQHgRS_-</t>
  </si>
  <si>
    <t>-LqdJ8fG-uRbmevaGNV6</t>
  </si>
  <si>
    <t>-LqdJAAuQ7GXCtvoYHLP</t>
  </si>
  <si>
    <t>-LqdJBgbfHOdxcxyh1YC</t>
  </si>
  <si>
    <t>-LqdJDC2zYhREIpsLhBl</t>
  </si>
  <si>
    <t>-LqdJEhd-iyCf1Tz6qMx</t>
  </si>
  <si>
    <t>-LqdJGDIubKlu0KdvGIv</t>
  </si>
  <si>
    <t>-LqdJHizZSXOGDAdDDzW</t>
  </si>
  <si>
    <t>-LqdJJEYMe03vjW2Xrpx</t>
  </si>
  <si>
    <t>-LqdJKkBnFOd1iMWU9SC</t>
  </si>
  <si>
    <t>-LqdJMFpAZHzTPiZgGLR</t>
  </si>
  <si>
    <t>-LqdJNlWC7gXjj5fqHM1</t>
  </si>
  <si>
    <t>-LqdJPlRpIuLF5BAB0th</t>
  </si>
  <si>
    <t>-LqdJRHp53-pt4QnjQ6e</t>
  </si>
  <si>
    <t>-LqdJSnL3HLQxUvSp_-b</t>
  </si>
  <si>
    <t>-LqdJUIyM6UVwWmb6tGh</t>
  </si>
  <si>
    <t>-LqdJVoabUsttiyengKy</t>
  </si>
  <si>
    <t>-LqdJXKDJ7v__FO8tqEP</t>
  </si>
  <si>
    <t>-LqdJYpoCMQ_pC37mvsX</t>
  </si>
  <si>
    <t>-LqdJ_LPJ7sIYNnbHgMg</t>
  </si>
  <si>
    <t>-LqdJar4JO5WWEZAYTpL</t>
  </si>
  <si>
    <t>-LqdJcMjA6hf4N-Rruw9</t>
  </si>
  <si>
    <t>-LqdJdsT7opfrb9TjXC1</t>
  </si>
  <si>
    <t>-LqdJfd8Adf-SUdOLFsL</t>
  </si>
  <si>
    <t>-LqdJh8bZAfm3Qafduyj</t>
  </si>
  <si>
    <t>-LqdJieBJslbrvLIjuaf</t>
  </si>
  <si>
    <t>-LqdJk9pJBemHLZhSWyT</t>
  </si>
  <si>
    <t>-LqdJlfYe_FA5gM6_OVQ</t>
  </si>
  <si>
    <t>-LqdJnB1Q_C25p7kzkO6</t>
  </si>
  <si>
    <t>-LqdJognwf7GRD9RoaY8</t>
  </si>
  <si>
    <t>-LqdJqCI1NfMh6ZsDqvu</t>
  </si>
  <si>
    <t>-LqdJrhv6sl5omluEuUH</t>
  </si>
  <si>
    <t>-LqdJtDWWuhV39UlcMkr</t>
  </si>
  <si>
    <t>-LqdJuxH3tCF44xKgP-T</t>
  </si>
  <si>
    <t>-LqdJwUso7Iicurh1EkW</t>
  </si>
  <si>
    <t>-LqdJy-W6AoffQvMZXvZ</t>
  </si>
  <si>
    <t>-LqdJzW4c7cvESBj4FZQ</t>
  </si>
  <si>
    <t>-LqdK00eBiFzY8eq6S-x</t>
  </si>
  <si>
    <t>-LqdK1XGhaTlMxXSd9WH</t>
  </si>
  <si>
    <t>-LqdK320W-QtnK_wHWKw</t>
  </si>
  <si>
    <t>-LqdOA_FlyBztmUO_Axk</t>
  </si>
  <si>
    <t>-LqdOCJqFQFRssVloWdA</t>
  </si>
  <si>
    <t>-LqdOE4Vb5pAeL18LAsp</t>
  </si>
  <si>
    <t>-LqdP4qQfX4hruFojWx8</t>
  </si>
  <si>
    <t>-LqdP6c9TqvbFfTT0bNa</t>
  </si>
  <si>
    <t>-LqdPCesv9--SiPj-WEr</t>
  </si>
  <si>
    <t>-LqdPES5SkzTkxMQizJ-</t>
  </si>
  <si>
    <t>-LqdPGEBSR60eY9DlY76</t>
  </si>
  <si>
    <t>-LqdPI4kf2VXv9YlM-P-</t>
  </si>
  <si>
    <t>-LqdPJikB7uyM466cM5V</t>
  </si>
  <si>
    <t>-LqdPLUsHnu0GpDprOCS</t>
  </si>
  <si>
    <t>-LqdPNGBRyRq8I3BXX4C</t>
  </si>
  <si>
    <t>-LqdPP0LeKHeIjxCDvSq</t>
  </si>
  <si>
    <t>-LqdPQm8pJ0kilXp4JV7</t>
  </si>
  <si>
    <t>-LqdPSYFNzX5934A6Bnr</t>
  </si>
  <si>
    <t>-LqdPgeWxDh2Xzl_xVPt</t>
  </si>
  <si>
    <t>-LqdPiROpayBs7qktR9h</t>
  </si>
  <si>
    <t>-LqdPkCjZYphvB2PdDt5</t>
  </si>
  <si>
    <t>-LqdPlxrGT4sNlgNN8Uw</t>
  </si>
  <si>
    <t>-LqdPnnDydlwUh4S27xI</t>
  </si>
  <si>
    <t>-LqdPpULw4KJuW-OKsNK</t>
  </si>
  <si>
    <t>-LqdPrRXyaQ6eic4byyf</t>
  </si>
  <si>
    <t>-LqdPtFkhdyBrTBFFV50</t>
  </si>
  <si>
    <t>-LqdPv1UIHAd_X63d_LZ</t>
  </si>
  <si>
    <t>-LqdPwn2bvEhpYMuneX6</t>
  </si>
  <si>
    <t>-LqdPyYT8bzO3y6DhpVu</t>
  </si>
  <si>
    <t>-LqdQ-Iy1TQZcVuCMovq</t>
  </si>
  <si>
    <t>-LqdQ13TU-0htUtjrZQj</t>
  </si>
  <si>
    <t>-LqdQ2oMojQg1FxYvr54</t>
  </si>
  <si>
    <t>-LqdSulQ3YJUEuExdAfm</t>
  </si>
  <si>
    <t>-LqdSw_Dpo32PT-ZDUX8</t>
  </si>
  <si>
    <t>-LqdSyJTd1kOlNrHGv_k</t>
  </si>
  <si>
    <t>-LqdT-2sXG57gfpD-ysq</t>
  </si>
  <si>
    <t>-LqdT0rOlrgStUff2bi4</t>
  </si>
  <si>
    <t>-LqdT2a83amm9q1xuf6c</t>
  </si>
  <si>
    <t>-LqdTcw1wR-G7qF21bZu</t>
  </si>
  <si>
    <t>-LqdTehUOsq1k5gWJM-C</t>
  </si>
  <si>
    <t>-LqdTgSbMmeSzutMyVfY</t>
  </si>
  <si>
    <t>-LqdTij56Gk9DbI609Cg</t>
  </si>
  <si>
    <t>-LqdTkVzG1jfnzz-WjUW</t>
  </si>
  <si>
    <t>-LqdTmFri4PEjtMSuhrl</t>
  </si>
  <si>
    <t>-LqdTo-junXjV5IK359O</t>
  </si>
  <si>
    <t>-LqdTpkdsOxgjXFlHrzc</t>
  </si>
  <si>
    <t>-LqdTrXrx1hesO49lFDC</t>
  </si>
  <si>
    <t>-LqdTtIWASxwL8wFtLsE</t>
  </si>
  <si>
    <t>-LqdTv3d0upQgoY-arTW</t>
  </si>
  <si>
    <t>-LqdTwppQF4NzHVyeKwg</t>
  </si>
  <si>
    <t>-LqdTybWPuUbvK-O_54a</t>
  </si>
  <si>
    <t>-LqdU-MOJFKulCtlZpIZ</t>
  </si>
  <si>
    <t>-LqdU16FskYJKnYOTsdK</t>
  </si>
  <si>
    <t>-LqdU2sNZoBQ4ugtRTiQ</t>
  </si>
  <si>
    <t>-LqdU4beIC0DMlKd1h60</t>
  </si>
  <si>
    <t>-LqdU6PdRqTBE2Q83QEX</t>
  </si>
  <si>
    <t>-LqdU87dUmIc67Tzf1vi</t>
  </si>
  <si>
    <t>-LqdU9uOA8X_4EOBWS-c</t>
  </si>
  <si>
    <t>-LqdUBfz2yEBlfkKlWty</t>
  </si>
  <si>
    <t>-LqdUDQOIYSAJLoylekd</t>
  </si>
  <si>
    <t>-LqdUFClTVZ6PY-xLFxz</t>
  </si>
  <si>
    <t>-LqdUHT9OI_6Pc3-NoBO</t>
  </si>
  <si>
    <t>-LqdUJCQHOurP_0uepI9</t>
  </si>
  <si>
    <t>-LqdUKxumHWG0ltyiLpE</t>
  </si>
  <si>
    <t>-LqdUMiP5-wEWg9wbNYN</t>
  </si>
  <si>
    <t>-LqdUOU_mUWaUbuvncrQ</t>
  </si>
  <si>
    <t>-LqdUQFoEkyisI1cpXBp</t>
  </si>
  <si>
    <t>-LqdUS0AG1ZHcjhTUZ-C</t>
  </si>
  <si>
    <t>-LqdUTlf5_Yi8zahQ-65</t>
  </si>
  <si>
    <t>-LqdUVXnGtnBN8Jx0m8U</t>
  </si>
  <si>
    <t>-LqdUXIILGCSinM2Yywi</t>
  </si>
  <si>
    <t>-LqdUZW5F4PJ8wn-a5Mt</t>
  </si>
  <si>
    <t>-LqdUaKKodE9GPRGB-RU</t>
  </si>
  <si>
    <t>-LqdUc5SXMnDKH_IEDQe</t>
  </si>
  <si>
    <t>-LqdUdqLkCf-E4IELkRS</t>
  </si>
  <si>
    <t>-LqdUfdLSCIAIYNzGCKZ</t>
  </si>
  <si>
    <t>-LqdUhMyuTpkDruQGhxR</t>
  </si>
  <si>
    <t>-LqdUj7TkR1-j3gnxdKB</t>
  </si>
  <si>
    <t>-LqdUksKhIx_xCrNRHoi</t>
  </si>
  <si>
    <t>-LqdUmehsgKhjF1wqSVt</t>
  </si>
  <si>
    <t>-LqdUoS6ZQae2d_tgOx8</t>
  </si>
  <si>
    <t>-LqdUqBzdUt5UsTBUce3</t>
  </si>
  <si>
    <t>-LqdUrwDxu9IAmXahI1r</t>
  </si>
  <si>
    <t>-LqdUtgq443Tv0SFk1hc</t>
  </si>
  <si>
    <t>-LqdUvRbzOPtqGSpFGNk</t>
  </si>
  <si>
    <t>-LqdUxDypo2Q6ERGELB6</t>
  </si>
  <si>
    <t>-LqdUyzh4t3C0B_x7ERT</t>
  </si>
  <si>
    <t>-LqdV-j5bwD7ljlColcR</t>
  </si>
  <si>
    <t>-LqdVZC8_wNQeWLs7mPI</t>
  </si>
  <si>
    <t>-LqdV_ytYLhtflZLaMSu</t>
  </si>
  <si>
    <t>-LqdVbjsjPNva7Y3jZmp</t>
  </si>
  <si>
    <t>-LqdVdVOrmPLxsCyahvs</t>
  </si>
  <si>
    <t>-LqdVfZboGD2pwxekvjE</t>
  </si>
  <si>
    <t>-LqdVhHvPQORFGDpaNJE</t>
  </si>
  <si>
    <t>-LqdVj1U3VeSkQKlR8F6</t>
  </si>
  <si>
    <t>-LqdVkmpD64OmjYVHmVO</t>
  </si>
  <si>
    <t>-LqdVmZo5eua0TNn-y2b</t>
  </si>
  <si>
    <t>-LqdVoMn8zacIKDT3SmU</t>
  </si>
  <si>
    <t>-LqdVq48i7z0jAe16rkv</t>
  </si>
  <si>
    <t>-LqdVrqIhyHc8MzhELP-</t>
  </si>
  <si>
    <t>-LqdVu7i-2NcPj9QLzJH</t>
  </si>
  <si>
    <t>-LqdVvrpLBpgHhqQGzd1</t>
  </si>
  <si>
    <t>-LqdVxb_haDi6g96sTHr</t>
  </si>
  <si>
    <t>-LqdVzOTi8b-LlMvUDef</t>
  </si>
  <si>
    <t>-LqdW09b4XUQcoPTxLpO</t>
  </si>
  <si>
    <t>-LqdW1wYtVnfY2lb6pcF</t>
  </si>
  <si>
    <t>-LqdW3f8s9BT0gc0_DQy</t>
  </si>
  <si>
    <t>-LqdW5RGyezwiCqI7A4I</t>
  </si>
  <si>
    <t>-LqdW7CQoRbsq6gikj8p</t>
  </si>
  <si>
    <t>-LqdW8xtLiLQ6nDFabKH</t>
  </si>
  <si>
    <t>-LqdWAiQ8i5HQXjUDxAw</t>
  </si>
  <si>
    <t>-LqdWCTtA3VSO40zyo8B</t>
  </si>
  <si>
    <t>-LqdWEFfyjONdOW6qmJy</t>
  </si>
  <si>
    <t>-LqdWG0DNgwwBJVKfMYF</t>
  </si>
  <si>
    <t>-LqdWHl3H5MwRw3UttLl</t>
  </si>
  <si>
    <t>-LqdWJX8Jm3XgW1X8ESm</t>
  </si>
  <si>
    <t>-LqdWLIIm2KohBZLTJGB</t>
  </si>
  <si>
    <t>-LqdWN28shBvtAsT0Ugf</t>
  </si>
  <si>
    <t>-LqdWOoLCo9FVeWSzZ6Z</t>
  </si>
  <si>
    <t>-LqdWQZlVUfr5tlK15QP</t>
  </si>
  <si>
    <t>-LqdWSKIpoQ5ekO1skB4</t>
  </si>
  <si>
    <t>-LqdYhqs1xd-iUIsLjCP</t>
  </si>
  <si>
    <t>-LqdYjs4-TZQr3S3KgKz</t>
  </si>
  <si>
    <t>-LqdYlqoH07eJpmz0fMi</t>
  </si>
  <si>
    <t>-LqdYtw9BOMIzgmInVQO</t>
  </si>
  <si>
    <t>-LqdYvyBacIJ4J8ignCD</t>
  </si>
  <si>
    <t>-LqdYxzZKHejMUiPIZjy</t>
  </si>
  <si>
    <t>-LqdYzzh22-NU8_D9piH</t>
  </si>
  <si>
    <t>-LqdZ0zZkKagWLRYHz-Z</t>
  </si>
  <si>
    <t>-LqdZNhNoxQW4K_-oQvE</t>
  </si>
  <si>
    <t>-LqdZPTUiO6yAwMyY3gD</t>
  </si>
  <si>
    <t>-LqdZRDoPRdvBvgtOw8Z</t>
  </si>
  <si>
    <t>-LqdZT-8AFHEcieXm4F-</t>
  </si>
  <si>
    <t>-LqdZUkcycVIOVhQVMbB</t>
  </si>
  <si>
    <t>-LqdZWWjtgWqta8Y0Rc2</t>
  </si>
  <si>
    <t>-LqdZYHFeKUiufp-0yYV</t>
  </si>
  <si>
    <t>-LqdZ_1k49Of6egg92sy</t>
  </si>
  <si>
    <t>-LqdZant-SzeUiWu7jbU</t>
  </si>
  <si>
    <t>-LqdZcZMUTj8QrPTPAlQ</t>
  </si>
  <si>
    <t>-LqdZeKU4XYIOyrCq47_</t>
  </si>
  <si>
    <t>-LqdZg4MCvVN_DNLWaAY</t>
  </si>
  <si>
    <t>-LqdZhr7FxmRwpxx_EQn</t>
  </si>
  <si>
    <t>-LqdZjcFG5WPtuxszILs</t>
  </si>
  <si>
    <t>-LqdZlN6HVfEuLSJzmQz</t>
  </si>
  <si>
    <t>-LqdZn7bAnHCN3zqKAlG</t>
  </si>
  <si>
    <t>-LqdZotllpDCxVtPPaAt</t>
  </si>
  <si>
    <t>-LqdZqeEU1s2NE28tY1r</t>
  </si>
  <si>
    <t>-LqdZsodm7K6efyw7VfH</t>
  </si>
  <si>
    <t>-LqdZug0UUz0H_zdOamA</t>
  </si>
  <si>
    <t>-Lqd_FehBAn4Uk8gijfv</t>
  </si>
  <si>
    <t>-Lqd_HQpmCmQZvvHvz0_</t>
  </si>
  <si>
    <t>-Lqd_JBv2C-w0WF7_Ddg</t>
  </si>
  <si>
    <t>-Lqd_KxS9jSu6XwXjNI0</t>
  </si>
  <si>
    <t>-Lqd_MhxfyrX71oek2Xb</t>
  </si>
  <si>
    <t>-Lqd_OUew7ZQ01mEnqID</t>
  </si>
  <si>
    <t>-Lqd_QDvYa3hWQBxz0lu</t>
  </si>
  <si>
    <t>-Lqd_S-e-3VhscL81yHR</t>
  </si>
  <si>
    <t>-Lqd_bw6H7wr1sX-nkAi</t>
  </si>
  <si>
    <t>-Lqd_dvVCBjauGZrzg1f</t>
  </si>
  <si>
    <t>-Lqd_fuzLeY5oeg_3KYJ</t>
  </si>
  <si>
    <t>-Lqd_huTyGN_O-j4w4MC</t>
  </si>
  <si>
    <t>-Lqd_ju62vAw_i4BykO4</t>
  </si>
  <si>
    <t>-Lqd_lzPE9Xrytb24U1G</t>
  </si>
  <si>
    <t>-Lqd_nzPll6HUgyCtrUH</t>
  </si>
  <si>
    <t>-Lqd_q-hd203ccfQD5Z6</t>
  </si>
  <si>
    <t>-Lqd_s-e7Gl6prD4iBM5</t>
  </si>
  <si>
    <t>-Lqd_u-AaCj9qTrFg8sQ</t>
  </si>
  <si>
    <t>-Lqd_vzfE9ernJi1V1Y7</t>
  </si>
  <si>
    <t>-Lqd_y-ny8-7waGiLNr7</t>
  </si>
  <si>
    <t>-Lqd_zjaciR-jlEuIjG1</t>
  </si>
  <si>
    <t>-Lqda0V565DG2xOuz9pE</t>
  </si>
  <si>
    <t>-Lqda2GCyGQTNa5E2Auu</t>
  </si>
  <si>
    <t>-Lqda40iI46mrOAvY7Fn</t>
  </si>
  <si>
    <t>-Lqda6I543AeG9u-81_I</t>
  </si>
  <si>
    <t>-LqdaGY3iFGMD75RjUfI</t>
  </si>
  <si>
    <t>-LqdaIRQipLd_iG0DMXT</t>
  </si>
  <si>
    <t>-LqdaK8DF9S5NWsgMvar</t>
  </si>
  <si>
    <t>-LqdaLuuZwXTFxRnvmlC</t>
  </si>
  <si>
    <t>-LqdaNeYABJSyDvk6mbu</t>
  </si>
  <si>
    <t>-LqdaS548SuJ1ZbIa5c1</t>
  </si>
  <si>
    <t>-LqdaTuqPgGHncYyHErN</t>
  </si>
  <si>
    <t>-LqdaVfymuyKhQD59J_4</t>
  </si>
  <si>
    <t>-LqdaXS4ekLPKi7nYpLw</t>
  </si>
  <si>
    <t>-LqdaZBpPUcWsG1dr8Hu</t>
  </si>
  <si>
    <t>-Lqda_y4onIcklMf23d-</t>
  </si>
  <si>
    <t>-LqdabwonqoEn4vYCkB5</t>
  </si>
  <si>
    <t>-LqdadjMq14BcWYFWHtA</t>
  </si>
  <si>
    <t>-LqdafVTeWDrIlUF4jb4</t>
  </si>
  <si>
    <t>-LqdahH4AfiGhEHVRnRF</t>
  </si>
  <si>
    <t>-LqdaxJ5cbUjnbjYFa6Z</t>
  </si>
  <si>
    <t>-LqdazCqjFJMHyHeJLkB</t>
  </si>
  <si>
    <t>-Lqdb-zxkMYqtPaj5B_s</t>
  </si>
  <si>
    <t>-Lqdb1kRfeqNvKNsmVGJ</t>
  </si>
  <si>
    <t>-Lqdb3YRcoF084PDSeMZ</t>
  </si>
  <si>
    <t>-Lqdb5GSOZ060Dk9r6Dt</t>
  </si>
  <si>
    <t>-Lqdb70nO2ZHuaFCJ8QS</t>
  </si>
  <si>
    <t>-Lqdb8n5O3oQfTwPrpmN</t>
  </si>
  <si>
    <t>-LqdbA_R1n28QE4C6tiV</t>
  </si>
  <si>
    <t>-LqdbCIWwJ7t9wpRLm9T</t>
  </si>
  <si>
    <t>-LqdbE4DtrfMw_Pv6GNc</t>
  </si>
  <si>
    <t>-LqdbFqw3dD1wROmwTe5</t>
  </si>
  <si>
    <t>-LqdbHaot2TaTkMsbJ-F</t>
  </si>
  <si>
    <t>-LqdbJMnGEyPhkPMVU1K</t>
  </si>
  <si>
    <t>-LqdbL844bVIIhop0-XY</t>
  </si>
  <si>
    <t>-LqdbMswCyvQNtzNaV9l</t>
  </si>
  <si>
    <t>-LqdbOe3HPBCzHWi04Pr</t>
  </si>
  <si>
    <t>-LqdbQPZIavNvXSmJISz</t>
  </si>
  <si>
    <t>-LqdbSA498Z0bodgAAv1</t>
  </si>
  <si>
    <t>-LqdbU7nkSSLKwqXoS4D</t>
  </si>
  <si>
    <t>-LqdbVwyvy4peqbkIjtu</t>
  </si>
  <si>
    <t>-LqdbXgpmRmIVAFWw_Ie</t>
  </si>
  <si>
    <t>-Lqdb_4eKT7ISimrJ53W</t>
  </si>
  <si>
    <t>-LqdbajAgrJLlwz50KpP</t>
  </si>
  <si>
    <t>-LqdbcU-_iuElbN_ujb7</t>
  </si>
  <si>
    <t>-LqdbeF6QANmYqSKkMqv</t>
  </si>
  <si>
    <t>-Lqdbg-eH0dbLtdv-K_8</t>
  </si>
  <si>
    <t>-LqdbhmVwF4X1_mCGoWI</t>
  </si>
  <si>
    <t>-LqdbjXrhmnTqby6sbCP</t>
  </si>
  <si>
    <t>-LqdblIFvB7mq28RWG5K</t>
  </si>
  <si>
    <t>-Lqdbn3eRbKWiIH4BPj3</t>
  </si>
  <si>
    <t>-Lqdbop0dPdUS8GdF3fz</t>
  </si>
  <si>
    <t>-Lqdbqa-zZUkxqTEcY_2</t>
  </si>
  <si>
    <t>-LqdcBrAwyHEEAEgVjOS</t>
  </si>
  <si>
    <t>-LqdcDaQQ5J5k8Z45HT7</t>
  </si>
  <si>
    <t>-LqdcFMZzXb40eAVuF1s</t>
  </si>
  <si>
    <t>-LqdcH5nIH0Vlq7XN-dU</t>
  </si>
  <si>
    <t>-LqdcJ9hL3geRRMi5JOm</t>
  </si>
  <si>
    <t>-LqdcKtK304gA8_R9seK</t>
  </si>
  <si>
    <t>-LqdcMf2zKSRfzZZV6mG</t>
  </si>
  <si>
    <t>-LqdcORJ3VzqOAQ1aB7P</t>
  </si>
  <si>
    <t>-LqdcQAaaP1h885p0fnA</t>
  </si>
  <si>
    <t>-LqdcSQwXuXKyPrzO3o4</t>
  </si>
  <si>
    <t>-LqdcUFKZNyhxo5_KRFK</t>
  </si>
  <si>
    <t>-LqdcVyBF2-zR2np03TX</t>
  </si>
  <si>
    <t>-LqdcXi4sGR4mLCmirVy</t>
  </si>
  <si>
    <t>-LqdcZUoaEIpIlXAvmz2</t>
  </si>
  <si>
    <t>-LqdcaEhztiD4Yi2YSl3</t>
  </si>
  <si>
    <t>-Lqdcc0ZNY5Z3g-zM8ED</t>
  </si>
  <si>
    <t>-LqdcdnwP1gd-wqsXd_q</t>
  </si>
  <si>
    <t>-LqdcfWyzKklrpheXn2a</t>
  </si>
  <si>
    <t>-LqdchHKmA7h4b2JAR9j</t>
  </si>
  <si>
    <t>-Lqdcj3pH9CiXM7icjys</t>
  </si>
  <si>
    <t>-Lqdcko4mPSnuxeQ3Eik</t>
  </si>
  <si>
    <t>-LqdcpP5nr3_jt3UwOGv</t>
  </si>
  <si>
    <t>-LqdcrJPVdAu0pLD1Gqb</t>
  </si>
  <si>
    <t>-Lqdct2hAffmCTQCymaT</t>
  </si>
  <si>
    <t>-LqdcumuwT3PtYiAUX4u</t>
  </si>
  <si>
    <t>-LqdcwZgx8QuFtkJFPjN</t>
  </si>
  <si>
    <t>-LqdcyLOfeuO1HfAAf7Q</t>
  </si>
  <si>
    <t>-Lqdf5I7zwKgI3wLpCoI</t>
  </si>
  <si>
    <t>-Lqdf7ITg57q4W2E-Jkz</t>
  </si>
  <si>
    <t>-Lqdf9JCbzlhbyMToIBD</t>
  </si>
  <si>
    <t>-LqdfGiU45JRHZBfN0Wf</t>
  </si>
  <si>
    <t>-LqdfOqHv6Kun9F3d54p</t>
  </si>
  <si>
    <t>-LqdfQXNpNGvySrh0Uop</t>
  </si>
  <si>
    <t>-LqdfSHupV6DeJVwYo0F</t>
  </si>
  <si>
    <t>-LqdfU2Vkj1REWi1U5yO</t>
  </si>
  <si>
    <t>-LqdfVrgz9O3_T6g0KKf</t>
  </si>
  <si>
    <t>-LqdfXmFHxHEfZ7BtueN</t>
  </si>
  <si>
    <t>-LqdfZaFCilfFS9j4GKG</t>
  </si>
  <si>
    <t>-LqdfaLknf6OUQdZddh-</t>
  </si>
  <si>
    <t>-Lqdfc5FbWKQP0BD7uXl</t>
  </si>
  <si>
    <t>-Lqdfdrdo_tgKENy9DRE</t>
  </si>
  <si>
    <t>-Lqdffc7c8Wtr9I05ZY0</t>
  </si>
  <si>
    <t>-LqdfhNwd7iWI2ixBM_5</t>
  </si>
  <si>
    <t>-Lqdfj9QPi_GhhsAOaPb</t>
  </si>
  <si>
    <t>-LqdfkvCyJGXcuCb77VP</t>
  </si>
  <si>
    <t>-LqdfmfdV0DvNp2SRG6x</t>
  </si>
  <si>
    <t>-LqdfoRAeWwyghqKaLEQ</t>
  </si>
  <si>
    <t>-LqdfqCHHO0PM9Dw_Xcq</t>
  </si>
  <si>
    <t>-Lqdfrx82CNuvYdPjqwk</t>
  </si>
  <si>
    <t>-LqdftiHKXAvTRgGo_zJ</t>
  </si>
  <si>
    <t>-LqdfvTlrJ4aC5qb6DqG</t>
  </si>
  <si>
    <t>-LqdfxFdv92ZIropdUpV</t>
  </si>
  <si>
    <t>-Lqdfz00iM71GEYu3zOr</t>
  </si>
  <si>
    <t>-Lqdg-kuyzOmEO7a_-HU</t>
  </si>
  <si>
    <t>-Lqdg1yApLBIpylPYyRL</t>
  </si>
  <si>
    <t>-LqdhR7Ram05BGEe64oH</t>
  </si>
  <si>
    <t>-LqdhT8BPtWdn3bJVW5h</t>
  </si>
  <si>
    <t>-LqdhV8K7c6jJlgdyEYd</t>
  </si>
  <si>
    <t>-LqdhX8RKDPG5C3P2U6d</t>
  </si>
  <si>
    <t>-LqdhZ7uek0J0EkOaCzV</t>
  </si>
  <si>
    <t>-LqdhhnPUJeFjQ_rpCK6</t>
  </si>
  <si>
    <t>-Lqdhph-KJOMTb7X1miB</t>
  </si>
  <si>
    <t>-Lqdhqoo5A_YN2g9oJXd</t>
  </si>
  <si>
    <t>-Lqdhry1j7cvnrQ6wrVq</t>
  </si>
  <si>
    <t>-Lqdht0NobXR3WQfsGnL</t>
  </si>
  <si>
    <t>-Lqdhu3tODn3DR2ONkfw</t>
  </si>
  <si>
    <t>-Lqdhv88w5LArFgH0FrH</t>
  </si>
  <si>
    <t>-LqdhwdQbjjZ6AOlW_2B</t>
  </si>
  <si>
    <t>-LqdhxhWwBBoxSqAPE9S</t>
  </si>
  <si>
    <t>-LqdhysXesQR5Mg2TtLM</t>
  </si>
  <si>
    <t>-Lqdi-0ePxUK9Nr3-JS_</t>
  </si>
  <si>
    <t>-Lqdi04m_Zc5Oz6YhQUX</t>
  </si>
  <si>
    <t>-Lqdi1Am-kr-xJXpq4uJ</t>
  </si>
  <si>
    <t>-Lqdi7jRpNu92EcUrX6U</t>
  </si>
  <si>
    <t>-Lqdi8ool2Y8xgh_1IXe</t>
  </si>
  <si>
    <t>-Lqdi9t42GeHFvb_2hZY</t>
  </si>
  <si>
    <t>-LqdiAxgpCaIe-x5eXIy</t>
  </si>
  <si>
    <t>-LqdiC1UtyZiNRFRngw8</t>
  </si>
  <si>
    <t>-LqdiD6pqu8j-DOtcMxA</t>
  </si>
  <si>
    <t>-LqdiEBZh5ntrP011VIl</t>
  </si>
  <si>
    <t>-LqdiFGKJEttySeI_r_W</t>
  </si>
  <si>
    <t>-LqdiGKQLyzD_u8C4RDo</t>
  </si>
  <si>
    <t>-LqdiHOPn_4PeDvv0nNZ</t>
  </si>
  <si>
    <t>-LqdiITvI4loQwwKRxyy</t>
  </si>
  <si>
    <t>-LqdiJYhm4t4G1CFA_UR</t>
  </si>
  <si>
    <t>-LqdiKcSG8aVa57ggIGP</t>
  </si>
  <si>
    <t>-LqdiLgYumRAwtLYIlQU</t>
  </si>
  <si>
    <t>-LqdiMlvEfdjZMIkHkG_</t>
  </si>
  <si>
    <t>-LqdiNrvC-qTDLzcK6Wv</t>
  </si>
  <si>
    <t>-LqdiOw4aPhgGC5T4ChF</t>
  </si>
  <si>
    <t>-LqdiWIPtzj1X-GaOHcF</t>
  </si>
  <si>
    <t>-LqdiXLbXgF5GtgXRqHL</t>
  </si>
  <si>
    <t>-LqdiYQYpfHJBIefF-KI</t>
  </si>
  <si>
    <t>-LqdiZVumP5ad5IDZMGP</t>
  </si>
  <si>
    <t>-Lqdi_ZEkmWBU0fGk6zr</t>
  </si>
  <si>
    <t>-Lqdihdsijq4fT_JXBFB</t>
  </si>
  <si>
    <t>-LqdiiyEHmMrl4rbnDqn</t>
  </si>
  <si>
    <t>-Lqdir0x8uWJ9XcL5BEd</t>
  </si>
  <si>
    <t>-LqdisTevKSgaKpmhrH0</t>
  </si>
  <si>
    <t>-LqditnRkaR6mj-cRsJi</t>
  </si>
  <si>
    <t>-Lqdiv6orX3PA8yBFTzP</t>
  </si>
  <si>
    <t>-LqdiwRCcWSab9-FFKh_</t>
  </si>
  <si>
    <t>-LqdixlDwtHo2Prc4rAK</t>
  </si>
  <si>
    <t>-Lqdiz3lVUHoJG_KbKx1</t>
  </si>
  <si>
    <t>-Lqdj-Pe6wcc6Cng_zar</t>
  </si>
  <si>
    <t>-Lqdj0jYhq-yJElpZQO5</t>
  </si>
  <si>
    <t>-Lqdj21W7J5_k2nVWPhM</t>
  </si>
  <si>
    <t>-Lqdj3LRTPJnUKpfsMVE</t>
  </si>
  <si>
    <t>-Lqdj4fQiVqxkhVE4jSW</t>
  </si>
  <si>
    <t>-Lqdj61lFurr4Zz4NYlj</t>
  </si>
  <si>
    <t>-Lqdj7WGOAjzSXpZzBE7</t>
  </si>
  <si>
    <t>-Lqdj8p2jcekUW5ic3uh</t>
  </si>
  <si>
    <t>-LqdjA7oloBY_TGqJ0U7</t>
  </si>
  <si>
    <t>-LqdjBSlgHSdxaLOcCkg</t>
  </si>
  <si>
    <t>-LqdjClXsfJ3d7PmbBkK</t>
  </si>
  <si>
    <t>-LqdjE5WrZUDVtaZCMcc</t>
  </si>
  <si>
    <t>-LqdjFR8elVZcCPAatI3</t>
  </si>
  <si>
    <t>-LqdjGkannQvAJKP_ThJ</t>
  </si>
  <si>
    <t>-LqdjI4YOXj5qtcayUT8</t>
  </si>
  <si>
    <t>-LqdjJP_cKwZrhbhfLSm</t>
  </si>
  <si>
    <t>-LqdjKiId_luwzv2j6J2</t>
  </si>
  <si>
    <t>-LqdjM2vBKS-qXb-fH1S</t>
  </si>
  <si>
    <t>-LqdjNNxJtxopZpb5d0G</t>
  </si>
  <si>
    <t>-LqdjOiZ4ouNhYM2rhra</t>
  </si>
  <si>
    <t>-LqdjQ2Z2o5A9PBQcqPx</t>
  </si>
  <si>
    <t>-LqdjROpGOCAdmyRNEyY</t>
  </si>
  <si>
    <t>-LqdjSh4pu1h9IDH85Ds</t>
  </si>
  <si>
    <t>-LqdjU0JTTAXjiq9Ws2Q</t>
  </si>
  <si>
    <t>-LqdjVLJDrsydNL0jLiC</t>
  </si>
  <si>
    <t>-LqdjWds54aHtqrLB5Ux</t>
  </si>
  <si>
    <t>-LqdjYX1rs4pXYJPYFL5</t>
  </si>
  <si>
    <t>-LqdjZrlVJZKOdV6Q57X</t>
  </si>
  <si>
    <t>-LqdjaAvWbLck_d13RrW</t>
  </si>
  <si>
    <t>-LqdjbW735y5dMHiS0ug</t>
  </si>
  <si>
    <t>-Lqdjcol0lLjalPwwc_o</t>
  </si>
  <si>
    <t>-Lqdje9OMoWvcMTgTmYK</t>
  </si>
  <si>
    <t>-LqdjfT7VQU9Az5h80nN</t>
  </si>
  <si>
    <t>-Lqdjgn85PA32s26u4vI</t>
  </si>
  <si>
    <t>-Lqdji6XtMLA1AG4pnPt</t>
  </si>
  <si>
    <t>-LqdjjRYLLaaMjnjw2WT</t>
  </si>
  <si>
    <t>-LqdjklWNz0ZOeJSPXoc</t>
  </si>
  <si>
    <t>-Lqdjm5VVDmXBBajryeU</t>
  </si>
  <si>
    <t>-LqdjnQ0ynn7oxc_Leze</t>
  </si>
  <si>
    <t>-LqdjojssbPmyQLWjqjv</t>
  </si>
  <si>
    <t>-Lqdjq2dAikqFAkTUxWA</t>
  </si>
  <si>
    <t>-LqdjrNdOT6crYa8Mg8n</t>
  </si>
  <si>
    <t>-Lqdjsh-dbOZEU-_YDdP</t>
  </si>
  <si>
    <t>-Lqdju4_WIXDC_lWBFuO</t>
  </si>
  <si>
    <t>-LqdjvOV4c90vrVernte</t>
  </si>
  <si>
    <t>-Lqdjwj7jTQLk3kDjW73</t>
  </si>
  <si>
    <t>-Lqdjy2Wz9a6CKJNIgo-</t>
  </si>
  <si>
    <t>-LqdjzO8dgXnp6yHXrfH</t>
  </si>
  <si>
    <t>-Lqdk-hVzQ4Z2UFDyn79</t>
  </si>
  <si>
    <t>-Lqdk1289hLuC5sl45Oj</t>
  </si>
  <si>
    <t>-Lqdk8j1PI7_511Mgkqx</t>
  </si>
  <si>
    <t>-LqdkA1nlKlQ1JEBLbeH</t>
  </si>
  <si>
    <t>-LqdkBLX9WMuMHbXbs3-</t>
  </si>
  <si>
    <t>-LqdkJUp5nPqCDuEAb4u</t>
  </si>
  <si>
    <t>-LqdkKghYVGj5qQaCWpX</t>
  </si>
  <si>
    <t>-LqdkLrhubDQb7GrPMom</t>
  </si>
  <si>
    <t>-LqdkN2JsIXc3EW1hW_D</t>
  </si>
  <si>
    <t>-LqdkODJ3hUReltfxnFm</t>
  </si>
  <si>
    <t>-LqdkPXhKWM1yx0mr8lq</t>
  </si>
  <si>
    <t>-LqdkQixzirbPled360L</t>
  </si>
  <si>
    <t>-LqdkRtJ2TRF5bQgwcps</t>
  </si>
  <si>
    <t>-LqdkTOZO0HLShvzrOcd</t>
  </si>
  <si>
    <t>-LqdkU_La8UU0NAGzEp8</t>
  </si>
  <si>
    <t>-LqdkW1Kgm7pF8EfiA3R</t>
  </si>
  <si>
    <t>-LqdkXCJs-U08V5agJyk</t>
  </si>
  <si>
    <t>-LqdkYOZ-emIHaUq1QhO</t>
  </si>
  <si>
    <t>-LqdkZZhJtL6oRxFdNBm</t>
  </si>
  <si>
    <t>-Lqdk_kASgiLfI5vBHXv</t>
  </si>
  <si>
    <t>-LqdkgzDzDkq5iQx72Q4</t>
  </si>
  <si>
    <t>-LqdkiBi8guFZYKU925O</t>
  </si>
  <si>
    <t>-LqdkjNM7jlynZIHF2mj</t>
  </si>
  <si>
    <t>-LqdkkZ1W1gi5t9are-z</t>
  </si>
  <si>
    <t>-LqdkllSSE9eONKsise3</t>
  </si>
  <si>
    <t>-Lqdkmx4e9FTtLuB-oVr</t>
  </si>
  <si>
    <t>-Lqdko8JJl-lIZUri_W_</t>
  </si>
  <si>
    <t>-LqdkpKZqJQWlPOvXAUm</t>
  </si>
  <si>
    <t>-LqdkqWoFto3fjSpNN6P</t>
  </si>
  <si>
    <t>-LqdkrhSmmaXRgv9X-nF</t>
  </si>
  <si>
    <t>-LqdkstgYd8I-dL8d_fl</t>
  </si>
  <si>
    <t>-Lqdku4x-o_IAy8LvNIV</t>
  </si>
  <si>
    <t>-LqdkvHBtePNrW-KX3SY</t>
  </si>
  <si>
    <t>-LqdkwTRy8kfnqHtmyi5</t>
  </si>
  <si>
    <t>-LqdkxeiYaNTLvHSROBl</t>
  </si>
  <si>
    <t>-Lqdkyqw6kpEZd2_iWVa</t>
  </si>
  <si>
    <t>-Lqdl-2B0NK_3mbc6jR4</t>
  </si>
  <si>
    <t>-Lqdl0DDzDCbdTAm1Tem</t>
  </si>
  <si>
    <t>-Lqdl1Q5dXXxdgM69nb9</t>
  </si>
  <si>
    <t>-Lqdl2ahN3PeV4Swdmy7</t>
  </si>
  <si>
    <t>-Lqdl3najcIRAr3RLSvk</t>
  </si>
  <si>
    <t>-Lqdl6Vg-Kdb3xpOsj4j</t>
  </si>
  <si>
    <t>-Lqdl7gzOBLZnSuUhOi2</t>
  </si>
  <si>
    <t>-Lqdl8tB0jvS-dC7-NQj</t>
  </si>
  <si>
    <t>-LqdlA3ote_vhWgvzcBY</t>
  </si>
  <si>
    <t>-LqdlBFU7Glqs4KRKdtn</t>
  </si>
  <si>
    <t>-LqdlCRr__BSughykRrw</t>
  </si>
  <si>
    <t>-LqdlDd_yDimz307oZkW</t>
  </si>
  <si>
    <t>-LqdlEpFG82Nd9lp7-Aw</t>
  </si>
  <si>
    <t>-LqdlG1jH09IGJzI_drB</t>
  </si>
  <si>
    <t>-LqdlHE7wS38Njvzl7KV</t>
  </si>
  <si>
    <t>-LqdlIQr6H8UNAmdm4ES</t>
  </si>
  <si>
    <t>-LqdlJc6PCCg0PUO0_hg</t>
  </si>
  <si>
    <t>-LqdlKoNLd5YU5LTkJ6a</t>
  </si>
  <si>
    <t>-LqdlLzzB0lKr3wWGaru</t>
  </si>
  <si>
    <t>-LqdlNBFdCmR5i5gqZOv</t>
  </si>
  <si>
    <t>-LqdlOO6_YWPfCkFLHyd</t>
  </si>
  <si>
    <t>-LqdlP_OqT7jBEE1j9tv</t>
  </si>
  <si>
    <t>-LqdlQlbYcpBdVd_4Yo9</t>
  </si>
  <si>
    <t>-LqdlRwSp5pZK8IPXAUO</t>
  </si>
  <si>
    <t>-LqdlT96DOGvtU4Cj9KM</t>
  </si>
  <si>
    <t>-LqdlULL8fb4W7J_yexx</t>
  </si>
  <si>
    <t>-LqdlVYELToJJMyv3BYy</t>
  </si>
  <si>
    <t>-LqdlWir9MdnDjZXlAB0</t>
  </si>
  <si>
    <t>-LqdlXvEWHdXlNQ49zBg</t>
  </si>
  <si>
    <t>-LqdlZ8FixxN-P1r7MHB</t>
  </si>
  <si>
    <t>-Lqdl_L5scQCYIDTM-n_</t>
  </si>
  <si>
    <t>-LqdlaXMqvsfQqimTW3A</t>
  </si>
  <si>
    <t>-Lqdlbi0bB5VYlQM71MF</t>
  </si>
  <si>
    <t>-Lqdlcu3HUQFdenGSi2u</t>
  </si>
  <si>
    <t>-Lqdle5JaNDLe12q_G8M</t>
  </si>
  <si>
    <t>-LqdlfH6mD4QfL4mVSF4</t>
  </si>
  <si>
    <t>-LqdlgSsNmR0hgst8hJK</t>
  </si>
  <si>
    <t>-Lqdm7bVhNlN2NWOPx2F</t>
  </si>
  <si>
    <t>-Lqdm8mVRCUyS1jQFqN7</t>
  </si>
  <si>
    <t>-Lqdm9y6_jkcr_tBgsSP</t>
  </si>
  <si>
    <t>-LqdmB9Tv4NPELeQawB1</t>
  </si>
  <si>
    <t>-LqdmCODFNiE2VgM53_E</t>
  </si>
  <si>
    <t>-LqdmDfic_feZtF45l1O</t>
  </si>
  <si>
    <t>-LqdmMUbUs6j0QY4OM3_</t>
  </si>
  <si>
    <t>-LqdmNr71fDEqifzO5sW</t>
  </si>
  <si>
    <t>-LqdmP9_O13lajwQ98N4</t>
  </si>
  <si>
    <t>-LqdmQSA935pGmG7lTDr</t>
  </si>
  <si>
    <t>-LqdmbV-u9x7bfBzqFGV</t>
  </si>
  <si>
    <t>-LqdmcnGHDAsnF4XkzwU</t>
  </si>
  <si>
    <t>-Lqdme6KqCmOFTJXucPE</t>
  </si>
  <si>
    <t>-Lqdmfc3hGGLWQocmO6B</t>
  </si>
  <si>
    <t>-Lqdmh1DgsNgSd2640AT</t>
  </si>
  <si>
    <t>-LqdmigbQej1nVgV7Igm</t>
  </si>
  <si>
    <t>-LqdmkA2Q6q2-sGG8uDj</t>
  </si>
  <si>
    <t>-LqdmlYbwY4V1c4kD6Ch</t>
  </si>
  <si>
    <t>-LqdmmtZgcaRH0bC0Z5B</t>
  </si>
  <si>
    <t>-LqdmoCG4NEBBLhhvqNV</t>
  </si>
  <si>
    <t>-LqdmpVFNHA8Nt8BPhCQ</t>
  </si>
  <si>
    <t>-LqdmqnEbqRVouGDQXkY</t>
  </si>
  <si>
    <t>-Lqdms4rurStojtdDOh4</t>
  </si>
  <si>
    <t>-LqdmtbeyVx2QLqCFRLn</t>
  </si>
  <si>
    <t>-LqdmuuAzW1yfhQ9_6ZT</t>
  </si>
  <si>
    <t>-LqdmwCCPdENMlBh9gqX</t>
  </si>
  <si>
    <t>-LqdmxiRKZ41rPHjB2DH</t>
  </si>
  <si>
    <t>-Lqdmz1n5Ld5_DOJP5hY</t>
  </si>
  <si>
    <t>-Lqdn-KwILebN39MpwhS</t>
  </si>
  <si>
    <t>-Lqdn0d2RlvfZTGeiv_v</t>
  </si>
  <si>
    <t>-Lqdn1w2KSharZCpaiah</t>
  </si>
  <si>
    <t>-Lqdn3Dgdbavw9V6YooL</t>
  </si>
  <si>
    <t>-Lqdn4X8Z9CF9hwXerGs</t>
  </si>
  <si>
    <t>-Lqdn5sJNokyjkLK_p9k</t>
  </si>
  <si>
    <t>-Lqdn7ZBw9XIjuidFh7C</t>
  </si>
  <si>
    <t>-Lqdn8rouFPkcbHcKXyt</t>
  </si>
  <si>
    <t>-LqdnA9SfAnOgSFi2zgi</t>
  </si>
  <si>
    <t>-LqdnBRw0UAFYsng6-hi</t>
  </si>
  <si>
    <t>-LqdnCjRp-qnxXnWP79q</t>
  </si>
  <si>
    <t>-LqdnE94l33aVyRAF_XQ</t>
  </si>
  <si>
    <t>-LqdnFRZfGjF4qyP1UAO</t>
  </si>
  <si>
    <t>-LqdnGkKB_RKzt36c1JS</t>
  </si>
  <si>
    <t>-LqdnI1oXnEqSKpCY7Mq</t>
  </si>
  <si>
    <t>-LqdnJnjcpRwi3WajxSZ</t>
  </si>
  <si>
    <t>-LqdnL6sCMigRz1Eqxe7</t>
  </si>
  <si>
    <t>-LqdnMQlxBAtA8iwBhCx</t>
  </si>
  <si>
    <t>-LqdnNjBC3zrJwR8sok2</t>
  </si>
  <si>
    <t>-LqdnVlwtN7Nra9Yd6xD</t>
  </si>
  <si>
    <t>-LqdnX5JzF91uPmYzFFS</t>
  </si>
  <si>
    <t>-LqdnYPYk0n_HxHkoR1_</t>
  </si>
  <si>
    <t>-LqdnZj3QzRYqwL1G_89</t>
  </si>
  <si>
    <t>-Lqdna3gdQne1rMtPxD4</t>
  </si>
  <si>
    <t>-LqdnbNSXsCe3laJAwIR</t>
  </si>
  <si>
    <t>-Lqdnci3B6eLCR8VGJVq</t>
  </si>
  <si>
    <t>-Lqdne23MAvhyO9hPC4d</t>
  </si>
  <si>
    <t>-LqdnfaJfdUoHvGagKoS</t>
  </si>
  <si>
    <t>-Lqdngu3gVPe_Zuq7w-K</t>
  </si>
  <si>
    <t>-LqdniCIek53xJ0elqm7</t>
  </si>
  <si>
    <t>-Lqdnpf6W8uaEgRtSh1V</t>
  </si>
  <si>
    <t>-Lqdnr7--RUxBHl3NY8N</t>
  </si>
  <si>
    <t>-LqdnsZS4zUDL0rRqlt-</t>
  </si>
  <si>
    <t>-LqdnuQRN8jkOvn_B0Rt</t>
  </si>
  <si>
    <t>-Lqdo1hGBvM_8xTIT_Bp</t>
  </si>
  <si>
    <t>-Lqdo3874URwpjVQqv_B</t>
  </si>
  <si>
    <t>-Lqdo4_65m4XdnMZP6jn</t>
  </si>
  <si>
    <t>-Lqdo60VkSGYqCxOvbge</t>
  </si>
  <si>
    <t>-Lqdo7SMjpDJJTF6E6pd</t>
  </si>
  <si>
    <t>-Lqdo8tFj-73LHzBgJV-</t>
  </si>
  <si>
    <t>-LqdoAK6ns32zPkF_IsP</t>
  </si>
  <si>
    <t>-LqdoBkOOGc9NZ_sDNwF</t>
  </si>
  <si>
    <t>-LqdoDBFstDOlVLGSeRM</t>
  </si>
  <si>
    <t>-LqdoEc7FzlcZiryYPYH</t>
  </si>
  <si>
    <t>-LqdoG3cg6aktIDIWpew</t>
  </si>
  <si>
    <t>-LqdoHyU1kOj1jya_NaK</t>
  </si>
  <si>
    <t>-LqdoJPPC9mp-tuku-mp</t>
  </si>
  <si>
    <t>-LqdoKpkivPwkHE2x0_q</t>
  </si>
  <si>
    <t>-LqdoMGcC4BrpmnVY2L1</t>
  </si>
  <si>
    <t>-LqdoNicph0IZfjkOs47</t>
  </si>
  <si>
    <t>-LqdoPA6K7sgx6iLcetM</t>
  </si>
  <si>
    <t>-LqdoQazynyK7RXmHA_0</t>
  </si>
  <si>
    <t>-LqdoS1znirMdajS8G7y</t>
  </si>
  <si>
    <t>-LqdoTrtRVUgiGF9OWU8</t>
  </si>
  <si>
    <t>-LqdoVJEMBefwzjDZdpa</t>
  </si>
  <si>
    <t>-LqdoWk7jmb9g1heXlSq</t>
  </si>
  <si>
    <t>-Lqdo_N1JipVZZ_AiYcL</t>
  </si>
  <si>
    <t>-Lqdoanuln-5aKUfAcm5</t>
  </si>
  <si>
    <t>-LqdocElQM6Vv4Mp9p--</t>
  </si>
  <si>
    <t>-LqdodfduISj54VeSCJG</t>
  </si>
  <si>
    <t>-Lqdoh214fTdCDyZtfcD</t>
  </si>
  <si>
    <t>-LqdoiTupqA77pUtc2uK</t>
  </si>
  <si>
    <t>-LqdokBz5t26oDGthVVY</t>
  </si>
  <si>
    <t>-Lqdole20lYjVC8EfKRY</t>
  </si>
  <si>
    <t>-Lqdon5Y7Lq7ekpxy17-</t>
  </si>
  <si>
    <t>-LqdooZPWXSdVHWhCbr1</t>
  </si>
  <si>
    <t>-Lqdoq-m4DrExXEejmO3</t>
  </si>
  <si>
    <t>-LqdorSHmv-ejlXvBV4k</t>
  </si>
  <si>
    <t>-LqdostAn6iOA6vHWu00</t>
  </si>
  <si>
    <t>-LqdouKfcpGS8j8vGAWs</t>
  </si>
  <si>
    <t>-Lqdp3goIgcmG83x1qxI</t>
  </si>
  <si>
    <t>-Lqdp58wk4ZhxutexVGO</t>
  </si>
  <si>
    <t>-Lqdp6aT1soGkDuLJ8Ho</t>
  </si>
  <si>
    <t>-Lqdp81JuiV6ijhqyabI</t>
  </si>
  <si>
    <t>-Lqdp9TCls4qOt3HiL9V</t>
  </si>
  <si>
    <t>-LqdpLT3qAN6Eay963uU</t>
  </si>
  <si>
    <t>-LqdpNCyqR29iZizV23D</t>
  </si>
  <si>
    <t>-LqdpOziijoQl6cCRdmE</t>
  </si>
  <si>
    <t>-LqdpQjh9sadmHaxBa96</t>
  </si>
  <si>
    <t>-LqdpSUZqokYcDjwGZLo</t>
  </si>
  <si>
    <t>-LqdpUG4pP_gEiUudlyH</t>
  </si>
  <si>
    <t>-LqdpW0ZG1O09WPKwU09</t>
  </si>
  <si>
    <t>-LqdpXnTDCqfmb7hpkH3</t>
  </si>
  <si>
    <t>-LqdpeYuSPWat32gLJS8</t>
  </si>
  <si>
    <t>-LqdpgU9zpp0Ic5MLWG_</t>
  </si>
  <si>
    <t>-LqdpiQX_p99EGqlKVYD</t>
  </si>
  <si>
    <t>-LqdpkL212URXMEGcbvy</t>
  </si>
  <si>
    <t>-LqdpmFX8h3dL0bMzkE4</t>
  </si>
  <si>
    <t>-LqdpoD2zShxlI54Z4Zr</t>
  </si>
  <si>
    <t>-Lqdpq8vyu2bMd6fXrhN</t>
  </si>
  <si>
    <t>-Lqdps9RvkRHE4eIcioJ</t>
  </si>
  <si>
    <t>-Lqdpu5oiVim4qH2APjs</t>
  </si>
  <si>
    <t>-Lqdpw1RwkNqYdfrCsvS</t>
  </si>
  <si>
    <t>-Lqdpxya_8s6JZt2Y3Lb</t>
  </si>
  <si>
    <t>-Lqdq5fWukhnrUJ4fyI8</t>
  </si>
  <si>
    <t>-Lqdq7aWESZQJeLt6uh8</t>
  </si>
  <si>
    <t>-Lqdq9XQij4V0SoPWAIW</t>
  </si>
  <si>
    <t>-LqdqBUpa9kyNEbbR2cN</t>
  </si>
  <si>
    <t>-LqdqDTEXxZzv4h62Tu3</t>
  </si>
  <si>
    <t>-LqdqFPcMPOu0hQBLE71</t>
  </si>
  <si>
    <t>-LqdqUBfu3J3w3yeBSTH</t>
  </si>
  <si>
    <t>-LqdqVxobMC6ebGKRB6y</t>
  </si>
  <si>
    <t>-LqdqXixGrkF8f59PFDV</t>
  </si>
  <si>
    <t>-LqdqZUR_VhRkuxR56B5</t>
  </si>
  <si>
    <t>-LqdqaFZBUWTL-xHH7oC</t>
  </si>
  <si>
    <t>-Lqdqc0Wz_aBy1hd9nY6</t>
  </si>
  <si>
    <t>-Lqdqdzvsb_DLq-zfalg</t>
  </si>
  <si>
    <t>-LqdqflfuvHrzxwtOBKV</t>
  </si>
  <si>
    <t>-LqdqhXmcHZmOTjwLbFV</t>
  </si>
  <si>
    <t>-LqdqjIJRIevLWp8z1c_</t>
  </si>
  <si>
    <t>-Lqdqt_Bi10bRX413xvR</t>
  </si>
  <si>
    <t>-LqdqvVSbszCq38ifYZF</t>
  </si>
  <si>
    <t>-LqdqxQRwPYPZPH53ngU</t>
  </si>
  <si>
    <t>-LqdqzMohfCW3U6JuNbh</t>
  </si>
  <si>
    <t>-Lqdr0IZ7CtdG9X4x7El</t>
  </si>
  <si>
    <t>-Lqdr2Dg4O0ozdteMUlX</t>
  </si>
  <si>
    <t>-Lqdr48nT--dDoR4-SLy</t>
  </si>
  <si>
    <t>-Lqdr64ZIKHZL-jEf7kc</t>
  </si>
  <si>
    <t>-Lqdr8HF7pFhGCqLJ22W</t>
  </si>
  <si>
    <t>-LqdrWWYOy1BUko91RFE</t>
  </si>
  <si>
    <t>-LqdrYIvpdoXch7czODG</t>
  </si>
  <si>
    <t>-Lqdr_4f1SkbmBqan3-w</t>
  </si>
  <si>
    <t>-LqdrbRQfVClS1Ay5UQT</t>
  </si>
  <si>
    <t>-LqdrdMP3ikX3WhM9b4d</t>
  </si>
  <si>
    <t>-LqdrfOQnCghbCops6LY</t>
  </si>
  <si>
    <t>-LqdrhMgRE7ewRYJFu67</t>
  </si>
  <si>
    <t>-Lqdrj91PLBy1cg8jAKq</t>
  </si>
  <si>
    <t>-LqdrlAQp1Kd6rVFi5dW</t>
  </si>
  <si>
    <t>-LqdrnAXE1S3_B8D8bO3</t>
  </si>
  <si>
    <t>-LqdrpDZZ0xgzVrJqRrm</t>
  </si>
  <si>
    <t>-LqdrrBgbUTNy23IAjFA</t>
  </si>
  <si>
    <t>-LqdrsxC91u4PbjVgf3M</t>
  </si>
  <si>
    <t>-LqdruiJs8Cb08ZvYa04</t>
  </si>
  <si>
    <t>-LqdrwT4EiTkuWTkQ3kK</t>
  </si>
  <si>
    <t>-LqdryI9xkBf8LXhhyqh</t>
  </si>
  <si>
    <t>-Lqds-HmA6ZdKE9LJFmE</t>
  </si>
  <si>
    <t>-Lqds1G37J5yHwZow-vM</t>
  </si>
  <si>
    <t>-Lqds32QJUZWrpcM_ed8</t>
  </si>
  <si>
    <t>-Lqds5JPuqByQ3Djh7MD</t>
  </si>
  <si>
    <t>-Lqds7M2YJi616QuRy2z</t>
  </si>
  <si>
    <t>-Lqds9KvMqMvD2-lsoSZ</t>
  </si>
  <si>
    <t>-LqdsBKQ0uY8tJ_8-jdp</t>
  </si>
  <si>
    <t>-LqdsD5ZJGNmrRBNChSW</t>
  </si>
  <si>
    <t>-LqdsJQZvMcmHUT1kPpp</t>
  </si>
  <si>
    <t>-LqdsLOAlYyBu7l-tiXF</t>
  </si>
  <si>
    <t>-LqdsNcSy5jsr6OMfyGj</t>
  </si>
  <si>
    <t>-LqdsPb8oGyZ-Tmckp0s</t>
  </si>
  <si>
    <t>-Lqds_PYOOXVd4b6xFL4</t>
  </si>
  <si>
    <t>-LqdsbWFaSg4ImF2WVLC</t>
  </si>
  <si>
    <t>-LqdsdR11bShs-cFrpDb</t>
  </si>
  <si>
    <t>-LqdsfSP2TscPCpNlOJf</t>
  </si>
  <si>
    <t>-LqdshddTgisS9mNW8LH</t>
  </si>
  <si>
    <t>-LqdsjSGI91q6hcpSufz</t>
  </si>
  <si>
    <t>-LqdslDCHKu6URM_rhLm</t>
  </si>
  <si>
    <t>-LqdsmysJ9e_otVBNqIK</t>
  </si>
  <si>
    <t>-LqdsojDbqP7jbmoGAhQ</t>
  </si>
  <si>
    <t>-LqdsqVKuSbv4_TgRUUt</t>
  </si>
  <si>
    <t>-LqdssGJt20Ms6lJ3vcn</t>
  </si>
  <si>
    <t>-Lqdsu0oU86xQ23IaXO5</t>
  </si>
  <si>
    <t>-LqdsvtAJSJht6wunNDc</t>
  </si>
  <si>
    <t>-LqdsxuKDNvhrjWUhBNo</t>
  </si>
  <si>
    <t>-LqdszpQooUiNZkyAnpQ</t>
  </si>
  <si>
    <t>-Lqdt0qCSAFnCYdzACez</t>
  </si>
  <si>
    <t>-Lqdt2bwiaU7_316gZAy</t>
  </si>
  <si>
    <t>-Lqdt4cgTtYyuMfbX5-p</t>
  </si>
  <si>
    <t>-Lqdt6cnPMAenreAmQPN</t>
  </si>
  <si>
    <t>-Lqdt8PIkhufEGAymjyE</t>
  </si>
  <si>
    <t>-LqdtAQ6rCsISHaUX8ys</t>
  </si>
  <si>
    <t>-LqdtCQDLxSqhKFdpEoT</t>
  </si>
  <si>
    <t>-LqdtEBMByuyEHPgy5gW</t>
  </si>
  <si>
    <t>-LqdtGCj3BaVrrrf3uwI</t>
  </si>
  <si>
    <t>-LqdtIDTc1lion2ATBPU</t>
  </si>
  <si>
    <t>-LqdtKEzQOrIDiJAphIF</t>
  </si>
  <si>
    <t>-LqdtMF78SCcGna5SZ9y</t>
  </si>
  <si>
    <t>-LqdtOFFElmsw7gfMKZO</t>
  </si>
  <si>
    <t>-LqdtQ0Mknh1EOAEXSoQ</t>
  </si>
  <si>
    <t>-LqdtS2VLbu_PnXI3Bi6</t>
  </si>
  <si>
    <t>-LqdtU2WlDf5lsW5J9Ep</t>
  </si>
  <si>
    <t>-LqdtW3ELML_G8PjKaqe</t>
  </si>
  <si>
    <t>-LqdtY2lH4_9O8bfbqGz</t>
  </si>
  <si>
    <t>-Lqdt_J01RLB8y0ClMw3</t>
  </si>
  <si>
    <t>-Lqdtb5rF2370C9b8XIQ</t>
  </si>
  <si>
    <t>-Lqdtd6mwqEKN6aTCgGs</t>
  </si>
  <si>
    <t>-Lqdtf6wuKrzAn88zkUA</t>
  </si>
  <si>
    <t>-LqdtgrCu-8e45vEyacE</t>
  </si>
  <si>
    <t>-LqdtieBMoqqSpQR7hrJ</t>
  </si>
  <si>
    <t>-LqdtkeIIlciDb-3FY6q</t>
  </si>
  <si>
    <t>-LqdtmffNRT4INQryxfC</t>
  </si>
  <si>
    <t>-LqdtofBa9OadEeo40zy</t>
  </si>
  <si>
    <t>-LqdtqRwfBZrO6c1TiQ3</t>
  </si>
  <si>
    <t>-Lqdtx9-FQTk0g2gyOKw</t>
  </si>
  <si>
    <t>-LqdtzPDSOY_SNzzMiyg</t>
  </si>
  <si>
    <t>-Lqdu0YD_l_QL3WB4mlv</t>
  </si>
  <si>
    <t>-Lqdu2fKwpr1XjVlxXEk</t>
  </si>
  <si>
    <t>-Lqdu4oMdtmLxJsaqdiX</t>
  </si>
  <si>
    <t>-Lqdu6yLYWy9Si1r-IB-</t>
  </si>
  <si>
    <t>-Lqdu94yj2XV1Vui-Y0e</t>
  </si>
  <si>
    <t>-LqduBEaYPmCIaysykTE</t>
  </si>
  <si>
    <t>-LqduDMs1NuOnqcjC9rm</t>
  </si>
  <si>
    <t>-LqduFV4A3hynYnY6w2h</t>
  </si>
  <si>
    <t>-LqduHczZwqRuV9TO31M</t>
  </si>
  <si>
    <t>-LqduJlJsNI6APtOc8Ol</t>
  </si>
  <si>
    <t>-LqduLxrynZbuBv3R0ad</t>
  </si>
  <si>
    <t>-LqduO4U5tFrAh8Qdw0E</t>
  </si>
  <si>
    <t>-LqduQCjpGpnrvZXRDF0</t>
  </si>
  <si>
    <t>-LqduSKU1gIQ4REs_ZoT</t>
  </si>
  <si>
    <t>-LqduUTsdCfBb8B3SYeX</t>
  </si>
  <si>
    <t>-LqduWb7QNXFEhexCel2</t>
  </si>
  <si>
    <t>-LqduYj-RhGvW52BLE1a</t>
  </si>
  <si>
    <t>-Lqdu_qN8gFa-cL87moA</t>
  </si>
  <si>
    <t>-LqdubyMqUP7PekDOg9U</t>
  </si>
  <si>
    <t>-Lqdue6oafcjot-hTAC_</t>
  </si>
  <si>
    <t>-LqdugGJ5F6qHmi81xU0</t>
  </si>
  <si>
    <t>-LqduiNHEiRCDaVuBM4p</t>
  </si>
  <si>
    <t>-LqduklP9QqjvtooyGwD</t>
  </si>
  <si>
    <t>-LqdumrvWoP-JpOlEgt5</t>
  </si>
  <si>
    <t>-Lqdup0BypJhg4VGx1ej</t>
  </si>
  <si>
    <t>-Lqdur7nDhKc20KI5y8H</t>
  </si>
  <si>
    <t>-LqdutFQ7LZ1LoavdOYk</t>
  </si>
  <si>
    <t>-LqduvMYaljTaw3xwM5-</t>
  </si>
  <si>
    <t>-LqduxU3820snmbiFtxB</t>
  </si>
  <si>
    <t>-LqduzpexavjOjIAFPwo</t>
  </si>
  <si>
    <t>-Lqdv0xIquuujGhzZfwy</t>
  </si>
  <si>
    <t>-Lqdv3YZ0U3InNrg3idk</t>
  </si>
  <si>
    <t>-Lqdv5i0E26Z-Oa0d61A</t>
  </si>
  <si>
    <t>-Lqdv7s2ZnYg6RmZqEqG</t>
  </si>
  <si>
    <t>-Lqdv9zldPFChg9IHUVs</t>
  </si>
  <si>
    <t>-LqdvC6HiTLvounvRTg2</t>
  </si>
  <si>
    <t>-LqdvEG-ikinS5XPNGtt</t>
  </si>
  <si>
    <t>-LqdvGNcYozD7L2WGKt4</t>
  </si>
  <si>
    <t>-LqdvIXQudIjGxt3XCjm</t>
  </si>
  <si>
    <t>-LqdvKe2t3gKDZ-cto3Z</t>
  </si>
  <si>
    <t>-LqdvMl3oIAUPoKmCLGr</t>
  </si>
  <si>
    <t>-LqdvOshodKxfy0uWsp5</t>
  </si>
  <si>
    <t>-LqdvQzgEh5m0UGgky3i</t>
  </si>
  <si>
    <t>-LqdvT6PkoxIUx9et_bF</t>
  </si>
  <si>
    <t>-LqdvVEYQNj3Q20LGQBi</t>
  </si>
  <si>
    <t>-LqdvXLh25NzsNf3uVYL</t>
  </si>
  <si>
    <t>-LqdvZTHnoW3DNcwSuBi</t>
  </si>
  <si>
    <t>-Lqdva_oK5bK2nlM2soq</t>
  </si>
  <si>
    <t>-LqdvcgpoHD147AdWiS2</t>
  </si>
  <si>
    <t>-LqdvmeO-gL5NhVO5tQa</t>
  </si>
  <si>
    <t>-LqdvpIi7r3cVH505xqi</t>
  </si>
  <si>
    <t>-LqdwVo1ed6W4vRhnncz</t>
  </si>
  <si>
    <t>-LqdwYPvVWiXeWexqIfv</t>
  </si>
  <si>
    <t>-Lqdwa0BPUSJ2y6geDW3</t>
  </si>
  <si>
    <t>-LqdwjmP0FQpkEfOky7g</t>
  </si>
  <si>
    <t>-LqdwuHmdkJ9F60pac3h</t>
  </si>
  <si>
    <t>-Lqdwvspfdw5A7JvvHF-</t>
  </si>
  <si>
    <t>-LqdwxdmAbMcIqTylw_C</t>
  </si>
  <si>
    <t>-LqdwzPJ5t0d2hG590JR</t>
  </si>
  <si>
    <t>-Lqdx0CJjsRckPSqUaQg</t>
  </si>
  <si>
    <t>-Lqdx1vwjpBT51nlcSmp</t>
  </si>
  <si>
    <t>-Lqdx3h24NTcDt5bRwWS</t>
  </si>
  <si>
    <t>-Lqdx5RoODiR_pEWms2f</t>
  </si>
  <si>
    <t>-Lqdx7EILX0Agx1LIPF-</t>
  </si>
  <si>
    <t>-Lqdx901FYk9zxK8jEvo</t>
  </si>
  <si>
    <t>-LqdxCINpYlcFyOTRkqg</t>
  </si>
  <si>
    <t>-LqdxE1Mk1SYxQM8wQ3y</t>
  </si>
  <si>
    <t>-LqdxFmIQ3930FbHds6q</t>
  </si>
  <si>
    <t>-LqdxHXsuF5c0NltMDCb</t>
  </si>
  <si>
    <t>-LqdxJOYjz2hEclJc283</t>
  </si>
  <si>
    <t>-LqdxL3MS-1E2yQcfj3v</t>
  </si>
  <si>
    <t>-LqdxMor2lYDkq12D2Bf</t>
  </si>
  <si>
    <t>-LqdxOadD4ci4yQQsVxu</t>
  </si>
  <si>
    <t>-LqdxQKrkI6PcnNWU4vZ</t>
  </si>
  <si>
    <t>-LqdxS6dLZfYjCsCotYY</t>
  </si>
  <si>
    <t>-LqdxTx6oSb2ohImHup0</t>
  </si>
  <si>
    <t>-LqdxVccJFG73JEwYVDQ</t>
  </si>
  <si>
    <t>-LqdxXOmVROAZAVg01Nz</t>
  </si>
  <si>
    <t>-LqdxZ8baAuerFfpIstW</t>
  </si>
  <si>
    <t>-Lqdx_uz6WL_NDsWZAf4</t>
  </si>
  <si>
    <t>-Lqdxbfr6a6F6V4BVR6o</t>
  </si>
  <si>
    <t>-LqdxdQkLN6Q0jxvHFG_</t>
  </si>
  <si>
    <t>-LqdxfBrjQG2K4HGLhQF</t>
  </si>
  <si>
    <t>-LqdxgxMWsIDU8ja6Wri</t>
  </si>
  <si>
    <t>-LqdxihsuSVtCKcUEwoU</t>
  </si>
  <si>
    <t>-LqdxkTRwom5MYMueIqw</t>
  </si>
  <si>
    <t>-LqdxmF7HkKl-KdbEDnM</t>
  </si>
  <si>
    <t>-Lqdxo--aMhPIv0HqtNc</t>
  </si>
  <si>
    <t>-LqdxpkWmuW2m_XjZfOO</t>
  </si>
  <si>
    <t>-Lqdxwgqp-hPWgQ84KhN</t>
  </si>
  <si>
    <t>-LqdxyH4cTO1y4q0hSWl</t>
  </si>
  <si>
    <t>-Lqdy-1bdN932oFzd4Rq</t>
  </si>
  <si>
    <t>-Lqdy0wTg3d-E28-tE6j</t>
  </si>
  <si>
    <t>-Lqdy2ZD3giSTK42qZCQ</t>
  </si>
  <si>
    <t>-Lqdy4KLYkrkmtqhlJUA</t>
  </si>
  <si>
    <t>-Lqdy64EHhL5WzkAecAl</t>
  </si>
  <si>
    <t>-Lqe4IYSeMkw4RxAHtb8</t>
  </si>
  <si>
    <t>-Lqe4KDxeBIw6hSxMuIf</t>
  </si>
  <si>
    <t>-Lqe4LoBMqcWPY1J3dOS</t>
  </si>
  <si>
    <t>-Lqe4NX8zJcB1fkdN58M</t>
  </si>
  <si>
    <t>-Lqe4PKnyjbOdpOPSlUx</t>
  </si>
  <si>
    <t>-Lqe4R8O85e6m6U3C4bB</t>
  </si>
  <si>
    <t>-Lqe4SvTxGpLrRYbjMZS</t>
  </si>
  <si>
    <t>-Lqe4UZL34eeMXS4j32M</t>
  </si>
  <si>
    <t>-Lqe4WMLOA2JLIvBZ87D</t>
  </si>
  <si>
    <t>-Lqe4Y4TZOfkiEa3PN29</t>
  </si>
  <si>
    <t>-Lqe4ZsMpz2j9tWwEyA0</t>
  </si>
  <si>
    <t>-Lqe4abQdQfIMkkGSFjT</t>
  </si>
  <si>
    <t>-Lqe4c99rMPOmMwrDi6N</t>
  </si>
  <si>
    <t>-Lqe4dsJPM3MSIjclNtZ</t>
  </si>
  <si>
    <t>-Lqe4fe4xHikxijShzVg</t>
  </si>
  <si>
    <t>-Lqe4hOKcN4bph2VlWuE</t>
  </si>
  <si>
    <t>-Lqe4ix91r1RqhFTu9cR</t>
  </si>
  <si>
    <t>-Lqe4kf9KcbeGj5ksHDj</t>
  </si>
  <si>
    <t>-Lqe4mTM4ho6ev5-nT48</t>
  </si>
  <si>
    <t>-Lqe4oBLjhc-ukSCQ1Bq</t>
  </si>
  <si>
    <t>-Lqe4pk8GU8lBP5A0yif</t>
  </si>
  <si>
    <t>-Lqe4rTMKE3hvaytFNk9</t>
  </si>
  <si>
    <t>-Lqe4tGLcerc6_nryiok</t>
  </si>
  <si>
    <t>-Lqe4uzKM2UzYuROkf5p</t>
  </si>
  <si>
    <t>-Lqe4wmf_WTvqw8uoCoJ</t>
  </si>
  <si>
    <t>-Lqe4yVBWg8EmrO0tnfr</t>
  </si>
  <si>
    <t>-Lqe5-3IBp0u-olBTNxl</t>
  </si>
  <si>
    <t>-Lqe50m8l79dSymcuA3N</t>
  </si>
  <si>
    <t>-Lqe52_8_zyGcz74vfyr</t>
  </si>
  <si>
    <t>-Lqe54ILgp5noVGfiZFb</t>
  </si>
  <si>
    <t>-Lqe5659wwoyvoZUdZea</t>
  </si>
  <si>
    <t>-Lqe57oKlMCzfnGnlkT3</t>
  </si>
  <si>
    <t>-Lqe59N8kPwQzjDtPchn</t>
  </si>
  <si>
    <t>-Lqe5BP825SQYtKl2qiW</t>
  </si>
  <si>
    <t>-Lqe5D77bWzHpk3gUv41</t>
  </si>
  <si>
    <t>-Lqe5EqA7208hma1IpNb</t>
  </si>
  <si>
    <t>-Lqe5GQGYwnO-zuvtpil</t>
  </si>
  <si>
    <t>-Lqe5I7IbltM7Q-tHtdr</t>
  </si>
  <si>
    <t>-Lqe5JgH6p7V_UAj1mLe</t>
  </si>
  <si>
    <t>-Lqe5LP8ulrmRm9kYAP5</t>
  </si>
  <si>
    <t>-Lqe5NCatL3qUQQ-WUTY</t>
  </si>
  <si>
    <t>-Lqe5Ov8g51XWCH4zxmR</t>
  </si>
  <si>
    <t>-Lqe5QUJbaiaqTIm82m8</t>
  </si>
  <si>
    <t>-Lqe5SC79BtnL47-QvBY</t>
  </si>
  <si>
    <t>-Lqe5U-IC3AgesoZTksI</t>
  </si>
  <si>
    <t>-Lqe5ViBzKQpWku3Pxy2</t>
  </si>
  <si>
    <t>-Lqe5XH91Pp0gtw2mfiG</t>
  </si>
  <si>
    <t>-Lqe5Z-94IyeeCGtCxtL</t>
  </si>
  <si>
    <t>-Lqe5_nHSC0eOENpQkCj</t>
  </si>
  <si>
    <t>-Lqe5bWLFU7GQDvzBHfZ</t>
  </si>
  <si>
    <t>-Lqe5dJMnG1E7K7vhQf-</t>
  </si>
  <si>
    <t>-Lqe5fGAptxCNAboG9KF</t>
  </si>
  <si>
    <t>-Lqe5h3T2HaClH3LN3es</t>
  </si>
  <si>
    <t>-Lqe5ipwGuRd7SIu6lFG</t>
  </si>
  <si>
    <t>-Lqe5k_ckbRcQpuRTcmT</t>
  </si>
  <si>
    <t>-Lqe5mNPQ6PaQX0dHa2a</t>
  </si>
  <si>
    <t>-Lqe5o591mJm2RpmssQE</t>
  </si>
  <si>
    <t>-Lqe5peJr4ES9ZpBHyaf</t>
  </si>
  <si>
    <t>-Lqe5rN--zxL3HGe0n9u</t>
  </si>
  <si>
    <t>-Lqe5tA92ExDSUGWNtq6</t>
  </si>
  <si>
    <t>-Lqe5utIAYl1_zgwzS8c</t>
  </si>
  <si>
    <t>-Lqe5wgJ-bPiy597zg-m</t>
  </si>
  <si>
    <t>-Lqe5yPIAktJmUMzJSm9</t>
  </si>
  <si>
    <t>-Lqe6-CJPiz9wvRJcaDK</t>
  </si>
  <si>
    <t>-Lqe60v892cB8jWYMd4o</t>
  </si>
  <si>
    <t>-Lqe62ULNpUp6tpakDmZ</t>
  </si>
  <si>
    <t>-Lqe64VzYaaP9B_FTelP</t>
  </si>
  <si>
    <t>-Lqe66FMIsy6uwesDh4a</t>
  </si>
  <si>
    <t>-Lqe685B7CvqBlYcYfLn</t>
  </si>
  <si>
    <t>-Lqe69k6Bi2JkNasfUx8</t>
  </si>
  <si>
    <t>-Lqe6BTFMwVMVozBfPM8</t>
  </si>
  <si>
    <t>-Lqe6D178GpMllLu18od</t>
  </si>
  <si>
    <t>-Lqe6Ek9lcQfUFJirnLa</t>
  </si>
  <si>
    <t>-Lqe6GJ7yj7FyJK0gWLB</t>
  </si>
  <si>
    <t>-Lqe6I1J4Cq-XHEAawex</t>
  </si>
  <si>
    <t>-Lqe6Ja6v43or1yJLBxd</t>
  </si>
  <si>
    <t>-Lqe6LJJqOfvLBePUbjS</t>
  </si>
  <si>
    <t>-Lqe6N67v-sBtDefnFAw</t>
  </si>
  <si>
    <t>-Lqe6OpIUErXr5Rwl00y</t>
  </si>
  <si>
    <t>-Lqe6Qc78jahlvBrbrd-</t>
  </si>
  <si>
    <t>-Lqe6SL8HsswX5aY6LpX</t>
  </si>
  <si>
    <t>-Lqe6TtgVgngzUehoQJ1</t>
  </si>
  <si>
    <t>-Lqe6VZXU3GTfzVKwPVs</t>
  </si>
  <si>
    <t>-Lqe6X54Hy9x2_5KmwRs</t>
  </si>
  <si>
    <t>-Lqe6Ya8XRC0a7igQaW5</t>
  </si>
  <si>
    <t>-Lqe6_8KwExQb99EdfL4</t>
  </si>
  <si>
    <t>-Lqe6awLNobhEZTV7l1l</t>
  </si>
  <si>
    <t>-Lqe6cuKyss6-oCy-eK3</t>
  </si>
  <si>
    <t>-Lqe6eT_JaziPYsfACLn</t>
  </si>
  <si>
    <t>-Lqe6gBHzzxCz-anF4nL</t>
  </si>
  <si>
    <t>-Lqe6hjzdJp6r0M6R6h6</t>
  </si>
  <si>
    <t>-Lqe6jSpSj5eARkVChmA</t>
  </si>
  <si>
    <t>-Lqe6lGHwReirpbOYppW</t>
  </si>
  <si>
    <t>-Lqe6mzH2whPLT5hjwce</t>
  </si>
  <si>
    <t>-Lqe6ol1mUgP8o_3UreW</t>
  </si>
  <si>
    <t>-Lqe6qV8BsIFIwD6You1</t>
  </si>
  <si>
    <t>-Lqe6s2eHXbYBdbuyTVo</t>
  </si>
  <si>
    <t>-Lqe6tm9TfGiNdO54OJ0</t>
  </si>
  <si>
    <t>-Lqe6v_9QZoXsDOwFrZg</t>
  </si>
  <si>
    <t>-Lqe6xIHuLwxMdwcLTdj</t>
  </si>
  <si>
    <t>-Lqe6z5H7yjt59Sb-XOy</t>
  </si>
  <si>
    <t>-Lqe7-oIPDgG32TyHxAv</t>
  </si>
  <si>
    <t>-Lqe71NBH8O6FRDM9GiV</t>
  </si>
  <si>
    <t>-Lqe735APFhNBM0ipyeR</t>
  </si>
  <si>
    <t>-Lqe74tb9l_kfckiasdK</t>
  </si>
  <si>
    <t>-Lqe76bcc6y9dvHSCzuI</t>
  </si>
  <si>
    <t>-Lqe78AIhE2c19i6RzZ3</t>
  </si>
  <si>
    <t>-Lqe79tAt6P9XvI12ruL</t>
  </si>
  <si>
    <t>-Lqe7BgI_cQsJ4r8bvXM</t>
  </si>
  <si>
    <t>-Lqe7DP8UK9w8UHWmAFP</t>
  </si>
  <si>
    <t>-Lqe7FCH9W2KbflYw7Hq</t>
  </si>
  <si>
    <t>-Lqe7GvABmYCRXnZ2Y0s</t>
  </si>
  <si>
    <t>-Lqe7IUI2b2KCcw3fHmH</t>
  </si>
  <si>
    <t>-Lqe7KCAxxDEJAGfo4S2</t>
  </si>
  <si>
    <t>-Lqe7Lx2iCmi4QGCyQm6</t>
  </si>
  <si>
    <t>-Lqe7NXqbbypKANky8ko</t>
  </si>
  <si>
    <t>-Lqe7PGyx73H_Q5y-JWI</t>
  </si>
  <si>
    <t>-Lqe7R-6ncWR8fn-Qaaf</t>
  </si>
  <si>
    <t>-Lqe7ShzdlU7HlD3TBw8</t>
  </si>
  <si>
    <t>-Lqe7UMJuhrWJ18L_VrD</t>
  </si>
  <si>
    <t>-Lqe7W4KuP7vjlqPSYZA</t>
  </si>
  <si>
    <t>-Lqe7Xn87aQoCSUExrQN</t>
  </si>
  <si>
    <t>-Lqe7Za90UnYGwoT9tjf</t>
  </si>
  <si>
    <t>-Lqe7aJ82MX6_-P4vvET</t>
  </si>
  <si>
    <t>-Lqe7c67k_xEZzl8Ntr5</t>
  </si>
  <si>
    <t>-Lqe7dnRK50pWfNfXeSJ</t>
  </si>
  <si>
    <t>-Lqe7fO85g5-zrIylgcs</t>
  </si>
  <si>
    <t>-Lqe7h6769hnO6PWnPqd</t>
  </si>
  <si>
    <t>-Lqe7iu7oaHyBY_yJgx3</t>
  </si>
  <si>
    <t>-Lqe7kc75mXBKe3blCNT</t>
  </si>
  <si>
    <t>-Lqe7mQ705AEtHQzQNax</t>
  </si>
  <si>
    <t>-Lqe7o88AKy6OQ14vf12</t>
  </si>
  <si>
    <t>-Lqe7ph7TYkgYgSMfNYJ</t>
  </si>
  <si>
    <t>-Lqe7rix3LbjSwXFH8L8</t>
  </si>
  <si>
    <t>-Lqe7tRxlFg9NjMLFhx3</t>
  </si>
  <si>
    <t>-Lqe7uvyfPINkAJsEFKu</t>
  </si>
  <si>
    <t>-Lqe7wV53kp1k-BLTrUi</t>
  </si>
  <si>
    <t>-Lqe7yD6U6fiY1qqVPYL</t>
  </si>
  <si>
    <t>-Lqe8--yJKlPublcqfHK</t>
  </si>
  <si>
    <t>-Lqe80qRORqPX_Qh-K5y</t>
  </si>
  <si>
    <t>-Lqe82X7y0UNFtzcsX3q</t>
  </si>
  <si>
    <t>-Lqe84FKSk3ry7wQjLY3</t>
  </si>
  <si>
    <t>-Lqe85o5NFa9ROW1ke6q</t>
  </si>
  <si>
    <t>-Lqe87X67kreZiac7Hso</t>
  </si>
  <si>
    <t>-Lqe89Jx0GahIjzbwYlY</t>
  </si>
  <si>
    <t>-Lqe8B24m7Qf1EQ8wSsX</t>
  </si>
  <si>
    <t>-Lqe8Cb5ZFfrKqcSigp-</t>
  </si>
  <si>
    <t>-Lqe8EKIjJogSHBRa_f7</t>
  </si>
  <si>
    <t>-Lqe8G76gao9Lo95DEFI</t>
  </si>
  <si>
    <t>-Lqe8Hq6ZjsBjdfH9N7l</t>
  </si>
  <si>
    <t>-Lqe8JcUazuPD5TDRcLE</t>
  </si>
  <si>
    <t>-Lqe8LM6-AgVZ0ZRlo-h</t>
  </si>
  <si>
    <t>-Lqe8N9jZcjzBiXsrZwd</t>
  </si>
  <si>
    <t>-Lqe8Os5qmqqEyaxX6S9</t>
  </si>
  <si>
    <t>-Lqe8QRG0XtvNBA5Xhws</t>
  </si>
  <si>
    <t>-Lqe8S9PZGw226oW4v-j</t>
  </si>
  <si>
    <t>-Lqe8TiIuAJU3DDn-133</t>
  </si>
  <si>
    <t>-Lqe8VSK6Z7BPyzA60iE</t>
  </si>
  <si>
    <t>-Lqe8XE4EacamLufHKzE</t>
  </si>
  <si>
    <t>-Lqe8YwmkbgIeW3PgwyI</t>
  </si>
  <si>
    <t>-Lqe8_kQSayhS23aO19N</t>
  </si>
  <si>
    <t>-Lqe8bT8YqE8WHl-9I7m</t>
  </si>
  <si>
    <t>-Lqe8d6DBCH59-_vF4oi</t>
  </si>
  <si>
    <t>-Lqe8ek6_rvfzOzDOhQV</t>
  </si>
  <si>
    <t>-Lqe8ggy-fGKGX1Azh6B</t>
  </si>
  <si>
    <t>-Lqe8iG6Qhu-lbx1d2uL</t>
  </si>
  <si>
    <t>-Lqe8k8a1ZHX3f-BxCdt</t>
  </si>
  <si>
    <t>-Lqe8lkriPBRCjose3R_</t>
  </si>
  <si>
    <t>-Lqe8nJGL1rQ5speiEXz</t>
  </si>
  <si>
    <t>-Lqe8p1seqIxINMElwkY</t>
  </si>
  <si>
    <t>-Lqe8qpjKoXFMYUtG8WE</t>
  </si>
  <si>
    <t>-Lqe8sYsnw-ph2nSwokg</t>
  </si>
  <si>
    <t>-Lqe8u2Ws-ymZpE-ELsk</t>
  </si>
  <si>
    <t>-Lqe8vb22ePyneKKnKtt</t>
  </si>
  <si>
    <t>-Lqe8xQ8tCCZ36gsG4in</t>
  </si>
  <si>
    <t>-Lqe8z8JtwXY8jTP6I-K</t>
  </si>
  <si>
    <t>-Lqe9-w83kFcfgQd5WS0</t>
  </si>
  <si>
    <t>-Lqe91fMCZFtXiWVExmo</t>
  </si>
  <si>
    <t>-Lqe93S7Kdt8eR8V2qZ2</t>
  </si>
  <si>
    <t>-Lqe95A8nWaSOz_B6BGq</t>
  </si>
  <si>
    <t>-Lqe96u4AsGRKyse4v9U</t>
  </si>
  <si>
    <t>-Lqe98QFS_eQYIvsE_rF</t>
  </si>
  <si>
    <t>-Lqe9AJyWnL2upABDWjQ</t>
  </si>
  <si>
    <t>-Lqe9BzEZeHogkkrEo2t</t>
  </si>
  <si>
    <t>-Lqe9DlGYZfRRaNvI7Q3</t>
  </si>
  <si>
    <t>-Lqe9FT1iv5XyjsV7zhi</t>
  </si>
  <si>
    <t>-Lqe9HC7YinNVEZ7NDd-</t>
  </si>
  <si>
    <t>-Lqe9IlHEa5Hb_ssmZmd</t>
  </si>
  <si>
    <t>-Lqe9KZAE4I0BLTeG1tX</t>
  </si>
  <si>
    <t>-Lqe9MH9gIZLOUNiu6h8</t>
  </si>
  <si>
    <t>-Lqe9O2itsTlGhD0Y0JX</t>
  </si>
  <si>
    <t>-Lqe9Pls-tWLhsLjinpR</t>
  </si>
  <si>
    <t>-Lqe9RKkRtNF3Vx1elWN</t>
  </si>
  <si>
    <t>-Lqe9SqE3UPPiIDVvB7j</t>
  </si>
  <si>
    <t>-Lqe9UbtgHca4E4vowHu</t>
  </si>
  <si>
    <t>-Lqe9WMHGffnVBGncokP</t>
  </si>
  <si>
    <t>-Lqe9Y9AFkwPVpEqJjZ5</t>
  </si>
  <si>
    <t>-Lqe9ZquC0ZLNFXm1-a2</t>
  </si>
  <si>
    <t>-Lqe9af-Ge7NSgbbJ9_f</t>
  </si>
  <si>
    <t>-Lqe9cO8pCzp1JoRowJD</t>
  </si>
  <si>
    <t>-Lqe9eV5mVyU83EsCKY-</t>
  </si>
  <si>
    <t>-Lqe9g6fVmG5ASSKlr12</t>
  </si>
  <si>
    <t>-Lqe9hfpl50NDJofMwOo</t>
  </si>
  <si>
    <t>-Lqe9jOg23KBcRl4w-Eh</t>
  </si>
  <si>
    <t>-Lqe9kxeVJR1oTQ_IBU1</t>
  </si>
  <si>
    <t>-Lqe9mh4jy6TNgZxPcSK</t>
  </si>
  <si>
    <t>-Lqe9oEdMexSOL2GVm_R</t>
  </si>
  <si>
    <t>-Lqe9pxpI6AhqT-nY8gA</t>
  </si>
  <si>
    <t>-Lqe9rm34VcnxkqmCmbG</t>
  </si>
  <si>
    <t>-Lqe9tV6ziAumzMnC4_F</t>
  </si>
  <si>
    <t>-Lqe9vHtUpCAmQd61W1p</t>
  </si>
  <si>
    <t>-Lqe9x06_xswmipxFQex</t>
  </si>
  <si>
    <t>-Lqe9y_5eClManzhilHy</t>
  </si>
  <si>
    <t>-LqeA-I4ctkeMEiXcsmy</t>
  </si>
  <si>
    <t>-LqeA13e2KmQZ8-A2qr5</t>
  </si>
  <si>
    <t>-LqeA2cp6Qz1hfMWguBj</t>
  </si>
  <si>
    <t>-LqeA4N45SYDEIiTjFeg</t>
  </si>
  <si>
    <t>-LqeA655Tj9sgCJbepRB</t>
  </si>
  <si>
    <t>-LqeA7s1mzn0JYHjX_2P</t>
  </si>
  <si>
    <t>-LqeA9_wTUDZClg2jIbt</t>
  </si>
  <si>
    <t>-LqeABOmQxpkcf0o3HKb</t>
  </si>
  <si>
    <t>-LqeAD6v_7z-0sEtbKje</t>
  </si>
  <si>
    <t>-LqeAEg4v2pbpja_wg__</t>
  </si>
  <si>
    <t>-LqeAGP58W5T1001ds4u</t>
  </si>
  <si>
    <t>-LqeAIBvABHpef4yw3Jj</t>
  </si>
  <si>
    <t>-LqeAJv6Kk0kYH4eKS9T</t>
  </si>
  <si>
    <t>-LqeALSfJM4vFcznH6O7</t>
  </si>
  <si>
    <t>-LqeANBTSsnSkDRSP6bB</t>
  </si>
  <si>
    <t>-LqeAP-5DWQVNBMIbtMD</t>
  </si>
  <si>
    <t>-LqeAQgxno19hGtRV4hF</t>
  </si>
  <si>
    <t>-LqeASW5Xp64iWdjvQHH</t>
  </si>
  <si>
    <t>-LqeAUDw_-pU5Orq2Vxs</t>
  </si>
  <si>
    <t>-LqeAVn4wuuhzIz3oqOr</t>
  </si>
  <si>
    <t>-LqeAXlirkTrWw-L3oZX</t>
  </si>
  <si>
    <t>-LqeAZJusEyqHaItB3RP</t>
  </si>
  <si>
    <t>-LqeAa1BL79lWcdxORnz</t>
  </si>
  <si>
    <t>-LqeAbUjfOcB3NXyqIvx</t>
  </si>
  <si>
    <t>-LqeAd31n_nWQLUc21qY</t>
  </si>
  <si>
    <t>-LqeAen9ysBrlGBJ3jHb</t>
  </si>
  <si>
    <t>-LqeAgL4HRkg_7iY0owA</t>
  </si>
  <si>
    <t>-LqeAi2vjW5m3m4nZR5R</t>
  </si>
  <si>
    <t>-LqeAjbuUOD-6fRPxZ0k</t>
  </si>
  <si>
    <t>-LqeAl5u2Zs_wYgGCzvo</t>
  </si>
  <si>
    <t>-LqeAma26B69ZLcY6okd</t>
  </si>
  <si>
    <t>-LqeAoU0og_0LrX8eZH0</t>
  </si>
  <si>
    <t>-LqeAq7EyDxYmfEzOrOu</t>
  </si>
  <si>
    <t>-LqeArg9tbBILzvAUnBV</t>
  </si>
  <si>
    <t>-LqeAtP9-_2OZ8i8fpEs</t>
  </si>
  <si>
    <t>-LqeAvAuo-qdGwkti-CA</t>
  </si>
  <si>
    <t>-LqeAwv9gCxgFyAjQBOD</t>
  </si>
  <si>
    <t>-LqeAyT2UcK32p4ksscc</t>
  </si>
  <si>
    <t>-LqeB-C9SIUdVK5lIkjz</t>
  </si>
  <si>
    <t>-LqeB1-B6ypVesrdWvJv</t>
  </si>
  <si>
    <t>-LqeB2gj0idbUI9Wx4PB</t>
  </si>
  <si>
    <t>-LqeB4M9TK_pnqBOAQuU</t>
  </si>
  <si>
    <t>-LqeB6N1bAKQmDl9Xejw</t>
  </si>
  <si>
    <t>-LqeB81BPkm6qqgEDARN</t>
  </si>
  <si>
    <t>-LqeB9ivkAiE-yID-jxr</t>
  </si>
  <si>
    <t>-LqeBBJ0ju2jyfhR63JE</t>
  </si>
  <si>
    <t>-LqeBCzT1IDmtuAM9RCv</t>
  </si>
  <si>
    <t>-LqeBEa7Ruck_wBYP2EC</t>
  </si>
  <si>
    <t>-LqeBGJA5SgLQESfTYug</t>
  </si>
  <si>
    <t>-LqeBI4va_YnsORAQZPf</t>
  </si>
  <si>
    <t>-LqeBJnwzlz6pQu5Ckhf</t>
  </si>
  <si>
    <t>-LqeBLalDRkrrTUC8LD4</t>
  </si>
  <si>
    <t>-LqeBN6mkLBuAp1qGPdf</t>
  </si>
  <si>
    <t>-LqeBPEnq9JoIjzP3Oys</t>
  </si>
  <si>
    <t>-LqeBR8zCrPANhPSpAHl</t>
  </si>
  <si>
    <t>-LqeBT9EJlz0-g5oty0V</t>
  </si>
  <si>
    <t>-LqeBUeqOlCJhF-nC98d</t>
  </si>
  <si>
    <t>-LqeBWggnsB9ww0NZCLh</t>
  </si>
  <si>
    <t>-LqeBYR66LcAds_T5-Qb</t>
  </si>
  <si>
    <t>-LqeB_DncxbnGfmpBL3G</t>
  </si>
  <si>
    <t>-LqeBaw6h4bVIN87aEXL</t>
  </si>
  <si>
    <t>-LqeBcqBuuVRB6uPU-HZ</t>
  </si>
  <si>
    <t>-LqeBeT4L3IO56Skjo43</t>
  </si>
  <si>
    <t>-LqeBg-gFufyRWINUW-f</t>
  </si>
  <si>
    <t>-LqeBhlIEveWPyZAYGZT</t>
  </si>
  <si>
    <t>-LqeBjWgjwuq8Tof6Paw</t>
  </si>
  <si>
    <t>-LqeBlK540Xk1PCDFY_p</t>
  </si>
  <si>
    <t>-LqeBn34IFAopk8WRdav</t>
  </si>
  <si>
    <t>-LqeBom3zyJL4lCzdiMe</t>
  </si>
  <si>
    <t>-LqeBqKw03k2E-6dJFhq</t>
  </si>
  <si>
    <t>-LqeBs34yVaQ8n3Cpyc-</t>
  </si>
  <si>
    <t>-LqeBtr37iJdfKF5xMM7</t>
  </si>
  <si>
    <t>-LqeBv_4inMsk6NMF4PR</t>
  </si>
  <si>
    <t>-LqeBxM-REzhe0jhTrCH</t>
  </si>
  <si>
    <t>-LqeBz54tFteRp-OzD-p</t>
  </si>
  <si>
    <t>-LqeC-eGIQH1k4ANx7Z-</t>
  </si>
  <si>
    <t>-LqeC1N3S7BuePxi8T0G</t>
  </si>
  <si>
    <t>-LqeC38pFJSZ45qTLl8b</t>
  </si>
  <si>
    <t>-LqeC4t3tOl_m6Pf_YH5</t>
  </si>
  <si>
    <t>-LqeC6N4cOP4afZNDCTV</t>
  </si>
  <si>
    <t>-LqeC85OXKA-SlA0gFKd</t>
  </si>
  <si>
    <t>-LqeC9jCQN6HW2B87JhP</t>
  </si>
  <si>
    <t>-LqeCBS37fIQDagmcoPg</t>
  </si>
  <si>
    <t>-LqeCDF4zCb9slsV9EvW</t>
  </si>
  <si>
    <t>-LqeCEy4Mb8zckv2Vf9o</t>
  </si>
  <si>
    <t>-LqeCGl3F0TPRyLb9jdT</t>
  </si>
  <si>
    <t>-LqeCIR_r0XFuhQ727gT</t>
  </si>
  <si>
    <t>-LqeCKW9lv8VnenVdPks</t>
  </si>
  <si>
    <t>-LqeCME5xb6EzNImPd-i</t>
  </si>
  <si>
    <t>-LqeCNkmT2kbqrH6xaqe</t>
  </si>
  <si>
    <t>-LqeCPG0-A2ZnkA_MaV2</t>
  </si>
  <si>
    <t>-LqeCQn4c6LUrX2o18dY</t>
  </si>
  <si>
    <t>-LqeCSLjeIrId6-D32pb</t>
  </si>
  <si>
    <t>-LqeCU3SJIZYrpeanV5k</t>
  </si>
  <si>
    <t>-LqeCVYrevBrMAH4__vT</t>
  </si>
  <si>
    <t>-LqeCX3O-S-t5adxrXEs</t>
  </si>
  <si>
    <t>-LqeCY_tKtwTzEK_oEXP</t>
  </si>
  <si>
    <t>-LqeC_30JBZDZq7PALIq</t>
  </si>
  <si>
    <t>-LqeCac9TNDHlU3DFNVP</t>
  </si>
  <si>
    <t>-LqeCcLAG-MPjquscIII</t>
  </si>
  <si>
    <t>-LqeCdu8m2SDcsZ13Q06</t>
  </si>
  <si>
    <t>-LqeCfb5Scv_LhtA78qv</t>
  </si>
  <si>
    <t>-LqeChQ_XBMJF234Ozql</t>
  </si>
  <si>
    <t>-LqeCj8BtQ6FnOQlpuZv</t>
  </si>
  <si>
    <t>-LqeCkhAi0rLuZb3qwN1</t>
  </si>
  <si>
    <t>-LqeCmOvxj2kdFjqtyuR</t>
  </si>
  <si>
    <t>-LqeCnzIVvts61rXDt2t</t>
  </si>
  <si>
    <t>-LqeCph0jkCmDZgeW-kD</t>
  </si>
  <si>
    <t>-LqeCrVALgFzzeQ1aMuO</t>
  </si>
  <si>
    <t>-LqeCtC89r7Juz6su0Ym</t>
  </si>
  <si>
    <t>-LqeCumBTPi3r5VoBS0a</t>
  </si>
  <si>
    <t>-LqeCwV8AzL_g8gs73zL</t>
  </si>
  <si>
    <t>-LqeCyIIOdJmAyWs5tQg</t>
  </si>
  <si>
    <t>-LqeD--37ImT21JnWCVk</t>
  </si>
  <si>
    <t>-LqeD0oDdIbFVljQser2</t>
  </si>
  <si>
    <t>-LqeD2XAlZELTBCF7Xv1</t>
  </si>
  <si>
    <t>-LqeD4K9m4qNGtEBmPDa</t>
  </si>
  <si>
    <t>-LqeD61zgW9jrB__9_1C</t>
  </si>
  <si>
    <t>-LqeD7bHdhPczdbhb18W</t>
  </si>
  <si>
    <t>-LqeD9K0cw9chauUfVc1</t>
  </si>
  <si>
    <t>-LqeDBR453GL5MKOo55m</t>
  </si>
  <si>
    <t>-LqeDD2fCzVgbPAdIb_m</t>
  </si>
  <si>
    <t>-LqeDEd3PPWAFVOugK13</t>
  </si>
  <si>
    <t>-LqeDGM4Ca253rx937xs</t>
  </si>
  <si>
    <t>-LqeDHvMaXPuGc0bmGAc</t>
  </si>
  <si>
    <t>-LqeDJd5_qNvdXKI3y7M</t>
  </si>
  <si>
    <t>-LqeDLRCkkJ-oQcFW_gI</t>
  </si>
  <si>
    <t>-LqeDN9AYIP_Ewm0zv1J</t>
  </si>
  <si>
    <t>-LqeDOgnxQXjYOwmZWF5</t>
  </si>
  <si>
    <t>-LqeDQPWSKy6Hdv-FgGN</t>
  </si>
  <si>
    <t>-LqeDSCnlf_ISgC8ARz6</t>
  </si>
  <si>
    <t>-LqeDTvxgdB_-hUmtSFK</t>
  </si>
  <si>
    <t>-LqeDVkBCvVxD6kiYUlb</t>
  </si>
  <si>
    <t>-LqeDXT4NM1E65II5dfm</t>
  </si>
  <si>
    <t>-LqeDZ140Mvi8zUbxkpD</t>
  </si>
  <si>
    <t>-LqeD_k2ltj2VHj-cXo2</t>
  </si>
  <si>
    <t>-LqeDbE3lUr-QBX7f_zS</t>
  </si>
  <si>
    <t>-LqeDcnE3ADQLYg48QNn</t>
  </si>
  <si>
    <t>-LqeDeHVCXcqJr0M5xjl</t>
  </si>
  <si>
    <t>-LqeDg3uJWxFwBb7NLrf</t>
  </si>
  <si>
    <t>-LqeDhleb-3Xcphb1Dv3</t>
  </si>
  <si>
    <t>-LqeDja4dQh7Tt2zss24</t>
  </si>
  <si>
    <t>-LqeDlJ2M3eluPog9MzT</t>
  </si>
  <si>
    <t>-LqeDmqdLWx0hKb0CePi</t>
  </si>
  <si>
    <t>-LqeDoa3B-QilcosZskm</t>
  </si>
  <si>
    <t>-LqeDqMeg7GCBXRERQKG</t>
  </si>
  <si>
    <t>-LqeDs64_b82ZcDcyiT2</t>
  </si>
  <si>
    <t>-LqeDtfCyMTtyBL2Efhw</t>
  </si>
  <si>
    <t>-LqeDvO3-DTOX9J1Bbe3</t>
  </si>
  <si>
    <t>-LqeDxB2e27IAc1BOKZC</t>
  </si>
  <si>
    <t>-LqeDyu27TwLlxjZRmFf</t>
  </si>
  <si>
    <t>-LqeE-h4-s8zRwSokZE5</t>
  </si>
  <si>
    <t>-LqeE1Q4aTNraDKdfZXJ</t>
  </si>
  <si>
    <t>-LqeE3XWEb7FhHkyqDSw</t>
  </si>
  <si>
    <t>-LqeE5FBCEfpSVuUUsia</t>
  </si>
  <si>
    <t>-LqeE6weDlHI1YdhRNGu</t>
  </si>
  <si>
    <t>-LqeE8l5JyRgqqmdPn5w</t>
  </si>
  <si>
    <t>-LqeEASp6McJFVmpCi2_</t>
  </si>
  <si>
    <t>-LqeEC24nlo64FapWzHH</t>
  </si>
  <si>
    <t>-LqeEDjqQR7vs_-ZhnDr</t>
  </si>
  <si>
    <t>-LqeEFZ4CnjwiTBG5wx0</t>
  </si>
  <si>
    <t>-LqeEHGsnV4UEyfgqf9w</t>
  </si>
  <si>
    <t>-LqeEJ44LRiM-ieRDAGY</t>
  </si>
  <si>
    <t>-LqeEKn4AsHihaxoUGJC</t>
  </si>
  <si>
    <t>-LqeEMa4qmpGRZuDXERw</t>
  </si>
  <si>
    <t>-LqeEOHfHLAMBTN8tgXj</t>
  </si>
  <si>
    <t>-LqeEPsWDNG06da7K2xG</t>
  </si>
  <si>
    <t>-LqeERZfxjLiRDwLNODY</t>
  </si>
  <si>
    <t>-LqeETO3sw0Gx8nU2Uru</t>
  </si>
  <si>
    <t>-LqeEV4fMz0EATcKzqhe</t>
  </si>
  <si>
    <t>-LqeEWf4NRLT8set443x</t>
  </si>
  <si>
    <t>-LqeEYMomImov37CxnNy</t>
  </si>
  <si>
    <t>-LqeE_9yzGqlWnWs5AP_</t>
  </si>
  <si>
    <t>-LqeEasehWV1LZsDj-pD</t>
  </si>
  <si>
    <t>-LqeEch3LizMqRs_H4Ke</t>
  </si>
  <si>
    <t>-LqeEePuEgTvCrR7-JbJ</t>
  </si>
  <si>
    <t>-LqeEfzDygoVPj6jhDLn</t>
  </si>
  <si>
    <t>-LqeEhfq2P2HOpaQ83ss</t>
  </si>
  <si>
    <t>-LqeEjB3rpz1kyJpuxFs</t>
  </si>
  <si>
    <t>-LqeEkiiaZmD2dd4W1Vs</t>
  </si>
  <si>
    <t>-LqeEmEAjw0ubr19DkI-</t>
  </si>
  <si>
    <t>-LqeEo14FSVCkXzUAH7-</t>
  </si>
  <si>
    <t>-LqeEpkDug7gs-Yk_G4T</t>
  </si>
  <si>
    <t>-LqeErXw0BXfgHXmJPcq</t>
  </si>
  <si>
    <t>-LqeEtGCoEAjGO5k73Dx</t>
  </si>
  <si>
    <t>-LqeEup43b0PDMyptORb</t>
  </si>
  <si>
    <t>-LqeEwYPKl0AoFaTuwEF</t>
  </si>
  <si>
    <t>-LqeEye5pwtCMrKqGSWj</t>
  </si>
  <si>
    <t>-LqeF-I6Xv5Jsvj37rHV</t>
  </si>
  <si>
    <t>-LqeF0r5AlYiJUEZXEHe</t>
  </si>
  <si>
    <t>-LqeF2Z-bDd3GKNoMnqG</t>
  </si>
  <si>
    <t>-LqeF46rqdtQ2jxCkow_</t>
  </si>
  <si>
    <t>-LqeF5r5RXVZj90y0r0a</t>
  </si>
  <si>
    <t>-LqeF7e5FbuRJkC254eR</t>
  </si>
  <si>
    <t>-LqeF9N3oYKOuuUyWE9t</t>
  </si>
  <si>
    <t>-LqeFAvxSjBEUb9ccxoQ</t>
  </si>
  <si>
    <t>-LqeFCe57-BdXUtK1dKb</t>
  </si>
  <si>
    <t>-LqeFES5J-UKlMBsnlgZ</t>
  </si>
  <si>
    <t>-LqeFGA5YN4FXZQ0Hyre</t>
  </si>
  <si>
    <t>-LqeFICC0X-MOk00bTSA</t>
  </si>
  <si>
    <t>-LqeFJu1JqTZdSw8twEJ</t>
  </si>
  <si>
    <t>-LqeFLSrs1XoDoMtHDpi</t>
  </si>
  <si>
    <t>-LqeFNH3Y_ogzl97XbYC</t>
  </si>
  <si>
    <t>-LqeFOyqqWdKRByEmYI8</t>
  </si>
  <si>
    <t>-LqeFQi3l5huanW2ZIZB</t>
  </si>
  <si>
    <t>-LqeFSFs1Mf8E-70EJ6d</t>
  </si>
  <si>
    <t>-LqeFU-OJ9C21DJ_n7gr</t>
  </si>
  <si>
    <t>-LqeFVYMUPhv_ru91_ZH</t>
  </si>
  <si>
    <t>-LqeFXH5VZsVJ7RI7rjV</t>
  </si>
  <si>
    <t>-LqeFZ45SNqV0yshH-ob</t>
  </si>
  <si>
    <t>-LqeF_n5JLUFqTvYGHkY</t>
  </si>
  <si>
    <t>-LqeFbLxQeaDlYteezlj</t>
  </si>
  <si>
    <t>-LqeFd44nLAaX4CgTqUG</t>
  </si>
  <si>
    <t>-LqeFeqsn0I1wXg89Jw7</t>
  </si>
  <si>
    <t>-LqeFga3IrddXuz9iJYV</t>
  </si>
  <si>
    <t>-LqeFiMuzK7-51qnTA1q</t>
  </si>
  <si>
    <t>-LqeFk66PYBmfgf-PDeI</t>
  </si>
  <si>
    <t>-LqeFlf52RWd1QljiQdI</t>
  </si>
  <si>
    <t>-LqeFnMhomCXk1K63GsJ</t>
  </si>
  <si>
    <t>-LqeFowy7pXUEapaQOLA</t>
  </si>
  <si>
    <t>-LqeFqyy93hftyjFW9KW</t>
  </si>
  <si>
    <t>-LqeFsgWXyYQ-wkREAR-</t>
  </si>
  <si>
    <t>-LqeFuBIiN1D-pWRuPEu</t>
  </si>
  <si>
    <t>-LqeFvz-TpIBPweFek1R</t>
  </si>
  <si>
    <t>-LqeFxh5Fc1vVPRp00s-</t>
  </si>
  <si>
    <t>-LqeFzEtlxcWeh9Hf1Ap</t>
  </si>
  <si>
    <t>-LqeG-z7a28llulkRQCg</t>
  </si>
  <si>
    <t>-LqeG1m-Xe3wSVlUkBPd</t>
  </si>
  <si>
    <t>-LqeG3VBthTNmFrK61bm</t>
  </si>
  <si>
    <t>-LqeG4zPbyZJDYHIYrO0</t>
  </si>
  <si>
    <t>-LqeG6XABXx2bmioi2Nh</t>
  </si>
  <si>
    <t>-LqeG8HEa_Fn3IwJzZ7m</t>
  </si>
  <si>
    <t>-LqeG9pA-hhCF9gq4R62</t>
  </si>
  <si>
    <t>-LqeGBWuUh7oWDrnf71N</t>
  </si>
  <si>
    <t>-LqeGDL73RCXZwvLODB9</t>
  </si>
  <si>
    <t>-LqeGF360HWp0S1qIPBB</t>
  </si>
  <si>
    <t>-LqeGGY6-E9LNx8G1mjC</t>
  </si>
  <si>
    <t>-LqeGI7LonQUyxJasJof</t>
  </si>
  <si>
    <t>-LqeGJuHu3xYSeY9Ylvb</t>
  </si>
  <si>
    <t>-LqeGLc0xjZEkWR00a8w</t>
  </si>
  <si>
    <t>-LqeGNQHntfrMoipRoUK</t>
  </si>
  <si>
    <t>-LqeGP85N-AmK93AWFHd</t>
  </si>
  <si>
    <t>-LqeGQw8J7WNIqnnPKuc</t>
  </si>
  <si>
    <t>-LqeGSeE38HtYZSpJ-m0</t>
  </si>
  <si>
    <t>-LqeGUSIihKsGg9BO4Tl</t>
  </si>
  <si>
    <t>-LqeGW8tWMinhLDeNbNa</t>
  </si>
  <si>
    <t>-LqeGXjKoOATDCyTDQ5f</t>
  </si>
  <si>
    <t>-LqeGZQtJn9jVxLNzeN9</t>
  </si>
  <si>
    <t>-LqeGaEM8snkIuvUkBDZ</t>
  </si>
  <si>
    <t>-LqeGbyQrbAfMsInc2aW</t>
  </si>
  <si>
    <t>-LqeGdk2APhZYQqgFXJJ</t>
  </si>
  <si>
    <t>-LqeGfU5fLtuyVje0UlU</t>
  </si>
  <si>
    <t>-LqeGhHHNjiwmOvp527L</t>
  </si>
  <si>
    <t>-LqeGjJDzwoZPZTFOQME</t>
  </si>
  <si>
    <t>-LqeGlDiHUJOmtnzRK8b</t>
  </si>
  <si>
    <t>-LqeGmnethJYVXPzU2-q</t>
  </si>
  <si>
    <t>-LqeGoJ1MeM19cD_8xUw</t>
  </si>
  <si>
    <t>-LqeGq4eSOv3qX1bNYLT</t>
  </si>
  <si>
    <t>-LqeGrp29zKC_F8fJpnV</t>
  </si>
  <si>
    <t>-LqeGtc4Ld3X5tai-rDJ</t>
  </si>
  <si>
    <t>-LqeGvL4IVMFqeRLUH8l</t>
  </si>
  <si>
    <t>-LqeGx6eh5PTl88MwPwM</t>
  </si>
  <si>
    <t>-LqeGyr3vRZl8AuLcMqy</t>
  </si>
  <si>
    <t>-LqeH-Q2woangYFSaC7B</t>
  </si>
  <si>
    <t>-LqeH16nXTtxM1GuyNAD</t>
  </si>
  <si>
    <t>-LqeH2ue6r2YNgTG6qCs</t>
  </si>
  <si>
    <t>-LqeH4Q0TAv1oppqznJG</t>
  </si>
  <si>
    <t>-LqeH6Bgtg08WNOsDT9G</t>
  </si>
  <si>
    <t>-LqeH7w28Xl8WhbRFE5c</t>
  </si>
  <si>
    <t>-LqeH9j5165rrPGsc-LK</t>
  </si>
  <si>
    <t>-LqeHBQn3l5FeEGrRxS-</t>
  </si>
  <si>
    <t>-LqeHDK2o9PYchwJn3hD</t>
  </si>
  <si>
    <t>-LqeHEy9OdE0SC0ZKhrC</t>
  </si>
  <si>
    <t>-LqeHGX2Z5L7_BLZALwX</t>
  </si>
  <si>
    <t>-LqeHIEE9V2wE6VQ8wqD</t>
  </si>
  <si>
    <t>-LqeHJj4VU3dze_WRmFw</t>
  </si>
  <si>
    <t>-LqeHLI1IevbVadOcN1h</t>
  </si>
  <si>
    <t>-LqeHN1HqnhfDnlCBDDC</t>
  </si>
  <si>
    <t>-LqeHOUOtx2JOjCu3MgA</t>
  </si>
  <si>
    <t>-LqeHQ1bARIR69Ribt47</t>
  </si>
  <si>
    <t>-LqeHRcBZmhBWUBRx7t-</t>
  </si>
  <si>
    <t>-LqeHTKUmCzvQYH-BYNb</t>
  </si>
  <si>
    <t>-LqeHUoUmi10XGQY5gEp</t>
  </si>
  <si>
    <t>-LqeHWIn5cn48waluh8b</t>
  </si>
  <si>
    <t>-LqeHXqbnVo3NLDH58cp</t>
  </si>
  <si>
    <t>-LqeHZLvn1sFm2tes8fE</t>
  </si>
  <si>
    <t>-LqeH_rBmuEFclQFO8Y7</t>
  </si>
  <si>
    <t>-LqeHbcwI92pFI6EF4kJ</t>
  </si>
  <si>
    <t>-LqeHdNCq7vmIfB4lMMc</t>
  </si>
  <si>
    <t>-LqeHf4gij4HtodHOvxv</t>
  </si>
  <si>
    <t>-LqeHgdthavuAZ6nwH9j</t>
  </si>
  <si>
    <t>-LqeHi8aRpvMGn-87eRQ</t>
  </si>
  <si>
    <t>-LqeHjf6vn8xgHLjfVsd</t>
  </si>
  <si>
    <t>-LqeHlAMm0jdem4ajdOp</t>
  </si>
  <si>
    <t>-LqeHmjWbTgGyym5OY2t</t>
  </si>
  <si>
    <t>-LqeHoTlLlAoxDpg4wQ0</t>
  </si>
  <si>
    <t>-LqeHqD3IgUdCU47OfYt</t>
  </si>
  <si>
    <t>-LqeHrh-RBEG5yfQLISl</t>
  </si>
  <si>
    <t>-LqeHtDiQ2XSSQ2Q9pxp</t>
  </si>
  <si>
    <t>-LqeHuiRogep7AuHeoND</t>
  </si>
  <si>
    <t>-LqeHwEv1JJp-rf20ZsK</t>
  </si>
  <si>
    <t>-LqeHxl3_NZHf10oEckW</t>
  </si>
  <si>
    <t>-LqeHzKy5KsC4Tznv03X</t>
  </si>
  <si>
    <t>-LqeI00tA1BhJwtcDwmZ</t>
  </si>
  <si>
    <t>-LqeI1XI5ebTW83xjjIq</t>
  </si>
  <si>
    <t>-LqeI32SZsKk5pauR74Y</t>
  </si>
  <si>
    <t>-LqeI4Z2hQA5sv3Me1JY</t>
  </si>
  <si>
    <t>-LqeI61zGt2fnOFd-gsq</t>
  </si>
  <si>
    <t>-LqeI7ZGz9g9mtG-Ukcl</t>
  </si>
  <si>
    <t>-LqeI94niQTb68OEcsri</t>
  </si>
  <si>
    <t>-LqeIAajPrCAc0IqbHvR</t>
  </si>
  <si>
    <t>-LqeIC4Nraflu6HvKRZK</t>
  </si>
  <si>
    <t>-LqeIDcz2WQ-Qc_K-zX-</t>
  </si>
  <si>
    <t>-LqeIF6AkDSfHziemYkx</t>
  </si>
  <si>
    <t>-LqeIGc8l7GnPTMF0y96</t>
  </si>
  <si>
    <t>-LqeII7hbZABfTbP449l</t>
  </si>
  <si>
    <t>-LqeIJrS1pIFaNqqisVC</t>
  </si>
  <si>
    <t>-LqeILPmbpJOBhVcNZZR</t>
  </si>
  <si>
    <t>-LqeIMvyZLxxaFI0LBRe</t>
  </si>
  <si>
    <t>-LqeIORTLXb4R_gMy18U</t>
  </si>
  <si>
    <t>-LqeIQH0RTuNdR32zjSO</t>
  </si>
  <si>
    <t>-LqeIRv4dLadgL81kERB</t>
  </si>
  <si>
    <t>-LqeITT_cth-kqxt8daD</t>
  </si>
  <si>
    <t>-LqeIUxYU2Y68kzD61W8</t>
  </si>
  <si>
    <t>-LqeIWUIpbA5N3EYNjD7</t>
  </si>
  <si>
    <t>-LqeIY3AtnwjnNkBRZsG</t>
  </si>
  <si>
    <t>-LqeIZvLviZqkNLzKRuI</t>
  </si>
  <si>
    <t>-LqeIaVJrkrbjty_lbUf</t>
  </si>
  <si>
    <t>-LqeIc0ZTgOapOPRlQbU</t>
  </si>
  <si>
    <t>-LqeIdZQuP4KMdbe21fR</t>
  </si>
  <si>
    <t>-LqeIfHTtMGlO0ov1GUh</t>
  </si>
  <si>
    <t>-LqeIgnfKk29KJtI7_rX</t>
  </si>
  <si>
    <t>-LqeIiKcwrRprpGesf8h</t>
  </si>
  <si>
    <t>-LqeIjoSSSoy03AQDVsa</t>
  </si>
  <si>
    <t>-LqeIlJHJ3ITZw1PWVnd</t>
  </si>
  <si>
    <t>-LqeImr-EWWRf3RR9LhW</t>
  </si>
  <si>
    <t>-LqeIoX7sO_b7nDsVhKh</t>
  </si>
  <si>
    <t>-LqeIq8-C1m2p8ssMrfl</t>
  </si>
  <si>
    <t>-LqeIrc-FG9ZdSJdr29k</t>
  </si>
  <si>
    <t>-LqeIt5lASD9i6vuwOi_</t>
  </si>
  <si>
    <t>-LqeIucpjj8i5SqqMY31</t>
  </si>
  <si>
    <t>-LqeIw92kYZd84g34loa</t>
  </si>
  <si>
    <t>-LqeIxeFmTTz0xbqie41</t>
  </si>
  <si>
    <t>-LqeIzJHhxNriRuCRxzU</t>
  </si>
  <si>
    <t>-LqeJ01GH8KwE0eoX6Au</t>
  </si>
  <si>
    <t>-LqeJ1gkChaDVSJcjFFc</t>
  </si>
  <si>
    <t>-LqeJ3CclZDDE6S3M1Xh</t>
  </si>
  <si>
    <t>-LqeJ4iCOsrZc_r7Rafi</t>
  </si>
  <si>
    <t>-LqeJ6FhMldYyD9n1woc</t>
  </si>
  <si>
    <t>-LqeJ7zxd1Bao6gxyEkS</t>
  </si>
  <si>
    <t>-LqeJ9V2HPiR67BPswxp</t>
  </si>
  <si>
    <t>-LqeJB263YSRBfdO__p4</t>
  </si>
  <si>
    <t>-LqeJCjhkgL8_AcLxHw6</t>
  </si>
  <si>
    <t>-LqeJEZr3LF1c0etSQBM</t>
  </si>
  <si>
    <t>-LqeJGIqDBAxC07oeJRI</t>
  </si>
  <si>
    <t>-LqeJHoy547UE3mEjJGs</t>
  </si>
  <si>
    <t>-LqeJJPCv4xdARVJjlxi</t>
  </si>
  <si>
    <t>-LqeJL5yn6syj5ctjfEP</t>
  </si>
  <si>
    <t>-LqeJMaGoUCbLZFkaY1e</t>
  </si>
  <si>
    <t>-LqeJO4GM4z5x6UxLI37</t>
  </si>
  <si>
    <t>-LqeJPebhybmsib4UxRs</t>
  </si>
  <si>
    <t>-LqeJRMD3PgjFdSaxWJe</t>
  </si>
  <si>
    <t>-LqeJSz1afrRZ9jAhcu7</t>
  </si>
  <si>
    <t>-LqeJUdbZyn9S_OcOak4</t>
  </si>
  <si>
    <t>-LqeJW7RhaymWRecRJ_9</t>
  </si>
  <si>
    <t>-LqeJXduIBBYGAfWnsBJ</t>
  </si>
  <si>
    <t>-LqeJZWlbjMN-U3rI_K6</t>
  </si>
  <si>
    <t>-LqeJaA-A7aBQLYHZmFt</t>
  </si>
  <si>
    <t>-LqeJbeZIpDCOVfdkOyl</t>
  </si>
  <si>
    <t>-LqeJdBSSKypSRjOgzw0</t>
  </si>
  <si>
    <t>-LqeJehtx1Il2_686LQP</t>
  </si>
  <si>
    <t>-LqeJgDthaQdynFnoDoJ</t>
  </si>
  <si>
    <t>-LqeJhiC2Gd8xEm3Poy0</t>
  </si>
  <si>
    <t>-LqeJjSYCdyki28AV7db</t>
  </si>
  <si>
    <t>-LqeJl1KZ-AO2uNd4CQ5</t>
  </si>
  <si>
    <t>-LqeJmkcEX7SOVUYjh_q</t>
  </si>
  <si>
    <t>-LqeJoSEx5s-C6EahZuY</t>
  </si>
  <si>
    <t>-LqeJq1mrzj59q9iZxQU</t>
  </si>
  <si>
    <t>-LqeJrXtdqK3UD12qQ7Q</t>
  </si>
  <si>
    <t>-LqeJt29rKwjrzOPxzXl</t>
  </si>
  <si>
    <t>-LqeJuYN-p1DPyCU-hHV</t>
  </si>
  <si>
    <t>-LqeJw2YqqRwDn3kADWr</t>
  </si>
  <si>
    <t>-LqeJx_DIX3rWiD6MAlu</t>
  </si>
  <si>
    <t>-LqeJz5OHHU2DYPkfK59</t>
  </si>
  <si>
    <t>-LqeK-_Pzla-i3JETZOb</t>
  </si>
  <si>
    <t>-LqeK160eH3n6sNYH3wS</t>
  </si>
  <si>
    <t>-LqeK2b9l7FEBoD4jdCJ</t>
  </si>
  <si>
    <t>-LqeK4XdyH_BdbziLFZf</t>
  </si>
  <si>
    <t>-LqeK68XSS7t-FOzhz2D</t>
  </si>
  <si>
    <t>-LqeK7dg0m6T4bhYHpfy</t>
  </si>
  <si>
    <t>-LqeK9PCIbuY2jsbFB7H</t>
  </si>
  <si>
    <t>-LqeKAvO73THIT-pl1I0</t>
  </si>
  <si>
    <t>-LqeKCQdZqs3WC7kktUH</t>
  </si>
  <si>
    <t>-LqeKDx7irPalp_WtpXb</t>
  </si>
  <si>
    <t>-LqeKFSO2F8q-oBUHPg2</t>
  </si>
  <si>
    <t>-LqeKGyu3QfDzkct8UcB</t>
  </si>
  <si>
    <t>-LqeKIS1wkmQQCb3DnY7</t>
  </si>
  <si>
    <t>-LqeKJyz2PmhvV6xWlyL</t>
  </si>
  <si>
    <t>-LqeKLUKhefWb6cfwUTA</t>
  </si>
  <si>
    <t>-LqeKN4G4zuXfHnFjJd3</t>
  </si>
  <si>
    <t>-LqeKOjvJnnAi3d8kGae</t>
  </si>
  <si>
    <t>-LqeKQKGl5_KP92ls676</t>
  </si>
  <si>
    <t>-LqeKS1Exjmu_gyEPzXD</t>
  </si>
  <si>
    <t>-LqeKTXspK8yyko98o8o</t>
  </si>
  <si>
    <t>-LqeKV2riLdoDBzIk0Cc</t>
  </si>
  <si>
    <t>-LqeKW_GUE5sX3lbyC0s</t>
  </si>
  <si>
    <t>-LqeKY8BbxcSbgVBEOOQ</t>
  </si>
  <si>
    <t>-LqeKZpmODojT2Cb-YC_</t>
  </si>
  <si>
    <t>-LqeKaJc_SlK19inrQNJ</t>
  </si>
  <si>
    <t>-LqeKbq7QWKbh0DC8imr</t>
  </si>
  <si>
    <t>-LqeKdLNyjVLJcq9thee</t>
  </si>
  <si>
    <t>-LqeKetLjdt-rHWGQF9N</t>
  </si>
  <si>
    <t>-LqeKgcWNkRly2h6sp9J</t>
  </si>
  <si>
    <t>-LqeKiRuxjB8ToYd5h5B</t>
  </si>
  <si>
    <t>-LqeKk9QXmy2KXyrJz4b</t>
  </si>
  <si>
    <t>-LqeKlf490l4QtFYKO7z</t>
  </si>
  <si>
    <t>-LqeKn9TgkUzgoUq0NVC</t>
  </si>
  <si>
    <t>-LqeKoeYlLQ8HbR6Mzz-</t>
  </si>
  <si>
    <t>-LqeKqBZmY5xmojrfeaW</t>
  </si>
  <si>
    <t>-LqeKrgj1lTvu8BaPkHq</t>
  </si>
  <si>
    <t>-LqeKuU2rMR0mrnBbPWX</t>
  </si>
  <si>
    <t>-LqeKvyOF5YwatHVLcEL</t>
  </si>
  <si>
    <t>-LqeKxUqtV71P250yRFG</t>
  </si>
  <si>
    <t>-LqeKz-5sIpqZCSRgXOS</t>
  </si>
  <si>
    <t>-LqeL-WifUkY7GnjPnex</t>
  </si>
  <si>
    <t>-LqeL0z0JMAWreH6M_zu</t>
  </si>
  <si>
    <t>-LqeL2Vj3YVIkpC5SJck</t>
  </si>
  <si>
    <t>-LqeL447-XGUG86_hIjj</t>
  </si>
  <si>
    <t>-LqeL5oZHP2wviu7LeKm</t>
  </si>
  <si>
    <t>-LqeL7YnCy88MW52vx23</t>
  </si>
  <si>
    <t>-LqeL932Liz6NQXFIilv</t>
  </si>
  <si>
    <t>-LqeLA_5deu19PJbPERB</t>
  </si>
  <si>
    <t>-LqeLC5A3rdgom5T5_KA</t>
  </si>
  <si>
    <t>-LqeLD_xhhFGfKQtGjYm</t>
  </si>
  <si>
    <t>-LqeLF5WEbgJ6Ql2QxZc</t>
  </si>
  <si>
    <t>-LqeLGali5peQx6yAP7m</t>
  </si>
  <si>
    <t>-LqeLI4h-u6-7TRSXWoH</t>
  </si>
  <si>
    <t>-LqeLJdlRwoiAby45mPB</t>
  </si>
  <si>
    <t>-LqeLL9MXU_c-JUHyRi5</t>
  </si>
  <si>
    <t>-LqeLMijlHY5WTwJBU0g</t>
  </si>
  <si>
    <t>-LqeLORt2xyiUiTD0t0Q</t>
  </si>
  <si>
    <t>-LqeLQ9_FJ3ZdhURklDT</t>
  </si>
  <si>
    <t>-LqeLS0QCTg1dOBN6Mpc</t>
  </si>
  <si>
    <t>-LqeLTyUsu34_zpyI7rX</t>
  </si>
  <si>
    <t>-LqeLVSmyXVqH5Nyvg6f</t>
  </si>
  <si>
    <t>-LqeLWzfLQaQ25HJfLTX</t>
  </si>
  <si>
    <t>-LqeLYTg4_OS4mv9O8-h</t>
  </si>
  <si>
    <t>-LqeLZzPcTKu2BteKOp7</t>
  </si>
  <si>
    <t>-LqeLasLMofh3va_FuVy</t>
  </si>
  <si>
    <t>-LqeLcVh4bLXs7GcpIRB</t>
  </si>
  <si>
    <t>-LqeLe14y09bYcOUFDxz</t>
  </si>
  <si>
    <t>-LqeLfXLmsNrqE82MZs8</t>
  </si>
  <si>
    <t>-LqeLhHncB6utC4G3tf3</t>
  </si>
  <si>
    <t>-LqeLj3dentBHDM3kNVQ</t>
  </si>
  <si>
    <t>-LqeLkaJFsopZ4jcgJL1</t>
  </si>
  <si>
    <t>-LqeLmONNKnpdaq8rh7l</t>
  </si>
  <si>
    <t>-LqeLo4mwHeT5R0GaVli</t>
  </si>
  <si>
    <t>-LqeLp_bf_N5F77I4o6D</t>
  </si>
  <si>
    <t>-LqeLr3S9e__F6V24XqL</t>
  </si>
  <si>
    <t>-LqeLsa5qPjkWedqZoGY</t>
  </si>
  <si>
    <t>-LqeLuNlRju_zEV2BvJK</t>
  </si>
  <si>
    <t>-LqeLw5mvCNRiKiJNAX-</t>
  </si>
  <si>
    <t>-LqeLxeu2k5GFScMrtK8</t>
  </si>
  <si>
    <t>-LqeLzOrsy3DHoXclVza</t>
  </si>
  <si>
    <t>-LqeM-wmQcPiJ_Dvr2kp</t>
  </si>
  <si>
    <t>-LqeM1fqF1a0LzR9kqwa</t>
  </si>
  <si>
    <t>-LqeM3Trj8Y5OUsPKoDC</t>
  </si>
  <si>
    <t>-LqeM5All_LVs-aXOlCy</t>
  </si>
  <si>
    <t>-LqeM6jtnDUdj6wSjd_L</t>
  </si>
  <si>
    <t>-LqeM8TPxVvMdNqwNM6u</t>
  </si>
  <si>
    <t>-LqeM9y13cY9_4nacjDd</t>
  </si>
  <si>
    <t>-LqeMBjmliHowp1CQpxQ</t>
  </si>
  <si>
    <t>-LqeMDDmqpQhtf0jYrqy</t>
  </si>
  <si>
    <t>-LqeMEmbbZBfv7SyNokY</t>
  </si>
  <si>
    <t>-LqeMGX18qc33xc7MASZ</t>
  </si>
  <si>
    <t>-LqeMISnrb674ap8aMjy</t>
  </si>
  <si>
    <t>-LqeMK0mcWR3gmpcn7VJ</t>
  </si>
  <si>
    <t>-LqeMLb1OJMJT2Q-B3Mv</t>
  </si>
  <si>
    <t>-LqeMNIumBHOiJ1Gu1Ec</t>
  </si>
  <si>
    <t>-LqeMP6qWwzpfuAzhxPU</t>
  </si>
  <si>
    <t>-LqeMQomTb7Bfi1Q9U8R</t>
  </si>
  <si>
    <t>-LqeMSbmS7sqFA6P-e25</t>
  </si>
  <si>
    <t>-LqeMUM-FETgGs5-3N7E</t>
  </si>
  <si>
    <t>-LqeMVtu6Hl4q2ppHzwB</t>
  </si>
  <si>
    <t>-LqeMXbm7LJ_1wmX2lOB</t>
  </si>
  <si>
    <t>-LqeMZPv4ce_9b0tcTe_</t>
  </si>
  <si>
    <t>-LqeMa7mmHJ9EtFks5g5</t>
  </si>
  <si>
    <t>-LqeMbwtjsZ96HTY5pjN</t>
  </si>
  <si>
    <t>-LqeMdf2yX6-t0b3SXUm</t>
  </si>
  <si>
    <t>-LqeMfCe95BqnvwuyaRU</t>
  </si>
  <si>
    <t>-LqeMggo2g39Ex_6K79N</t>
  </si>
  <si>
    <t>-LqeMiR2hxjNHJUpilBW</t>
  </si>
  <si>
    <t>-LqeMjypmsUbelvf8Pbr</t>
  </si>
  <si>
    <t>-LqeMliEg_1xRCu2dGSm</t>
  </si>
  <si>
    <t>-LqeMnFq3hhYwkZqJ8x-</t>
  </si>
  <si>
    <t>-LqeMoypSyokA1kLBV6f</t>
  </si>
  <si>
    <t>-LqeMqXoEBmJTiGQbXSA</t>
  </si>
  <si>
    <t>-LqeMsFoDBBTn7X1X3ur</t>
  </si>
  <si>
    <t>-LqeMu2oCSU3CMmBDo0I</t>
  </si>
  <si>
    <t>-LqeMvXp51UmBkGJhsBE</t>
  </si>
  <si>
    <t>-LqeMxKnezZD8Lawgoe3</t>
  </si>
  <si>
    <t>-LqeMz2mYRjaZjOR4061</t>
  </si>
  <si>
    <t>-LqeN-qnLbjiq6Qbwcjg</t>
  </si>
  <si>
    <t>-LqeN1ZnCIgzZ_uC6SGw</t>
  </si>
  <si>
    <t>-LqeN37nWeyG2392bZFz</t>
  </si>
  <si>
    <t>-LqeN4qo18yz1FWEYK6m</t>
  </si>
  <si>
    <t>-LqeN6dn03aCU5chEj84</t>
  </si>
  <si>
    <t>-LqeN8MmJ1peb-QBhwVb</t>
  </si>
  <si>
    <t>-LqeNAFuOEWlysfS-dD9</t>
  </si>
  <si>
    <t>-LqeNBsmgfRzx2jc3Ox8</t>
  </si>
  <si>
    <t>-LqeNDStN0KNXxtmN-67</t>
  </si>
  <si>
    <t>-LqeNFB1stFPTwRCx4Em</t>
  </si>
  <si>
    <t>-LqeNGxmJi5lBhdsx_R7</t>
  </si>
  <si>
    <t>-LqeNIguFbh1EVBoD9n1</t>
  </si>
  <si>
    <t>-LqeNKV1u5DFt5OGvqKJ</t>
  </si>
  <si>
    <t>-LqeNMBncaq8SBei22GJ</t>
  </si>
  <si>
    <t>-LqeNNm5uszDzo1UM0h2</t>
  </si>
  <si>
    <t>-LqeNPTzPSkaK_R9gfIn</t>
  </si>
  <si>
    <t>-LqeNRGmlxHo7wFDHhhE</t>
  </si>
  <si>
    <t>-LqeNSzmuAa91Jdfsl-Z</t>
  </si>
  <si>
    <t>-LqeNUsspcTzM1zXOTNz</t>
  </si>
  <si>
    <t>-LqeNWVb-8TBdxiPbCvk</t>
  </si>
  <si>
    <t>-LqeNY3joorY9aMr1R0c</t>
  </si>
  <si>
    <t>-LqeNZmjM0FJGR22jci-</t>
  </si>
  <si>
    <t>-LqeNaN-BOr3Zj1GUBGj</t>
  </si>
  <si>
    <t>-LqeNc2ONALJLRgzIdWc</t>
  </si>
  <si>
    <t>-LqeNdYkYujTmPjXUIQC</t>
  </si>
  <si>
    <t>-LqeNf83zCKgmMNnLvW7</t>
  </si>
  <si>
    <t>-LqeNgqrbLacUQHlhaNU</t>
  </si>
  <si>
    <t>-LqeNiOk0k0APf75L2Aj</t>
  </si>
  <si>
    <t>-LqeNk6k5JGnARqkxDsm</t>
  </si>
  <si>
    <t>-LqeNlup_h2R3HWzXQFh</t>
  </si>
  <si>
    <t>-LqeNndz2yIjy__8UhY9</t>
  </si>
  <si>
    <t>-LqeNpBk9-RE3Of24fOc</t>
  </si>
  <si>
    <t>-LqeNqujBskyTn-7iQNe</t>
  </si>
  <si>
    <t>-LqeNsdr6Q1Ti8zhJncl</t>
  </si>
  <si>
    <t>-LqeNuCW7yGzFuADaA2h</t>
  </si>
  <si>
    <t>-LqeNw20qwD07btOIrcp</t>
  </si>
  <si>
    <t>-LqeNxhlxNCENz-4nd4t</t>
  </si>
  <si>
    <t>-LqeNzXkiojy5PNnw6oH</t>
  </si>
  <si>
    <t>-LqeO0DiZrYLb7VqCrZv</t>
  </si>
  <si>
    <t>-LqeO20v9nSlHViNQKY5</t>
  </si>
  <si>
    <t>-LqeO3l87wrwWHflHJGE</t>
  </si>
  <si>
    <t>-LqeO5IjQEwpy3Fy9kij</t>
  </si>
  <si>
    <t>-LqeO70k8KNT9sV7BFw9</t>
  </si>
  <si>
    <t>-LqeO8obY0SyVJSxoUtq</t>
  </si>
  <si>
    <t>-LqeOAXj6u3pLLCecFcD</t>
  </si>
  <si>
    <t>-LqeOC79L4cKaHGyABNi</t>
  </si>
  <si>
    <t>-LqeODq05y8ld3geevkz</t>
  </si>
  <si>
    <t>-LqeOFIkMBOJ-KMWqXHY</t>
  </si>
  <si>
    <t>-LqeOGt1f92rkwwJVn_Y</t>
  </si>
  <si>
    <t>-LqeOI_lt-OPO7FcmhCT</t>
  </si>
  <si>
    <t>-LqeOKA1o2-B1CAWqLLO</t>
  </si>
  <si>
    <t>-LqeOTO1crlZMiQ3C3pJ</t>
  </si>
  <si>
    <t>-LqeOV4pXqMmaGBp7nx9</t>
  </si>
  <si>
    <t>-LqeOWu2TtKuc28OOcFo</t>
  </si>
  <si>
    <t>-LqeOYc2mliprfXdrYSQ</t>
  </si>
  <si>
    <t>-LqeO_Q1mIoz84ULbzAI</t>
  </si>
  <si>
    <t>-LqeOb6pk4qrbcufmidk</t>
  </si>
  <si>
    <t>-LqeOcg69f5L3Ys8xKmo</t>
  </si>
  <si>
    <t>-LqeOeQ24LlOUN1gH0Be</t>
  </si>
  <si>
    <t>-LqeOgBv_XXmAOIQzJ8h</t>
  </si>
  <si>
    <t>-LqeOhvtUTNpV08F0UNz</t>
  </si>
  <si>
    <t>-LqeOjUks0d_vDfAJ82c</t>
  </si>
  <si>
    <t>-LqeOlWbOMyyznWbm8aw</t>
  </si>
  <si>
    <t>-LqeOnFDpIEp3WhY97_m</t>
  </si>
  <si>
    <t>-LqeOox5H-pxdCt5AiNq</t>
  </si>
  <si>
    <t>-LqeOqWuwIHNlHPuyCPz</t>
  </si>
  <si>
    <t>-LqeOsF2iBRcZMWniUch</t>
  </si>
  <si>
    <t>-LqeOto2ZSwMovSiuDDf</t>
  </si>
  <si>
    <t>-LqeOvX0H5Z1-MsCjOP6</t>
  </si>
  <si>
    <t>-LqeOxImXq_SlEwevAw-</t>
  </si>
  <si>
    <t>-LqeOz1vzxk3gPLHwzTc</t>
  </si>
  <si>
    <t>-LqeP-bALtTU_JswOSf3</t>
  </si>
  <si>
    <t>-LqeP1J6KbvhN2RbmzIA</t>
  </si>
  <si>
    <t>-LqeP374v4EOpmNEnZQj</t>
  </si>
  <si>
    <t>-LqeP4q2kJ4FcvNrsfCz</t>
  </si>
  <si>
    <t>-LqeP6byn5BgJYOxTiY5</t>
  </si>
  <si>
    <t>-LqeP8Lu3jLQRxz7-WEb</t>
  </si>
  <si>
    <t>-LqeP9v23wjsqp8Ywjco</t>
  </si>
  <si>
    <t>-LqePBd19N6GhDivboNP</t>
  </si>
  <si>
    <t>-LqePD87jF09phgImL2F</t>
  </si>
  <si>
    <t>-LqePEg3LZurfbV8mmWR</t>
  </si>
  <si>
    <t>-LqePGP2e-c5aCY8VfR0</t>
  </si>
  <si>
    <t>-LqePHy34xNDysxGKKhs</t>
  </si>
  <si>
    <t>-LqePJfsEznthu5TWLnv</t>
  </si>
  <si>
    <t>-LqePLlVATTsea234MFU</t>
  </si>
  <si>
    <t>-LqePNW1jJaU3cnT1hGh</t>
  </si>
  <si>
    <t>-LqePPY20JplJkK6xfwC</t>
  </si>
  <si>
    <t>-LqePRUsIebjDFRaqYaA</t>
  </si>
  <si>
    <t>-LqePTI2-FWEIl1hMyUe</t>
  </si>
  <si>
    <t>-LqePUzvPSDLLNLglwkK</t>
  </si>
  <si>
    <t>-LqePWo20KQ-Uq3Q7I3u</t>
  </si>
  <si>
    <t>-LqePYX4QXcS7P4aFiSv</t>
  </si>
  <si>
    <t>-LqeP_54Ln7mP30J-CgY</t>
  </si>
  <si>
    <t>-LqePamw5naSzD0LIuhV</t>
  </si>
  <si>
    <t>-LqePc_og1Uk0RFncMX9</t>
  </si>
  <si>
    <t>-LqePeK2Iii_-OSr8BMu</t>
  </si>
  <si>
    <t>-LqePg74CFdklLOLfYyr</t>
  </si>
  <si>
    <t>-LqePhq5k2Qjqt616ms5</t>
  </si>
  <si>
    <t>-LqePjbnMLWEFmHb5p2H</t>
  </si>
  <si>
    <t>-LqePlL3IkOeuc6llmCf</t>
  </si>
  <si>
    <t>-LqePmu7dUyViPfEy6At</t>
  </si>
  <si>
    <t>-LqePosDdF8HyQvB71cC</t>
  </si>
  <si>
    <t>-LqePqR3zz5HI0SOiLOG</t>
  </si>
  <si>
    <t>-LqePs92d0ytED5pv0IH</t>
  </si>
  <si>
    <t>-LqePtwt1RrCvktKvfIg</t>
  </si>
  <si>
    <t>-LqePvf30TwUf04T_CIY</t>
  </si>
  <si>
    <t>-LqePxUS-N5RlhKpWJ9U</t>
  </si>
  <si>
    <t>-LqePz9nVT2O0dj1hID2</t>
  </si>
  <si>
    <t>-LqeQ-ovqCXVef5AWfdH</t>
  </si>
  <si>
    <t>-LqeQ1T3-d-fJk9tmOc6</t>
  </si>
  <si>
    <t>-LqeQ3-wsVDOUU3ie0AI</t>
  </si>
  <si>
    <t>-LqeQ4k3bwIR-zxZ_qsK</t>
  </si>
  <si>
    <t>-LqeQ6Y2tyONVIrt8gNY</t>
  </si>
  <si>
    <t>-LqeQ8DQRV2cL0q8i0FS</t>
  </si>
  <si>
    <t>-LqeQ9nwqaIXndM9JudZ</t>
  </si>
  <si>
    <t>-LqeQBY02DgXjYCllAPk</t>
  </si>
  <si>
    <t>-LqeQDeDb51t3U4l62gw</t>
  </si>
  <si>
    <t>-LqeQFbVbRQbXYfptnQQ</t>
  </si>
  <si>
    <t>-LqeQHIjne3N1gxaDyP3</t>
  </si>
  <si>
    <t>-LqeQJ5mi3ugkwYPEHXl</t>
  </si>
  <si>
    <t>-LqeQKol23jWTpnBWMUD</t>
  </si>
  <si>
    <t>-LqeQMbrvgM5hJtMeaJe</t>
  </si>
  <si>
    <t>-LqeQOJo2RNV6HXkx4sn</t>
  </si>
  <si>
    <t>-LqeQPtvdn9UuugTgMo2</t>
  </si>
  <si>
    <t>-LqeQRbyJ8Dt6m642E7o</t>
  </si>
  <si>
    <t>-LqeQTR-hFeauXK9vTdp</t>
  </si>
  <si>
    <t>-LqeQV7tnaGHkPTttI79</t>
  </si>
  <si>
    <t>-LqeQWi0j37C2-IHVcWz</t>
  </si>
  <si>
    <t>-LqeQYPl0UPTMSnqPwV3</t>
  </si>
  <si>
    <t>-LqeQ_DpUxLPbKU94hCt</t>
  </si>
  <si>
    <t>-LqeQavklLuqXZJ0_j2V</t>
  </si>
  <si>
    <t>-LqeQcjzn5_V8oIEGm8e</t>
  </si>
  <si>
    <t>-LqeQeRk0rXVZYQrpnKA</t>
  </si>
  <si>
    <t>-LqeQfx-_r8SIQI2hLiR</t>
  </si>
  <si>
    <t>-LqeQhUmgO5OFs_77pOP</t>
  </si>
  <si>
    <t>-LqeQjE0IZfP9p3zAcgQ</t>
  </si>
  <si>
    <t>-LqeQklvTEi3PhLBP2ub</t>
  </si>
  <si>
    <t>-LqeQmUmHBhtTgBvcFf0</t>
  </si>
  <si>
    <t>-LqeQo3EHMY8mN-REoCM</t>
  </si>
  <si>
    <t>-LqeQpkeKOktk8TvbqdI</t>
  </si>
  <si>
    <t>-LqeQrZmf2m7PVDDpi_r</t>
  </si>
  <si>
    <t>-LqeQtJ-q8ut9hDjEOHA</t>
  </si>
  <si>
    <t>-LqeQv6-QclRgqBNGVPU</t>
  </si>
  <si>
    <t>-LqeQwnlztbrTkMIBvde</t>
  </si>
  <si>
    <t>-LqeQyO299ZXOuYCLoMw</t>
  </si>
  <si>
    <t>-LqeR-4mQWyeZ6e9-4yh</t>
  </si>
  <si>
    <t>-LqeR0sjfHXkFTZfxW1F</t>
  </si>
  <si>
    <t>-LqeR2bsl9xaihoonHjH</t>
  </si>
  <si>
    <t>-LqeR4ApK02fQkp6LRFH</t>
  </si>
  <si>
    <t>-LqeR6D2oGDUwQ02uB28</t>
  </si>
  <si>
    <t>-LqeR7vp2kYWjRUnivdp</t>
  </si>
  <si>
    <t>-LqeR9y0EhIZcH_4ko_r</t>
  </si>
  <si>
    <t>-LqeRBexQs_siC6hpWkb</t>
  </si>
  <si>
    <t>-LqeRDSmVJVYMX5MmYe0</t>
  </si>
  <si>
    <t>-LqeRFS1XtuI9UNVpQ4u</t>
  </si>
  <si>
    <t>-LqeRGywFT7sx7whjbHH</t>
  </si>
  <si>
    <t>-LqeRIiAFvoOFE5PJvuD</t>
  </si>
  <si>
    <t>-LqeRKFmkRC2stMjPQKI</t>
  </si>
  <si>
    <t>-LqeRM-1pxD56YTuoryU</t>
  </si>
  <si>
    <t>-LqeRNlkKVC1JwnF32qd</t>
  </si>
  <si>
    <t>-LqeRPUw8H6rE9t_Vs10</t>
  </si>
  <si>
    <t>-LqeRR2eSsWJXtPrAmDt</t>
  </si>
  <si>
    <t>-LqeRSmrGQ2uKv-gEwn-</t>
  </si>
  <si>
    <t>-LqeRUZem8cXTo4bzD09</t>
  </si>
  <si>
    <t>-LqeRWHwB9UGLxQrm0ja</t>
  </si>
  <si>
    <t>-LqeRY63D9wfI7m1mzvM</t>
  </si>
  <si>
    <t>-LqeRZoQ07ACPkbS8J0L</t>
  </si>
  <si>
    <t>-LqeRaMyuB1M-9vSH0vh</t>
  </si>
  <si>
    <t>-LqeRcFpT4SzXbEsXi68</t>
  </si>
  <si>
    <t>-LqeRdso6zDJeQcXLQp5</t>
  </si>
  <si>
    <t>-LqeRfan83ALX1aGMHkg</t>
  </si>
  <si>
    <t>-LqeRhQ3h6yMFU5Pcg-e</t>
  </si>
  <si>
    <t>-LqeRj8BDF2oXvIQMbeI</t>
  </si>
  <si>
    <t>-LqeRkw3JSnzhBGK7_T6</t>
  </si>
  <si>
    <t>-LqeRmeIGNn9cHkFRWfJ</t>
  </si>
  <si>
    <t>-LqeRoD5uqqo3r63QJJn</t>
  </si>
  <si>
    <t>-LqeRpx9QvbL3lWjUvcG</t>
  </si>
  <si>
    <t>-LqeRrV4y-5ihweH8FY0</t>
  </si>
  <si>
    <t>-LqeRtK-Swbf0ZvTunEH</t>
  </si>
  <si>
    <t>-LqeRv0Kc9j8BlUSCgfV</t>
  </si>
  <si>
    <t>-LqeRwi8AWZGzMvk62N-</t>
  </si>
  <si>
    <t>-LqeRyVow2brbeMIo3Uh</t>
  </si>
  <si>
    <t>-LqeS-EUcGbJieKTRuWb</t>
  </si>
  <si>
    <t>-LqeS1IKZXQCrXMf0bwz</t>
  </si>
  <si>
    <t>-LqeS3P5KpqNHHCYtNXN</t>
  </si>
  <si>
    <t>-LqeS55y0S6oUB-ed0y0</t>
  </si>
  <si>
    <t>-LqeS6p14yQCttDbaJNG</t>
  </si>
  <si>
    <t>-LqeS8WabTEQLGQfYSCP</t>
  </si>
  <si>
    <t>-LqeSA52qegJ-niO1J4m</t>
  </si>
  <si>
    <t>-LqeSBnj_35L0haOq2ua</t>
  </si>
  <si>
    <t>-LqeSDNqNAlZMtb4Og4R</t>
  </si>
  <si>
    <t>-LqeSF60L_C-uibt59GB</t>
  </si>
  <si>
    <t>-LqeSGshKLGc_0oBLtDX</t>
  </si>
  <si>
    <t>-LqeSIajqUaiuqRbGIe2</t>
  </si>
  <si>
    <t>-LqeSKAr6JAyTa3I40cw</t>
  </si>
  <si>
    <t>-LqeSLtqnVGkPBxyp-62</t>
  </si>
  <si>
    <t>-LqeSNfuqy2d4RfnZXTM</t>
  </si>
  <si>
    <t>-LqeSPQ-NQSWeR0zXT0E</t>
  </si>
  <si>
    <t>-LqeSRBl3HcN--dYdJTg</t>
  </si>
  <si>
    <t>-LqeSSwd8fWUPYnFSJKQ</t>
  </si>
  <si>
    <t>-LqeSUj3M4dEfEMIwGfQ</t>
  </si>
  <si>
    <t>-LqeSWS0hYLDQpHzYsJF</t>
  </si>
  <si>
    <t>-LqeSY-qdf7XLu1_Y24h</t>
  </si>
  <si>
    <t>-LqeSZj8F9vM5_nNxDSP</t>
  </si>
  <si>
    <t>-LqeSal7POLYnswMvhUh</t>
  </si>
  <si>
    <t>-LqeScSsX9diO7u-WQkn</t>
  </si>
  <si>
    <t>-LqeSe1z6PPlsyMOcDOc</t>
  </si>
  <si>
    <t>-LqeSfXKOr8Rx1bBNPKi</t>
  </si>
  <si>
    <t>-LqeShItjemIf_v631hQ</t>
  </si>
  <si>
    <t>-LqeSjAl4UgvtNdbx42Q</t>
  </si>
  <si>
    <t>-LqeSkq-xCoaJJW1KsNr</t>
  </si>
  <si>
    <t>-LqeSmmnUtmbQe4-P91B</t>
  </si>
  <si>
    <t>-LqeSoM-ABcOTfct6UUY</t>
  </si>
  <si>
    <t>-LqeSq40K79zsyU07BUI</t>
  </si>
  <si>
    <t>-LqeSrryf7aJ3b4EC4st</t>
  </si>
  <si>
    <t>-LqeSt_zK8--c7s30AZr</t>
  </si>
  <si>
    <t>-LqeSv7lQJid_18JmYV6</t>
  </si>
  <si>
    <t>-LqeSxBKNrVl8eJq7EqB</t>
  </si>
  <si>
    <t>-LqeSysoV2sQB8xvkRIt</t>
  </si>
  <si>
    <t>-LqeT-gtm6zx9TiZxBG9</t>
  </si>
  <si>
    <t>-LqeT1Q1vPeqR_6Wieg6</t>
  </si>
  <si>
    <t>-LqeT3D1v-yuf4uToyyw</t>
  </si>
  <si>
    <t>-LqeT4ulpqKv9cO8JJuJ</t>
  </si>
  <si>
    <t>-LqeT6j1ZcD7-u95CaVe</t>
  </si>
  <si>
    <t>-LqeT8QnnQjyJzVGXdhY</t>
  </si>
  <si>
    <t>-LqeTADl7wta3dpQBYul</t>
  </si>
  <si>
    <t>-LqeTBy0--itpiF9iRfE</t>
  </si>
  <si>
    <t>-LqeTDX-stE-ad1hoZv_</t>
  </si>
  <si>
    <t>-LqeTFE4bWJv6sTUrdhY</t>
  </si>
  <si>
    <t>-LqeTGoAExrPofyQ3X8R</t>
  </si>
  <si>
    <t>-LqeTIVlgjEjx4Id_2d6</t>
  </si>
  <si>
    <t>-LqeTKIeM5_Kg_eXNWjv</t>
  </si>
  <si>
    <t>-LqeTM1s4vNfQ3CU0RjU</t>
  </si>
  <si>
    <t>-LqeTNq-Jjger2V96BfT</t>
  </si>
  <si>
    <t>-LqeTPZ1lmtRGq90s28Y</t>
  </si>
  <si>
    <t>-LqeTRM0MA9IttCJ8yir</t>
  </si>
  <si>
    <t>-LqeTTIsphLqCN1fisn5</t>
  </si>
  <si>
    <t>-LqeTUqldqPp2G8xoWFV</t>
  </si>
  <si>
    <t>-LqeTWZwUGc1aBrWSU_0</t>
  </si>
  <si>
    <t>-LqeTY7vmGSh3ed92voR</t>
  </si>
  <si>
    <t>-LqeTZqbAJVSvkp8Sbwj</t>
  </si>
  <si>
    <t>-LqeTabt6EGoUeBn6A3i</t>
  </si>
  <si>
    <t>-LqeTc8qmZeQGFTOXI1t</t>
  </si>
  <si>
    <t>-LqeTdwqZRxSi9JouN6Z</t>
  </si>
  <si>
    <t>-LqeTff1lRWQFTQ0ceQG</t>
  </si>
  <si>
    <t>-LqeThRe9TtH-KnsVirQ</t>
  </si>
  <si>
    <t>-LqeTjQ0fg0AqWTKpu9h</t>
  </si>
  <si>
    <t>-LqeTkyZZnOaLlMRnNOa</t>
  </si>
  <si>
    <t>-LqeTmfxxrkwUpoTxNmu</t>
  </si>
  <si>
    <t>-LqeToV1Pr52SiDvLMk0</t>
  </si>
  <si>
    <t>-LqeTqBoH2IZjnTVDsqR</t>
  </si>
  <si>
    <t>-LqeTsK6YxUrdWaOS6Ot</t>
  </si>
  <si>
    <t>-LqeTu233UiVixyEh7LS</t>
  </si>
  <si>
    <t>-LqeTvku-u5zUylJp5Bs</t>
  </si>
  <si>
    <t>-LqeTxKEpntZQ1efyTot</t>
  </si>
  <si>
    <t>-LqeTz1nzSl969tMTTZZ</t>
  </si>
  <si>
    <t>-LqeU0-n2CXuILGWuzof</t>
  </si>
  <si>
    <t>-LqeU1Z7zqW_gEi2sTfW</t>
  </si>
  <si>
    <t>-LqeU3MCpA-myaR54Rro</t>
  </si>
  <si>
    <t>-LqeU542rH-bNIkr-m9u</t>
  </si>
  <si>
    <t>-LqeU6dECpg1-K6GxJJW</t>
  </si>
  <si>
    <t>-LqeU8La_r_Bl-GeQjD6</t>
  </si>
  <si>
    <t>-LqeUA980GYf5oXgXT-N</t>
  </si>
  <si>
    <t>-LqeUBsDa2U02mdVOSoU</t>
  </si>
  <si>
    <t>-LqeUDfrtyui1O9cC7lx</t>
  </si>
  <si>
    <t>-LqeUFO3-XDWQIYJTsQR</t>
  </si>
  <si>
    <t>-LqeUHB6dCqVk7ayg6ny</t>
  </si>
  <si>
    <t>-LqeUItxyor0Otl1Y23J</t>
  </si>
  <si>
    <t>-LqeUKT4mLHK7cnF1Y85</t>
  </si>
  <si>
    <t>-LqeUMAw6eP5FrclGinH</t>
  </si>
  <si>
    <t>-LqeUNk7mCSUjlqFXhnA</t>
  </si>
  <si>
    <t>-LqeUPSxqUK9A83UTjxE</t>
  </si>
  <si>
    <t>-LqeURGWfrcLWY4FQpua</t>
  </si>
  <si>
    <t>-LqeUSynxmZySh2qUHvf</t>
  </si>
  <si>
    <t>-LqeUUlH7CNuM__ZMr2X</t>
  </si>
  <si>
    <t>-LqeUWUn5-AgNQVD3ZYp</t>
  </si>
  <si>
    <t>-LqeUY37mHV1ntPUtafd</t>
  </si>
  <si>
    <t>-LqeUZm57CgFveT_eWcB</t>
  </si>
  <si>
    <t>-LqeUa_5zO-oDTLXq-sn</t>
  </si>
  <si>
    <t>-LqeUcI3qGwaXy56zeIE</t>
  </si>
  <si>
    <t>-LqeUeK6Pj-1tq1zMVTB</t>
  </si>
  <si>
    <t>-LqeUg8KvnVoaGLAbtao</t>
  </si>
  <si>
    <t>-LqeUhq4B3BI_iP38Bqr</t>
  </si>
  <si>
    <t>-LqeUjK46B110gtX9xX2</t>
  </si>
  <si>
    <t>-LqeUlBsVf5Omds5uEz8</t>
  </si>
  <si>
    <t>-LqeUmq-tIlu2X9_kdoF</t>
  </si>
  <si>
    <t>-LqeUoP0CR795e0Q5rTu</t>
  </si>
  <si>
    <t>-LqeUq70OCZ16yIujMKb</t>
  </si>
  <si>
    <t>-LqeUsCCiMRoDINqvC9c</t>
  </si>
  <si>
    <t>-LqeUtvkqB29_yS4iUOP</t>
  </si>
  <si>
    <t>-LqeUvfAGQqX-BPKdo4L</t>
  </si>
  <si>
    <t>-LqeUxRkQtIE2lObqjoG</t>
  </si>
  <si>
    <t>-LqeUzB-EtV0btaIuAvY</t>
  </si>
  <si>
    <t>-LqeV-xwV5QJMYCZdCxy</t>
  </si>
  <si>
    <t>-LqeV1h07NQr9DedO3bU</t>
  </si>
  <si>
    <t>-LqeV3Ele4W_Eo9V38Of</t>
  </si>
  <si>
    <t>-LqeV4xkW89l8Kvitz9P</t>
  </si>
  <si>
    <t>-LqeV6ktKnYKlb1OTyZ4</t>
  </si>
  <si>
    <t>-LqeV8Tt2A8IX85d0YZe</t>
  </si>
  <si>
    <t>-LqeVAHq3zFJCJMihkXn</t>
  </si>
  <si>
    <t>-LqeVC-r_CEiMvh16FvE</t>
  </si>
  <si>
    <t>-LqeVDvDeP1QPbsEYXSI</t>
  </si>
  <si>
    <t>-LqeVFX06SDBEJKCJPvE</t>
  </si>
  <si>
    <t>-LqeVH3mFfGRSwHWLvmi</t>
  </si>
  <si>
    <t>-LqeVJ2oOragMKqPNWgQ</t>
  </si>
  <si>
    <t>-LqeVKb-fNQxgRsA_yzs</t>
  </si>
  <si>
    <t>-LqeVMK10FrgO051JsKx</t>
  </si>
  <si>
    <t>-LqeVNt0CgmMOzNsEimd</t>
  </si>
  <si>
    <t>-LqeVPare3a3e2YSiBga</t>
  </si>
  <si>
    <t>-LqeVRP9bFVz4ZSKprTH</t>
  </si>
  <si>
    <t>-LqeVT5l6todQ4zuvrpo</t>
  </si>
  <si>
    <t>-LqeVUfqZDiSJgKAhigV</t>
  </si>
  <si>
    <t>-LqeVWTqt9U9u3cJYTzP</t>
  </si>
  <si>
    <t>-LqeVYLqxg5pwta54AL3</t>
  </si>
  <si>
    <t>-LqeVZv1TGIBssNqDGOL</t>
  </si>
  <si>
    <t>-LqeVagtrWOnHraR5k0t</t>
  </si>
  <si>
    <t>-LqeVcOA305ERfh1sUBk</t>
  </si>
  <si>
    <t>-LqeVe8SeJaHZBASRkpO</t>
  </si>
  <si>
    <t>-LqeVfeihw6qKgM6yQUm</t>
  </si>
  <si>
    <t>-LqeVhBiO2UEpDQVLwl3</t>
  </si>
  <si>
    <t>-LqeVikm2eph8IiuTVvd</t>
  </si>
  <si>
    <t>-LqeVkYtl4BSvxlb0aM6</t>
  </si>
  <si>
    <t>-LqeVmH1fZwCyusofRt0</t>
  </si>
  <si>
    <t>-LqeVnzkLCaHvh3iVq99</t>
  </si>
  <si>
    <t>-LqeVpZCib3pT2muQguH</t>
  </si>
  <si>
    <t>-LqeVrI9pIxECqx9z9Y0</t>
  </si>
  <si>
    <t>-LqeVsl2g0bkiY3mB_nS</t>
  </si>
  <si>
    <t>-LqeVuK0eCTIhYiDGTTr</t>
  </si>
  <si>
    <t>-LqeVw1u7mJLk4AF4ylI</t>
  </si>
  <si>
    <t>-LqeVxauw2R2iQJ2T0vp</t>
  </si>
  <si>
    <t>-LqeVzKo0jgssvYovgYf</t>
  </si>
  <si>
    <t>-LqeW06t4IYg_Kc8cDFc</t>
  </si>
  <si>
    <t>-LqeW1pwHTkakP9RuN3o</t>
  </si>
  <si>
    <t>-LqeW3d2agJ_io6mIXp0</t>
  </si>
  <si>
    <t>-LqeW5LtdNU_3BPUzfUg</t>
  </si>
  <si>
    <t>-LqeW6uk-Ci6pcFfTxSZ</t>
  </si>
  <si>
    <t>-LqeW8cs2gE7dp1mfbLu</t>
  </si>
  <si>
    <t>-LqeWAjxsEaYO9vvw-7O</t>
  </si>
  <si>
    <t>-LqeWCT3f4yn9_GgLtwp</t>
  </si>
  <si>
    <t>-LqeWEAuboNHAL8EzOGS</t>
  </si>
  <si>
    <t>-LqeWFesfw_G11bGZuWE</t>
  </si>
  <si>
    <t>-LqeWHDsT3LKHh-rTbCA</t>
  </si>
  <si>
    <t>-LqeWIx35BVbQUyYDv0m</t>
  </si>
  <si>
    <t>-LqeWKz3aPyeQU7EJSBS</t>
  </si>
  <si>
    <t>-LqeWN19mafmPTVlgLMk</t>
  </si>
  <si>
    <t>-LqeWOit_6Tkk76hidwK</t>
  </si>
  <si>
    <t>-LqeWQHtZREm483Da_v2</t>
  </si>
  <si>
    <t>-LqeWS-skEkrfIaRxrX1</t>
  </si>
  <si>
    <t>-LqeWTn6QQzU79kM-IEO</t>
  </si>
  <si>
    <t>-LqeWVX3HhBnLMeBD5nb</t>
  </si>
  <si>
    <t>-LqeWXIxMp2F7CHX5aQk</t>
  </si>
  <si>
    <t>-LqeWZLppgvEo9TVL7mp</t>
  </si>
  <si>
    <t>-LqeWa3sXjf28VyY5Wlu</t>
  </si>
  <si>
    <t>-LqeWbYpKww6Sb951dj6</t>
  </si>
  <si>
    <t>-LqeWd6q3FoaWDaMRX5D</t>
  </si>
  <si>
    <t>-LqeWeohp70TJ7b77b0w</t>
  </si>
  <si>
    <t>-LqeWgcn7u6y-1tMLbHw</t>
  </si>
  <si>
    <t>-LqeWiLz8VnkbFMt6d6F</t>
  </si>
  <si>
    <t>-LqeWk8zt3SHKjzuVeSl</t>
  </si>
  <si>
    <t>-LqeWlrw078_ahYm77r8</t>
  </si>
  <si>
    <t>-LqeWnQxqI0FnKmMndZ6</t>
  </si>
  <si>
    <t>-LqeWp8q8tuWQT0nfa_d</t>
  </si>
  <si>
    <t>-LqeWqwdxxkxSjMQo7OE</t>
  </si>
  <si>
    <t>-LqeWsezIVVJK1sQeWv0</t>
  </si>
  <si>
    <t>-LqeWuDpKMr3MgEd0Vva</t>
  </si>
  <si>
    <t>-LqeWvvi8FcGQ97uvnmD</t>
  </si>
  <si>
    <t>-LqeWxir7J5D51lkhBJy</t>
  </si>
  <si>
    <t>-LqeWzSzIl7MphhMk6z4</t>
  </si>
  <si>
    <t>-LqeX0EiYCOIPKXUxnAB</t>
  </si>
  <si>
    <t>-LqeX1xbd6hoeGMZ8JZm</t>
  </si>
  <si>
    <t>-LqeX3WsiogLn9GD67rO</t>
  </si>
  <si>
    <t>-LqeX5Fxp0WB0ZA3SU2h</t>
  </si>
  <si>
    <t>-LqeX72295d1I_54KExf</t>
  </si>
  <si>
    <t>-LqeX8m6rfVUDvu3WggB</t>
  </si>
  <si>
    <t>-LqeXAZo-AbBz8vM-UH_</t>
  </si>
  <si>
    <t>-LqeXCGbiK09FxjXz3RN</t>
  </si>
  <si>
    <t>-LqeXDpj1sL-ua2eL7Ag</t>
  </si>
  <si>
    <t>-LqeXF_7Vd6x0K3LS0C2</t>
  </si>
  <si>
    <t>-LqeXHxA5MNuwN0po3Bv</t>
  </si>
  <si>
    <t>-LqeXK2DwsF4OYBaGOZ0</t>
  </si>
  <si>
    <t>-LqeXLZ_WCPxcKCaOD0I</t>
  </si>
  <si>
    <t>-LqeXNMiREXtT1UVBV4Q</t>
  </si>
  <si>
    <t>-LqeXPAo7CfTl83IuUhA</t>
  </si>
  <si>
    <t>-LqeXQtr87Yb_xmsHEpO</t>
  </si>
  <si>
    <t>-LqeXTL-Xvq4Qnd171OO</t>
  </si>
  <si>
    <t>-LqeXUwsU6T9ouijk3hS</t>
  </si>
  <si>
    <t>-LqeXWey5Rj1u3hsWv42</t>
  </si>
  <si>
    <t>-LqeXYTv6j6z-aLP1NaX</t>
  </si>
  <si>
    <t>-LqeX_Brlk-TSRcF-p0X</t>
  </si>
  <si>
    <t>-LqeXb-1ivPBrw2hRTJF</t>
  </si>
  <si>
    <t>-LqeXcidZoLcp7qMD1AA</t>
  </si>
  <si>
    <t>-LqeXeW0miRbI4z2OPAX</t>
  </si>
  <si>
    <t>-LqeXgDr7JoEk0N3WTe3</t>
  </si>
  <si>
    <t>-LqeXi110p9Hbh8BpYUm</t>
  </si>
  <si>
    <t>-LqeXjiekbWVsYc7DTHb</t>
  </si>
  <si>
    <t>-LqeXlHlQZACajrgxGFJ</t>
  </si>
  <si>
    <t>-LqeXn-modE7bE0uiGzI</t>
  </si>
  <si>
    <t>-LqeXop1peNFknZHtwNo</t>
  </si>
  <si>
    <t>-LqeXqWnBsmmM3Eg429N</t>
  </si>
  <si>
    <t>-LqeXsL2bJHF-LhQnruY</t>
  </si>
  <si>
    <t>-LqeXu31ITOUvsQx1J-f</t>
  </si>
  <si>
    <t>-LqeXvawadnlDVuLoh9M</t>
  </si>
  <si>
    <t>-LqeXxL1z6UJv16kfWu0</t>
  </si>
  <si>
    <t>-LqeXz81DTeaQX50E5Uk</t>
  </si>
  <si>
    <t>-LqeY0F3V_bRH_9z3W6l</t>
  </si>
  <si>
    <t>-LqeY1tC2h9Y1ww351y4</t>
  </si>
  <si>
    <t>-LqeY3ewID8RKYMiGrAz</t>
  </si>
  <si>
    <t>-LqeY5PB3mUyUPofSCVR</t>
  </si>
  <si>
    <t>-LqeY7BthhPw3sPjzMII</t>
  </si>
  <si>
    <t>-LqeY8uuzN3dDgvXjFJZ</t>
  </si>
  <si>
    <t>-LqeYAi1W68R9VCwPqPv</t>
  </si>
  <si>
    <t>-LqeYCPwnTfXWvRNADq_</t>
  </si>
  <si>
    <t>-LqeYEWlDoTnVa7ljpeT</t>
  </si>
  <si>
    <t>-LqeYGG1XFrMqrEZ7E6_</t>
  </si>
  <si>
    <t>-LqeYHythbKV2XUXCQRk</t>
  </si>
  <si>
    <t>-LqeYJkvMO-09zdoMZwG</t>
  </si>
  <si>
    <t>-LqeYLTwW4ayBqje4-t2</t>
  </si>
  <si>
    <t>-LqeYNVu5c-ScxQMwhrm</t>
  </si>
  <si>
    <t>-LqeYPDuh9fz0BYXYvvr</t>
  </si>
  <si>
    <t>-LqeYR7-bslIkmdY8eZf</t>
  </si>
  <si>
    <t>-LqeYT-nd_NcBaSlTdI8</t>
  </si>
  <si>
    <t>-LqeYUXjTpZpxeyqfh1C</t>
  </si>
  <si>
    <t>-LqeYWLye8HH8V4avzjU</t>
  </si>
  <si>
    <t>-LqeYY3yLFtEJpZUA8AG</t>
  </si>
  <si>
    <t>-LqeYZqjkbv48KO_EOOa</t>
  </si>
  <si>
    <t>-LqeYaZsOulFiAxxVxsX</t>
  </si>
  <si>
    <t>-LqeYcMkqC6QdCs-LqND</t>
  </si>
  <si>
    <t>-LqeYe74RmGoK3AmQPP6</t>
  </si>
  <si>
    <t>-LqeYftzZyH99h4l-AFE</t>
  </si>
  <si>
    <t>-LqeYhatn4XEy5VeB5BQ</t>
  </si>
  <si>
    <t>-LqeYjAzvOdEcq_jbTlw</t>
  </si>
  <si>
    <t>-LqeYkstmDAy9Rc_1pgh</t>
  </si>
  <si>
    <t>-LqeYmfls3ODLx9L6FkA</t>
  </si>
  <si>
    <t>-LqeYoQ-d68T1KanL53T</t>
  </si>
  <si>
    <t>-LqeYqBjvZSlwwr19EMi</t>
  </si>
  <si>
    <t>-LqeYrukk-s2CxIjJOMl</t>
  </si>
  <si>
    <t>-LqeYtTuJGFKanoxhuWm</t>
  </si>
  <si>
    <t>-LqeYvCzFZDBkD06UAT9</t>
  </si>
  <si>
    <t>-LqeYx090TIjVi_Ndidk</t>
  </si>
  <si>
    <t>-LqeYykt-FWLwW6OybnU</t>
  </si>
  <si>
    <t>-LqeZ-X-egpZy418z6pq</t>
  </si>
  <si>
    <t>-LqeZ1EzTUXfWYFfD0B6</t>
  </si>
  <si>
    <t>-LqeZ2szl2A-2xwtWVge</t>
  </si>
  <si>
    <t>-LqeZ4X1DbBBsU91CF2m</t>
  </si>
  <si>
    <t>-LqeZ6Jqb0DxKMLYoR_K</t>
  </si>
  <si>
    <t>-LqeZ828BaYwJ8U8AkQJ</t>
  </si>
  <si>
    <t>-LqeZ9q8-MvGoVzKuQVC</t>
  </si>
  <si>
    <t>-LqeZBXvzq8wJ_8vnUaV</t>
  </si>
  <si>
    <t>-LqeZDBzWeZzeNI7boNp</t>
  </si>
  <si>
    <t>-LqeZEppoSOlVPgSM1w-</t>
  </si>
  <si>
    <t>-LqeZGcyc40rn69hgHUj</t>
  </si>
  <si>
    <t>-LqeZIez5C6uGm2Jnb08</t>
  </si>
  <si>
    <t>-LqeZKXTAhMQZ13vZcLw</t>
  </si>
  <si>
    <t>-LqeZMBHtjvueD3gLCZe</t>
  </si>
  <si>
    <t>-LqeZNsjy2ciTiAEx28x</t>
  </si>
  <si>
    <t>-LqeZPfkhFa1h9LGRClH</t>
  </si>
  <si>
    <t>-LqeZRQ8b96mk1yh1jhr</t>
  </si>
  <si>
    <t>-LqeZTD6xky40gVlj1Rp</t>
  </si>
  <si>
    <t>-LqeZUui0fILNlQQwS-0</t>
  </si>
  <si>
    <t>-LqeZWhjxohd5MqGqXmc</t>
  </si>
  <si>
    <t>-LqeZYQjK5u-UoRyZ9Z-</t>
  </si>
  <si>
    <t>-LqeZ_Eyz1MUaH5DYFQe</t>
  </si>
  <si>
    <t>-LqeZawjXJBh7GPpRhzT</t>
  </si>
  <si>
    <t>-LqeZcVihqp3nqI0M_OU</t>
  </si>
  <si>
    <t>-LqeZeEytsKB50rTCu-B</t>
  </si>
  <si>
    <t>-LqeZg1zj5QEIGSHcGFE</t>
  </si>
  <si>
    <t>-LqeZi2swUwSeeQa2p6G</t>
  </si>
  <si>
    <t>-LqeZjltgyXYznguYrSh</t>
  </si>
  <si>
    <t>-LqeZlZisFXncsiSYt4u</t>
  </si>
  <si>
    <t>-LqeZnHlhCuQxnvYEGdA</t>
  </si>
  <si>
    <t>-LqeZp4s0bhy0ekW4F0B</t>
  </si>
  <si>
    <t>-LqeZqnbb3uhdS1pkRT9</t>
  </si>
  <si>
    <t>-LqeZsc--uP5FE79t8Ys</t>
  </si>
  <si>
    <t>-LqeZuKywUnLQ7IjMfyE</t>
  </si>
  <si>
    <t>-LqeZw8-StfO11Rlyr4T</t>
  </si>
  <si>
    <t>-LqeZxqzu94E0rDNDYOu</t>
  </si>
  <si>
    <t>-LqeZzp4ywB9-EYSlFly</t>
  </si>
  <si>
    <t>-Lqe_0N-sJz98puxQe8G</t>
  </si>
  <si>
    <t>-Lqe_1ujq9uphDK_SiLY</t>
  </si>
  <si>
    <t>-Lqe_3do4-cUGubMXI4u</t>
  </si>
  <si>
    <t>-Lqe_5tkF_0qxDM0vgM4</t>
  </si>
  <si>
    <t>-Lqe_7gs26zVzDf9XWch</t>
  </si>
  <si>
    <t>-Lqe_9PifuZdTiT5JC30</t>
  </si>
  <si>
    <t>-Lqe_AytBoYXJqe_iOEX</t>
  </si>
  <si>
    <t>-Lqe_D0jJJBkQG4GEPcZ</t>
  </si>
  <si>
    <t>-Lqe_Ek2b5vVyHEeO_Bg</t>
  </si>
  <si>
    <t>-Lqe_GRc8Lja7zAgCCvX</t>
  </si>
  <si>
    <t>-Lqe_IEkHXn9GTXMKOa2</t>
  </si>
  <si>
    <t>-Lqe_K30GunV85QIrGZz</t>
  </si>
  <si>
    <t>-Lqe_LkfMmW2iZuDfB1J</t>
  </si>
  <si>
    <t>-Lqe_NEkfApFHUKJzbo3</t>
  </si>
  <si>
    <t>-Lqe_Oq6T6v3KfgFmJVt</t>
  </si>
  <si>
    <t>-Lqe_QY1-TAEWMl_eFYj</t>
  </si>
  <si>
    <t>-Lqe_SJkvvE0IbBarglJ</t>
  </si>
  <si>
    <t>-Lqe_U1ms5SmEQDxrd1N</t>
  </si>
  <si>
    <t>-Lqe_ValMcc_H7Zs7fgd</t>
  </si>
  <si>
    <t>-Lqe_XJms0iWzxG4hqQd</t>
  </si>
  <si>
    <t>-Lqe_Z80ZuE49sh3fI6d</t>
  </si>
  <si>
    <t>-Lqe__r0spmfcXhP8vPT</t>
  </si>
  <si>
    <t>-Lqe_beAu2G2Kl07OzKa</t>
  </si>
  <si>
    <t>-Lqe_dNAceXZy5-7k4gK</t>
  </si>
  <si>
    <t>-Lqe_ew-lU0BigLUWhZW</t>
  </si>
  <si>
    <t>-Lqe_go-1aSWx9XojBbw</t>
  </si>
  <si>
    <t>-Lqe_iQkLt2FMJ8qwj4j</t>
  </si>
  <si>
    <t>-Lqe_k8vuQEjOEuEBmpu</t>
  </si>
  <si>
    <t>-Lqe_lwlqpZmkRlg5NeU</t>
  </si>
  <si>
    <t>-Lqe_nel5sw21mZeMTPE</t>
  </si>
  <si>
    <t>-Lqe_pDkeTSne84-fNpD</t>
  </si>
  <si>
    <t>-Lqe_qy-bvrLalmhBzr3</t>
  </si>
  <si>
    <t>-Lqe_sl0rwy3FmCFIuAu</t>
  </si>
  <si>
    <t>-Lqe_un0r8ADgh_WZtW-</t>
  </si>
  <si>
    <t>-Lqe_x6uYXDW0EC6-u3g</t>
  </si>
  <si>
    <t>-Lqe_ykk01i0OdFMCq-p</t>
  </si>
  <si>
    <t>-Lqea-_-iCq9x86SNN2r</t>
  </si>
  <si>
    <t>-Lqea1rPLLV0mAKpYjbv</t>
  </si>
  <si>
    <t>-Lqea3Z133iSr0qcfDnC</t>
  </si>
  <si>
    <t>-Lqea5KmgUs5q70dyBsd</t>
  </si>
  <si>
    <t>-Lqea7JSSgE67nIufLu7</t>
  </si>
  <si>
    <t>-Lqea8qiUAkUC9AbC771</t>
  </si>
  <si>
    <t>-LqeaAZuEBNjGO66e7wc</t>
  </si>
  <si>
    <t>-LqeaCMtXaA2k_vuGRQc</t>
  </si>
  <si>
    <t>-LqeaE4jHu3iIohojqNH</t>
  </si>
  <si>
    <t>-LqeaFeyUfBABeffpZeb</t>
  </si>
  <si>
    <t>-LqeaHMatg24GOvZmoqw</t>
  </si>
  <si>
    <t>-LqeaJAyp3xLjtDo8VnB</t>
  </si>
  <si>
    <t>-LqeaKtzvkNv4Hpm-yMg</t>
  </si>
  <si>
    <t>-LqeaMtrycj5SIkDqbER</t>
  </si>
  <si>
    <t>-LqeaOcaAclvS73aXNXJ</t>
  </si>
  <si>
    <t>-LqeaQRzlJBlYFnptFMu</t>
  </si>
  <si>
    <t>-LqeaSEzJdmYcx68s7CE</t>
  </si>
  <si>
    <t>-LqeaTwicjI9bPQ-rLFP</t>
  </si>
  <si>
    <t>-LqeaVm48TmON5AD6NlX</t>
  </si>
  <si>
    <t>-LqeaXSiBnL2LJbtkfSo</t>
  </si>
  <si>
    <t>-LqeaZGzB9osi2galN-n</t>
  </si>
  <si>
    <t>-Lqea_yim6YPDCwVcgnl</t>
  </si>
  <si>
    <t>-LqeabmzftHx8Y50mW1-</t>
  </si>
  <si>
    <t>-LqeadUiOQv5gmBlXokN</t>
  </si>
  <si>
    <t>-Lqeaf2ip03CFQ-g4_HV</t>
  </si>
  <si>
    <t>-Lqeagn5klucxk_pSMr3</t>
  </si>
  <si>
    <t>-LqeaiZtZCw5F2WpBfWo</t>
  </si>
  <si>
    <t>-LqeakIzDeYfqc-y2G2a</t>
  </si>
  <si>
    <t>-Lqeals0Fv6LnUCiI1ie</t>
  </si>
  <si>
    <t>-LqeanZiYDNkK7aTgNCf</t>
  </si>
  <si>
    <t>-LqeapMkayNxK3rhSB5v</t>
  </si>
  <si>
    <t>-Lqear4jluIhdvataNEt</t>
  </si>
  <si>
    <t>-LqeassssgRW9jF__81v</t>
  </si>
  <si>
    <t>-LqeauajVEeFCrRU6Rh3</t>
  </si>
  <si>
    <t>-LqeawTY5dgSFkx84KT6</t>
  </si>
  <si>
    <t>-Lqeay7yyNPAwHNmJHGC</t>
  </si>
  <si>
    <t>-LqeazfjGVF04J7Y0CkR</t>
  </si>
  <si>
    <t>-Lqeb0CD3K9_ew65YAK2</t>
  </si>
  <si>
    <t>-Lqeb2D3RFFdCZ5_DfM9</t>
  </si>
  <si>
    <t>-Lqeb3w3ugOxgvX-uXgk</t>
  </si>
  <si>
    <t>-Lqeb5TpGhAmhyKi-uw3</t>
  </si>
  <si>
    <t>-Lqeb7D3mLTgjEvQYDeg</t>
  </si>
  <si>
    <t>-Lqeb8zi6vNaPHYYtEVI</t>
  </si>
  <si>
    <t>-LqebAV2q8nA1bnaXxtM</t>
  </si>
  <si>
    <t>-LqebCJ87zl_gT3bpF4Z</t>
  </si>
  <si>
    <t>-LqebE03GMiODfnPf5Z4</t>
  </si>
  <si>
    <t>-LqebFo3pdClDaLNuOLZ</t>
  </si>
  <si>
    <t>-LqebHVrXR-srb13-NtB</t>
  </si>
  <si>
    <t>-LqebJK4ld6Cz42bdCQM</t>
  </si>
  <si>
    <t>-LqebL2331_mlwVxBoaS</t>
  </si>
  <si>
    <t>-LqebMrmc1Kk-QTbSAeE</t>
  </si>
  <si>
    <t>-LqebOZ3A87N0xZdGALT</t>
  </si>
  <si>
    <t>-LqebQ5zG-U0sIGpLEJf</t>
  </si>
  <si>
    <t>-LqebRp-JmuOXok7O1bw</t>
  </si>
  <si>
    <t>-LqebTd3SdHhY76JK8oq</t>
  </si>
  <si>
    <t>-LqebVKxX6-GrLMqKetE</t>
  </si>
  <si>
    <t>-LqebWwA90Gvcm_YkTNS</t>
  </si>
  <si>
    <t>-LqebYd4J4vvg7iVdhG_</t>
  </si>
  <si>
    <t>-Lqeb_Ppgjrp05ezlZ0F</t>
  </si>
  <si>
    <t>-Lqebb7psGbtjjv-eo0g</t>
  </si>
  <si>
    <t>-Lqebcx5iGXc31Q3OiEN</t>
  </si>
  <si>
    <t>-LqebeszguGGboVeUWnE</t>
  </si>
  <si>
    <t>-LqebgRx0TA6WrBOeE5K</t>
  </si>
  <si>
    <t>-LqebiB3IMuIts1llsXT</t>
  </si>
  <si>
    <t>-Lqebjk3kvLDx_xk9God</t>
  </si>
  <si>
    <t>-LqeblT3_8e73dorFQmo</t>
  </si>
  <si>
    <t>-LqebnEhC9ovNKXfI7Lq</t>
  </si>
  <si>
    <t>-LqebojuSHKiwoQGDfpY</t>
  </si>
  <si>
    <t>-LqebqY3VlHn0PymA_hk</t>
  </si>
  <si>
    <t>-LqebsG2sNv8qSGPqpR0</t>
  </si>
  <si>
    <t>-Lqebu34k1Rrt9zi07Tq</t>
  </si>
  <si>
    <t>-Lqebw4ts6K-XYCflpKn</t>
  </si>
  <si>
    <t>-Lqebxo-PSJ08fg-vNV2</t>
  </si>
  <si>
    <t>-Lqebzb076EjxQglByVh</t>
  </si>
  <si>
    <t>-Lqec0MMkOUVv6GQhuzG</t>
  </si>
  <si>
    <t>-Lqec270rdZhPIUFkHgg</t>
  </si>
  <si>
    <t>-Lqec3q2tpaciI_Ut8o4</t>
  </si>
  <si>
    <t>-Lqec5d-toAcVg0aYc3R</t>
  </si>
  <si>
    <t>-Lqec7VrKu-x0HfWDz6g</t>
  </si>
  <si>
    <t>-Lqec990qAnvmDIA6m1P</t>
  </si>
  <si>
    <t>-LqecAs0t7qIs76rG6iL</t>
  </si>
  <si>
    <t>-LqecCW1rtprlc907fZW</t>
  </si>
  <si>
    <t>-LqecE90d42Xwj0D1x6N</t>
  </si>
  <si>
    <t>-LqecFx2UyDWHSDhDAvK</t>
  </si>
  <si>
    <t>-LqecHf1xN0y2o07_p1o</t>
  </si>
  <si>
    <t>-LqecJT2A9Y14vhtALZM</t>
  </si>
  <si>
    <t>-LqecLB32bF9KkDBXmIK</t>
  </si>
  <si>
    <t>-LqecMk11V3SzsESJhIf</t>
  </si>
  <si>
    <t>-LqecOT1TAb_MIP0BodD</t>
  </si>
  <si>
    <t>-LqecQG1kiJcebBC0q5U</t>
  </si>
  <si>
    <t>-LqecRz-WzB_gRn1ULqW</t>
  </si>
  <si>
    <t>-LqecU0-oIUT1q0PpW94</t>
  </si>
  <si>
    <t>-LqecVo-ECa-Zkr9q04L</t>
  </si>
  <si>
    <t>-LqecXX-v88wYsyVus4O</t>
  </si>
  <si>
    <t>-LqecZJtN3HmkHwX8IWk</t>
  </si>
  <si>
    <t>-Lqeca22q-vd6DLCjSDi</t>
  </si>
  <si>
    <t>-LqecbyJHizjMnTMtdpP</t>
  </si>
  <si>
    <t>-LqecdZ1FXcHF3TT43jw</t>
  </si>
  <si>
    <t>-LqecfMAa9vlXIxnM1Rb</t>
  </si>
  <si>
    <t>-Lqech47cYcTdnKJBlQ1</t>
  </si>
  <si>
    <t>-Lqecid0Rya7bjI1riHJ</t>
  </si>
  <si>
    <t>-LqeckM-52uul6Qb0mVM</t>
  </si>
  <si>
    <t>-Lqecm92do7L5f0ld4AC</t>
  </si>
  <si>
    <t>-Lqecns-hTINKIWVDRzl</t>
  </si>
  <si>
    <t>-Lqecq3g3b983_o-JPz_</t>
  </si>
  <si>
    <t>-LqecrfnfRREC6bfuXGd</t>
  </si>
  <si>
    <t>-LqectQCWVhnvULwJvOj</t>
  </si>
  <si>
    <t>-LqecvD2o821SJutsiiT</t>
  </si>
  <si>
    <t>-LqecwvuydSwJWwuH_uO</t>
  </si>
  <si>
    <t>-Lqecye18hQJem_MYzKp</t>
  </si>
  <si>
    <t>-Lqed-BmMrn8khVxqrGo</t>
  </si>
  <si>
    <t>-Lqed1-ur7bLZhiqoict</t>
  </si>
  <si>
    <t>-Lqed2hfNzPcYRkzf8nX</t>
  </si>
  <si>
    <t>-Lqed4X1rfBoEa4ze47y</t>
  </si>
  <si>
    <t>-Lqed6F2Rzub99NEuTuX</t>
  </si>
  <si>
    <t>-Lqed80mc5YGrYKZH4Ni</t>
  </si>
  <si>
    <t>-Lqed9je-3pqnYgPgdub</t>
  </si>
  <si>
    <t>-LqedBZ1LB4tJb1OYm8D</t>
  </si>
  <si>
    <t>-LqedDUkQ3zbQWFzQwSs</t>
  </si>
  <si>
    <t>-LqedF2nIPd9afIaNTav</t>
  </si>
  <si>
    <t>-LqedGs2ExrU1VbXQqc4</t>
  </si>
  <si>
    <t>-LqedIaCpZL-0JFSmt4z</t>
  </si>
  <si>
    <t>-LqedKJ3bVDtmUrdVGe5</t>
  </si>
  <si>
    <t>-LqedLnDzDxp7bfZ2jVC</t>
  </si>
  <si>
    <t>-LqedNc_0KmcEj3Oyf09</t>
  </si>
  <si>
    <t>-LqedP7mIoaN2oGI0WfA</t>
  </si>
  <si>
    <t>-LqedQrkkVqX1UllopTc</t>
  </si>
  <si>
    <t>-LqedSdnAez1qDvXCpZL</t>
  </si>
  <si>
    <t>-LqedUMn8STTvrK1v7ph</t>
  </si>
  <si>
    <t>-LqedVvxneNUwLJxUv4S</t>
  </si>
  <si>
    <t>-LqedXdpsMEELp7KOV77</t>
  </si>
  <si>
    <t>-LqedZSjDgGHMDqE5bkS</t>
  </si>
  <si>
    <t>-LqedaBCqPa1RiKJmzWl</t>
  </si>
  <si>
    <t>-Lqedbytcp6VEAK_n8Fg</t>
  </si>
  <si>
    <t>-LqeddhDSu9ahWIIRfuF</t>
  </si>
  <si>
    <t>-LqedfG5UUlTYYK6Coej</t>
  </si>
  <si>
    <t>-Lqedgxy-5Xzd8bibm0w</t>
  </si>
  <si>
    <t>-Lqedj016RSOWpnKtuPD</t>
  </si>
  <si>
    <t>-Lqedl1rCtqnGDqp8p7y</t>
  </si>
  <si>
    <t>-Lqedmki2QJEm8kP9ppI</t>
  </si>
  <si>
    <t>-LqedoK0yjNZ_nN_QcQZ</t>
  </si>
  <si>
    <t>-Lqedq3IS2Vk2c60PPHx</t>
  </si>
  <si>
    <t>-Lqedrv068fLNVfE41-c</t>
  </si>
  <si>
    <t>-LqedtZ035v8RHWNe2Cx</t>
  </si>
  <si>
    <t>-LqedvKcUYUzdXs6soR9</t>
  </si>
  <si>
    <t>-Lqedwq09PUEsFjbXBbx</t>
  </si>
  <si>
    <t>-Lqedyrlr6Ao8l0Gt4kr</t>
  </si>
  <si>
    <t>-Lqee-j6rybmnMH1-gh4</t>
  </si>
  <si>
    <t>-Lqee1_YqFqzq2_wEFVU</t>
  </si>
  <si>
    <t>-Lqee3OxT7vPFZbfqBeG</t>
  </si>
  <si>
    <t>-Lqee56rlePWJHkRrmYP</t>
  </si>
  <si>
    <t>-Lqee6w1d0p1mj9VwBtD</t>
  </si>
  <si>
    <t>-Lqee8bYFzs2zrin2yf8</t>
  </si>
  <si>
    <t>-LqeeA7t5C57HhozktHL</t>
  </si>
  <si>
    <t>-LqeeBgt42xb4Mo0Uv3u</t>
  </si>
  <si>
    <t>-LqeeDQobuvFWsKZZhu9</t>
  </si>
  <si>
    <t>-LqeeExfbKR3k8JzRYvp</t>
  </si>
  <si>
    <t>-LqeeGflDKciqfI6WOaW</t>
  </si>
  <si>
    <t>-LqeeIVpglV_Ggmr5I87</t>
  </si>
  <si>
    <t>-LqeeKCtoOXrAo4lAF1F</t>
  </si>
  <si>
    <t>-LqeeLm2XFLLXA-NRcAf</t>
  </si>
  <si>
    <t>-LqeeNUrh5ku66n7YEO2</t>
  </si>
  <si>
    <t>-LqeePHssUT7IAzd_IhA</t>
  </si>
  <si>
    <t>-LqeeR1QFLa-L7XLrcWl</t>
  </si>
  <si>
    <t>-LqeeSTvGWrrdP6PvaUj</t>
  </si>
  <si>
    <t>-LqeeU1oSoO4YlJrhvNU</t>
  </si>
  <si>
    <t>-LqeeVqk1Q84TW5O93tm</t>
  </si>
  <si>
    <t>-LqeeXZsuAAqr813Z-9q</t>
  </si>
  <si>
    <t>-LqeeZNEWetezKO8tzyg</t>
  </si>
  <si>
    <t>-Lqeea4s5oYYdZEawWEG</t>
  </si>
  <si>
    <t>-Lqeebz1NPU3U-RAAWSA</t>
  </si>
  <si>
    <t>-LqeedtUmLZkIboX2Ecw</t>
  </si>
  <si>
    <t>-LqeefbkAPPVOU0e-6--</t>
  </si>
  <si>
    <t>-LqeehLs97lI5fzjJtg7</t>
  </si>
  <si>
    <t>-LqeeiusijH70mzwR9Uv</t>
  </si>
  <si>
    <t>-LqeekaWY8NMe9ZB5u8t</t>
  </si>
  <si>
    <t>-LqeemAkoKyVzOsFrKMq</t>
  </si>
  <si>
    <t>-LqeensofcryiOx0X62a</t>
  </si>
  <si>
    <t>-LqeephtDtf1IRbt8O0T</t>
  </si>
  <si>
    <t>-LqeerPu-U9Wiq0EEge8</t>
  </si>
  <si>
    <t>-LqeesylFZ59GmrAYcBj</t>
  </si>
  <si>
    <t>-Lqeeuff4PqulXHwy9Pm</t>
  </si>
  <si>
    <t>-LqeewUv22WTr63_JWnT</t>
  </si>
  <si>
    <t>-LqeeyDrY81sPCuPmxNi</t>
  </si>
  <si>
    <t>-Lqef-90SM74hLSgX5fG</t>
  </si>
  <si>
    <t>-Lqef146gREwHTc83m9N</t>
  </si>
  <si>
    <t>-Lqef2kly6qhWR0e57oa</t>
  </si>
  <si>
    <t>-Lqef4YlqtdwBv-QHxuR</t>
  </si>
  <si>
    <t>-Lqef6GbtXb2B8mAC2pA</t>
  </si>
  <si>
    <t>-Lqef7lhkRkHLUvXfpoz</t>
  </si>
  <si>
    <t>-Lqef9O1-qfIMk6DseU3</t>
  </si>
  <si>
    <t>-LqefB0f7LsKtrvRG_E_</t>
  </si>
  <si>
    <t>-LqefCWbJZko-CFoDq-v</t>
  </si>
  <si>
    <t>-LqefE2rj8ItkOxmr1Wq</t>
  </si>
  <si>
    <t>-LqefFi8Kur-uq9pxDLs</t>
  </si>
  <si>
    <t>-LqefHNrkeljgBoHd-qg</t>
  </si>
  <si>
    <t>-LqefJ4UPHgq9J7XnXau</t>
  </si>
  <si>
    <t>-LqefKf1LtlQLsvpJ4Gn</t>
  </si>
  <si>
    <t>-LqefMMkvUUuDc53gSHJ</t>
  </si>
  <si>
    <t>-LqefOB-0kY3D9lHgEQ0</t>
  </si>
  <si>
    <t>-LqefPsuIUO34iK1fa2-</t>
  </si>
  <si>
    <t>-LqefRh0OypcYRWMg_rq</t>
  </si>
  <si>
    <t>-LqefTQ1YjO0xH0ySRvR</t>
  </si>
  <si>
    <t>-LqefV96DDLzEvUl7Ur7</t>
  </si>
  <si>
    <t>-LqefWxZcLVxMi8ueSqM</t>
  </si>
  <si>
    <t>-LqefYTkipLIY1_LnW21</t>
  </si>
  <si>
    <t>-Lqef_D8VOJG44H36GHK</t>
  </si>
  <si>
    <t>-Lqefaku3rx8bRSV19jU</t>
  </si>
  <si>
    <t>-LqefcUqpoXWkBpdgT6f</t>
  </si>
  <si>
    <t>-LqefeGkFz4qP7S-0d69</t>
  </si>
  <si>
    <t>-Lqefg0IeOQ_ahPXF3O9</t>
  </si>
  <si>
    <t>-LqefhuIzOAU3pL-FhV1</t>
  </si>
  <si>
    <t>-LqefjVjLSXiNsxT-Hul</t>
  </si>
  <si>
    <t>-Lqefl4zIiiBkOL2q5Jm</t>
  </si>
  <si>
    <t>-LqefmmjQrQwPuqaDmaK</t>
  </si>
  <si>
    <t>-Lqefo_kvYfv7YGbGiZn</t>
  </si>
  <si>
    <t>-LqefqIj8Q9R_YJvCKD1</t>
  </si>
  <si>
    <t>-Lqefs7-uWhJd38kEgFE</t>
  </si>
  <si>
    <t>-Lqeftq0rxGHZhRqLywh</t>
  </si>
  <si>
    <t>-LqefvNj1FN_0VqI1-L2</t>
  </si>
  <si>
    <t>-Lqefx5dgQPdzw26erTa</t>
  </si>
  <si>
    <t>-LqefytG1_W1tYpcgyye</t>
  </si>
  <si>
    <t>-Lqeg-NkKB4lqwI2hLhq</t>
  </si>
  <si>
    <t>-Lqeg1AjcxhrlJ-G_KXW</t>
  </si>
  <si>
    <t>-Lqeg2tm1aHZ9JICAoGs</t>
  </si>
  <si>
    <t>-Lqeg4hzPVkJfB0IpnEg</t>
  </si>
  <si>
    <t>-Lqeg6Ub0x_XA4ZPNgBf</t>
  </si>
  <si>
    <t>-Lqeg8FHiL5Db08IkDmo</t>
  </si>
  <si>
    <t>-Lqeg9wrWMMwFeDgdzkV</t>
  </si>
  <si>
    <t>-LqegBW-ShatC5yb0YHR</t>
  </si>
  <si>
    <t>-LqegDAaZuQdP7RA9ZMT</t>
  </si>
  <si>
    <t>-LqegEgtE1D_lrQPmYck</t>
  </si>
  <si>
    <t>-LqegGGpiMBQkW1WcOlf</t>
  </si>
  <si>
    <t>-LqegHyjZ5JrFcDfyI0L</t>
  </si>
  <si>
    <t>-LqegJXksiNhu2wJnkds</t>
  </si>
  <si>
    <t>-LqegLFjTltUUS7vas5M</t>
  </si>
  <si>
    <t>-LqegN4-9oDoo5kZE5qa</t>
  </si>
  <si>
    <t>-LqegOlkRqyZEZlkkz6I</t>
  </si>
  <si>
    <t>-LqegQtZtfVFuIFw-xb1</t>
  </si>
  <si>
    <t>-LqegSdGyFb6sxZJc9fC</t>
  </si>
  <si>
    <t>-LqegUdrIM-q3MFzc10O</t>
  </si>
  <si>
    <t>-LqegWNAZUjNDhFa3tVr</t>
  </si>
  <si>
    <t>-LqegY3nKAnEjjoK9qGR</t>
  </si>
  <si>
    <t>-LqegZdB4HROBu2If2j9</t>
  </si>
  <si>
    <t>-LqegaLlZa5RQjH1X3-E</t>
  </si>
  <si>
    <t>-Lqegc8mh7bUCWWdVxgM</t>
  </si>
  <si>
    <t>-LqegdrnpzHVkVVtUtQ0</t>
  </si>
  <si>
    <t>-LqegfQlpD_CkzpHbC5y</t>
  </si>
  <si>
    <t>-Lqegh8nZEeZDo0UG2E9</t>
  </si>
  <si>
    <t>-Lqegiwo9O2Va61M2KyV</t>
  </si>
  <si>
    <t>-Lqegkfp_YGL4HGwEKpX</t>
  </si>
  <si>
    <t>-LqegmSvkAAyw1ky-eoI</t>
  </si>
  <si>
    <t>-LqegoAl6WgMHQoiPsWO</t>
  </si>
  <si>
    <t>-Lqegpjn0593BXtPIae8</t>
  </si>
  <si>
    <t>-LqegrSw21Mg_crBhEe6</t>
  </si>
  <si>
    <t>-LqegtFm2t_AIkfC4wCw</t>
  </si>
  <si>
    <t>-LqeguylAn5JdvAXqPSA</t>
  </si>
  <si>
    <t>-Lqegwn2lTIqeUW1EWaK</t>
  </si>
  <si>
    <t>-LqegyUly6VNGRKpAcCT</t>
  </si>
  <si>
    <t>-Lqeh-2lKEs82wbpwJfm</t>
  </si>
  <si>
    <t>-Lqeh0n1tWGbKOSyGZWJ</t>
  </si>
  <si>
    <t>-Lqeh2_C-ysj-Wo2tKLk</t>
  </si>
  <si>
    <t>-Lqeh4I2sZmbgCT_X3XV</t>
  </si>
  <si>
    <t>-Lqeh64tXDTo_sJdm5BS</t>
  </si>
  <si>
    <t>-Lqeh7nn77MG8cgcbxit</t>
  </si>
  <si>
    <t>-Lqeh9MnQfMYljlFUBwi</t>
  </si>
  <si>
    <t>-LqehB5r9k1z29P7gN5Y</t>
  </si>
  <si>
    <t>-LqehCsely5ldwWmLtSp</t>
  </si>
  <si>
    <t>-LqehEc0GDGAS1lyz1I1</t>
  </si>
  <si>
    <t>-LqehGOxS1dCs1TA6EDc</t>
  </si>
  <si>
    <t>-LqehI6nwNoqjHYUXyx-</t>
  </si>
  <si>
    <t>-LqehK-uJ5JWnfO6HKZe</t>
  </si>
  <si>
    <t>-LqehLdtkMQrRDkBVIvF</t>
  </si>
  <si>
    <t>-LqehNBoFekLuj7AU0Ng</t>
  </si>
  <si>
    <t>-LqehOuwvYifmXiNp4Du</t>
  </si>
  <si>
    <t>-LqehQjBr9jh5RDXrOsN</t>
  </si>
  <si>
    <t>-LqehSS1uHefryFz0Zjk</t>
  </si>
  <si>
    <t>-LqehU02V3xPI5EaZKjr</t>
  </si>
  <si>
    <t>-LqehVhyGejb_70e6C_F</t>
  </si>
  <si>
    <t>-LqehXX1bKFPalGYPGCP</t>
  </si>
  <si>
    <t>-LqehZDdW4P1u2H_eaj8</t>
  </si>
  <si>
    <t>-Lqeh_o-Q0ICV9rj-4_B</t>
  </si>
  <si>
    <t>-LqehbW_HpiBXGUu0UYo</t>
  </si>
  <si>
    <t>-LqehdK0sXmQjXqjmmos</t>
  </si>
  <si>
    <t>-Lqehf0eUx-JDq77Hq_d</t>
  </si>
  <si>
    <t>-Lqehgovff1cyXgIe-cI</t>
  </si>
  <si>
    <t>-LqehiXlXxRXmm4Y4h2a</t>
  </si>
  <si>
    <t>-LqehkC-D5ql-wMaR5NH</t>
  </si>
  <si>
    <t>-Lqehlw14qVd9OmNNm97</t>
  </si>
  <si>
    <t>-Lqehnbt6riJHACf2X4d</t>
  </si>
  <si>
    <t>-LqehpJUDQBMsu0IxS4t</t>
  </si>
  <si>
    <t>-Lqehr9-poMZWhZL9lDw</t>
  </si>
  <si>
    <t>-Lqehss-owlzKeI9jSV5</t>
  </si>
  <si>
    <t>-LqehuPjn75wCY6aTJUU</t>
  </si>
  <si>
    <t>-Lqehw7dchR8Ou0U66yW</t>
  </si>
  <si>
    <t>-LqehxvuiFd7-9PaRreL</t>
  </si>
  <si>
    <t>-LqehzddBTzInmG0VQqr</t>
  </si>
  <si>
    <t>-Lqei0DtsptlZGh5yKTH</t>
  </si>
  <si>
    <t>-Lqei2H6SJq5PbyDpnfg</t>
  </si>
  <si>
    <t>-Lqei3xwCmgtLJ_CtVG-</t>
  </si>
  <si>
    <t>-Lqei5h01gLJjSnuZLm-</t>
  </si>
  <si>
    <t>-Lqei7Ekvyg-pe1vgeLk</t>
  </si>
  <si>
    <t>-Lqei8xja6eHMmkFbpyZ</t>
  </si>
  <si>
    <t>-LqeiAm0wcmDhHQtSdmx</t>
  </si>
  <si>
    <t>-LqeiCp_aCwi3cmzI7Hn</t>
  </si>
  <si>
    <t>-LqeiEVw2lJVcTvzP5qb</t>
  </si>
  <si>
    <t>-LqeiGK1TIn5Zt4GfGOH</t>
  </si>
  <si>
    <t>-LqeiI0l_SRE-dmwWm9m</t>
  </si>
  <si>
    <t>-LqeiJoe613N5G-enFK6</t>
  </si>
  <si>
    <t>-LqeiLXlKvJbaQnS-vXi</t>
  </si>
  <si>
    <t>-LqeiN1Hlb7r_FrIXXZL</t>
  </si>
  <si>
    <t>-LqeiOq2IoBlNjGCja5-</t>
  </si>
  <si>
    <t>-LqeiQbm9_ghj7z_bpf5</t>
  </si>
  <si>
    <t>-LqeiSKn6dZC5LoqyLoe</t>
  </si>
  <si>
    <t>-LqeiU7lr1j0eLn-frbZ</t>
  </si>
  <si>
    <t>-LqeiWB1hWn9QzCigMC4</t>
  </si>
  <si>
    <t>-LqeiXsmXg-EspHkVCtv</t>
  </si>
  <si>
    <t>-LqeiZfvNwHNZy3_W3eX</t>
  </si>
  <si>
    <t>-LqeiaOmEtSCBX3BhiWa</t>
  </si>
  <si>
    <t>-Lqeic8KED-HUO7B5SjX</t>
  </si>
  <si>
    <t>-LqeidfvqEEIOoes00-E</t>
  </si>
  <si>
    <t>-LqeifQ1YRKAc66fUNoo</t>
  </si>
  <si>
    <t>-Lqeigy3D3okJrGpvJC0</t>
  </si>
  <si>
    <t>-LqeiifmOUpvzu42ut7P</t>
  </si>
  <si>
    <t>-LqeikEn5CYWTjX5E1jL</t>
  </si>
  <si>
    <t>-Lqeilxkq2Qw04gQD6zA</t>
  </si>
  <si>
    <t>-Lqeinm1Bmn13XXNTcxG</t>
  </si>
  <si>
    <t>-LqeipmmcPNNu6UslKGH</t>
  </si>
  <si>
    <t>-LqeirX1F5U8jhdNU-WJ</t>
  </si>
  <si>
    <t>-LqeitImktFwcldIPxPx</t>
  </si>
  <si>
    <t>-Lqeiv0l6JYPLa1YTe7y</t>
  </si>
  <si>
    <t>-LqeiwqC0RraMAOsJpCX</t>
  </si>
  <si>
    <t>-LqeiyY3fIfgANYj6azy</t>
  </si>
  <si>
    <t>-Lqej-EE7nxfi9DvPADE</t>
  </si>
  <si>
    <t>-Lqej0p3ZOjI721X--rK</t>
  </si>
  <si>
    <t>-Lqej2KSRx5ZdhGypFjD</t>
  </si>
  <si>
    <t>-Lqej3pYPWgmSZurMCp_</t>
  </si>
  <si>
    <t>-Lqej5Ky_f1OKAWtlo_B</t>
  </si>
  <si>
    <t>-Lqej76h7BWSEp4WJwng</t>
  </si>
  <si>
    <t>-Lqej8dCucmo_e-r0SEk</t>
  </si>
  <si>
    <t>-LqejA5wpHavB6bnIOQ2</t>
  </si>
  <si>
    <t>-LqejBcQvdeAACU8LGzs</t>
  </si>
  <si>
    <t>-LqejDAl6C-T3oPkGte1</t>
  </si>
  <si>
    <t>-LqejEdntuPVZe4DsYh5</t>
  </si>
  <si>
    <t>-LqejGStTr5htdY8Aq23</t>
  </si>
  <si>
    <t>-LqejIB1ofr9lATsEZqB</t>
  </si>
  <si>
    <t>-LqejJxcWE1Yy6qhnBvy</t>
  </si>
  <si>
    <t>-LqejLfceaf_IDkzkRuA</t>
  </si>
  <si>
    <t>-LqejNUiqT75uAMF3YZv</t>
  </si>
  <si>
    <t>-LqejPBXJ_5Ax2tyXaDV</t>
  </si>
  <si>
    <t>-LqejQs--xAXeJUvkjOi</t>
  </si>
  <si>
    <t>-LqejSdk17LYHWSt8i6W</t>
  </si>
  <si>
    <t>-LqejUGeW8qoTFHogU9I</t>
  </si>
  <si>
    <t>-LqejVzcHI5DtD50oCXL</t>
  </si>
  <si>
    <t>-LqejXYXFTnDbZwLY_n9</t>
  </si>
  <si>
    <t>-LqejZHi0wtGRsrfVrN6</t>
  </si>
  <si>
    <t>-Lqeja05P-eOYH7OwOxV</t>
  </si>
  <si>
    <t>-LqejbVzT6fCVwD21uc-</t>
  </si>
  <si>
    <t>-Lqejd2bevz1FEalb93q</t>
  </si>
  <si>
    <t>-Lqejeuo7nAM1wuuezkh</t>
  </si>
  <si>
    <t>-LqejgZk0tvwTbDZzFJF</t>
  </si>
  <si>
    <t>-Lqeji6dJ1Bjw3w8uO2g</t>
  </si>
  <si>
    <t>-LqejjpgKAIhnWrpgDy_</t>
  </si>
  <si>
    <t>-LqejldsVa4DOx2CEVS3</t>
  </si>
  <si>
    <t>-LqejnLcJ9p1SMbby5qv</t>
  </si>
  <si>
    <t>-LqejovkfF27--pnkhb2</t>
  </si>
  <si>
    <t>-LqejqdsiLsTUSJnYIwU</t>
  </si>
  <si>
    <t>-LqejsRmDlGH_kZLrVHs</t>
  </si>
  <si>
    <t>-Lqeju9jr2ZHroPdzsYg</t>
  </si>
  <si>
    <t>-LqejvxiUOroLktYs-SK</t>
  </si>
  <si>
    <t>-LqejxeXI28n2-iRdzVY</t>
  </si>
  <si>
    <t>-LqejzYaq0fGUd2KW6Fw</t>
  </si>
  <si>
    <t>-Lqek0BjWu3o7ySq6OW-</t>
  </si>
  <si>
    <t>-Lqek1kjqbaFB2aYH19s</t>
  </si>
  <si>
    <t>-Lqek3TkA5qVxJzf5L_F</t>
  </si>
  <si>
    <t>-Lqek5SIIhlILITy97ci</t>
  </si>
  <si>
    <t>-Lqek6ztPlOqTtMVhgLB</t>
  </si>
  <si>
    <t>-Lqek8YjzifkiKxLoJTW</t>
  </si>
  <si>
    <t>-LqekAGt5HWfhXis_NxB</t>
  </si>
  <si>
    <t>-LqekC3lN4RnIOZr5KqB</t>
  </si>
  <si>
    <t>-LqekDmkUmA-fGMDYQJG</t>
  </si>
  <si>
    <t>-LqekF_jBogfU2SxV87L</t>
  </si>
  <si>
    <t>-LqekHIjrpxLuwxJVfX_</t>
  </si>
  <si>
    <t>-LqekIritCAvH2kQTHCC</t>
  </si>
  <si>
    <t>-LqekKojFX2mLKFLIvJB</t>
  </si>
  <si>
    <t>-LqekMNkjJnF4IRgJX7C</t>
  </si>
  <si>
    <t>-LqekOAj2p8fTkOU3qth</t>
  </si>
  <si>
    <t>-LqekPtjMnyiP-1bhwko</t>
  </si>
  <si>
    <t>-LqekRbifRkYlo_OV9t6</t>
  </si>
  <si>
    <t>-LqekTAlshEED8XaHLD3</t>
  </si>
  <si>
    <t>-LqekUthjYVLS6C2FILX</t>
  </si>
  <si>
    <t>-LqekWgsgVeZnfjNp4UH</t>
  </si>
  <si>
    <t>-LqekYPsH8am1BxH8JEX</t>
  </si>
  <si>
    <t>-Lqek_CifT_5xLD_zGen</t>
  </si>
  <si>
    <t>-Lqekavj0517eeBM4GcM</t>
  </si>
  <si>
    <t>-LqekciiT2CSdorm133L</t>
  </si>
  <si>
    <t>-LqekeRjMZJjdqgj4pfC</t>
  </si>
  <si>
    <t>-Lqekg-wIk7UXGXZXN2d</t>
  </si>
  <si>
    <t>-LqekhiigOh_4_d_kYWS</t>
  </si>
  <si>
    <t>-LqekjWmtBVzGXqCtRSr</t>
  </si>
  <si>
    <t>-LqeklEaoizl-F-AQ3AQ</t>
  </si>
  <si>
    <t>-Lqekmni51PwexOwQDi7</t>
  </si>
  <si>
    <t>-LqekoWilE2bDP-kaC_D</t>
  </si>
  <si>
    <t>-LqekqJt64wgX6X_ekQB</t>
  </si>
  <si>
    <t>-Lqeksn1ANct5a9pi9tY</t>
  </si>
  <si>
    <t>-LqekuXl_ns0HJBt5Dv7</t>
  </si>
  <si>
    <t>-Lqekw5cZgahQ56OWdap</t>
  </si>
  <si>
    <t>-LqekxokeDoHwbzNykXA</t>
  </si>
  <si>
    <t>-LqekzbjfhPVmFVcze0v</t>
  </si>
  <si>
    <t>-Lqel0KlFaTHxyEpD2I7</t>
  </si>
  <si>
    <t>-Lqel1t9smmWTdFhV_Hn</t>
  </si>
  <si>
    <t>-Lqel3bjd8d3auxN5U6Y</t>
  </si>
  <si>
    <t>-Lqel5AvtXrVLgjh3GHk</t>
  </si>
  <si>
    <t>-Lqel6tjt4-WTk3RGw9H</t>
  </si>
  <si>
    <t>-Lqel8gl_LmMZ_9klF7Q</t>
  </si>
  <si>
    <t>-LqelAPkQNn7sCYF2djj</t>
  </si>
  <si>
    <t>-LqelCWjYtaKPJozFHM8</t>
  </si>
  <si>
    <t>-LqelE8dn79HIk2ixqcW</t>
  </si>
  <si>
    <t>-LqelFjHfrKBtTlJ3932</t>
  </si>
  <si>
    <t>-LqelHRuqr0X5tp2pzfu</t>
  </si>
  <si>
    <t>-LqelJAExU2cfI7jJdMR</t>
  </si>
  <si>
    <t>-LqelKix27qvg7lPKdgj</t>
  </si>
  <si>
    <t>-LqelMWkLjV3e2rgrfNh</t>
  </si>
  <si>
    <t>-LqelOEufsKG1v9rc4Ld</t>
  </si>
  <si>
    <t>-LqelQL5_gwADHdvu3lq</t>
  </si>
  <si>
    <t>-LqelRzvU2st_8Pa7RnJ</t>
  </si>
  <si>
    <t>-LqelTYjCZ7n_pYoyVun</t>
  </si>
  <si>
    <t>-LqelVGc1AyYdkUtXF_N</t>
  </si>
  <si>
    <t>-LqelWpbfp7JRkqLTYDk</t>
  </si>
  <si>
    <t>-LqelYYkUFOtZ_FcrimH</t>
  </si>
  <si>
    <t>-Lqel_LuxDSu74VMvhOv</t>
  </si>
  <si>
    <t>-Lqelb3k92y1y56hEd6v</t>
  </si>
  <si>
    <t>-LqeldFkXEBNhr6V5t5f</t>
  </si>
  <si>
    <t>-LqelettOVh7cGRmlVYU</t>
  </si>
  <si>
    <t>-LqelgbvhEUn54awwSUU</t>
  </si>
  <si>
    <t>-LqeliPveN_RYsfPt7jO</t>
  </si>
  <si>
    <t>-LqelkRjgHqntr6PFdMs</t>
  </si>
  <si>
    <t>-Lqelm9kT0p1i2w3sMbU</t>
  </si>
  <si>
    <t>-LqelsEmqc6ZnaFKo0ET</t>
  </si>
  <si>
    <t>-Lqeltxcj-v07lj8HvQE</t>
  </si>
  <si>
    <t>-LqelvkkV6GbVR0gxMCu</t>
  </si>
  <si>
    <t>-LqelxTdqgJtU_YjenZb</t>
  </si>
  <si>
    <t>-LqelzGbbCGY25PhMe2J</t>
  </si>
  <si>
    <t>-Lqem-yLXZqlYVvomn-B</t>
  </si>
  <si>
    <t>-Lqem1e7bDKPjDXIRt09</t>
  </si>
  <si>
    <t>-Lqem3GcBcHK_aMu8n5j</t>
  </si>
  <si>
    <t>-Lqem54hiQC6_K9w6Hfm</t>
  </si>
  <si>
    <t>-Lqem6mbaqevhbNMBDaH</t>
  </si>
  <si>
    <t>-Lqem8_U2_ntRcLK_qSu</t>
  </si>
  <si>
    <t>-LqemAJseOhW1geSY8X6</t>
  </si>
  <si>
    <t>-LqemBrdylezFHxBPrGU</t>
  </si>
  <si>
    <t>-LqemD_c-cWwOm6UztPD</t>
  </si>
  <si>
    <t>-LqemFNkNP3Xt5m3h5X5</t>
  </si>
  <si>
    <t>-LqemH5cdyhhUi7bgvzK</t>
  </si>
  <si>
    <t>-LqemIpsYCKcCMs06y6L</t>
  </si>
  <si>
    <t>-LqemKMMnfCxL10SskPf</t>
  </si>
  <si>
    <t>-LqemMBtoU8BGX72h0zL</t>
  </si>
  <si>
    <t>-LqemNusKKM-1DhAnFDa</t>
  </si>
  <si>
    <t>-LqemPhsGMmtPDIeYGIA</t>
  </si>
  <si>
    <t>-LqemRPc_jBiiCJu5d6i</t>
  </si>
  <si>
    <t>-LqemTCcVHhMxLfpqXH8</t>
  </si>
  <si>
    <t>-LqemUxL6OxD7BcE1qSh</t>
  </si>
  <si>
    <t>-LqemWjjcb5I4vavkWR9</t>
  </si>
  <si>
    <t>-LqemYRg2cRX7ce4zRIB</t>
  </si>
  <si>
    <t>-Lqem_-cyEu_DLvqtCl0</t>
  </si>
  <si>
    <t>-LqemazvCSepap7jVfv4</t>
  </si>
  <si>
    <t>-LqemcWmCPPB5_RGNnxL</t>
  </si>
  <si>
    <t>-LqemeEaiDUzT-jWtqtv</t>
  </si>
  <si>
    <t>-LqemfncwPBTDDV-yO2t</t>
  </si>
  <si>
    <t>-LqemhWc-5lr8j3RLjc6</t>
  </si>
  <si>
    <t>-LqemjJcCllexEJERrPZ</t>
  </si>
  <si>
    <t>-LqemlLYM1nnx8ugXDxH</t>
  </si>
  <si>
    <t>-Lqemn42scW_Nnpucb6m</t>
  </si>
  <si>
    <t>-LqemonmDRurMoR_-ur3</t>
  </si>
  <si>
    <t>-LqemqMwFgkhX0p-VIif</t>
  </si>
  <si>
    <t>-Lqems56n8a_QYQJtF06</t>
  </si>
  <si>
    <t>-LqemtsdiIZzu99k7Jho</t>
  </si>
  <si>
    <t>-Lqemvamky9LqjX4RraJ</t>
  </si>
  <si>
    <t>-Lqemx8RzqpquW2E-rwT</t>
  </si>
  <si>
    <t>-LqemydkTbmqw_KMiJFZ</t>
  </si>
  <si>
    <t>-Lqen-Rm-K3WsGW9Dy3d</t>
  </si>
  <si>
    <t>-Lqen19wR6tDeu6ccdTu</t>
  </si>
  <si>
    <t>-Lqen3BlAMOoBKaAKLll</t>
  </si>
  <si>
    <t>-Lqen4ulfgProI-9bpdg</t>
  </si>
  <si>
    <t>-Lqen6TlR3aKad9TtaEa</t>
  </si>
  <si>
    <t>-Lqen8BnyByVrfKaqXrN</t>
  </si>
  <si>
    <t>-Lqen9zmiOJdgcpYQnso</t>
  </si>
  <si>
    <t>-LqenBhm3roeUeylE1Z_</t>
  </si>
  <si>
    <t>-LqenDGvfii0eAwdLXCz</t>
  </si>
  <si>
    <t>-LqenEzlQ6o5QGDriz5V</t>
  </si>
  <si>
    <t>-LqenGmmBBCytERh9tw8</t>
  </si>
  <si>
    <t>-LqenIVlGh5i9ym19xLH</t>
  </si>
  <si>
    <t>-LqenKImOrw8V0rL0jjb</t>
  </si>
  <si>
    <t>-LqenM0lhlbGy-Ab3eql</t>
  </si>
  <si>
    <t>-LqenN_uxMpdUttP-qOr</t>
  </si>
  <si>
    <t>-LqenPHp50lhukjadcDV</t>
  </si>
  <si>
    <t>-LqenR5w1XRjI0SRGeky</t>
  </si>
  <si>
    <t>-LqenT3NWOiPBXi6W-uI</t>
  </si>
  <si>
    <t>-LqenUbl-VNV67kJogSf</t>
  </si>
  <si>
    <t>-LqenWKwmWVMrir9NzHU</t>
  </si>
  <si>
    <t>-LqenXokujsaq8P8vG-s</t>
  </si>
  <si>
    <t>-LqenZNos0CFNiiHddes</t>
  </si>
  <si>
    <t>-Lqena5uz2Yt8q5WbDSa</t>
  </si>
  <si>
    <t>-LqenbemqOWLR0MvnT8r</t>
  </si>
  <si>
    <t>-LqendiKhBZn2pzO74yV</t>
  </si>
  <si>
    <t>-LqenfPk7KEebFo9SzvV</t>
  </si>
  <si>
    <t>-LqenhCjP_1xtGdZN_Ol</t>
  </si>
  <si>
    <t>-Lqenivjeu2vgNHeWF6q</t>
  </si>
  <si>
    <t>-LqenkiuwKrS1sB3KhlP</t>
  </si>
  <si>
    <t>-LqenmQeoG9vWNo5QCRh</t>
  </si>
  <si>
    <t>-LqenoDgq_sWV1ql0itJ</t>
  </si>
  <si>
    <t>-LqenpxjO7Qt6iBOuJAU</t>
  </si>
  <si>
    <t>-LqenrWiwJs3kLa7h187</t>
  </si>
  <si>
    <t>-LqentEkAM0LahUUSo7d</t>
  </si>
  <si>
    <t>-Lqenv23cSyaQfT1WESo</t>
  </si>
  <si>
    <t>-Lqenwkk4cez-JBxRkZB</t>
  </si>
  <si>
    <t>-LqenyXdkItJSjST_93w</t>
  </si>
  <si>
    <t>-Lqeo-_cbZi3EpRHbCcp</t>
  </si>
  <si>
    <t>-Lqeo1He1JZFEGW22Q5h</t>
  </si>
  <si>
    <t>-Lqeo2muuow5l8MoqFiA</t>
  </si>
  <si>
    <t>-Lqeo4Gc-v7sO7WTG2Q6</t>
  </si>
  <si>
    <t>-Lqeo5of3gXG2ZshyUXj</t>
  </si>
  <si>
    <t>-Lqeo7cjII9ecpf_rfKl</t>
  </si>
  <si>
    <t>-Lqeo9Kd8C70ecy3w4_r</t>
  </si>
  <si>
    <t>-LqeoBStUqCMfSShJDSQ</t>
  </si>
  <si>
    <t>-LqeoD788UjZ9OJLJL60</t>
  </si>
  <si>
    <t>-LqeoEcTgTcD1y7RT9Jg</t>
  </si>
  <si>
    <t>-LqeoGGcOtN0-BJcqG8O</t>
  </si>
  <si>
    <t>-LqeoHs7VA6vuJKXsI9Y</t>
  </si>
  <si>
    <t>-LqeoJgluC__9USChyYn</t>
  </si>
  <si>
    <t>-LqeoLPIntbXTg68AK7v</t>
  </si>
  <si>
    <t>-LqeoNTswbMQtEkFnNDZ</t>
  </si>
  <si>
    <t>-LqeoPCoPQCQtid0QC1_</t>
  </si>
  <si>
    <t>-LqeoQfmiSa1I6Tl7JQ5</t>
  </si>
  <si>
    <t>-LqeoSCTgSYjaJfAXYpC</t>
  </si>
  <si>
    <t>-LqeoThdi-_v_gpA0kLB</t>
  </si>
  <si>
    <t>-LqeoVECIokvVDQ7KOIT</t>
  </si>
  <si>
    <t>-LqeoWjOqp2qe1ZnikZq</t>
  </si>
  <si>
    <t>-LqeoYW6iBADIC896N1M</t>
  </si>
  <si>
    <t>-Lqeo_FQmos_JOTmgP1f</t>
  </si>
  <si>
    <t>-Lqeoakan0PZ7kMYYZCV</t>
  </si>
  <si>
    <t>-LqeocHBMVpmtB7GApvn</t>
  </si>
  <si>
    <t>-LqeodlBycgbOdlTlflI</t>
  </si>
  <si>
    <t>-LqeofK9EX_tf7PrrBqJ</t>
  </si>
  <si>
    <t>-Lqeoh145IvgpQM0aUEb</t>
  </si>
  <si>
    <t>-LqeoiqA-O4PZkWbiqKA</t>
  </si>
  <si>
    <t>-LqeokLSqXxzTrDrCFV7</t>
  </si>
  <si>
    <t>-Lqeom7KomwuIsoHZBqT</t>
  </si>
  <si>
    <t>-Lqeonq2FYHj4sQ18EC5</t>
  </si>
  <si>
    <t>-Lqeopc4aHEL3KmwD2fd</t>
  </si>
  <si>
    <t>-LqeorKxZXxV53d5AubE</t>
  </si>
  <si>
    <t>-LqeotAP4nsD-8EcNNhL</t>
  </si>
  <si>
    <t>-LqeousBE6ylEOX4l9cY</t>
  </si>
  <si>
    <t>-LqeowQ53iJA_BlBVOuO</t>
  </si>
  <si>
    <t>-Lqeoy85YE3Vsv5DbKCV</t>
  </si>
  <si>
    <t>-LqeoziVOIkQJQehFhIn</t>
  </si>
  <si>
    <t>-Lqep0Q3vuawBqyAyFM7</t>
  </si>
  <si>
    <t>-Lqep2EAStAci1aQXRl3</t>
  </si>
  <si>
    <t>-Lqep3xAxECIhyesG_en</t>
  </si>
  <si>
    <t>-Lqep5fU0XlN9eyPYsI8</t>
  </si>
  <si>
    <t>-Lqep7D32gua29DvGyZX</t>
  </si>
  <si>
    <t>-Lqep91BIsnPtVFs00NJ</t>
  </si>
  <si>
    <t>-LqepAkB_ChbD68L1zA1</t>
  </si>
  <si>
    <t>-LqepCX5YWJ2_PWG5gvD</t>
  </si>
  <si>
    <t>-LqepEF5LJCHFiJ9jQNn</t>
  </si>
  <si>
    <t>-LqepG39l0u_M-ZSQS__</t>
  </si>
  <si>
    <t>-LqepHmBqGUYivFHL9vy</t>
  </si>
  <si>
    <t>-LqepJYxoUu_huq7VldS</t>
  </si>
  <si>
    <t>-LqepL3CwiLgEzbp30nl</t>
  </si>
  <si>
    <t>-LqepN0B5eRjtdpijR_b</t>
  </si>
  <si>
    <t>-LqepOYmztGP7RMbrD-E</t>
  </si>
  <si>
    <t>-LqepQg4iQTuW19sy4N1</t>
  </si>
  <si>
    <t>-LqepSKFHchu1RIVruQ5</t>
  </si>
  <si>
    <t>-LqepU7E9Cq1x8R99BYP</t>
  </si>
  <si>
    <t>-LqepVq43cqtWFZkH4dg</t>
  </si>
  <si>
    <t>-LqepXPDQYrRwli30YWg</t>
  </si>
  <si>
    <t>-LqepZ8UCl0ScqTzFX30</t>
  </si>
  <si>
    <t>-Lqep_u3dSrwjGKM17-0</t>
  </si>
  <si>
    <t>-LqepbdD08Te3QP6u0KT</t>
  </si>
  <si>
    <t>-LqepdCNT0JMqlGI6clI</t>
  </si>
  <si>
    <t>-LqepevEXuvRGg30XbIo</t>
  </si>
  <si>
    <t>-LqepgTLUcIopxu7Y9qD</t>
  </si>
  <si>
    <t>-LqepiCF5CuLGc6JxwT-</t>
  </si>
  <si>
    <t>-Lqepk-EEIPVn3YBfB3B</t>
  </si>
  <si>
    <t>-LqepliDbT96R73V_RCk</t>
  </si>
  <si>
    <t>-LqepnWEGewcPQZb-H_n</t>
  </si>
  <si>
    <t>-LqeppEFQw_9x0j1oAHs</t>
  </si>
  <si>
    <t>-LqepqnEdH5Ay71XtlJA</t>
  </si>
  <si>
    <t>-LqepsWZYIxW9AiF4KOY</t>
  </si>
  <si>
    <t>-LqepuJDFhxY3Le8dcfP</t>
  </si>
  <si>
    <t>-Lqepw1FQCwThUugcaDg</t>
  </si>
  <si>
    <t>-LqepxpPUbLbTc8OWYu-</t>
  </si>
  <si>
    <t>-LqepzYEGaFCf4XUKtfY</t>
  </si>
  <si>
    <t>-Lqeq0LDLeWFeOBYTT-_</t>
  </si>
  <si>
    <t>-Lqeq23NcdggJM_9o5Vt</t>
  </si>
  <si>
    <t>-Lqeq3cNKy6AA6il_Tto</t>
  </si>
  <si>
    <t>-Lqeq5LDr2fGEYtGK6Lx</t>
  </si>
  <si>
    <t>-Lqeq7UBvAeOcZCWQSLM</t>
  </si>
  <si>
    <t>-Lqeq954m9TKeCfqAww3</t>
  </si>
  <si>
    <t>-LqeqAeNo0Fx2-HxzMfQ</t>
  </si>
  <si>
    <t>-LqeqCNEBzBfKz06dxUx</t>
  </si>
  <si>
    <t>-LqeqDwDlM10eYaOpaQd</t>
  </si>
  <si>
    <t>-LqeqFeFCa0Rn82gu2RT</t>
  </si>
  <si>
    <t>-LqeqHSDfVRHIUs_lQMX</t>
  </si>
  <si>
    <t>-LqeqJU17BQnS3Jndkfc</t>
  </si>
  <si>
    <t>-LqeqLCBfu7qmIML3S0C</t>
  </si>
  <si>
    <t>-LqeqN-NlXC5SlkUMIF-</t>
  </si>
  <si>
    <t>-LqeqOiCVSR8ezMcguJX</t>
  </si>
  <si>
    <t>-LqeqQRCpGKUPt8Zwaxr</t>
  </si>
  <si>
    <t>-LqeqS-NYfxw4oL8FfpW</t>
  </si>
  <si>
    <t>-LqeqTiCUvl5gq2_p2cJ</t>
  </si>
  <si>
    <t>-LqeqVHLbPNx-WEH-eKt</t>
  </si>
  <si>
    <t>-LqeqX-Bh-mC3aGTIBJ_</t>
  </si>
  <si>
    <t>-LqeqYY6wOH1gyW5Pjiw</t>
  </si>
  <si>
    <t>-Lqeq_HD6ujawgBtpbQ6</t>
  </si>
  <si>
    <t>-LqeqaqD12diYFdtTwHc</t>
  </si>
  <si>
    <t>-LqeqcZDZDhu5IZpGS8x</t>
  </si>
  <si>
    <t>-LqeqeMP-kuqh23kRE0n</t>
  </si>
  <si>
    <t>-Lqeqg5UZTg5gLuN1AM-</t>
  </si>
  <si>
    <t>-LqeqiBE16sC2hMxwebS</t>
  </si>
  <si>
    <t>-LqeqjpXmR9pLUz_0Ao3</t>
  </si>
  <si>
    <t>-LqeqlOByww0zbwj5FAW</t>
  </si>
  <si>
    <t>-Lqeqn6BnYLNjDgtDFF_</t>
  </si>
  <si>
    <t>-Lqeqoe7DuC4tdMS0mmn</t>
  </si>
  <si>
    <t>-LqeqqOCcE6Ptfr8nmXM</t>
  </si>
  <si>
    <t>-LqeqsBDI42m7sapzjj6</t>
  </si>
  <si>
    <t>-Lqequ8tiwmrMoTYfbME</t>
  </si>
  <si>
    <t>-LqeqvhBtKI3wLvo9oVo</t>
  </si>
  <si>
    <t>-LqeqxQBVMS76KvjX4VY</t>
  </si>
  <si>
    <t>-Lqeqyy5-hWbEVpmMVae</t>
  </si>
  <si>
    <t>-Lqer-hC7aA6oGvQHYW9</t>
  </si>
  <si>
    <t>-Lqer1BCIZx4v7u3Q8_i</t>
  </si>
  <si>
    <t>-Lqer2kCfLOaB8PzN5_B</t>
  </si>
  <si>
    <t>-Lqer4mL3wULdUCiG3qy</t>
  </si>
  <si>
    <t>-Lqer6U5uV8JrgTsM8nD</t>
  </si>
  <si>
    <t>-Lqer8H7-mhxj29fb7ST</t>
  </si>
  <si>
    <t>-Lqer9yZ_4aHhzwD-j_g</t>
  </si>
  <si>
    <t>-LqerBWSjS46S98obKiU</t>
  </si>
  <si>
    <t>-LqerDNEHNrItNixEJf-</t>
  </si>
  <si>
    <t>-LqerF5FiGgFvThXRxd6</t>
  </si>
  <si>
    <t>-LqerGoElHqzT-HqaGOA</t>
  </si>
  <si>
    <t>-LqerINFJkWi_sbAKk45</t>
  </si>
  <si>
    <t>-LqerK5FO1SFvtjQv88i</t>
  </si>
  <si>
    <t>-LqerL_FAbkQd3OYbu_P</t>
  </si>
  <si>
    <t>-LqerN85531tc2nzC-HA</t>
  </si>
  <si>
    <t>-LqerOr7-fGdqvR-x5f4</t>
  </si>
  <si>
    <t>-LqerQQFeksxxz41FNpx</t>
  </si>
  <si>
    <t>-LqerS8GYlnGiwFwtqcU</t>
  </si>
  <si>
    <t>-LqerTuuZrcuDlJGLiY6</t>
  </si>
  <si>
    <t>-LqerVQTVrirkiZNL0JH</t>
  </si>
  <si>
    <t>-LqerX8QOoDDl2oGLPMY</t>
  </si>
  <si>
    <t>-LqerYhGGH8m53IIij9d</t>
  </si>
  <si>
    <t>-Lqer_SQRT0xSQst-HG6</t>
  </si>
  <si>
    <t>-LqerbXKnzib-kVLkbk8</t>
  </si>
  <si>
    <t>-LqerdnTpukLW5hFz5ta</t>
  </si>
  <si>
    <t>-LqerfpGKKAdosnCbi7W</t>
  </si>
  <si>
    <t>-LqerhT6DQMq3DFfNAzL</t>
  </si>
  <si>
    <t>-Lqerj1Ggo7Fh1rVRibX</t>
  </si>
  <si>
    <t>-LqerkkFi0YFqUG1PZms</t>
  </si>
  <si>
    <t>-LqermEBi5Zi30LrAyWq</t>
  </si>
  <si>
    <t>-LqernnE-zovu8IgtvsJ</t>
  </si>
  <si>
    <t>-LqerpWFE-hK-JEVG1DL</t>
  </si>
  <si>
    <t>-Lqerr4GanBvUkY_-nTZ</t>
  </si>
  <si>
    <t>-LqersnHv6nSU9NvEgru</t>
  </si>
  <si>
    <t>-LqeruaPVeXctJAifDEr</t>
  </si>
  <si>
    <t>-LqerwJFFfG_AfiTlFXm</t>
  </si>
  <si>
    <t>-Lqerxs8R2Jl-RfFhGsi</t>
  </si>
  <si>
    <t>-Lqerza7ExrpxZN4h4lf</t>
  </si>
  <si>
    <t>-Lqes03BNQu5XVzxkDsD</t>
  </si>
  <si>
    <t>-Lqes1c1Dntw6TC0lHib</t>
  </si>
  <si>
    <t>-Lqes379cqOFRinSNGDJ</t>
  </si>
  <si>
    <t>-Lqes4sZbTvdq12ntATJ</t>
  </si>
  <si>
    <t>-Lqes6P3VOsm0zy1Krco</t>
  </si>
  <si>
    <t>-Lqes7tCGhIXEdiXYSYV</t>
  </si>
  <si>
    <t>-Lqes9SHMBNGvGMez8ET</t>
  </si>
  <si>
    <t>-LqesBJtnyOARN4rBk7f</t>
  </si>
  <si>
    <t>-LqesCyCnLoMvKnYCsEV</t>
  </si>
  <si>
    <t>-LqesEdyEeIkhmorXQP_</t>
  </si>
  <si>
    <t>-LqesGUC0mxysumfjKLD</t>
  </si>
  <si>
    <t>-LqesIRBr7kp8mgdBUDb</t>
  </si>
  <si>
    <t>-LqesK-2WwCgEfK-nn-E</t>
  </si>
  <si>
    <t>-LqesLT-D5NlEst971R8</t>
  </si>
  <si>
    <t>-LqesMy37JDGdoyve5Ic</t>
  </si>
  <si>
    <t>-LqesOX2xfKSdaHFlkvR</t>
  </si>
  <si>
    <t>-LqesQ0BKcQvRivwjZ2F</t>
  </si>
  <si>
    <t>-LqesRpSKDiMWN54-oFe</t>
  </si>
  <si>
    <t>-LqesTXBTvDizbx4dgEB</t>
  </si>
  <si>
    <t>-LqesVKBADmFXjPBaB23</t>
  </si>
  <si>
    <t>-LqesX2MWwsJLufVqLnI</t>
  </si>
  <si>
    <t>-LqesYqBsct4qI0wskHY</t>
  </si>
  <si>
    <t>-Lqes_ZC3xq50anQSAyD</t>
  </si>
  <si>
    <t>-Lqesb7xUyZkyUskAoSE</t>
  </si>
  <si>
    <t>-Lqescq2QBFlRETMTTWC</t>
  </si>
  <si>
    <t>-LqeseK45acKXLj5JYog</t>
  </si>
  <si>
    <t>-Lqesft33_8NyrqNWCjq</t>
  </si>
  <si>
    <t>-LqeshNL3AXgk3hRTTAn</t>
  </si>
  <si>
    <t>-LqesjABjZHYQk0uMiBZ</t>
  </si>
  <si>
    <t>-Lqeskt3QkrFzoR_KCma</t>
  </si>
  <si>
    <t>-LqesmSASICpbEfFfU9O</t>
  </si>
  <si>
    <t>-Lqeso9rq-PVFocsJLzy</t>
  </si>
  <si>
    <t>-Lqespy30W2rCaomyG2x</t>
  </si>
  <si>
    <t>-LqesrgAR0QSUYdBDyGX</t>
  </si>
  <si>
    <t>-LqestABtMrxuO52ncrh</t>
  </si>
  <si>
    <t>-LqesujBE5kBWr1UCPJx</t>
  </si>
  <si>
    <t>-LqeswnQO5o-dS6RTgTJ</t>
  </si>
  <si>
    <t>-LqesybmSZZ7Br0DSoH8</t>
  </si>
  <si>
    <t>-Lqet-HEn8hm3WjI_SQw</t>
  </si>
  <si>
    <t>-Lqet1KTzE9fD50Iz1dR</t>
  </si>
  <si>
    <t>-Lqet31K6D0eTerN_WCM</t>
  </si>
  <si>
    <t>-Lqet4z5y-l2AMpr971L</t>
  </si>
  <si>
    <t>-Lqet6Y63Cqx9C6PbWE-</t>
  </si>
  <si>
    <t>-Lqet81GCpXLt6XcimEG</t>
  </si>
  <si>
    <t>-Lqet9p7LUYsgFv5XRRr</t>
  </si>
  <si>
    <t>-LqetBdLixawyEtqXJnw</t>
  </si>
  <si>
    <t>-LqetDL58pcXx5_HkvFI</t>
  </si>
  <si>
    <t>-LqetEpDsU9HMFXzJYKi</t>
  </si>
  <si>
    <t>-LqetGhE-jlh1n6qiTlv</t>
  </si>
  <si>
    <t>-LqetIVOtDFvz03_hhTp</t>
  </si>
  <si>
    <t>-LqetK8EATJ5Z5mp1Gwb</t>
  </si>
  <si>
    <t>-LqetLrD6IHsmtpNj14G</t>
  </si>
  <si>
    <t>-LqetNP0Sc5KgNqH1MvD</t>
  </si>
  <si>
    <t>-LqetP8E1XeVW7Nl59se</t>
  </si>
  <si>
    <t>-LqetQwHt5nWtS9JtreI</t>
  </si>
  <si>
    <t>-LqetSeFPkrftxdNERQ1</t>
  </si>
  <si>
    <t>-LqetU8sPCG3vLD3oY8h</t>
  </si>
  <si>
    <t>-LqetVhY2rE9E7HOIWWY</t>
  </si>
  <si>
    <t>-LqetXP08nGOXRl5spGg</t>
  </si>
  <si>
    <t>-LqetYzFtZg1c_y8ETud</t>
  </si>
  <si>
    <t>-Lqet_hDACDTfDdjerRd</t>
  </si>
  <si>
    <t>-LqetbVDQ3vceoTSkGcq</t>
  </si>
  <si>
    <t>-LqetdDPs9nwxa_0qmFw</t>
  </si>
  <si>
    <t>-LqeterFUCOsJ56an4wM</t>
  </si>
  <si>
    <t>-LqetgWVN1szX-6Mv0jG</t>
  </si>
  <si>
    <t>-Lqeti3N28-miJlJhqE_</t>
  </si>
  <si>
    <t>-Lqetjm5hxb9eUHykugk</t>
  </si>
  <si>
    <t>-LqetlGFelELrkJOX93l</t>
  </si>
  <si>
    <t>-LqetmpEAy99SVgbZzLc</t>
  </si>
  <si>
    <t>-LqetoYMMIpD34uuZJWc</t>
  </si>
  <si>
    <t>-LqetqLMbA8kouP_rW3r</t>
  </si>
  <si>
    <t>-Lqets3BDcB5ykKLTd6k</t>
  </si>
  <si>
    <t>-LqettYK7eN_oA6SMLAL</t>
  </si>
  <si>
    <t>-Lqetv6Do9D-PTGwj5TD</t>
  </si>
  <si>
    <t>-LqetwaL1OyrxuOTCibU</t>
  </si>
  <si>
    <t>-Lqety92SzfdHI1h0P56</t>
  </si>
  <si>
    <t>-LqetzsDMp1-DFpKSEDA</t>
  </si>
  <si>
    <t>-Lqeu0RDJUZvwarpYITt</t>
  </si>
  <si>
    <t>-Lqeu29CvNKBTnu86J2R</t>
  </si>
  <si>
    <t>-Lqeu3xB4uMFVXqbYp-a</t>
  </si>
  <si>
    <t>-Lqeu5fBpzfVSN48Mg1j</t>
  </si>
  <si>
    <t>-Lqeu7TBLI5cCoEOwp4O</t>
  </si>
  <si>
    <t>-Lqeu9BAqIyDMYicOyll</t>
  </si>
  <si>
    <t>-LqeuAzCZFSeKYFFIkJL</t>
  </si>
  <si>
    <t>-LqeuChDOPPA3C9HRsx2</t>
  </si>
  <si>
    <t>-LqeuEGBZGVRKJu1MYlX</t>
  </si>
  <si>
    <t>-LqeuFzJAHQzdGxr9zWV</t>
  </si>
  <si>
    <t>-LqeuHmChuaTHTNMckk2</t>
  </si>
  <si>
    <t>-LqeuJV4sG9uJCsroSKZ</t>
  </si>
  <si>
    <t>-LqeuL3DVI18Y0lII7ze</t>
  </si>
  <si>
    <t>-LqeuMmBQyOaLs7yUiHL</t>
  </si>
  <si>
    <t>-LqeuO_CoO-Mcc_MbtQr</t>
  </si>
  <si>
    <t>-LqeuQIBqKweWITT76m4</t>
  </si>
  <si>
    <t>-LqeuS03Xnl7iNmRwDCL</t>
  </si>
  <si>
    <t>-LqeuT_LFTNeld6mpoma</t>
  </si>
  <si>
    <t>-LqeuVmBAXH9aCnAs-nh</t>
  </si>
  <si>
    <t>-LqeuXKKM_ayEgd0nnpz</t>
  </si>
  <si>
    <t>-LqeuYtV7_W2acJRrUfO</t>
  </si>
  <si>
    <t>-Lqeu_b3Yf_zYJe3i3oI</t>
  </si>
  <si>
    <t>-LqeubPAQmCEtnSH2i58</t>
  </si>
  <si>
    <t>-LqeudMCh1tCRKcAAXTy</t>
  </si>
  <si>
    <t>-LqeuevCkgJUlkI-45HI</t>
  </si>
  <si>
    <t>-Lqeugx8gqhe76LzoAAk</t>
  </si>
  <si>
    <t>-LqeuiwOhSFWXbKkPns1</t>
  </si>
  <si>
    <t>-LqeukTBa7MEJSQQZf9c</t>
  </si>
  <si>
    <t>-LqeumKF3LHDbXvHiRxm</t>
  </si>
  <si>
    <t>-LqeunzBy2wavRPPWe-A</t>
  </si>
  <si>
    <t>-LqeuphBTZmkznL6zWrN</t>
  </si>
  <si>
    <t>-LqeurVApSHOGunrkbCN</t>
  </si>
  <si>
    <t>-LqeutSBXyH4a1FGKKmd</t>
  </si>
  <si>
    <t>-Lqeuv0LZnEzLZgGUUCi</t>
  </si>
  <si>
    <t>-LqeuwjBW8quqy7ahlC4</t>
  </si>
  <si>
    <t>-LqeuyGvO7Ug5i6K6qlj</t>
  </si>
  <si>
    <t>-Lqev-0L_TenaGsUzek0</t>
  </si>
  <si>
    <t>-Lqev0nF8ZMijv4QXHgi</t>
  </si>
  <si>
    <t>-Lqev34BYcVKPGNlzXLq</t>
  </si>
  <si>
    <t>-Lqev4n9IlBUvYQ2lvna</t>
  </si>
  <si>
    <t>-Lqev6MLwgTDLnht_0ub</t>
  </si>
  <si>
    <t>-Lqev81Y48pjNBtLSPlP</t>
  </si>
  <si>
    <t>-Lqev9Y4tqQdfdmhyxA-</t>
  </si>
  <si>
    <t>-LqevB7Bj4Wq6dEyEleD</t>
  </si>
  <si>
    <t>-LqevCbElQK0Z-aUtLzu</t>
  </si>
  <si>
    <t>-LqevEO4HJSS3V7R4L0Q</t>
  </si>
  <si>
    <t>-LqevG4qfbx_irw_V-QD</t>
  </si>
  <si>
    <t>-LqevHvBqn8ifqLpXBg3</t>
  </si>
  <si>
    <t>-LqevJd3YuM5oOZ8_jtD</t>
  </si>
  <si>
    <t>-LqevLRAoadV-sa1IBKL</t>
  </si>
  <si>
    <t>-LqevMuFekt5yM6pz1_7</t>
  </si>
  <si>
    <t>-LqevOiLvZFy0PnrxyFr</t>
  </si>
  <si>
    <t>-LqevQRDNBpQcGrY5Rpc</t>
  </si>
  <si>
    <t>-LqevSEDImIk4HGxJj2x</t>
  </si>
  <si>
    <t>-LqevTxAXBZw9sExlBhu</t>
  </si>
  <si>
    <t>-LqevVWBP8mkStx6gN6A</t>
  </si>
  <si>
    <t>-LqevXE9xaETZvyTwDIK</t>
  </si>
  <si>
    <t>-LqevYiBg3u5haXGOX4Z</t>
  </si>
  <si>
    <t>-Lqev_HALTVU-keQDMHo</t>
  </si>
  <si>
    <t>-LqevbAxxraNMkZDRShV</t>
  </si>
  <si>
    <t>-LqevcnFf6egWmKkNGeb</t>
  </si>
  <si>
    <t>-LqeveWEb_E5rfBG_29B</t>
  </si>
  <si>
    <t>-Lqevg4E89HWQhwD0bX8</t>
  </si>
  <si>
    <t>-LqevhnEX8jPoQyV3iVd</t>
  </si>
  <si>
    <t>-LqevjpWcWZ3IULk23o5</t>
  </si>
  <si>
    <t>-LqevlcEYjLdcIT2AMYO</t>
  </si>
  <si>
    <t>-LqevnLQM-9gtoVBnQ6q</t>
  </si>
  <si>
    <t>-Lqevp8EM4Yc06vmM02u</t>
  </si>
  <si>
    <t>-LqevqrQG1jptJNAmcgN</t>
  </si>
  <si>
    <t>-LqevseFD7T7o_bsMwcH</t>
  </si>
  <si>
    <t>-LqevuNFXwC0d4oYH9y8</t>
  </si>
  <si>
    <t>-LqevwAGn8AnVDyDCK9u</t>
  </si>
  <si>
    <t>-Lqevxt61EfTedJ_h9Tp</t>
  </si>
  <si>
    <t>-LqevzRmB1IqWuq8gF2l</t>
  </si>
  <si>
    <t>-Lqew0AFuJ-P1SCeWJuT</t>
  </si>
  <si>
    <t>-Lqew1yEkyXX438jn064</t>
  </si>
  <si>
    <t>-Lqew3gFsgHn5SdrjLHM</t>
  </si>
  <si>
    <t>-Lqew5TJRmN8SM_sRhvT</t>
  </si>
  <si>
    <t>-Lqew7CEoK6bgDvUGXt2</t>
  </si>
  <si>
    <t>-Lqew8lFX9h7YcxA1FfG</t>
  </si>
  <si>
    <t>-LqewAUEE7zIZw_Xp2Lr</t>
  </si>
  <si>
    <t>-LqewCH7ijv9dc3e1a5N</t>
  </si>
  <si>
    <t>-LqewDzdwdsVktNley_m</t>
  </si>
  <si>
    <t>-LqewFnDAJzX67Kx1CPD</t>
  </si>
  <si>
    <t>-LqewHWEzX4mWytLkSka</t>
  </si>
  <si>
    <t>-LqewJ5T8ddU_iHqJQyb</t>
  </si>
  <si>
    <t>-LqewKnFzRJqRXnwbxOI</t>
  </si>
  <si>
    <t>-LqewMaHNOBQNRpszMIL</t>
  </si>
  <si>
    <t>-LqewOJNsWI5SBVefyRM</t>
  </si>
  <si>
    <t>-LqewQ6FpdGfcSTcJTiE</t>
  </si>
  <si>
    <t>-LqewRpEfFzCP_3Lu54p</t>
  </si>
  <si>
    <t>-LqewTccXbjbWm0h9FDG</t>
  </si>
  <si>
    <t>-LqewVLEiDlfHl1zsmFK</t>
  </si>
  <si>
    <t>-LqewXSFpJjYs-5tY01s</t>
  </si>
  <si>
    <t>-LqewZAQN713_cEo08Iw</t>
  </si>
  <si>
    <t>-Lqewa5u-jKjWCe4cfBb</t>
  </si>
  <si>
    <t>-LqewbgHDHnVQs_f2Lp_</t>
  </si>
  <si>
    <t>-LqewdPL7bX4LR99ELPv</t>
  </si>
  <si>
    <t>-LqeweyF2aeXl5fIagzl</t>
  </si>
  <si>
    <t>-LqewggNNBPdeiHsrgKT</t>
  </si>
  <si>
    <t>-LqewiUEpjq6dgJyFmBM</t>
  </si>
  <si>
    <t>-LqewkCFNbcyukOwOTtj</t>
  </si>
  <si>
    <t>-Lqewm-GUBIv8wdGY3j1</t>
  </si>
  <si>
    <t>-Lqewnh8lVNwoW03lpey</t>
  </si>
  <si>
    <t>-LqewpHGjyrqbDuNn4W9</t>
  </si>
  <si>
    <t>-Lqewr-GhX0dGcNdFKkb</t>
  </si>
  <si>
    <t>-Lqewt8lEvA-1FI379C2</t>
  </si>
  <si>
    <t>-LqewulWFax14NLlFyb4</t>
  </si>
  <si>
    <t>-LqewwJ6UNpcVqmZdSfQ</t>
  </si>
  <si>
    <t>-LqewxnF9ZQKBOUhmBPJ</t>
  </si>
  <si>
    <t>-LqewzaFiq8vbmnawp93</t>
  </si>
  <si>
    <t>-Lqex0cPTkyc1HdMarQw</t>
  </si>
  <si>
    <t>-Lqex2LRRtiXk3a9hDGD</t>
  </si>
  <si>
    <t>-Lqex43Fxbt3WiNA2bxi</t>
  </si>
  <si>
    <t>-Lqex5cHeKr87bLb7b56</t>
  </si>
  <si>
    <t>-Lqex7LFfPPfRaFCVZ67</t>
  </si>
  <si>
    <t>-Lqex8uGWplLw-efZdSM</t>
  </si>
  <si>
    <t>-LqexAcFIy491vRlEM8n</t>
  </si>
  <si>
    <t>-LqexCfM1OYmwJgpWNlv</t>
  </si>
  <si>
    <t>-LqexENRzg5ZhF3hZwrt</t>
  </si>
  <si>
    <t>-LqexFwGs-FnvJ_6weB0</t>
  </si>
  <si>
    <t>-LqexHeEmhBF1CI51BdT</t>
  </si>
  <si>
    <t>-LqexJQsLJiCurzpMnH4</t>
  </si>
  <si>
    <t>-LqexLAGDaE1zgbiFWK-</t>
  </si>
  <si>
    <t>-LqexMjEeHNbzbPBqldC</t>
  </si>
  <si>
    <t>-LqexOSGzmsAS9NOUW2l</t>
  </si>
  <si>
    <t>-LqexQZ5JJN9Dxpzu3hK</t>
  </si>
  <si>
    <t>-LqexSHEhnAaHfSHFfcV</t>
  </si>
  <si>
    <t>-LqexU-F5kRwXdN5JpOe</t>
  </si>
  <si>
    <t>-LqexVn5pGKQ5lJOI-I4</t>
  </si>
  <si>
    <t>-LqexXpYXAKDmoL35csc</t>
  </si>
  <si>
    <t>-LqexZY58mLOZMyrum19</t>
  </si>
  <si>
    <t>-LqexaLEzwfOw_zjsJpx</t>
  </si>
  <si>
    <t>-Lqexc3EEeKx8JDf6nwU</t>
  </si>
  <si>
    <t>-LqexdZCymI91uDO-VgO</t>
  </si>
  <si>
    <t>-Lqexf6FmmYXBuvg3vUO</t>
  </si>
  <si>
    <t>-Lqexgp8cC4YG519VFdH</t>
  </si>
  <si>
    <t>-LqexiOFrbWdWlLGoLo-</t>
  </si>
  <si>
    <t>-Lqexk6QhGwDvyPk_z6D</t>
  </si>
  <si>
    <t>-LqexluEKboQxznucedr</t>
  </si>
  <si>
    <t>-Lqexnc5AqnTiETTAWkS</t>
  </si>
  <si>
    <t>-Lqexp7UKx1F1CuL2heV</t>
  </si>
  <si>
    <t>-LqexqfEnuLdcoL3342Z</t>
  </si>
  <si>
    <t>-LqexsPLJJxs2EVMu95u</t>
  </si>
  <si>
    <t>-LqextxEn-WOGP-Bb77d</t>
  </si>
  <si>
    <t>-LqexvkFZ1ZD_22XdZO8</t>
  </si>
  <si>
    <t>-LqexxTEa7pKSd0fz4jp</t>
  </si>
  <si>
    <t>-LqexzBFtpDHgHCzQuuf</t>
  </si>
  <si>
    <t>-Lqey-zFCJs74JnOBddX</t>
  </si>
  <si>
    <t>-Lqey1hOeKnzhEr6FcVi</t>
  </si>
  <si>
    <t>-Lqey3AvWULZYdfBMMJ-</t>
  </si>
  <si>
    <t>-Lqey4gN1OBUwCIGPcEX</t>
  </si>
  <si>
    <t>-Lqey6EE6Sfl6G-5jCzU</t>
  </si>
  <si>
    <t>-Lqey816_XSD4YTsw8fK</t>
  </si>
  <si>
    <t>-Lqey9WGkDaJvvzjQTNE</t>
  </si>
  <si>
    <t>-LqeyBJFjsDq5o4pDmEz</t>
  </si>
  <si>
    <t>-LqeyD1FfHEGwsFrskVG</t>
  </si>
  <si>
    <t>-LqeyEpY67YLL6v8c_Cd</t>
  </si>
  <si>
    <t>-LqeyGYPjoJ_LoCD291h</t>
  </si>
  <si>
    <t>-LqeyIdwHISpK9bNdmBO</t>
  </si>
  <si>
    <t>-LqeyK_ToF3EuqzdhKzt</t>
  </si>
  <si>
    <t>-LqeyMKAk7DrUT_FDsdJ</t>
  </si>
  <si>
    <t>-LqeyNtG9goMJWjbmvpE</t>
  </si>
  <si>
    <t>-LqeyPapn2pnRfenEcl4</t>
  </si>
  <si>
    <t>-LqeyRPFNkVitX0D43Yg</t>
  </si>
  <si>
    <t>-LqeyT7GXzwccTCkgdyz</t>
  </si>
  <si>
    <t>-LqeyUvHDNkh4DYML6Rb</t>
  </si>
  <si>
    <t>-LqeyWdFRz11F4eReKmA</t>
  </si>
  <si>
    <t>-LqeyYCFX_NDp1i3DV8-</t>
  </si>
  <si>
    <t>-LqeyZvFhKbJlxnYS6iF</t>
  </si>
  <si>
    <t>-LqeyaiFp7yYLflpR3j7</t>
  </si>
  <si>
    <t>-LqeycRc_42thneLg29o</t>
  </si>
  <si>
    <t>-LqeyeEF1lGeU2LLo4kh</t>
  </si>
  <si>
    <t>-LqeyfucYuU5WNGh4hw6</t>
  </si>
  <si>
    <t>-LqeyhaFG-4A8qPNFZi_</t>
  </si>
  <si>
    <t>-LqeyjEQPM5sF6JJmPHp</t>
  </si>
  <si>
    <t>-Lqeyl1HRpclfNavgU4-</t>
  </si>
  <si>
    <t>-LqeymkFwU1Sr7801u9m</t>
  </si>
  <si>
    <t>-LqeyoYIDUIIXBDvHfTN</t>
  </si>
  <si>
    <t>-LqeyqGFIaMZmVK-mjjp</t>
  </si>
  <si>
    <t>-LqeyrpHmOxsdweM1qJO</t>
  </si>
  <si>
    <t>-LqeytYFeoOrFWDvmc1e</t>
  </si>
  <si>
    <t>-LqeyvLFkFJ8KU5uRmzk</t>
  </si>
  <si>
    <t>-Lqeyx3Gw8F4KtHi-3v0</t>
  </si>
  <si>
    <t>-LqeyzDHVflL1N48V7jN</t>
  </si>
  <si>
    <t>-Lqez-tIzQ-zrOxkJ029</t>
  </si>
  <si>
    <t>-Lqez1bHfHux-AhoV4bj</t>
  </si>
  <si>
    <t>-Lqez3P7g3q4xGmL3Ryp</t>
  </si>
  <si>
    <t>-Lqez5CMShxKG0lr5RaX</t>
  </si>
  <si>
    <t>-Lqez6vF8wQXYxwko3be</t>
  </si>
  <si>
    <t>-Lqez8dFgxKXlhB53ly2</t>
  </si>
  <si>
    <t>-LqezAQ08egglTLqzwqB</t>
  </si>
  <si>
    <t>-LqezCFB58jO0hFETqu7</t>
  </si>
  <si>
    <t>-LqezEBCX8_O_JmYGsPH</t>
  </si>
  <si>
    <t>-LqezFzD_r4ZXq8oUNPK</t>
  </si>
  <si>
    <t>-LqezHhC4vDAX8dQsgDH</t>
  </si>
  <si>
    <t>-LqezJTLH9P04kjBe98B</t>
  </si>
  <si>
    <t>-LqezLDD_wrXo9Jqg7c7</t>
  </si>
  <si>
    <t>-LqezMmD_yiTqaRop87M</t>
  </si>
  <si>
    <t>-LqezOVBHbbhttTpLODG</t>
  </si>
  <si>
    <t>-LqezPzDScBd_yV78hAy</t>
  </si>
  <si>
    <t>-LqezRhMvl2kTV84mhnk</t>
  </si>
  <si>
    <t>-LqezTGLBs-5n5pxRRWs</t>
  </si>
  <si>
    <t>-LqezV32m6W97cAO_t_R</t>
  </si>
  <si>
    <t>-LqezWYESd_2Vnu0z1bg</t>
  </si>
  <si>
    <t>-LqezY14buFAIkvtRib3</t>
  </si>
  <si>
    <t>-LqezZaBZYOKZ0j81zJ6</t>
  </si>
  <si>
    <t>-LqezaIsjc4R5NjBb6aS</t>
  </si>
  <si>
    <t>-LqezbsDCIIhixbNXCDx</t>
  </si>
  <si>
    <t>-LqezdaBGYHx7xre_jsW</t>
  </si>
  <si>
    <t>-Lqezf4LTLrz1Ic4x_cx</t>
  </si>
  <si>
    <t>-Lqezgd2hyIEDvqpMzCC</t>
  </si>
  <si>
    <t>-LqeziMDu4RawCgm852x</t>
  </si>
  <si>
    <t>-LqezjwTFEppk11DCkzP</t>
  </si>
  <si>
    <t>-LqezldDhaUh-CF30wU1</t>
  </si>
  <si>
    <t>-LqeznRBvOkCgT7aLw8e</t>
  </si>
  <si>
    <t>-Lqezp9MGVANNI7aBx67</t>
  </si>
  <si>
    <t>-LqezqxEWKar3ftT19k4</t>
  </si>
  <si>
    <t>-LqezsfC3G5aZNSgyyKf</t>
  </si>
  <si>
    <t>-LqezuECv4NeBtEsidrJ</t>
  </si>
  <si>
    <t>-LqezvxDVumu3q_XzW0C</t>
  </si>
  <si>
    <t>-LqezxR4N2lKlBWxBkyl</t>
  </si>
  <si>
    <t>-Lqezz-BAZbhXxXa2PT1</t>
  </si>
  <si>
    <t>-Lqf--iDJRQqJYfqgQ8u</t>
  </si>
  <si>
    <t>-Lqf-1NJtrzgMw-LxNns</t>
  </si>
  <si>
    <t>-Lqf-2xZ-caiBCjrfTqY</t>
  </si>
  <si>
    <t>-Lqf-4n2YEfLODm9L146</t>
  </si>
  <si>
    <t>-Lqf-7GH1JMTIihE6ukZ</t>
  </si>
  <si>
    <t>-Lqf-901p6C9rTcRk30N</t>
  </si>
  <si>
    <t>-Lqf-A_9pIRvicwBFcYy</t>
  </si>
  <si>
    <t>-Lqf-C39WxnKGvC5iWD4</t>
  </si>
  <si>
    <t>-Lqf-DY1LfB7ydcQZyMU</t>
  </si>
  <si>
    <t>-Lqf-F6BpBaa6wYtFZL6</t>
  </si>
  <si>
    <t>-Lqf-GmfhGvuxoYq3ir8</t>
  </si>
  <si>
    <t>-Lqf-IOIH5PULO1fuXBP</t>
  </si>
  <si>
    <t>-Lqf-K696gAAj6PeAzgZ</t>
  </si>
  <si>
    <t>-Lqf-LZwrGOoYbnrSmUA</t>
  </si>
  <si>
    <t>-Lqf-N9J_DUqYEF3XloJ</t>
  </si>
  <si>
    <t>-Lqf-OsKCbwn7QCfmWLb</t>
  </si>
  <si>
    <t>-Lqf-QRBY56KyA1V0X_o</t>
  </si>
  <si>
    <t>-Lqf-S98gDnIfls0jqVA</t>
  </si>
  <si>
    <t>-Lqf-Td1e-U5uAxBt0sj</t>
  </si>
  <si>
    <t>-Lqf-VCAmNibzhKoTJ82</t>
  </si>
  <si>
    <t>-Lqf-Wg8XtVTj0j5a-W4</t>
  </si>
  <si>
    <t>-Lqf-YADOstEBa1-WkoF</t>
  </si>
  <si>
    <t>-Lqf-Zj0mx641BXMYsWX</t>
  </si>
  <si>
    <t>-Lqf-aC5JZITvc7-orAL</t>
  </si>
  <si>
    <t>-Lqf-cBIh1VRnNaR6iCY</t>
  </si>
  <si>
    <t>-Lqf-djBdOzx3VX8PWmm</t>
  </si>
  <si>
    <t>-Lqf-fD1s3wayKkn6P_q</t>
  </si>
  <si>
    <t>-Lqf-gmBjxQmfnndrTp8</t>
  </si>
  <si>
    <t>-Lqf-iVKWXxKXN8opkkT</t>
  </si>
  <si>
    <t>-Lqf-k39qZSq0oacXARl</t>
  </si>
  <si>
    <t>-Lqf-lmJ2Ji3esF41cpI</t>
  </si>
  <si>
    <t>-Lqf-n_1bDIvAFBHod5H</t>
  </si>
  <si>
    <t>-Lqf-pICfwoXelTGd6wF</t>
  </si>
  <si>
    <t>-Lqf-qpv0Wgg7and_-Gx</t>
  </si>
  <si>
    <t>-Lqf-sL1Bc5KRyg67jV8</t>
  </si>
  <si>
    <t>-Lqf-tp19ETp_C-U0J-d</t>
  </si>
  <si>
    <t>-Lqf-vhVhsV5bd4-xYwo</t>
  </si>
  <si>
    <t>-Lqf-x_BUbLe1o9tObDE</t>
  </si>
  <si>
    <t>-Lqf-z8BTxOHYjaESD_j</t>
  </si>
  <si>
    <t>-Lqf0-cDgMcPewxq1ad1</t>
  </si>
  <si>
    <t>-Lqf01QGamp7YM2SaZH8</t>
  </si>
  <si>
    <t>-Lqf038EGUV5n13y3Xlo</t>
  </si>
  <si>
    <t>-Lqf04hqUJSG92q1tpxi</t>
  </si>
  <si>
    <t>-Lqf06P6rw_H3G2aXeel</t>
  </si>
  <si>
    <t>-Lqf07sTCR4K32u2COPr</t>
  </si>
  <si>
    <t>-Lqf09T2EzkQd1DlCuwF</t>
  </si>
  <si>
    <t>-Lqf0AuYzOSTEr0v_1mC</t>
  </si>
  <si>
    <t>-Lqf0CRCZSMY3kvt3Hef</t>
  </si>
  <si>
    <t>-Lqf0E-2f1611BS-n210</t>
  </si>
  <si>
    <t>-Lqf0Fj_QY73gcHhV9uW</t>
  </si>
  <si>
    <t>-Lqf0HFxJY2dWS3LHjY4</t>
  </si>
  <si>
    <t>-Lqf0Il3E2nPzEokn7Ox</t>
  </si>
  <si>
    <t>-Lqf0KFDUOYMDTvlrA1L</t>
  </si>
  <si>
    <t>-Lqf0M2F0JMIyjbU0kov</t>
  </si>
  <si>
    <t>-Lqf0NlAqKLXAbUaFSS0</t>
  </si>
  <si>
    <t>-Lqf0PKLMNagwL4pxA1J</t>
  </si>
  <si>
    <t>-Lqf0R23WvkRhQShZFYu</t>
  </si>
  <si>
    <t>-Lqf0SXASkZ7iSV4xywR</t>
  </si>
  <si>
    <t>-Lqf0U53J9lU693gjog2</t>
  </si>
  <si>
    <t>-Lqf0V_3FgbSWp1bTUci</t>
  </si>
  <si>
    <t>-Lqf0X33LcSJBfl9sFG9</t>
  </si>
  <si>
    <t>-Lqf0Yax9AtR1uTZFkAw</t>
  </si>
  <si>
    <t>-Lqf0_63x_deOXKrvnXH</t>
  </si>
  <si>
    <t>-Lqf0aaC-taYIbAHNrUW</t>
  </si>
  <si>
    <t>-Lqf0c9Bo7b-ufm_LhCT</t>
  </si>
  <si>
    <t>-Lqf0dsCBslFuuMOwF_-</t>
  </si>
  <si>
    <t>-Lqf0fRKPOHEOzsi97jD</t>
  </si>
  <si>
    <t>-Lqf0h9J1jNZjl0lENhy</t>
  </si>
  <si>
    <t>-Lqf0is4Zy7jUbalr20n</t>
  </si>
  <si>
    <t>-Lqf0kRKA9D_F9nUQrYh</t>
  </si>
  <si>
    <t>-Lqf0mm1M7RJTbUMSFXp</t>
  </si>
  <si>
    <t>-Lqf0oQ1i9TIpOVWwPM9</t>
  </si>
  <si>
    <t>-Lqf0pz9VMGQU7nrU_MU</t>
  </si>
  <si>
    <t>-Lqf0rT8zS4vmNPIStD7</t>
  </si>
  <si>
    <t>-Lqf0swhMeup65NHJk7j</t>
  </si>
  <si>
    <t>-Lqf0uV228vBmBq0TCmr</t>
  </si>
  <si>
    <t>-Lqf0wEBajwKjHPxJotl</t>
  </si>
  <si>
    <t>-Lqf0xnARy1-Ik0YOTxz</t>
  </si>
  <si>
    <t>-Lqf0zW8JJUV0ioNgcSS</t>
  </si>
  <si>
    <t>-Lqf10-89PQ6koJqnO-7</t>
  </si>
  <si>
    <t>-Lqf11Z9VOZ3LOd3sRJJ</t>
  </si>
  <si>
    <t>-Lqf133P2lABuk90cFtE</t>
  </si>
  <si>
    <t>-Lqf14X8f2nfmVHhTXgQ</t>
  </si>
  <si>
    <t>-Lqf16BW5mYw17DoNkqC</t>
  </si>
  <si>
    <t>-Lqf17oA5KVKBTkfoFS3</t>
  </si>
  <si>
    <t>-Lqf19NTK9krySktaEr0</t>
  </si>
  <si>
    <t>-Lqf1B5HCqrtHSQRBRRV</t>
  </si>
  <si>
    <t>-Lqf1Ct8kS1jdfenW1X_</t>
  </si>
  <si>
    <t>-Lqf1EqJz7u7C7w-tTYM</t>
  </si>
  <si>
    <t>-Lqf1Gi9eaG_DAa7ampp</t>
  </si>
  <si>
    <t>-Lqf1IRAwhcn1HAf9qBC</t>
  </si>
  <si>
    <t>-Lqf1K90ZZhKrSbCrq2N</t>
  </si>
  <si>
    <t>-Lqf1LdL08mLqIfpW5KB</t>
  </si>
  <si>
    <t>-Lqf1N7KhCSQ5RexqhUr</t>
  </si>
  <si>
    <t>-Lqf1Og114mmGJMqkl1L</t>
  </si>
  <si>
    <t>-Lqf1QAAHElWjBSOXQZh</t>
  </si>
  <si>
    <t>-Lqf1RjBPFSAmZcdOK7T</t>
  </si>
  <si>
    <t>-Lqf1TS9GmJ7NoCSypcy</t>
  </si>
  <si>
    <t>-Lqf1V0KUvkGyBKGvy8t</t>
  </si>
  <si>
    <t>-Lqf1WjAR7joS6f_kR66</t>
  </si>
  <si>
    <t>-Lqf1YDBdHXJdeWubTuk</t>
  </si>
  <si>
    <t>-Lqf1ZmHvReLXQFImAhn</t>
  </si>
  <si>
    <t>-Lqf1aV9GceNwiHNcG0N</t>
  </si>
  <si>
    <t>-Lqf1cKrypBgGuguxy9x</t>
  </si>
  <si>
    <t>-Lqf1e04CplTgcczI0_T</t>
  </si>
  <si>
    <t>-Lqf1fj5-vjDzId5GWfW</t>
  </si>
  <si>
    <t>-Lqf1hFsuuLb7woqDDG-</t>
  </si>
  <si>
    <t>-Lqf1j5DyWNTA-sybmKV</t>
  </si>
  <si>
    <t>-Lqf1koC2zE9utSDGzFZ</t>
  </si>
  <si>
    <t>-Lqf1mND5vUNhTcyWZew</t>
  </si>
  <si>
    <t>-Lqf1o54PD-fEEC8hAzA</t>
  </si>
  <si>
    <t>-Lqf1p_5xrNBss1lHNAX</t>
  </si>
  <si>
    <t>-Lqf1r3MkhvaMsfYa3_k</t>
  </si>
  <si>
    <t>-Lqf1scC6EcxlNVPOMzY</t>
  </si>
  <si>
    <t>-Lqf1u6CszOkqKiBRXV8</t>
  </si>
  <si>
    <t>-Lqf1vgSTRYpS6gNHtpe</t>
  </si>
  <si>
    <t>-Lqf1xOCirf94Mhj79cb</t>
  </si>
  <si>
    <t>-Lqf1yxNi9lGIpetVUEO</t>
  </si>
  <si>
    <t>-Lqf2-fDlh-7yg5yVbLC</t>
  </si>
  <si>
    <t>-Lqf219D5U84uhESAqaR</t>
  </si>
  <si>
    <t>-Lqf22iC0s1XWNI6NhXA</t>
  </si>
  <si>
    <t>-Lqf24RCuZx39FLS1MCT</t>
  </si>
  <si>
    <t>-Lqf26-E0eMq78DIvTk8</t>
  </si>
  <si>
    <t>-Lqf27iDmq2mG5huSGqY</t>
  </si>
  <si>
    <t>-Lqf29CMmLcDOFf03kwN</t>
  </si>
  <si>
    <t>-Lqf2AlDvka1KhFpoHpG</t>
  </si>
  <si>
    <t>-Lqf2CFCYPk028Y0p_5Y</t>
  </si>
  <si>
    <t>-Lqf2E2CsZywjO_r_kPB</t>
  </si>
  <si>
    <t>-Lqf2Fl57-lf_prJ9zhN</t>
  </si>
  <si>
    <t>-Lqf2HK5nxGRgoOdFkNn</t>
  </si>
  <si>
    <t>-Lqf2J2FoXqEoLUf1_W2</t>
  </si>
  <si>
    <t>-Lqf2Kq6ccoBqcv53czO</t>
  </si>
  <si>
    <t>-Lqf2MZCsGTGSw9OnW0p</t>
  </si>
  <si>
    <t>-Lqf2O2DCH1muoZcp-F1</t>
  </si>
  <si>
    <t>-Lqf2PbDbu1E05IJq1PS</t>
  </si>
  <si>
    <t>-Lqf2RKCaulmM-QPlESh</t>
  </si>
  <si>
    <t>-Lqf2TDg7oMhWv12CZds</t>
  </si>
  <si>
    <t>-Lqf2UoyhJQH_s0BeNff</t>
  </si>
  <si>
    <t>-Lqf2WP4OsMa4HN3eMIQ</t>
  </si>
  <si>
    <t>-Lqf2Y77U7iOTz4HLqEo</t>
  </si>
  <si>
    <t>-Lqf2Zg3u1cojocA8hjo</t>
  </si>
  <si>
    <t>-Lqf2akc0ubUXmMZiQhQ</t>
  </si>
  <si>
    <t>-Lqf2cPqbnmxW_5wdDQA</t>
  </si>
  <si>
    <t>-Lqf2dvCM6OFrlEijKCt</t>
  </si>
  <si>
    <t>-Lqf2fU4JgyVRSNVsO14</t>
  </si>
  <si>
    <t>-Lqf2hCChhGkqCUJ_Qxz</t>
  </si>
  <si>
    <t>-Lqf2igGSPk-SQgNW0Ww</t>
  </si>
  <si>
    <t>-Lqf2kFCLoNzXavQ18eI</t>
  </si>
  <si>
    <t>-Lqf2lyX9GBZ8Su7pdyc</t>
  </si>
  <si>
    <t>-Lqf2nXDay7XcDrBzqp9</t>
  </si>
  <si>
    <t>-Lqf2pFDkill22Ttr27p</t>
  </si>
  <si>
    <t>-Lqf2qrASrT3W4SXdUH1</t>
  </si>
  <si>
    <t>-Lqf2sTJBKtPrSUUtzhB</t>
  </si>
  <si>
    <t>-Lqf2u0N_VJEwEGhyUIv</t>
  </si>
  <si>
    <t>-Lqf2v_DrDGk8_KYdFo4</t>
  </si>
  <si>
    <t>-Lqf2xICrVJcYQZyj-fy</t>
  </si>
  <si>
    <t>-Lqf2z1_tUGGlwIYUzmC</t>
  </si>
  <si>
    <t>-Lqf3-eCOzBFjTkBRNku</t>
  </si>
  <si>
    <t>-Lqf31NCjN_Cm6cpu4Dc</t>
  </si>
  <si>
    <t>-Lqf33KCiaQygTZ3rKPq</t>
  </si>
  <si>
    <t>-Lqf34roVBUoAuxQ0FCV</t>
  </si>
  <si>
    <t>-Lqf36N44T5itQRe_vUr</t>
  </si>
  <si>
    <t>-Lqf37rDVbDWR14drZl6</t>
  </si>
  <si>
    <t>-Lqf39LC-tTNSWyikniz</t>
  </si>
  <si>
    <t>-Lqf3AuBsH70zUBsqdQb</t>
  </si>
  <si>
    <t>-Lqf3COcZyqptoZ530bq</t>
  </si>
  <si>
    <t>-Lqf3ERDu9dlQ5-RYVDv</t>
  </si>
  <si>
    <t>-Lqf3GDLjVyGxUDxXzG8</t>
  </si>
  <si>
    <t>-Lqf3HwCFhrpkoUi_buB</t>
  </si>
  <si>
    <t>-Lqf3JQB9iZ7txkFKv3K</t>
  </si>
  <si>
    <t>-Lqf3LDAmgb77ZQf0zeG</t>
  </si>
  <si>
    <t>-Lqf3Mh22vmLAzJwqwAL</t>
  </si>
  <si>
    <t>-Lqf3OG13PPIVAWBmIQO</t>
  </si>
  <si>
    <t>-Lqf3Pz2iq_2KNqPujyx</t>
  </si>
  <si>
    <t>-Lqf3RT1YjS74JDJmdkp</t>
  </si>
  <si>
    <t>-Lqf3TFs0pmi1G3cjbP6</t>
  </si>
  <si>
    <t>-Lqf3UkB2OVyQ2OZvT4m</t>
  </si>
  <si>
    <t>-Lqf3WJCSuqO3omkQLNV</t>
  </si>
  <si>
    <t>-Lqf3Y1KJvqYk1kWlB62</t>
  </si>
  <si>
    <t>-Lqf3Zp2MwKcJhvagCrc</t>
  </si>
  <si>
    <t>-Lqf3aYC1Soe65caQlWP</t>
  </si>
  <si>
    <t>-Lqf3c6B0O_wnKBHx4LE</t>
  </si>
  <si>
    <t>-Lqf3dpBlFo3FHzwyUFG</t>
  </si>
  <si>
    <t>-Lqf3fcBJD_Oy7WfgLc7</t>
  </si>
  <si>
    <t>-Lqf3hLAKW-x5gQmnzWZ</t>
  </si>
  <si>
    <t>-Lqf3ip3TLOaH5AQ5RE9</t>
  </si>
  <si>
    <t>-Lqf3kN_Tqa2GqcF2x_p</t>
  </si>
  <si>
    <t>-Lqf3ls3N-D7xGgPyvRf</t>
  </si>
  <si>
    <t>-Lqf3nMClbMgryByieMN</t>
  </si>
  <si>
    <t>-Lqf3ovKB4ZRP8kCQ80n</t>
  </si>
  <si>
    <t>-Lqf3qagq3uecyi2mt1m</t>
  </si>
  <si>
    <t>-Lqf3sCAiK-Vyv8btemF</t>
  </si>
  <si>
    <t>-Lqf3ttwf_V6F__0cJmW</t>
  </si>
  <si>
    <t>-Lqf3vPCljBWnVttI10f</t>
  </si>
  <si>
    <t>-Lqf3wzPBojFp18c42FV</t>
  </si>
  <si>
    <t>-Lqf3ygK6pNZOhgG4n0v</t>
  </si>
  <si>
    <t>-Lqf4-FD-f3Q9GhJG0aG</t>
  </si>
  <si>
    <t>-Lqf40yAaviPS-grnjCK</t>
  </si>
  <si>
    <t>-Lqf42SCQn7LpjzK3Vt-</t>
  </si>
  <si>
    <t>-Lqf44-7xPOGpZOA5hxB</t>
  </si>
  <si>
    <t>-Lqf45fXsSVmiQaOMoC0</t>
  </si>
  <si>
    <t>-Lqf47IKeyGXswp3qi4X</t>
  </si>
  <si>
    <t>-Lqf4909xXKAkuTPXNzZ</t>
  </si>
  <si>
    <t>-Lqf4AmtQeALx8khNYjV</t>
  </si>
  <si>
    <t>-Lqf4CGvULxV5xnLoLuo</t>
  </si>
  <si>
    <t>-Lqf4DljHApI6-0sY3kD</t>
  </si>
  <si>
    <t>-Lqf4FJm1sax8ub4141I</t>
  </si>
  <si>
    <t>-Lqf4Gp0s71xxZMUsz1W</t>
  </si>
  <si>
    <t>-Lqf4IJ2RckjgDhGB96r</t>
  </si>
  <si>
    <t>-Lqf4K90VboSRpm2M-xZ</t>
  </si>
  <si>
    <t>-Lqf4Lnmvl97HcxJXtGM</t>
  </si>
  <si>
    <t>-Lqf4NRwbrs4Vjl8oxoE</t>
  </si>
  <si>
    <t>-Lqf4P3gelRoOOtdQtzW</t>
  </si>
  <si>
    <t>-Lqf4Qe6Cc6n4zRLPfy6</t>
  </si>
  <si>
    <t>-Lqf4SN5KuzK21XeXLTw</t>
  </si>
  <si>
    <t>-Lqf4TqxM41K_FIiKvtO</t>
  </si>
  <si>
    <t>-Lqf4VRB-rFA7Q7CMYrE</t>
  </si>
  <si>
    <t>-Lqf4XAHHbxSkFSb32TB</t>
  </si>
  <si>
    <t>-Lqf4Yi0h0T_eZ8Kqrin</t>
  </si>
  <si>
    <t>-Lqf4_Q1iqw9wWjqW3rK</t>
  </si>
  <si>
    <t>-Lqf4awH142DPHeurCBO</t>
  </si>
  <si>
    <t>-Lqf4cU2fsqAIstenYIZ</t>
  </si>
  <si>
    <t>-Lqf4dyCfDHa2QwwAZtg</t>
  </si>
  <si>
    <t>-Lqf4fQnNtnH2UcW5SBB</t>
  </si>
  <si>
    <t>-Lqf4gwB8Wt0P40tkTVB</t>
  </si>
  <si>
    <t>-Lqf4iU39smsR5d0CP7J</t>
  </si>
  <si>
    <t>-Lqf4kI1y1jg5kPZ-GAM</t>
  </si>
  <si>
    <t>-Lqf4m09UZgSU2AglNwu</t>
  </si>
  <si>
    <t>-Lqf4nU7IkwrvXeHkqEh</t>
  </si>
  <si>
    <t>-Lqf4p32XSZANpvXU4BN</t>
  </si>
  <si>
    <t>-Lqf4qm0JP0qgJBSEnUu</t>
  </si>
  <si>
    <t>-Lqf4sK7HjvIdSU9LfYX</t>
  </si>
  <si>
    <t>-Lqf4uLi796ctxkpvTSM</t>
  </si>
  <si>
    <t>-Lqf4w3w8z74OqjxNzmv</t>
  </si>
  <si>
    <t>-Lqf4xXpCzj3twd9XVh-</t>
  </si>
  <si>
    <t>-Lqf4zN0WZ9KTMlONWQC</t>
  </si>
  <si>
    <t>-Lqf50PS3vO3XbkcRfH8</t>
  </si>
  <si>
    <t>-Lqf525w96AG_pE-Vb_6</t>
  </si>
  <si>
    <t>-Lqf53b-1k8NyCs5J0RF</t>
  </si>
  <si>
    <t>-Lqf558woKloQJ9JE-H2</t>
  </si>
  <si>
    <t>-Lqf56aKZyP2Tk2sorJc</t>
  </si>
  <si>
    <t>-Lqf5881BC9oiReViFhB</t>
  </si>
  <si>
    <t>-Lqf59fvEf3iz53yiqaa</t>
  </si>
  <si>
    <t>-Lqf5B7G_n3iexrzbrd6</t>
  </si>
  <si>
    <t>-Lqf5CcfCjh2l__1i6aP</t>
  </si>
  <si>
    <t>-Lqf5E99LezhmMP1hnLU</t>
  </si>
  <si>
    <t>-Lqf5Fh4OHmVuh3b2qk_</t>
  </si>
  <si>
    <t>-Lqf5HQ2EM4sAtRR93eC</t>
  </si>
  <si>
    <t>-Lqf5IvKt_N-3Y2Qaks0</t>
  </si>
  <si>
    <t>-Lqf5KUBhKXH0YjWu6kT</t>
  </si>
  <si>
    <t>-Lqf5LwuZp22a4ClhQK7</t>
  </si>
  <si>
    <t>-Lqf5NcruAMfu3CJ2_OW</t>
  </si>
  <si>
    <t>-Lqf5PCoKEgcdUI2Rxjs</t>
  </si>
  <si>
    <t>-Lqf5R0vDd8NPVZxO5Tn</t>
  </si>
  <si>
    <t>-Lqf5SVw7R6d9KOQxQZP</t>
  </si>
  <si>
    <t>-Lqf5Tzwl7Mowsrhmx7u</t>
  </si>
  <si>
    <t>-Lqf5V_0IZZ8yrDqbXRZ</t>
  </si>
  <si>
    <t>-Lqf5X1wOcpsso2-HV28</t>
  </si>
  <si>
    <t>-Lqf5YY-MBwOBGTtGC03</t>
  </si>
  <si>
    <t>-Lqf5_60cBpYTtwE2yl1</t>
  </si>
  <si>
    <t>-Lqf5ap2yRXnWKBAnnhi</t>
  </si>
  <si>
    <t>-Lqf5cO1GFQC0sb4mBiN</t>
  </si>
  <si>
    <t>-Lqf5e60LJ6C30BychCq</t>
  </si>
  <si>
    <t>-Lqf5fZl2PxWA4zbPlFB</t>
  </si>
  <si>
    <t>-Lqf5h4AzmxQMrQAH-oc</t>
  </si>
  <si>
    <t>-Lqf5ix0DlQnT0OecjmN</t>
  </si>
  <si>
    <t>-Lqf5ke4fNWnyK8qfqcw</t>
  </si>
  <si>
    <t>-Lqf5m91wR3jju6qDvKG</t>
  </si>
  <si>
    <t>-Lqf5nbmuiN_HlSGGqua</t>
  </si>
  <si>
    <t>-Lqf5pB3aRuykL2riYrE</t>
  </si>
  <si>
    <t>-Lqf5r-GD3Rx-8-63B3d</t>
  </si>
  <si>
    <t>-Lqf5siOLD_7F6rWEDMw</t>
  </si>
  <si>
    <t>-Lqf5uRGWxlSUS_wuFTI</t>
  </si>
  <si>
    <t>-Lqf5w-5xi7vH-bXPvfe</t>
  </si>
  <si>
    <t>-Lqf5xi9pOlCR-g9dUHP</t>
  </si>
  <si>
    <t>-Lqf5zHGnjMULFcic9rG</t>
  </si>
  <si>
    <t>-Lqf60-5OJAS5_LMfg5H</t>
  </si>
  <si>
    <t>-Lqf61U7wbAM4xHt_tlY</t>
  </si>
  <si>
    <t>-Lqf632EXuZcXeypZ6pG</t>
  </si>
  <si>
    <t>-Lqf64lGsggUL601XHOa</t>
  </si>
  <si>
    <t>-Lqf66LW9tFFUomqGj48</t>
  </si>
  <si>
    <t>-Lqf682EtdO5GpaHxE7T</t>
  </si>
  <si>
    <t>-Lqf69uEUfYVeBEG92Eu</t>
  </si>
  <si>
    <t>-Lqf6BZE8aKvcNut3sOD</t>
  </si>
  <si>
    <t>-Lqf6DLm2yMM0ZPsBiI3</t>
  </si>
  <si>
    <t>-Lqf6EqEIqQPyni40yv3</t>
  </si>
  <si>
    <t>-Lqf6GdE4eOtjoY-aAJo</t>
  </si>
  <si>
    <t>-Lqf6If8MnTWqzZqvmqD</t>
  </si>
  <si>
    <t>-Lqf6KO7CzeE87qB_MOm</t>
  </si>
  <si>
    <t>-Lqf6LsF7-8uD0DxKruu</t>
  </si>
  <si>
    <t>-Lqf6NRHp-q8l5qhOSnd</t>
  </si>
  <si>
    <t>-Lqf6PPUAqDOCgM-dYcv</t>
  </si>
  <si>
    <t>-Lqf6QxNNqBy-E6MsjIW</t>
  </si>
  <si>
    <t>-Lqf6SfFNV8JcFRe7l2D</t>
  </si>
  <si>
    <t>-Lqf6UT7gjjtgyzpAvNP</t>
  </si>
  <si>
    <t>-Lqf6WBF824rBN2JLq1x</t>
  </si>
  <si>
    <t>-Lqf6XkIkA4QNQ6XiQds</t>
  </si>
  <si>
    <t>-Lqf6ZT752bJH4AJlnux</t>
  </si>
  <si>
    <t>-Lqf6_x5kaD84TLX4JUC</t>
  </si>
  <si>
    <t>-Lqf6bW6yBoY7hP1emzB</t>
  </si>
  <si>
    <t>-Lqf6d-F0ZhF-Mbb4ofS</t>
  </si>
  <si>
    <t>-Lqf6enGN4tiZnehE2tp</t>
  </si>
  <si>
    <t>-Lqf6gWGy4rLFW51hTyv</t>
  </si>
  <si>
    <t>-Lqf6iY6e4x3cUyvDbQ9</t>
  </si>
  <si>
    <t>-Lqf6kGQTBF3_JfUR9Hb</t>
  </si>
  <si>
    <t>-Lqf6lp6vIujPfmWYItE</t>
  </si>
  <si>
    <t>-Lqf6nJFZLdQv69yqxA5</t>
  </si>
  <si>
    <t>-Lqf6onG28lO9pZ3FqEp</t>
  </si>
  <si>
    <t>-Lqf6qM7qsVNrqFFTZ8o</t>
  </si>
  <si>
    <t>-Lqf6rqR-QUV0TiuD_AQ</t>
  </si>
  <si>
    <t>-Lqf6tKFlJnHwK3f4O4K</t>
  </si>
  <si>
    <t>-Lqf6utFxK-HjPYaZER6</t>
  </si>
  <si>
    <t>-Lqf6wbExjlAzqPwdf-G</t>
  </si>
  <si>
    <t>-Lqf6yA5xrbwfmFuic_Y</t>
  </si>
  <si>
    <t>-Lqf6ztFZwZG9E6pEIdD</t>
  </si>
  <si>
    <t>-Lqf70gEnrJ9VHG9OwqB</t>
  </si>
  <si>
    <t>-Lqf72PQtT-10jw2Kbnv</t>
  </si>
  <si>
    <t>-Lqf74CFo5Lm3mm12q37</t>
  </si>
  <si>
    <t>-Lqf75vEAWoLh085EZ-J</t>
  </si>
  <si>
    <t>-Lqf77e2KEO8CpsBB-oa</t>
  </si>
  <si>
    <t>-Lqf79CHZszz6XH5x2Q2</t>
  </si>
  <si>
    <t>-Lqf7B-FaWqWO1sG5xUV</t>
  </si>
  <si>
    <t>-Lqf7Ci62tjVYciZlJux</t>
  </si>
  <si>
    <t>-Lqf7ECF-ZNzZZyJaTwH</t>
  </si>
  <si>
    <t>-Lqf7Fl7TPoycl4uDJGv</t>
  </si>
  <si>
    <t>-Lqf7HF7pG81H070hFH7</t>
  </si>
  <si>
    <t>-Lqf7IoGUtoK7k1tdsbo</t>
  </si>
  <si>
    <t>-Lqf7Kg6R5nsG79f2vFf</t>
  </si>
  <si>
    <t>-Lqf7MK7WxxDuiAWgZQn</t>
  </si>
  <si>
    <t>-Lqf7O26f-S7U4uhVIEa</t>
  </si>
  <si>
    <t>-Lqf7PX5nsTDspdghD0c</t>
  </si>
  <si>
    <t>-Lqf7RK7cxAl6cWqneWz</t>
  </si>
  <si>
    <t>-Lqf7So7g7yHY21imxAx</t>
  </si>
  <si>
    <t>-Lqf7UN6PP3hXCNjB1JT</t>
  </si>
  <si>
    <t>-Lqf7W57KadefC9r1zcQ</t>
  </si>
  <si>
    <t>-Lqf7Xt6oc7srdZSQ1_l</t>
  </si>
  <si>
    <t>-Lqf7ZuvvkhcK3lhFktN</t>
  </si>
  <si>
    <t>-Lqf7asCi8TLFZMGYvu-</t>
  </si>
  <si>
    <t>-Lqf7cRCx8qhNls5y3o4</t>
  </si>
  <si>
    <t>-Lqf7e9CelBY2mdGOFem</t>
  </si>
  <si>
    <t>-Lqf7fdEnBRT64vvzGaf</t>
  </si>
  <si>
    <t>-Lqf7hCDJOErkY-FqrTo</t>
  </si>
  <si>
    <t>-Lqf7ivEhmN1q6eyg58j</t>
  </si>
  <si>
    <t>-Lqf7kZCZYypxjx8T1lR</t>
  </si>
  <si>
    <t>-Lqf7mCMSfIHlR06A6KC</t>
  </si>
  <si>
    <t>-Lqf7o-GzQV5U6H4Ifjz</t>
  </si>
  <si>
    <t>-Lqf7piC6HAfEst2WjST</t>
  </si>
  <si>
    <t>-Lqf7rHE_1yIQJ8N3FzI</t>
  </si>
  <si>
    <t>-Lqf7t0KtJvQvQn2gZsa</t>
  </si>
  <si>
    <t>-Lqf7uT-mDQQM18SSFCo</t>
  </si>
  <si>
    <t>-Lqf7w24zOZkyHLzV9i7</t>
  </si>
  <si>
    <t>-Lqf7xXHOe847SfxGQiB</t>
  </si>
  <si>
    <t>-Lqf7zXb1JeOcaweieD2</t>
  </si>
  <si>
    <t>-Lqf80HDVxeaMw-Kchrh</t>
  </si>
  <si>
    <t>-Lqf81qDOQk8HQLyFter</t>
  </si>
  <si>
    <t>-Lqf83ZC2AT81rpsXxnr</t>
  </si>
  <si>
    <t>-Lqf857FJFjROCL_8_mu</t>
  </si>
  <si>
    <t>-Lqf86p7yaGy5jE1B-75</t>
  </si>
  <si>
    <t>-Lqf88d3cZnXXOTsh4wg</t>
  </si>
  <si>
    <t>-Lqf8AJkXXKUov9dE2pt</t>
  </si>
  <si>
    <t>-Lqf8BvM81xd5QnTML3z</t>
  </si>
  <si>
    <t>-Lqf8Dd3vAA8OKNY6V4c</t>
  </si>
  <si>
    <t>-Lqf8F74fWoSuw1x0l0_</t>
  </si>
  <si>
    <t>-Lqf8Gg53Xp7XalTRyRU</t>
  </si>
  <si>
    <t>-Lqf8IPNnS8y09Y3YPVR</t>
  </si>
  <si>
    <t>-Lqf8Jy62KhhxUQ1Cggt</t>
  </si>
  <si>
    <t>-Lqf8LgCQx31dA8FoZuh</t>
  </si>
  <si>
    <t>-Lqf8NACzeRQOF-6Xhfk</t>
  </si>
  <si>
    <t>-Lqf8OkTmTDjmzWAbzcZ</t>
  </si>
  <si>
    <t>-Lqf8QSFMDuRlBNXu9td</t>
  </si>
  <si>
    <t>-Lqf8SFFyT1N0AIkSkt4</t>
  </si>
  <si>
    <t>-Lqf8Ty4fELZ_4IEy_0m</t>
  </si>
  <si>
    <t>-Lqf8VXDH9LmsVRpca4w</t>
  </si>
  <si>
    <t>-Lqf8XCk-EsEj5znQaxC</t>
  </si>
  <si>
    <t>-Lqf8Z25_Vtsck_bv4gF</t>
  </si>
  <si>
    <t>-Lqf8_XCzEtOu4iuOTXF</t>
  </si>
  <si>
    <t>-Lqf8azy1vto46Ja3njf</t>
  </si>
  <si>
    <t>-Lqf8c_VSPnBJnRIwrFr</t>
  </si>
  <si>
    <t>-Lqf8eIBtBnzV8_grjkQ</t>
  </si>
  <si>
    <t>-Lqf8gA5TWtvbeJKlZ2a</t>
  </si>
  <si>
    <t>-Lqf8hoCze5xQJtrUJqH</t>
  </si>
  <si>
    <t>-Lqf8jN4YYFE13F3P7wA</t>
  </si>
  <si>
    <t>-Lqf8l5B9C-HPp1wtMH3</t>
  </si>
  <si>
    <t>-Lqf8meETEv17Xcs5KxU</t>
  </si>
  <si>
    <t>-Lqf8oNN-Bn39Bgx_5ri</t>
  </si>
  <si>
    <t>-Lqf8qADQvBo2IKJRdpF</t>
  </si>
  <si>
    <t>-Lqf8rtB8BMvW_ILwXA0</t>
  </si>
  <si>
    <t>-Lqf8u4Lhb1ZMPVV5wPB</t>
  </si>
  <si>
    <t>-Lqf8viENfFU4yL3tvoX</t>
  </si>
  <si>
    <t>-Lqf8xRLzl8aQIQOre4o</t>
  </si>
  <si>
    <t>-Lqf8yvDv1nynGW-v2JG</t>
  </si>
  <si>
    <t>-Lqf9-UC8z8p6va649i-</t>
  </si>
  <si>
    <t>-Lqf91SL9O5nryUsDT5-</t>
  </si>
  <si>
    <t>-Lqf930TtV6YS_lTIdMI</t>
  </si>
  <si>
    <t>-Lqf94iBrMtQTj74dzyY</t>
  </si>
  <si>
    <t>-Lqf96H3q68weyVR5ioa</t>
  </si>
  <si>
    <t>-Lqf98BwuGmSo3ejZ9OX</t>
  </si>
  <si>
    <t>-Lqf99oRQUMCod22yX8i</t>
  </si>
  <si>
    <t>-Lqf9BWD9zOpLS3FGtyI</t>
  </si>
  <si>
    <t>-Lqf9D4TeR9ou_CdJgOM</t>
  </si>
  <si>
    <t>-Lqf9EnNxCr0aO-bc8vM</t>
  </si>
  <si>
    <t>-Lqf9Ga6pHdcmwBGnQhA</t>
  </si>
  <si>
    <t>-Lqf9IJ4hqlOKzvcV51l</t>
  </si>
  <si>
    <t>-Lqf9K9peQBNCVxn1x2k</t>
  </si>
  <si>
    <t>-Lqf9Lp2vWS15BA0n8Zj</t>
  </si>
  <si>
    <t>-Lqf9NOKRx_ULd9wkXLU</t>
  </si>
  <si>
    <t>-Lqf9P6C-pLIJolJSO0L</t>
  </si>
  <si>
    <t>-Lqf9Q_4aY57jGj6HsfE</t>
  </si>
  <si>
    <t>-Lqf9S92setZEUf2-ZAM</t>
  </si>
  <si>
    <t>-Lqf9TdA2jLK2O62ltrT</t>
  </si>
  <si>
    <t>-Lqf9V64wnCxz5EbpsTW</t>
  </si>
  <si>
    <t>-Lqf9WgC7PxANKPVVgTg</t>
  </si>
  <si>
    <t>-Lqf9YMpiuy0HS6tCYWX</t>
  </si>
  <si>
    <t>-Lqf9ZyBfQZHjkRMOjHg</t>
  </si>
  <si>
    <t>-Lqf9agA5MlBUENpEymh</t>
  </si>
  <si>
    <t>-Lqf9cAKsixri-Kt_xla</t>
  </si>
  <si>
    <t>-Lqf9djEWwYzH9B8PW6O</t>
  </si>
  <si>
    <t>-Lqf9fQy7mszWEZS-8m4</t>
  </si>
  <si>
    <t>-Lqf9h02fc5ijfhkDNGf</t>
  </si>
  <si>
    <t>-Lqf9ijCDyIjr_-fSDub</t>
  </si>
  <si>
    <t>-Lqf9kbCZ2rUDP0SaycR</t>
  </si>
  <si>
    <t>-Lqf9mFCU2J-dqhgwe75</t>
  </si>
  <si>
    <t>-Lqf9noCKU4RL75S9Hs2</t>
  </si>
  <si>
    <t>-Lqf9prTg5MvakvGL4Vn</t>
  </si>
  <si>
    <t>-Lqf9rY7dt2Bdo07ybiS</t>
  </si>
  <si>
    <t>-Lqf9tHCvHIbCOvi8c0l</t>
  </si>
  <si>
    <t>-Lqf9uqCxQOZm89HQEqU</t>
  </si>
  <si>
    <t>-Lqf9wZCElx8G2RI6cq7</t>
  </si>
  <si>
    <t>-Lqf9y75XdxzyTLIDRsX</t>
  </si>
  <si>
    <t>-Lqf9znrWo8dHun7jeWv</t>
  </si>
  <si>
    <t>-LqfA0d38pw_UKaH5M2c</t>
  </si>
  <si>
    <t>-LqfA2MC007vjqY1V7qd</t>
  </si>
  <si>
    <t>-LqfA3uG_PcilP8zneJv</t>
  </si>
  <si>
    <t>-LqfA5c6e8EI9Jt0YpZG</t>
  </si>
  <si>
    <t>-LqfA7R5QkFv7wAMO_pu</t>
  </si>
  <si>
    <t>-LqfA96qBP-iE22vBvYY</t>
  </si>
  <si>
    <t>-LqfAAxXVqO2rzOY469B</t>
  </si>
  <si>
    <t>-LqfACgSiOd-_5KnVwJx</t>
  </si>
  <si>
    <t>-LqfAEECnBtXi7XWkq96</t>
  </si>
  <si>
    <t>-LqfAFxCT_BOzTJZB7mY</t>
  </si>
  <si>
    <t>-LqfAHRCurMoiZsEyACH</t>
  </si>
  <si>
    <t>-LqfAJ-DobFvMj0QN3QZ</t>
  </si>
  <si>
    <t>-LqfAKUNre_vAo8jxoVb</t>
  </si>
  <si>
    <t>-LqfAMHCv0euB5Jz-Tns</t>
  </si>
  <si>
    <t>-LqfAO-4aXErTMv2KSIE</t>
  </si>
  <si>
    <t>-LqfAPU461u8RbJvAHqi</t>
  </si>
  <si>
    <t>-LqfAR2EbHKBl8El8-kY</t>
  </si>
  <si>
    <t>-LqfASXCc01leRojEjGw</t>
  </si>
  <si>
    <t>-LqfAU0MNJJmlRCCDW7k</t>
  </si>
  <si>
    <t>-LqfAV_DOiwvcU531mzb</t>
  </si>
  <si>
    <t>-LqfAXINrskIe4dukODD</t>
  </si>
  <si>
    <t>-LqfAYrCMbicexKmTfZq</t>
  </si>
  <si>
    <t>-LqfA__Ex6hty76luaIB</t>
  </si>
  <si>
    <t>-LqfAb8DW5wc4AnGTVZv</t>
  </si>
  <si>
    <t>-LqfAcrMR0rrJD_B78WS</t>
  </si>
  <si>
    <t>-LqfAeeCD4y3bTH-ss3j</t>
  </si>
  <si>
    <t>-LqfAgNCiH52yzVPhyem</t>
  </si>
  <si>
    <t>-LqfAhrCKsQBh-s0Uwcz</t>
  </si>
  <si>
    <t>-LqfAjQEgIE3lFOGKgfK</t>
  </si>
  <si>
    <t>-LqfAkvbXiJ1D7PVGse7</t>
  </si>
  <si>
    <t>-LqfAmhDGsPl19pChE6n</t>
  </si>
  <si>
    <t>-LqfAoQEmjy5Ifz-Mdu6</t>
  </si>
  <si>
    <t>-LqfApu54ndB7WJr45kM</t>
  </si>
  <si>
    <t>-LqfArT37PhkdX9ovnYe</t>
  </si>
  <si>
    <t>-LqfAt7GcJweOJpj34_V</t>
  </si>
  <si>
    <t>-LqfAukEJjRZceE5METE</t>
  </si>
  <si>
    <t>-LqfAwTCtP3b2PTuWft6</t>
  </si>
  <si>
    <t>-LqfAy1Oh9HFDDJky4ff</t>
  </si>
  <si>
    <t>-LqfAzkEwoJbwT7bqnWZ</t>
  </si>
  <si>
    <t>-LqfB0ECkkSQUB2LjVie</t>
  </si>
  <si>
    <t>-LqfB26D4dkhKEZqj6Lo</t>
  </si>
  <si>
    <t>-LqfB3o6aKgFVEevgeUL</t>
  </si>
  <si>
    <t>-LqfB5YB91QtOHOtk52O</t>
  </si>
  <si>
    <t>-LqfB71AgM2254Ih2EF8</t>
  </si>
  <si>
    <t>-LqfB8aAIVFOJxnuzAV7</t>
  </si>
  <si>
    <t>-LqfBAJCIJpLJHsGRkJ3</t>
  </si>
  <si>
    <t>-LqfBC2TOcO2P01oxRkg</t>
  </si>
  <si>
    <t>-LqfBDZxK7ks2oMRwbvF</t>
  </si>
  <si>
    <t>-LqfBF3603VQixgo_YKT</t>
  </si>
  <si>
    <t>-LqfBGxB5Fi4NdpSXoJf</t>
  </si>
  <si>
    <t>-LqfBIaCjysPAtxpXsDE</t>
  </si>
  <si>
    <t>-LqfBK9DQcGR_1No_ud3</t>
  </si>
  <si>
    <t>-LqfBLcGH_1Le_nwQN-_</t>
  </si>
  <si>
    <t>-LqfBNQ60faxYyEC6Dwe</t>
  </si>
  <si>
    <t>-LqfBP6Palp3VLXvyqdw</t>
  </si>
  <si>
    <t>-LqfBQd3zom4lkf_BDZs</t>
  </si>
  <si>
    <t>-LqfBSB6rGoq3Ml7CZOS</t>
  </si>
  <si>
    <t>-LqfBTuGIiqHHWu6bQnb</t>
  </si>
  <si>
    <t>-LqfBVVJo1o14-gFK5Nb</t>
  </si>
  <si>
    <t>-LqfBXCMZrdvaVSxWGLu</t>
  </si>
  <si>
    <t>-LqfBZ-BOwWS-dlk3hgP</t>
  </si>
  <si>
    <t>-LqfB_UCT4FBvh74IJEz</t>
  </si>
  <si>
    <t>-LqfBayCxECgWndvzWCy</t>
  </si>
  <si>
    <t>-LqfBcW6IhR3dycMqf4d</t>
  </si>
  <si>
    <t>-LqfBeKConrx2y6VhRhz</t>
  </si>
  <si>
    <t>-LqfBg23reVnAXxOOkDv</t>
  </si>
  <si>
    <t>-LqfBhXE4t8WLQ8383UK</t>
  </si>
  <si>
    <t>-LqfBj-5GvgPEeDzvMI7</t>
  </si>
  <si>
    <t>-LqfBkZ55bhVGkLGtMRq</t>
  </si>
  <si>
    <t>-LqfBmIIbYAUoG5o1LE1</t>
  </si>
  <si>
    <t>-LqfBnrBhik8NNr79j0o</t>
  </si>
  <si>
    <t>-LqfBp_2GLE70rnKCRmi</t>
  </si>
  <si>
    <t>-LqfBrSCBDT4QHJey-Uw</t>
  </si>
  <si>
    <t>-LqfBtP6WiJHIILM-J1R</t>
  </si>
  <si>
    <t>-LqfBv7WCFfgisde_nzY</t>
  </si>
  <si>
    <t>-LqfBwvCHLG4iDqqp2g2</t>
  </si>
  <si>
    <t>-LqfBytbl2fjj1mnLZb6</t>
  </si>
  <si>
    <t>-LqfC-aCsdm6-m7vya9w</t>
  </si>
  <si>
    <t>-LqfC19CRV7Dqq8JhonQ</t>
  </si>
  <si>
    <t>-LqfC31C3C4ILlaxGOES</t>
  </si>
  <si>
    <t>-LqfC4fCp-SJCLZq01Db</t>
  </si>
  <si>
    <t>-LqfC6E3J-vLPuvzcwFT</t>
  </si>
  <si>
    <t>-LqfC7us-ACs50lAPxbQ</t>
  </si>
  <si>
    <t>-LqfC9kC19wcPJ3iXjLW</t>
  </si>
  <si>
    <t>-LqfCBTCkG5d9JugsYqr</t>
  </si>
  <si>
    <t>-LqfCD1NwC3EszHOYPyc</t>
  </si>
  <si>
    <t>-LqfCEkHtrtKA6KsXReE</t>
  </si>
  <si>
    <t>-LqfCGYEf6ZBrRT5BL9v</t>
  </si>
  <si>
    <t>-LqfCIGCCLj57w6zO3KV</t>
  </si>
  <si>
    <t>-LqfCJpOogSptvryj9FW</t>
  </si>
  <si>
    <t>-LqfCLY4KTQOH9B_hzeV</t>
  </si>
  <si>
    <t>-LqfCN1EHdh8Chn_Lzq2</t>
  </si>
  <si>
    <t>-LqfCOaEpBvDGJdXAKM6</t>
  </si>
  <si>
    <t>-LqfCQJPQkTPlrxptazg</t>
  </si>
  <si>
    <t>-LqfCS63zzJdXmyiNChv</t>
  </si>
  <si>
    <t>-LqfCTaNwsxis18JreoD</t>
  </si>
  <si>
    <t>-LqfCVODjYbu0APuS7At</t>
  </si>
  <si>
    <t>-LqfCX6E5lmjPPAD5JTz</t>
  </si>
  <si>
    <t>-LqfCYuCuOr6iYhtMBmM</t>
  </si>
  <si>
    <t>-LqfC__hwdn66K5p8H0D</t>
  </si>
  <si>
    <t>-LqfCbLFWtK1r9rXRady</t>
  </si>
  <si>
    <t>-LqfCcrY6CIV0p4ajMsV</t>
  </si>
  <si>
    <t>-LqfCeOEZyT6HU2C2KOY</t>
  </si>
  <si>
    <t>-LqfCfxDyhw9EPZx7IQj</t>
  </si>
  <si>
    <t>-LqfChckres4xob9wGwP</t>
  </si>
  <si>
    <t>-LqfCjE57YBepKyxi3Ox</t>
  </si>
  <si>
    <t>-LqfClGitxwEVOks8fMN</t>
  </si>
  <si>
    <t>-LqfCn370pTc8ddzEpLC</t>
  </si>
  <si>
    <t>-LqfCohOvZ9OgxmwmnF-</t>
  </si>
  <si>
    <t>-LqfCqGG3Pzhl8unsHIf</t>
  </si>
  <si>
    <t>-LqfCrzQQpsoqPfM4pEE</t>
  </si>
  <si>
    <t>-LqfCtYF1sLnmhGkMV6a</t>
  </si>
  <si>
    <t>-LqfCvGGp6cTcYZBe7HD</t>
  </si>
  <si>
    <t>-LqfCx3G4W1vqsrdfPE0</t>
  </si>
  <si>
    <t>-LqfCymPYCz4-PQFzr0t</t>
  </si>
  <si>
    <t>-LqfD-LGhzdGSkc1mEHL</t>
  </si>
  <si>
    <t>-LqfD13FD0XoREZ1xkDi</t>
  </si>
  <si>
    <t>-LqfD2rG3Xksl-UNrS1D</t>
  </si>
  <si>
    <t>-LqfD4_GVpeGe27juvqa</t>
  </si>
  <si>
    <t>-LqfD6N7XR7z6WCbH8te</t>
  </si>
  <si>
    <t>-LqfD8FGEBDw9cAKTMgW</t>
  </si>
  <si>
    <t>-LqfD9tRnKXgPJ1yfS2Y</t>
  </si>
  <si>
    <t>-LqfDBb80R5MLb9F3iOa</t>
  </si>
  <si>
    <t>-LqfDDG3W7fRsA-mFBBT</t>
  </si>
  <si>
    <t>-LqfDEtHsJJHpxMk8xE4</t>
  </si>
  <si>
    <t>-LqfDGS8TcgqvNWm4jRb</t>
  </si>
  <si>
    <t>-LqfDIAFF2ScWMea6nhZ</t>
  </si>
  <si>
    <t>-LqfDJyFwsYZPWKhLQhb</t>
  </si>
  <si>
    <t>-LqfDLgHZMuqaPw95-lr</t>
  </si>
  <si>
    <t>-LqfDNUI8OLhy1sDOR2j</t>
  </si>
  <si>
    <t>-LqfDPCGlj8Dr5yi8BNH</t>
  </si>
  <si>
    <t>-LqfDR6_twP53MD9LNzs</t>
  </si>
  <si>
    <t>-LqfDSiGpNh9uQEbIBla</t>
  </si>
  <si>
    <t>-LqfDUHH9XGZyxQgHid0</t>
  </si>
  <si>
    <t>-LqfDW-H7Z8O_NoIH7T0</t>
  </si>
  <si>
    <t>-LqfDXnF1szbQ9tCoQo3</t>
  </si>
  <si>
    <t>-LqfDZWHWyAy2JnaFt91</t>
  </si>
  <si>
    <t>-LqfDa47tIxmelmi12cM</t>
  </si>
  <si>
    <t>-LqfDc3bEy8GPuIsH2Pm</t>
  </si>
  <si>
    <t>-LqfDdaGd-x7KpfSSv1Y</t>
  </si>
  <si>
    <t>-LqfDfcC8yC53qRNa_Uz</t>
  </si>
  <si>
    <t>-LqfDhL3C84GbYKq50oY</t>
  </si>
  <si>
    <t>-LqfDipC7R9w717N5v4N</t>
  </si>
  <si>
    <t>-LqfDkOD9WXU905SMi00</t>
  </si>
  <si>
    <t>-LqfDm5620t_pRIapL94</t>
  </si>
  <si>
    <t>-LqfDnt5Sbt213VoBB10</t>
  </si>
  <si>
    <t>-LqfDp_pnshEdM4HdY1n</t>
  </si>
  <si>
    <t>-LqfDrCRH6N05zzweq9x</t>
  </si>
  <si>
    <t>-LqfDsuLfNqUbdBks4oK</t>
  </si>
  <si>
    <t>-LqfDuhL-ivArxL1dgEo</t>
  </si>
  <si>
    <t>-LqfDwNpqATBVxWNpq4P</t>
  </si>
  <si>
    <t>-LqfDxzUBeb0F4uu2odj</t>
  </si>
  <si>
    <t>-LqfDzg4tiuJXJyA2lk4</t>
  </si>
  <si>
    <t>-LqfE0Wh3HgNZUHT666X</t>
  </si>
  <si>
    <t>-LqfE2DAspfCbO6FUcbq</t>
  </si>
  <si>
    <t>-LqfE3l5uJKoBLVNl-ON</t>
  </si>
  <si>
    <t>-LqfE5ULloXa2vbE-NCC</t>
  </si>
  <si>
    <t>-LqfE7GxbpnKHm9lY4Mu</t>
  </si>
  <si>
    <t>-LqfE8sRPiHc15kI-4mp</t>
  </si>
  <si>
    <t>-LqfEAVBjmUfxibBXJUo</t>
  </si>
  <si>
    <t>-LqfEC3Vj_gSTsaKvt6p</t>
  </si>
  <si>
    <t>-LqfEDjgL3Xll6n6Nzwl</t>
  </si>
  <si>
    <t>-LqfEFLCNtniWVmFNFwv</t>
  </si>
  <si>
    <t>-LqfEH3A3zW2u0PY9CM7</t>
  </si>
  <si>
    <t>-LqfEIb5PblTjWH6Bra7</t>
  </si>
  <si>
    <t>-LqfEKL1qkdDkn4Edl51</t>
  </si>
  <si>
    <t>-LqfELnxr-YPNNWow9V3</t>
  </si>
  <si>
    <t>-LqfENJKGuyrEZ0nBz0_</t>
  </si>
  <si>
    <t>-LqfEOr6VJS-vgbjFpzF</t>
  </si>
  <si>
    <t>-LqfEQf2p3xInX6Vq05K</t>
  </si>
  <si>
    <t>-LqfESLpDVcXjz6k0ElL</t>
  </si>
  <si>
    <t>-LqfEUBCUEo-CTJffAAj</t>
  </si>
  <si>
    <t>-LqfEVu2ij3EghSqAmPA</t>
  </si>
  <si>
    <t>-LqfEXfpf-Rmhtjl-834</t>
  </si>
  <si>
    <t>-LqfEZBN3xjCJfaWJZ8y</t>
  </si>
  <si>
    <t>-LqfE_z7-D5cVbF533BB</t>
  </si>
  <si>
    <t>-LqfEbhEX3nKqsxtpTEk</t>
  </si>
  <si>
    <t>-LqfEdNQPHkGz987F0Li</t>
  </si>
  <si>
    <t>-LqfEez4zF1XAuBVkFmL</t>
  </si>
  <si>
    <t>-LqfEgTGpSznWGnhw5P5</t>
  </si>
  <si>
    <t>-LqfEi2V5NiriITK9o6N</t>
  </si>
  <si>
    <t>-LqfEjlUe2Xy_i8FqV4d</t>
  </si>
  <si>
    <t>-LqfElJEp6ciZivqZT08</t>
  </si>
  <si>
    <t>-LqfEn1EQ36baDqmz_Gj</t>
  </si>
  <si>
    <t>-LqfEoWE7ynrhh-6XggK</t>
  </si>
  <si>
    <t>-LqfEq4LQa-rMbncUXa6</t>
  </si>
  <si>
    <t>-LqfErkuQ9dcwF4crq50</t>
  </si>
  <si>
    <t>-LqfEtuDHg2czMFMypYp</t>
  </si>
  <si>
    <t>-LqfEvc5LJxdyZnwaM1S</t>
  </si>
  <si>
    <t>-LqfExK8kmbgNPy3e8oT</t>
  </si>
  <si>
    <t>-LqfEzNF1Z51ZsJZFJxp</t>
  </si>
  <si>
    <t>-LqfF05OQsLf2Pee6n4a</t>
  </si>
  <si>
    <t>-LqfF1eFELwz5T6aLmYa</t>
  </si>
  <si>
    <t>-LqfF3NDKLCYj2LkTEgd</t>
  </si>
  <si>
    <t>-LqfF4wEMyPDM3_IxDI7</t>
  </si>
  <si>
    <t>-LqfF6eNvwloWuEfNyaf</t>
  </si>
  <si>
    <t>-LqfF8NHjLSFm7-mAmKm</t>
  </si>
  <si>
    <t>-LqfFAEmMnJcCpzU5ail</t>
  </si>
  <si>
    <t>-LqfFBtih1hgcxIRIPQ_</t>
  </si>
  <si>
    <t>-LqfFDSH3Bu0fdsqpwG-</t>
  </si>
  <si>
    <t>-LqfFFFhxqRQhHj0DYtu</t>
  </si>
  <si>
    <t>-LqfFGyGliGOPqxRXID1</t>
  </si>
  <si>
    <t>-LqfFIlDTMRLRu040OF6</t>
  </si>
  <si>
    <t>-LqfFKV424j66BhvIkeo</t>
  </si>
  <si>
    <t>-LqfFMH6oaxWJ6v-7Des</t>
  </si>
  <si>
    <t>-LqfFNikH7X_I9pSw8Ta</t>
  </si>
  <si>
    <t>-LqfFPYuQ9og5OXwgV8f</t>
  </si>
  <si>
    <t>-LqfFRHCtmL9ClxhuAY1</t>
  </si>
  <si>
    <t>-LqfFT4DCcv5vGOMgtF0</t>
  </si>
  <si>
    <t>-LqfFUnC7aFGxW0351pF</t>
  </si>
  <si>
    <t>-LqfFWMCJssi01Nb21Mq</t>
  </si>
  <si>
    <t>-LqfFY4D5fMOtbdEo4f8</t>
  </si>
  <si>
    <t>-LqfFZxEWdgPCdVGk1Ix</t>
  </si>
  <si>
    <t>-LqfFaaCSIS1MAvH6Ik1</t>
  </si>
  <si>
    <t>-LqfFcO3tFQyFNZgGchK</t>
  </si>
  <si>
    <t>-LqfFe6DIYEMVwzKbSQo</t>
  </si>
  <si>
    <t>-LqfFfff15yxgHonfobu</t>
  </si>
  <si>
    <t>-LqfFhOD3cpAP6qwW0xG</t>
  </si>
  <si>
    <t>-LqfFjBNprz0eOoDU1wm</t>
  </si>
  <si>
    <t>-LqfFkuCW9hOEFjU7Z-C</t>
  </si>
  <si>
    <t>-LqfFmhWnlhEMXX6ycTK</t>
  </si>
  <si>
    <t>-LqfFoQO_5yEG7pH97ge</t>
  </si>
  <si>
    <t>-LqfFqID4kHzyyJKYBgV</t>
  </si>
  <si>
    <t>-LqfFrw3ssWPWqCSrEmd</t>
  </si>
  <si>
    <t>-LqfFtV58rwBpL543uhY</t>
  </si>
  <si>
    <t>-LqfFvD4YIL8Z-VYK2JJ</t>
  </si>
  <si>
    <t>-LqfFwmDhahD9Unl0JRk</t>
  </si>
  <si>
    <t>-LqfFyUI0tJZMbcaFuzQ</t>
  </si>
  <si>
    <t>-LqfG-H6bUBKP3Z9Fb0i</t>
  </si>
  <si>
    <t>-LqfG1PDBX5hrwyYGj2R</t>
  </si>
  <si>
    <t>-LqfG32gdKcriKssuMSz</t>
  </si>
  <si>
    <t>-LqfG4qPK3UwfoWYH_Xt</t>
  </si>
  <si>
    <t>-LqfG6ZY4xpDQNWm_Rjm</t>
  </si>
  <si>
    <t>-LqfG8MMtusbCVHWDmAw</t>
  </si>
  <si>
    <t>-LqfGA4D3Uxjtq8Xj6nn</t>
  </si>
  <si>
    <t>-LqfGBsCtf199GF6Ka5Z</t>
  </si>
  <si>
    <t>-LqfGDkcD8w-KQuYoW3O</t>
  </si>
  <si>
    <t>-LqfGFOEK6xe9t2NMsCp</t>
  </si>
  <si>
    <t>-LqfGH6Cu8dqaKIF4GXd</t>
  </si>
  <si>
    <t>-LqfGIfDBMTfalEA6m26</t>
  </si>
  <si>
    <t>-LqfGKdPBTcrkjdgmPCq</t>
  </si>
  <si>
    <t>-LqfGMBANEeP0NUxN3WY</t>
  </si>
  <si>
    <t>-LqfGNuDlvb-bWIJoIyL</t>
  </si>
  <si>
    <t>-LqfGPhB93zR-Oo4wx7X</t>
  </si>
  <si>
    <t>-LqfGRQdCYMtvRQwZ0bK</t>
  </si>
  <si>
    <t>-LqfGSzCjSClPv8hkCEj</t>
  </si>
  <si>
    <t>-LqfGUhBUv1bB9XGD14q</t>
  </si>
  <si>
    <t>-LqfGWBLdCgnOOZUJwF1</t>
  </si>
  <si>
    <t>-LqfGXk1Q3i47tww-0_O</t>
  </si>
  <si>
    <t>-LqfGZE2bWsTrcP8vqhE</t>
  </si>
  <si>
    <t>-LqfG_iLWLZPHFHjYKUY</t>
  </si>
  <si>
    <t>-LqfGbHBHGIITveCLTeH</t>
  </si>
  <si>
    <t>-LqfGcjwoHuABoE8_x58</t>
  </si>
  <si>
    <t>-LqfGeF2W6k6N72YchQj</t>
  </si>
  <si>
    <t>-LqfGfo0C0zPWPMD6cUl</t>
  </si>
  <si>
    <t>-LqfGhGxo7TvBtq83ZpN</t>
  </si>
  <si>
    <t>-LqfGimBjngrZteRI2ie</t>
  </si>
  <si>
    <t>-LqfGkLAofulWx9bsCj3</t>
  </si>
  <si>
    <t>-LqfGm3NhAEvdo09Spxu</t>
  </si>
  <si>
    <t>-LqfGnc9ONg69Trk_8uF</t>
  </si>
  <si>
    <t>-LqfGpLBVY1u52u1RlIX</t>
  </si>
  <si>
    <t>-LqfGqnny4Vj9b3A6_vT</t>
  </si>
  <si>
    <t>-LqfGsO9gwcyOvg3DvTd</t>
  </si>
  <si>
    <t>-LqfGts9cshDhtFmwyrL</t>
  </si>
  <si>
    <t>-LqfGvM9S-61KgStZEC5</t>
  </si>
  <si>
    <t>-LqfGwvAG-dEoVJbO6OL</t>
  </si>
  <si>
    <t>-LqfGyarPvh2Z_wfkmsq</t>
  </si>
  <si>
    <t>-LqfH-CDOoAWbenIQPAs</t>
  </si>
  <si>
    <t>-LqfH0vAWO9eObe-w1Kl</t>
  </si>
  <si>
    <t>-LqfH2PKCyyxG2TUh_fb</t>
  </si>
  <si>
    <t>-LqfH3yB3strZL1hniAx</t>
  </si>
  <si>
    <t>-LqfH5S21P7ndBvXks5J</t>
  </si>
  <si>
    <t>-LqfH6wDvziAIgIzrDcb</t>
  </si>
  <si>
    <t>-LqfH8j3rHl0Ubm7d6jr</t>
  </si>
  <si>
    <t>-LqfHAAkxD3PGJKE4mog</t>
  </si>
  <si>
    <t>-LqfHBmEVFAdvX6KblYQ</t>
  </si>
  <si>
    <t>-LqfHDVCb78polExQD6k</t>
  </si>
  <si>
    <t>-LqfHEy8G67irAAxw-rv</t>
  </si>
  <si>
    <t>-LqfHGYH_8-gKW-se5wO</t>
  </si>
  <si>
    <t>-LqfHIGabYKVxNpT82HK</t>
  </si>
  <si>
    <t>-LqfHJpMgVKlW-0B40Lt</t>
  </si>
  <si>
    <t>-LqfHLYEaEKMPO3uQ2KV</t>
  </si>
  <si>
    <t>-LqfHNLDDuvUzCwLFp6h</t>
  </si>
  <si>
    <t>-LqfHP3CVhSsu-ox9FVX</t>
  </si>
  <si>
    <t>-LqfHQcCesbd8L19l3oz</t>
  </si>
  <si>
    <t>-LqfHSLCxS8ev0Z7XcO6</t>
  </si>
  <si>
    <t>-LqfHTpEcBiipuLnzpvc</t>
  </si>
  <si>
    <t>-LqfHVOEqgv5dBcEYNaN</t>
  </si>
  <si>
    <t>-LqfHX6Cy1Q0viAIyVxZ</t>
  </si>
  <si>
    <t>-LqfHYfN7IXzfWmbPkRw</t>
  </si>
  <si>
    <t>-LqfH_OM5lWm99BFWjuS</t>
  </si>
  <si>
    <t>-LqfHbB560MD-uKsQWs-</t>
  </si>
  <si>
    <t>-LqfHcuEzZMOMqUbUBnm</t>
  </si>
  <si>
    <t>-LqfHehEUERYZ0VxqPWC</t>
  </si>
  <si>
    <t>-LqfHgQCrc4IHbEMUElb</t>
  </si>
  <si>
    <t>-LqfHhzErlSVwp-pYENa</t>
  </si>
  <si>
    <t>-LqfHjhEFb8H0TsBsGg3</t>
  </si>
  <si>
    <t>-LqfHlVEJqJ4Rvs-wW0L</t>
  </si>
  <si>
    <t>-LqfHnDNJEjSMCZAQp5z</t>
  </si>
  <si>
    <t>-LqfHp3zBKmfezT4jP24</t>
  </si>
  <si>
    <t>-LqfHqjEZqUvraZKCVDl</t>
  </si>
  <si>
    <t>-LqfHsIEy0K_J9ROTzYy</t>
  </si>
  <si>
    <t>-LqfHu0E0q96mCyMIPMo</t>
  </si>
  <si>
    <t>-LqfHvoEeyu6oZoG-aCP</t>
  </si>
  <si>
    <t>-LqfHxXESvOx4AXCf0cU</t>
  </si>
  <si>
    <t>-LqfHz5CTmtPoBihgEYQ</t>
  </si>
  <si>
    <t>-LqfI06ztyQwfg2I5I4h</t>
  </si>
  <si>
    <t>-LqfI1qJFWrSmY13M7sr</t>
  </si>
  <si>
    <t>-LqfI3cKfH1VpvGHjUmT</t>
  </si>
  <si>
    <t>-LqfI5MQsBA9b_zWJ_Dz</t>
  </si>
  <si>
    <t>-LqfI74ILJX5e8GAFFzS</t>
  </si>
  <si>
    <t>-LqfI8dKKbuJ1atax8dn</t>
  </si>
  <si>
    <t>-LqfIAN-DdmTcK-NSUcZ</t>
  </si>
  <si>
    <t>-LqfIBvIBApSalOQYv25</t>
  </si>
  <si>
    <t>-LqfIDdG9SJZNGClTYSP</t>
  </si>
  <si>
    <t>-LqfIFCkHA7Suyhsqomb</t>
  </si>
  <si>
    <t>-LqfIGt4k6BfVEtMRArz</t>
  </si>
  <si>
    <t>-LqfIIiR_RbUFQNCqvBk</t>
  </si>
  <si>
    <t>-LqfIKRI2myOFq2CCkDK</t>
  </si>
  <si>
    <t>-LqfIMEGvlAxE4sjeMdF</t>
  </si>
  <si>
    <t>-LqfIO6HtYBre8hG5BpA</t>
  </si>
  <si>
    <t>-LqfIPkHz6Lfb9445cbg</t>
  </si>
  <si>
    <t>-LqfIRTH_8v3vR9gt9L1</t>
  </si>
  <si>
    <t>-LqfIT1IhW8SU8BfjCPp</t>
  </si>
  <si>
    <t>-LqfIUi6kMv0GMO-iTPB</t>
  </si>
  <si>
    <t>-LqfIWJ7BxQCC_Z2FIIx</t>
  </si>
  <si>
    <t>-LqfIY1RcMJj8bU61lTr</t>
  </si>
  <si>
    <t>-LqfIZpIaR3xJchAEls3</t>
  </si>
  <si>
    <t>-LqfIaYHAu-_vWWQ_Lw2</t>
  </si>
  <si>
    <t>-LqfIcLFNNI_B16oMY4M</t>
  </si>
  <si>
    <t>-LqfIe3I9DhsfZxoIPpQ</t>
  </si>
  <si>
    <t>-LqfIfrHCInAtuF8A54D</t>
  </si>
  <si>
    <t>-LqfIhtFDDmSt6KQ0jDK</t>
  </si>
  <si>
    <t>-LqfIjb9xQfMYXDyVv1M</t>
  </si>
  <si>
    <t>-LqfIl57YpKAXx8YPyHB</t>
  </si>
  <si>
    <t>-LqfIme7CWwgCzqDjnrC</t>
  </si>
  <si>
    <t>-LqfIoN8io4bs3tk9MiX</t>
  </si>
  <si>
    <t>-LqfIpwIVFQszpasylHK</t>
  </si>
  <si>
    <t>-LqfIreJSagL6v0lckTU</t>
  </si>
  <si>
    <t>-LqfItS7FX3Mu3cTqZ30</t>
  </si>
  <si>
    <t>-LqfIvZHof19Z4wFvGCF</t>
  </si>
  <si>
    <t>-LqfIxCGb1R9ytxr8dJu</t>
  </si>
  <si>
    <t>-LqfIz-QdLsU8fyEt1TU</t>
  </si>
  <si>
    <t>-LqfJ-iEsEXerwRHvzVP</t>
  </si>
  <si>
    <t>-LqfJ1WFghRrHZxWv2qO</t>
  </si>
  <si>
    <t>-LqfJ3EQLQfiNqAm5N7-</t>
  </si>
  <si>
    <t>-LqfJ4x_o0PmgBEIN0jv</t>
  </si>
  <si>
    <t>-LqfJ6WIsTR4-LhnLV81</t>
  </si>
  <si>
    <t>-LqfJ8JGpaVJg0ZXohOI</t>
  </si>
  <si>
    <t>-LqfJA1GymBZbXV-0JEx</t>
  </si>
  <si>
    <t>-LqfJBpF3MgerYNjBfSd</t>
  </si>
  <si>
    <t>-LqfJDoA3L9awjhvGTlv</t>
  </si>
  <si>
    <t>-LqfJFLPODEe0Pz7iYRd</t>
  </si>
  <si>
    <t>-LqfJH0ksrcFWvUxJW8V</t>
  </si>
  <si>
    <t>-LqfJIcFzRDR5KYXGpPn</t>
  </si>
  <si>
    <t>-LqfJKK8PsSAwCFYeWvp</t>
  </si>
  <si>
    <t>-LqfJM89yxnqCwrWAvK9</t>
  </si>
  <si>
    <t>-LqfJNrO22SvY5kUySih</t>
  </si>
  <si>
    <t>-LqfJPeED5RaZR-LJMge</t>
  </si>
  <si>
    <t>-LqfJRNg3zblUTHbGNep</t>
  </si>
  <si>
    <t>-LqfJSwFjKOeL8_M2Muz</t>
  </si>
  <si>
    <t>-LqfJUeNNW79R2n9BqNW</t>
  </si>
  <si>
    <t>-LqfJWSZuZM4h_0Ep8WD</t>
  </si>
  <si>
    <t>-LqfJYAPaS1Tz9DbuNBD</t>
  </si>
  <si>
    <t>-LqfJ_2D1oHRUhvKSg3B</t>
  </si>
  <si>
    <t>-LqfJagPmj99fybj-TD6</t>
  </si>
  <si>
    <t>-LqfJcF7XAiJMTnPunvZ</t>
  </si>
  <si>
    <t>-LqfJdyFpF1LaGruFhJc</t>
  </si>
  <si>
    <t>-LqfJfqD6WguJBv199N-</t>
  </si>
  <si>
    <t>-LqfJhUDWmO6NhN1CZ83</t>
  </si>
  <si>
    <t>-LqfJj2zMN4zjuhI5Ppd</t>
  </si>
  <si>
    <t>-LqfJklF3sPO47bI6kj6</t>
  </si>
  <si>
    <t>-LqfJmFEWjSZGZieJPsy</t>
  </si>
  <si>
    <t>-LqfJo4ZzNuPG0HQV6w0</t>
  </si>
  <si>
    <t>-LqfJpqCYevldw6h7ZN4</t>
  </si>
  <si>
    <t>-LqfJrXvScV_M1mqr_Sg</t>
  </si>
  <si>
    <t>-LqfJt2BZtgTP_ixk3zb</t>
  </si>
  <si>
    <t>-LqfJubKq8t9_Xx7WS5f</t>
  </si>
  <si>
    <t>-LqfJwHa-AVJlEruatPv</t>
  </si>
  <si>
    <t>-LqfJxpSx-61Y6QEPdsa</t>
  </si>
  <si>
    <t>-LqfJzNL77BDna4Y3PFZ</t>
  </si>
  <si>
    <t>-LqfK05BNzWibEFO38eZ</t>
  </si>
  <si>
    <t>-LqfK1yCAbaWFg9sftE4</t>
  </si>
  <si>
    <t>-LqfK3f45inVqwgEqcSs</t>
  </si>
  <si>
    <t>-LqfK5P2A--RnufeWHfF</t>
  </si>
  <si>
    <t>-LqfK6y2UOiL1a6CJJTW</t>
  </si>
  <si>
    <t>-LqfK8gKDU6U57PPFdou</t>
  </si>
  <si>
    <t>-LqfKANvrhg1ICQcLZiI</t>
  </si>
  <si>
    <t>-LqfKBtp2FYec_u9obWq</t>
  </si>
  <si>
    <t>-LqfKDVwMO7JupgYKFQc</t>
  </si>
  <si>
    <t>-LqfKFGKfzB8WWFKnlEv</t>
  </si>
  <si>
    <t>-LqfKGyBthx45_0qgrEF</t>
  </si>
  <si>
    <t>-LqfKIk6yC1Z8Pca1DKg</t>
  </si>
  <si>
    <t>-LqfKKb1DPC0QTq8XLVG</t>
  </si>
  <si>
    <t>-LqfKMHCCP5VKvkCW844</t>
  </si>
  <si>
    <t>-LqfKO-Mrn3iQbw7eL9i</t>
  </si>
  <si>
    <t>-LqfKPZCsh_k9kVaXVBW</t>
  </si>
  <si>
    <t>-LqfKRHB3I6b5dRT-km0</t>
  </si>
  <si>
    <t>-LqfKTOCso2TxjhR0kms</t>
  </si>
  <si>
    <t>-LqfKV6D6KyNWkkPP-FD</t>
  </si>
  <si>
    <t>-LqfKWpCAXXYfoDzixNn</t>
  </si>
  <si>
    <t>-LqfKYb6MIKv2_F_6Rzm</t>
  </si>
  <si>
    <t>-LqfK_L2GYFo130AVLAx</t>
  </si>
  <si>
    <t>-LqfKapCyDCEFxezup5Z</t>
  </si>
  <si>
    <t>-LqfKcO2VSYjqKzXWwDa</t>
  </si>
  <si>
    <t>-LqfKdsKBhG1mGT2CMAE</t>
  </si>
  <si>
    <t>-LqfKfzeCOE5t09i-YYn</t>
  </si>
  <si>
    <t>-LqfKhb4FLHWVvOU4eea</t>
  </si>
  <si>
    <t>-LqfKjB0IsYYYV4UbfWq</t>
  </si>
  <si>
    <t>-LqfKkrnhXhjVu6zOpQ6</t>
  </si>
  <si>
    <t>-LqfKmTI8yhPNk4aoi8C</t>
  </si>
  <si>
    <t>-LqfKoBBr8dz5bT5yPmJ</t>
  </si>
  <si>
    <t>-LqfKpdu_TxIYnzUCrti</t>
  </si>
  <si>
    <t>-LqfKrE9Gew_WC7u4KJs</t>
  </si>
  <si>
    <t>-LqfKsuXz8zLZ3bMOyit</t>
  </si>
  <si>
    <t>-LqfKuRI_eif4FkQMdIX</t>
  </si>
  <si>
    <t>-LqfKw-AsevIfsxbZNTj</t>
  </si>
  <si>
    <t>-LqfKxRdYI_t9yB3gJuV</t>
  </si>
  <si>
    <t>-LqfKz28Dc-G24Vkf40O</t>
  </si>
  <si>
    <t>-LqfL-mPxcKfTyaemZxf</t>
  </si>
  <si>
    <t>-LqfL1FGd_OnX9O72W4Y</t>
  </si>
  <si>
    <t>-LqfL2o94c5YbBT-xdkt</t>
  </si>
  <si>
    <t>-LqfL4I9yDTuEmKbekiX</t>
  </si>
  <si>
    <t>-LqfL6FjrkaxSpvtdJCJ</t>
  </si>
  <si>
    <t>-LqfL7lnovuHOuVwu8vs</t>
  </si>
  <si>
    <t>-LqfL9XIGtB_Jk3L1phP</t>
  </si>
  <si>
    <t>-LqfLB58rxplNw2Or_-2</t>
  </si>
  <si>
    <t>-LqfLCn4exAFv4N_1WmW</t>
  </si>
  <si>
    <t>-LqfLEN9irKC9nMoyF-V</t>
  </si>
  <si>
    <t>-LqfLFp04g6esgVpjVsl</t>
  </si>
  <si>
    <t>-LqfLHd2h1uuDUlK_cwq</t>
  </si>
  <si>
    <t>-LqfLJKeB97p-4BRjSNa</t>
  </si>
  <si>
    <t>-LqfLKw9VmjNsBRAkp9l</t>
  </si>
  <si>
    <t>-LqfLMbn4o9N870zwmzc</t>
  </si>
  <si>
    <t>-LqfLOS8HFzwKxY_0TRE</t>
  </si>
  <si>
    <t>-LqfLQAAk0ytKcd5RndW</t>
  </si>
  <si>
    <t>-LqfLRhwZdM6ySmRcJ4U</t>
  </si>
  <si>
    <t>-LqfLTBwx3HWsWJZCms6</t>
  </si>
  <si>
    <t>-LqfLUenxwSu9Hf8e_aQ</t>
  </si>
  <si>
    <t>-LqfLWU2cuiKxt9LHIff</t>
  </si>
  <si>
    <t>-LqfLcNAzXUO7t4kIGIG</t>
  </si>
  <si>
    <t>-LqfLdqEYvj3QTfc4DiO</t>
  </si>
  <si>
    <t>-LqfLf_3OgMNfcUHo1r_</t>
  </si>
  <si>
    <t>-LqfLhMOWZ-fc0Y9ngx8</t>
  </si>
  <si>
    <t>-LqfLj96IB90JHVMhowL</t>
  </si>
  <si>
    <t>-LqfLkuPBKwWzE6Lu16-</t>
  </si>
  <si>
    <t>-LqfLmRN5B1rdBbpYLL5</t>
  </si>
  <si>
    <t>-LqfLoP0ZAf_TiaJqBzW</t>
  </si>
  <si>
    <t>-LqfLptJlLYvYn7ha2nU</t>
  </si>
  <si>
    <t>-LqfLrSCDkXm6rEWHaG8</t>
  </si>
  <si>
    <t>-LqfLsv4QgAN1km1c0qp</t>
  </si>
  <si>
    <t>-LqfLunC1laa5fYpTATB</t>
  </si>
  <si>
    <t>-LqfLwQmlaQ-DbuyhTuc</t>
  </si>
  <si>
    <t>-LqfLy-3oMnWFi7nZ1ht</t>
  </si>
  <si>
    <t>-LqfLzgp_TaDYhYcgPr7</t>
  </si>
  <si>
    <t>-LqfM0GvP-k9CI95poK0</t>
  </si>
  <si>
    <t>-LqfM1mBwXqd55TH9FcD</t>
  </si>
  <si>
    <t>-LqfM3GBWbZmVOQ3h-RI</t>
  </si>
  <si>
    <t>-LqfM4o7KBySViUsxT4s</t>
  </si>
  <si>
    <t>-LqfM6Vp15wVR69fwR7Q</t>
  </si>
  <si>
    <t>-LqfM8K4CJ6lodN12i9m</t>
  </si>
  <si>
    <t>-LqfMA0qpsSuRjIFjhmI</t>
  </si>
  <si>
    <t>-LqfMBsR_WH6Bk8g8JR2</t>
  </si>
  <si>
    <t>-LqfMD_ClpU3lvREBbeE</t>
  </si>
  <si>
    <t>-LqfMF7BYwOpg3AkOTLK</t>
  </si>
  <si>
    <t>-LqfMGrJoTzvxPWN0iAx</t>
  </si>
  <si>
    <t>-LqfMIe8j8lzs5ZIh1A2</t>
  </si>
  <si>
    <t>-LqfMKhObwq76sH8XEKs</t>
  </si>
  <si>
    <t>-LqfMMOALKsZOiAOSpxL</t>
  </si>
  <si>
    <t>-LqfMO7AIse53hYVtky6</t>
  </si>
  <si>
    <t>-LqfMPgI6C3AWnnDvwrB</t>
  </si>
  <si>
    <t>-LqfMRPAwcxUptc7YOgC</t>
  </si>
  <si>
    <t>-LqfMSyJ5ECwcRQHWUfQ</t>
  </si>
  <si>
    <t>-LqfMV-5a7Sa4_Bs_2I4</t>
  </si>
  <si>
    <t>-LqfMWhIiZPqcxSRVkcD</t>
  </si>
  <si>
    <t>-LqfMYkO4UmN6AhzyOvj</t>
  </si>
  <si>
    <t>-LqfM_TCK1rweY2q2ZW_</t>
  </si>
  <si>
    <t>-LqfMb2NdluAzwA8Xzec</t>
  </si>
  <si>
    <t>-LqfMckFOCZS6NG3HhRu</t>
  </si>
  <si>
    <t>-LqfMeYEzdoAGOQsBPBU</t>
  </si>
  <si>
    <t>-LqfMgGCOKxXcUFp1Zco</t>
  </si>
  <si>
    <t>-LqfMhpEhyxmpFf-_U9k</t>
  </si>
  <si>
    <t>-LqfMjmMu4Rb0o9vx9wo</t>
  </si>
  <si>
    <t>-LqfMlLE10IzTWG3QhFb</t>
  </si>
  <si>
    <t>-LqfMn3D1ojXGrTabdGU</t>
  </si>
  <si>
    <t>-LqfMorCdYMOfSiMB5Ke</t>
  </si>
  <si>
    <t>-LqfMqL6eY5iTmba5dEE</t>
  </si>
  <si>
    <t>-LqfMrpM2H4Ab7k3K59Q</t>
  </si>
  <si>
    <t>-LqfMtOCvK_Bnf4iISV-</t>
  </si>
  <si>
    <t>-LqfMv64uY8tSKmxIdQG</t>
  </si>
  <si>
    <t>-LqfMwpEH9fYj-a6_cJ5</t>
  </si>
  <si>
    <t>-LqfMyLj-MuZjnTeKB9s</t>
  </si>
  <si>
    <t>-LqfN-BDldeuOmvt-xS-</t>
  </si>
  <si>
    <t>-LqfN0uGNsTN3B7YR_xS</t>
  </si>
  <si>
    <t>-LqfN2TEAAO-CF85BFyh</t>
  </si>
  <si>
    <t>-LqfN4BCtFW5_75R1h4o</t>
  </si>
  <si>
    <t>-LqfN5zhIE9guU3JbJxH</t>
  </si>
  <si>
    <t>-LqfN7hCS0YjNHcbDT2E</t>
  </si>
  <si>
    <t>-LqfN9QMCH7qAQkWe6hN</t>
  </si>
  <si>
    <t>-LqfNAy67ll76f4evr0D</t>
  </si>
  <si>
    <t>-LqfNCmDzMNibAzER6ZY</t>
  </si>
  <si>
    <t>-LqfNEVMA7uZERWGaOGh</t>
  </si>
  <si>
    <t>-LqfNGH-oqQiM2dm2ghc</t>
  </si>
  <si>
    <t>-LqfNI0E52Bw2Gm7u4VB</t>
  </si>
  <si>
    <t>-LqfNJoE7wKq8WiR9tw6</t>
  </si>
  <si>
    <t>-LqfNLXOGRlT9S3XafJh</t>
  </si>
  <si>
    <t>-LqfNS0ALgVrNMMZ8NKd</t>
  </si>
  <si>
    <t>-LqfNTjLqPOm8W6wp5nJ</t>
  </si>
  <si>
    <t>-LqfNVR3pgy8Q-qBJgWm</t>
  </si>
  <si>
    <t>-LqfNX0Bb3kXIzIJIRvQ</t>
  </si>
  <si>
    <t>-LqfNYgz2j1WW3f--i9m</t>
  </si>
  <si>
    <t>-LqfN_XA4Xs9IVbQ3Gj6</t>
  </si>
  <si>
    <t>-LqfNbFBO5LeY7CQOSMG</t>
  </si>
  <si>
    <t>-LqfNcmos_QCrfmgv3o5</t>
  </si>
  <si>
    <t>-LqfNeIBvrzuohBkXkPh</t>
  </si>
  <si>
    <t>-LqfNfmBrgMHdzR2JcPs</t>
  </si>
  <si>
    <t>-LqfNh_AAt0JC2qUPAUo</t>
  </si>
  <si>
    <t>-LqfNjIB5J-5kTeT8ph2</t>
  </si>
  <si>
    <t>-LqfNkrDqHOg5vjmsjz3</t>
  </si>
  <si>
    <t>-LqfNm_9_8Hywp2pFZHd</t>
  </si>
  <si>
    <t>-LqfNo74OoHYFc2mJmHY</t>
  </si>
  <si>
    <t>-LqfNprBOfXsOGXT-2J7</t>
  </si>
  <si>
    <t>-LqfNrK_MGUA47lxl3Hq</t>
  </si>
  <si>
    <t>-LqfNsuDmnDMuW5a_0ab</t>
  </si>
  <si>
    <t>-LqfNufjO3iWCZGYFdgD</t>
  </si>
  <si>
    <t>-LqfNwQBHm06NePhmxDr</t>
  </si>
  <si>
    <t>-LqfNy8AAcZ6L8cTSPNp</t>
  </si>
  <si>
    <t>-LqfNzcIPp3YAmS-uWNm</t>
  </si>
  <si>
    <t>-LqfO0S5KCXFAM8ip7NM</t>
  </si>
  <si>
    <t>-LqfO2DAmpxjSmnXBoFl</t>
  </si>
  <si>
    <t>-LqfO3wAZWTo9mEd2WcE</t>
  </si>
  <si>
    <t>-LqfO5U45QGA24vIzbIc</t>
  </si>
  <si>
    <t>-LqfO7O2-lvLO-vp7e1I</t>
  </si>
  <si>
    <t>-LqfO90kG0Tc4n3GjjWs</t>
  </si>
  <si>
    <t>-LqfOAi3lFcYwpX2-tck</t>
  </si>
  <si>
    <t>-LqfOCXB7vJm3ckDCh_Q</t>
  </si>
  <si>
    <t>-LqfOEFA3YR7cKdFyOE5</t>
  </si>
  <si>
    <t>-LqfOFoMewUQBSeOcI4Q</t>
  </si>
  <si>
    <t>-LqfOHXA-Hroj9v4RltV</t>
  </si>
  <si>
    <t>-LqfOJK2VxUpRQ983bQd</t>
  </si>
  <si>
    <t>-LqfOL-gtHY4TOnSTxVb</t>
  </si>
  <si>
    <t>-LqfOMbBW2m7GTh2GZl0</t>
  </si>
  <si>
    <t>-LqfOOKM86czp6Kh2YsY</t>
  </si>
  <si>
    <t>-LqfOQ732deqO5fo6GQN</t>
  </si>
  <si>
    <t>-LqfORnqJfnyvCdPd42t</t>
  </si>
  <si>
    <t>-LqfOTdCXQWIz6GJMBop</t>
  </si>
  <si>
    <t>-LqfOVJpny9tHMXPUHPl</t>
  </si>
  <si>
    <t>-LqfOWvCPvB29iAlmlWZ</t>
  </si>
  <si>
    <t>-LqfOYsXYlq4ueq3tVua</t>
  </si>
  <si>
    <t>-LqfO_RfqdXSzVpIAO6e</t>
  </si>
  <si>
    <t>-LqfOb9CHKtaQTeRLsST</t>
  </si>
  <si>
    <t>-LqfOchC6thDXsAnIYop</t>
  </si>
  <si>
    <t>-LqfOeOgDuhQWH4THToK</t>
  </si>
  <si>
    <t>-LqfOfu5IkT-mZt8a4ty</t>
  </si>
  <si>
    <t>-LqfOhPLQuzV20Lu3CG8</t>
  </si>
  <si>
    <t>-LqfOiyLE33vJbOvKglA</t>
  </si>
  <si>
    <t>-LqfOklBtNvin98N5bPo</t>
  </si>
  <si>
    <t>-LqfOmUBckcFmJn4MBrL</t>
  </si>
  <si>
    <t>-LqfOnx6ADuF-ek_XVQm</t>
  </si>
  <si>
    <t>-LqfOpW5yPSNS_ZHHilI</t>
  </si>
  <si>
    <t>-LqfOrCqoleLqZ0rpdHQ</t>
  </si>
  <si>
    <t>-LqfOsoEyz8pRISMihKs</t>
  </si>
  <si>
    <t>-LqfOulfhane0cr61biS</t>
  </si>
  <si>
    <t>-LqfOwKCwdcUhUsJwELZ</t>
  </si>
  <si>
    <t>-LqfOy2BYNDH2i4hvEsm</t>
  </si>
  <si>
    <t>-LqfOzbTOVHrXxoDoQ5t</t>
  </si>
  <si>
    <t>-LqfP0J4Q-pQkophcrlI</t>
  </si>
  <si>
    <t>-LqfP27ALgtSUKsmm5HT</t>
  </si>
  <si>
    <t>-LqfP3rJgkiP5kxMrRZv</t>
  </si>
  <si>
    <t>-LqfP5PB_PnGMuluajTS</t>
  </si>
  <si>
    <t>-LqfP764NP2hrrrqUbc1</t>
  </si>
  <si>
    <t>-LqfP8u6DE4aW4FCawac</t>
  </si>
  <si>
    <t>-LqfPAwlQVDnP6F6kx26</t>
  </si>
  <si>
    <t>-LqfPCfFIUMSolSvzD-B</t>
  </si>
  <si>
    <t>-LqfPEODoZj6FfK3WKkk</t>
  </si>
  <si>
    <t>-LqfPFxHrnsC9gC1Xgar</t>
  </si>
  <si>
    <t>-LqfPHf65QzkgYBW1zAG</t>
  </si>
  <si>
    <t>-LqfPJEFTZYlaIp6rjC7</t>
  </si>
  <si>
    <t>-LqfPKxEge1f_ej1e4wr</t>
  </si>
  <si>
    <t>-LqfPMWE2JysznEb_ziU</t>
  </si>
  <si>
    <t>-LqfPOEYZUAuAP-dvxAK</t>
  </si>
  <si>
    <t>-LqfPQFqFKZMOD2ePoMG</t>
  </si>
  <si>
    <t>-LqfPRzEoYQV6WtUjNtj</t>
  </si>
  <si>
    <t>-LqfPTYEXD69i5B2f8Pz</t>
  </si>
  <si>
    <t>-LqfPVGDcvXa94_DpKWr</t>
  </si>
  <si>
    <t>-LqfPX6zAir262gt30Dn</t>
  </si>
  <si>
    <t>-LqfPYmDjrXkgJJLrMbS</t>
  </si>
  <si>
    <t>-LqfP_LE42alKa2uG8IR</t>
  </si>
  <si>
    <t>-LqfPbNDORfvL0Ljc9l9</t>
  </si>
  <si>
    <t>-LqfPd54Njucq8oj9D0v</t>
  </si>
  <si>
    <t>-LqfPeoFPP4bSXMFlRaQ</t>
  </si>
  <si>
    <t>-LqfPgNETHOXjz2QsD_u</t>
  </si>
  <si>
    <t>-LqfPi40C3d3NLCuMRL7</t>
  </si>
  <si>
    <t>-LqfPjeDjGZOAHwHdcY9</t>
  </si>
  <si>
    <t>-LqfPlNEaN0B2f-lbrVK</t>
  </si>
  <si>
    <t>-LqfPnFD7dAC3W7NSmhq</t>
  </si>
  <si>
    <t>-LqfPot4nxg0jd6qlhgL</t>
  </si>
  <si>
    <t>-LqfPqSD7qs_yrwvvJNS</t>
  </si>
  <si>
    <t>-LqfPsA6eQBbFpSb-4ic</t>
  </si>
  <si>
    <t>-LqfPte44MAJZCcO2euF</t>
  </si>
  <si>
    <t>-LqfPvXDRIExTmA7dNGo</t>
  </si>
  <si>
    <t>-LqfPxUZ9AaFFUIzgrIN</t>
  </si>
  <si>
    <t>-LqfPzCFV0gZBxZwvNJ0</t>
  </si>
  <si>
    <t>-LqfQ0HsnY7Vq4DsVh3n</t>
  </si>
  <si>
    <t>-LqfQ21DoWiikHTDpnq1</t>
  </si>
  <si>
    <t>-LqfQ3kDJkmVfbTxN9Yh</t>
  </si>
  <si>
    <t>-LqfQ9b89T-kJlwEbl7K</t>
  </si>
  <si>
    <t>-LqfQBGcrJDlheVsx5V9</t>
  </si>
  <si>
    <t>-LqfQD2AMmBuQiVNJwC7</t>
  </si>
  <si>
    <t>-LqfQEbBADXlXV8a9cuX</t>
  </si>
  <si>
    <t>-LqfQGHhjtKHIda2XdaF</t>
  </si>
  <si>
    <t>-LqfQHoJeYHIZ2b_DSTt</t>
  </si>
  <si>
    <t>-LqfQJNC4AP7CwnvfqGp</t>
  </si>
  <si>
    <t>-LqfQLAiC1ZoG-Cq8opI</t>
  </si>
  <si>
    <t>-LqfQMtI15gEAtHCvJcP</t>
  </si>
  <si>
    <t>-LqfQOgF6Shd6LwOf5rA</t>
  </si>
  <si>
    <t>-LqfQQPNYYIE_lN2Y4CR</t>
  </si>
  <si>
    <t>-LqfQRtDFrkK6kXjfoxF</t>
  </si>
  <si>
    <t>-LqfQTS_ggpok5By4b47</t>
  </si>
  <si>
    <t>-LqfQVKIA6QELWT0l1ii</t>
  </si>
  <si>
    <t>-LqfQWy9YmpwqsogoCzA</t>
  </si>
  <si>
    <t>-LqfQYg4z1yT5N8_oMif</t>
  </si>
  <si>
    <t>-LqfQ_QrPaWuN8BM_rz-</t>
  </si>
  <si>
    <t>-LqfQayLnB1V2_tVVGgD</t>
  </si>
  <si>
    <t>-LqfQclPlndOs-AEORfp</t>
  </si>
  <si>
    <t>-LqfQeURgCNbPryqcw-l</t>
  </si>
  <si>
    <t>-LqfQg2HmOlIYr3Ay3kT</t>
  </si>
  <si>
    <t>-LqfQhlEB6RjFdrLkjad</t>
  </si>
  <si>
    <t>-LqfQjZRymm3f9iJKV8p</t>
  </si>
  <si>
    <t>-LqfQlHZIQYHli5flHjK</t>
  </si>
  <si>
    <t>-LqfQn4QcQd2Skt4QF94</t>
  </si>
  <si>
    <t>-LqfQpLVXKg1EEkKdTvB</t>
  </si>
  <si>
    <t>-LqfQr332z864AH7STwx</t>
  </si>
  <si>
    <t>-LqfQscPmsNxc_T2E_7Q</t>
  </si>
  <si>
    <t>-LqfQuKMZyO-RxCo4OLw</t>
  </si>
  <si>
    <t>-LqfQw8DXl8d6QWAzHix</t>
  </si>
  <si>
    <t>-LqfQxrCg1WOmE3YYF0f</t>
  </si>
  <si>
    <t>-LqfQzQQaGKlwxu3wE4R</t>
  </si>
  <si>
    <t>-LqfR09X13xibmpPm4PJ</t>
  </si>
  <si>
    <t>-LqfR2F2Xz0Sbd-NMVDJ</t>
  </si>
  <si>
    <t>-LqfR3tCF6o6n5FTQ0O5</t>
  </si>
  <si>
    <t>-LqfR5SBucwRWPPzfjJt</t>
  </si>
  <si>
    <t>-LqfR7ACEdXvVv2rJeaq</t>
  </si>
  <si>
    <t>-LqfR8jApslEuPYV6KEU</t>
  </si>
  <si>
    <t>-LqfRAS2dCZH5z3WD2et</t>
  </si>
  <si>
    <t>-LqfRCF3OuGkvjjWX_OY</t>
  </si>
  <si>
    <t>-LqfRDyBOUf6P844qYFc</t>
  </si>
  <si>
    <t>-LqfRFkGz3UtkVACzRZl</t>
  </si>
  <si>
    <t>-LqfRHUBAXkSinjw_cbL</t>
  </si>
  <si>
    <t>-LqfRJ2B689C-M8IT84u</t>
  </si>
  <si>
    <t>-LqfRKlBDmB3vEOO-e6f</t>
  </si>
  <si>
    <t>-LqfRMZCwiuHb41PkL_d</t>
  </si>
  <si>
    <t>-LqfROH4DwmjHkd3IVnf</t>
  </si>
  <si>
    <t>-LqfRQE_8Poywmsnh0_Z</t>
  </si>
  <si>
    <t>-LqfRRnCkouIS0yjx5E1</t>
  </si>
  <si>
    <t>-LqfRTMIrzL4FlShPK4H</t>
  </si>
  <si>
    <t>-LqfRV3Q84MiVPj-bLqg</t>
  </si>
  <si>
    <t>-LqfRWsKG7m1QutTD0xY</t>
  </si>
  <si>
    <t>-LqfRYaKWR3fcl11G7-V</t>
  </si>
  <si>
    <t>-LqfR_9DY6Y285m_Ki83</t>
  </si>
  <si>
    <t>-LqfRatGaJwXAhEgoxQT</t>
  </si>
  <si>
    <t>-LqfRcaLz4rR34VHAgML</t>
  </si>
  <si>
    <t>-LqfRe9BVDZu1lD8is3q</t>
  </si>
  <si>
    <t>-LqfRfsD5QpP5p-51C4z</t>
  </si>
  <si>
    <t>-LqfRhRCidtg_ZrBa9VR</t>
  </si>
  <si>
    <t>-LqfRivMMNl6MJqiEmZD</t>
  </si>
  <si>
    <t>-LqfRki2PZgXVhRz7vGu</t>
  </si>
  <si>
    <t>-LqfRmCCmrsbmMb70nKE</t>
  </si>
  <si>
    <t>-LqfRng3YBqfclC5k3ES</t>
  </si>
  <si>
    <t>-LqfRpFAg0CkXhALqerU</t>
  </si>
  <si>
    <t>-LqfRqyAITn3K0TVwBaT</t>
  </si>
  <si>
    <t>-LqfRsXB7IfYUGepLgX_</t>
  </si>
  <si>
    <t>-LqfRuYv3iXDqGIYLJpO</t>
  </si>
  <si>
    <t>-LqfRwHFysj_uF5z8Trk</t>
  </si>
  <si>
    <t>-LqfRyAY7SecfbA7IRYK</t>
  </si>
  <si>
    <t>-LqfRznFeanshfESM-il</t>
  </si>
  <si>
    <t>-LqfS0aPC7O3aMEbhwjR</t>
  </si>
  <si>
    <t>-LqfS2JHIsOourdIlqo-</t>
  </si>
  <si>
    <t>-LqfS4GHev9Yd9HgkPPm</t>
  </si>
  <si>
    <t>-LqfS5pGWamggQFU9QuL</t>
  </si>
  <si>
    <t>-LqfS7cF4DPgck0kspKv</t>
  </si>
  <si>
    <t>-LqfS9LOGGJxm3NkeOOX</t>
  </si>
  <si>
    <t>-LqfSB8FMUh0XjAmDEmu</t>
  </si>
  <si>
    <t>-LqfSCrTZFbgvd7Tyfsy</t>
  </si>
  <si>
    <t>-LqfSEQQX3M6u7AYP8dA</t>
  </si>
  <si>
    <t>-LqfSG8FZelKlmiJzH-F</t>
  </si>
  <si>
    <t>-LqfSHwGG7yWj1x24zQU</t>
  </si>
  <si>
    <t>-LqfSJeGoygl_E7bQjCd</t>
  </si>
  <si>
    <t>-LqfSLDFRdYkuQHbNMX8</t>
  </si>
  <si>
    <t>-LqfSN5QcTD0avWbiKcR</t>
  </si>
  <si>
    <t>-LqfSOeIDQzr3CfuWrzz</t>
  </si>
  <si>
    <t>-LqfSQDPdtesg41H7pGb</t>
  </si>
  <si>
    <t>-LqfSS08wzG1KO1uCwAK</t>
  </si>
  <si>
    <t>-LqfSTyGc04W6-GBYobL</t>
  </si>
  <si>
    <t>-LqfSVXHyYBWBXdlY1AV</t>
  </si>
  <si>
    <t>-LqfSXE0wtYw_--hABFv</t>
  </si>
  <si>
    <t>-LqfSZ2F6bcaNaMRTZIF</t>
  </si>
  <si>
    <t>-LqfS_lR_C_SFaXonj8T</t>
  </si>
  <si>
    <t>-LqfSbLNRMvpfKkKHr79</t>
  </si>
  <si>
    <t>-LqfSd2Jz4-MPNCXRhNs</t>
  </si>
  <si>
    <t>-LqfSeX9Ap5_-Nsvr-lP</t>
  </si>
  <si>
    <t>-LqfSg58weBSQvMBrLZ2</t>
  </si>
  <si>
    <t>-LqfShoHYYp7jF8cjHe8</t>
  </si>
  <si>
    <t>-LqfSjbHPtubI8WdDmq4</t>
  </si>
  <si>
    <t>-LqfSlKF-xhE4qu4Gw6I</t>
  </si>
  <si>
    <t>-LqfSmt73tBjqWTTXKqj</t>
  </si>
  <si>
    <t>-LqfSovLdq_Vxc_z4L5g</t>
  </si>
  <si>
    <t>-LqfSqdDawXBeV7MT3No</t>
  </si>
  <si>
    <t>-LqfSsSa_A93bYhE4gKK</t>
  </si>
  <si>
    <t>-LqfSu9BtjoFye2NzAJ9</t>
  </si>
  <si>
    <t>-LqfSvd4MUfaddBY2HSE</t>
  </si>
  <si>
    <t>-LqfSxCNOzQqscYjjNP3</t>
  </si>
  <si>
    <t>-LqfSyvM_XrNChQGwA9v</t>
  </si>
  <si>
    <t>-LqfT-iLF9R51w759XrO</t>
  </si>
  <si>
    <t>-LqfT1RDascTdq0543KL</t>
  </si>
  <si>
    <t>-LqfT3-Wd1A9U7G6-268</t>
  </si>
  <si>
    <t>-LqfT4iD28vA-7YQWZ2J</t>
  </si>
  <si>
    <t>-LqfT6S2VHd0zUY5hRb2</t>
  </si>
  <si>
    <t>-LqfT8-LEDRLQGc2_76a</t>
  </si>
  <si>
    <t>-LqfT9nDaik_1kGomp26</t>
  </si>
  <si>
    <t>-LqfTBUyByCZEbjkV-v8</t>
  </si>
  <si>
    <t>-LqfTD4B2fyaV9al0E1t</t>
  </si>
  <si>
    <t>-LqfTEnI_z10mODTnvrg</t>
  </si>
  <si>
    <t>-LqfTGaBAdLmrDighwDo</t>
  </si>
  <si>
    <t>-LqfTIJ3BiFU7_WcslPZ</t>
  </si>
  <si>
    <t>-LqfTJnC1dws3TFbgnBO</t>
  </si>
  <si>
    <t>-LqfTLL6Xhki4AR2FGAz</t>
  </si>
  <si>
    <t>-LqfTMqDABLhHpek0G_t</t>
  </si>
  <si>
    <t>-LqfTOdD_j0cA_2p22V7</t>
  </si>
  <si>
    <t>-LqfTQMMkB7EWuRplihy</t>
  </si>
  <si>
    <t>-LqfTS7qjyJk5NB0nqaq</t>
  </si>
  <si>
    <t>-LqfTTdVsla3djJJSIlY</t>
  </si>
  <si>
    <t>-LqfTVuDWIlAWCWxnI4F</t>
  </si>
  <si>
    <t>-LqfTXiSvC9HlGxiXftr</t>
  </si>
  <si>
    <t>-LqfTZQDtuJC75qXHAbd</t>
  </si>
  <si>
    <t>-LqfTaGAexs9jifuNwcd</t>
  </si>
  <si>
    <t>-LqfTbwC91upq8tqfCn6</t>
  </si>
  <si>
    <t>-LqfTdVDGk80JBQvMeyM</t>
  </si>
  <si>
    <t>-LqfTfC77RCyOhV-VKqo</t>
  </si>
  <si>
    <t>-LqfThK15gQwcd8pNbmc</t>
  </si>
  <si>
    <t>-LqfTiwpmmpfXm5gT5OI</t>
  </si>
  <si>
    <t>-LqfTkYRIXwDl6nfVCt8</t>
  </si>
  <si>
    <t>-LqfTmRz0QDkIDjRlODf</t>
  </si>
  <si>
    <t>-LqfTo24yAeiXH_HnOVw</t>
  </si>
  <si>
    <t>-LqfTq-AUt5hkbvK_a1I</t>
  </si>
  <si>
    <t>-LqfTrY38Tq7N2YeqtOK</t>
  </si>
  <si>
    <t>-LqfTtMBwFcEMuRvX7c2</t>
  </si>
  <si>
    <t>-LqfTv49puFrS-RbK-QL</t>
  </si>
  <si>
    <t>-LqfTwZAbz51fPwUaFx-</t>
  </si>
  <si>
    <t>-LqfTy7Awi7Msx2PUO7-</t>
  </si>
  <si>
    <t>-LqfU-7okxKDCyFHbZ8X</t>
  </si>
  <si>
    <t>-LqfU0r9vAKKq0_UDCS1</t>
  </si>
  <si>
    <t>-LqfU2ZxxjagmMPnoP1l</t>
  </si>
  <si>
    <t>-LqfU44BFgFOBm8q5Erz</t>
  </si>
  <si>
    <t>-LqfU5mqfbQYscFLgfyG</t>
  </si>
  <si>
    <t>-LqfU7RBct5hGY30AUdd</t>
  </si>
  <si>
    <t>-LqfU99Ju_B7lX7mK9On</t>
  </si>
  <si>
    <t>-LqfUAsTFNfuVh1JnxpT</t>
  </si>
  <si>
    <t>-LqfUCaOKSg2ZYhkDbUQ</t>
  </si>
  <si>
    <t>-LqfUEJANtTnaS22TSrH</t>
  </si>
  <si>
    <t>-LqfUFx9ruYHLkmwK0t2</t>
  </si>
  <si>
    <t>-LqfUHRCsrfmy8zyLptI</t>
  </si>
  <si>
    <t>-LqfUIz63wKy8_nrmZCm</t>
  </si>
  <si>
    <t>-LqfUKh6x_xGm-lgEEMy</t>
  </si>
  <si>
    <t>-LqfUMHApFK_J9gFqZMJ</t>
  </si>
  <si>
    <t>-LqfUO-CU7oQ7oICJaM4</t>
  </si>
  <si>
    <t>-LqfUPZBXXrs3q22ZZdu</t>
  </si>
  <si>
    <t>-LqfURH91iGKK5WRAiIw</t>
  </si>
  <si>
    <t>-LqfUSlBwBv2hVp5VhPx</t>
  </si>
  <si>
    <t>-LqfUUKAbCbf80DaHTFY</t>
  </si>
  <si>
    <t>-LqfUW2Bq--zVbEXwfgj</t>
  </si>
  <si>
    <t>-LqfUXqBDncrnsgBQPfX</t>
  </si>
  <si>
    <t>-LqfUZdYb5LkQ7aRDXMt</t>
  </si>
  <si>
    <t>-LqfUaMNNZRD9DJqhxoC</t>
  </si>
  <si>
    <t>-LqfUcTOw0pt34YTgCXP</t>
  </si>
  <si>
    <t>-LqfUe6C6oCKGu_BxoKV</t>
  </si>
  <si>
    <t>-LqfUfkF7CwsLT5RtBPv</t>
  </si>
  <si>
    <t>-LqfUhOCNp6JnxIE4rMG</t>
  </si>
  <si>
    <t>-LqfUjFbm7zM4T_DAtXG</t>
  </si>
  <si>
    <t>-LqfUkuD4l1Nt_jBgkf3</t>
  </si>
  <si>
    <t>-LqfUmOOhFmfMtLpADoj</t>
  </si>
  <si>
    <t>-LqfUnxCsankk1tyzC3r</t>
  </si>
  <si>
    <t>-LqfUpRNZl6XdyIfQUEE</t>
  </si>
  <si>
    <t>-LqfUrELO35dgU77MDYv</t>
  </si>
  <si>
    <t>-LqfUswlM-rtb2n0tQWX</t>
  </si>
  <si>
    <t>-LqfUukGDCpCYcRuLoof</t>
  </si>
  <si>
    <t>-LqfUwcPr7JI004_J_t0</t>
  </si>
  <si>
    <t>-LqfUyGEvNAa7Qt-R3TN</t>
  </si>
  <si>
    <t>-LqfUzkCq1igjxR36CGm</t>
  </si>
  <si>
    <t>-LqfV0UxFbIDnrO0ySpR</t>
  </si>
  <si>
    <t>-LqfV21DBndgyop0NiF-</t>
  </si>
  <si>
    <t>-LqfV3WGcPwiRqm60Rtn</t>
  </si>
  <si>
    <t>-LqfV5EC-gYNGWHXa1pX</t>
  </si>
  <si>
    <t>-LqfV76NMR2gUhxlvWFX</t>
  </si>
  <si>
    <t>-LqfV92mO_crX5s4w0wd</t>
  </si>
  <si>
    <t>-LqfVAc_DY_Ym2NxFP-V</t>
  </si>
  <si>
    <t>-LqfVCLDrp-BKIpoMm9g</t>
  </si>
  <si>
    <t>-LqfVDpY1DBFXA3Slc7o</t>
  </si>
  <si>
    <t>-LqfVFOBJvnWlohFKYtX</t>
  </si>
  <si>
    <t>-LqfVH6DWLWr-tueOTW2</t>
  </si>
  <si>
    <t>-LqfVIfCbwt3glxB9lER</t>
  </si>
  <si>
    <t>-LqfVKOFp7j1VTv6HcKv</t>
  </si>
  <si>
    <t>-LqfVMCW6bcH0uzvoSTL</t>
  </si>
  <si>
    <t>-LqfVNvSPU0NWhcYBL0I</t>
  </si>
  <si>
    <t>-LqfVPS1dnLLGAA6WrMu</t>
  </si>
  <si>
    <t>-LqfVRA7XSmNOqBIpOTv</t>
  </si>
  <si>
    <t>-LqfVT205HGddlQPmYOu</t>
  </si>
  <si>
    <t>-LqfVUh8IriBhgmNtwKx</t>
  </si>
  <si>
    <t>-LqfVWBOR0CxmMs4G7f3</t>
  </si>
  <si>
    <t>-LqfVXkFSfVG_c_pcmJz</t>
  </si>
  <si>
    <t>-LqfVZTEHQyafDq9qegG</t>
  </si>
  <si>
    <t>-LqfVa1ETHP87-jxBnWR</t>
  </si>
  <si>
    <t>-LqfVbkETnJOib45zbEC</t>
  </si>
  <si>
    <t>-LqfVdYFQs2PlZayPF74</t>
  </si>
  <si>
    <t>-LqfVfGNYtJCo40LOGzu</t>
  </si>
  <si>
    <t>-LqfVgpE1-L0vDZfmCEc</t>
  </si>
  <si>
    <t>-LqfViYEJkveAvS7OqXn</t>
  </si>
  <si>
    <t>-LqfVkLFvguESvZB63bM</t>
  </si>
  <si>
    <t>-LqfVm3FwqMV73BsU6CG</t>
  </si>
  <si>
    <t>-LqfVnrE2OkZGhQZYgDr</t>
  </si>
  <si>
    <t>-LqfVp_Fb_UbztaUnNV2</t>
  </si>
  <si>
    <t>-LqfVr88BtlcWv8_D4Vx</t>
  </si>
  <si>
    <t>-LqfVt3r80lK2_Uhkdlj</t>
  </si>
  <si>
    <t>-LqfVueh1VZ_LayGBPCI</t>
  </si>
  <si>
    <t>-LqfVwNE_lAkIIbKfYY6</t>
  </si>
  <si>
    <t>-LqfVyHd4KFMUXe2xy6K</t>
  </si>
  <si>
    <t>-LqfVztFbC5OMFTYM5v5</t>
  </si>
  <si>
    <t>-LqfW0TWfvcSa-DrbCLk</t>
  </si>
  <si>
    <t>-LqfW2APTFad2E--gmrK</t>
  </si>
  <si>
    <t>-LqfW4DD38GatmQ61ln8</t>
  </si>
  <si>
    <t>-LqfW6-IjNiFjLyXbixA</t>
  </si>
  <si>
    <t>-LqfW7iFqqTNswpJ9EkV</t>
  </si>
  <si>
    <t>-LqfW9WGwK7f1Vr_nRXk</t>
  </si>
  <si>
    <t>-LqfWBE8qCUQDrol8_yM</t>
  </si>
  <si>
    <t>-LqfWCnEZMcsY0UypEs0</t>
  </si>
  <si>
    <t>-LqfWEWEMWvVlOgHiADQ</t>
  </si>
  <si>
    <t>-LqfWGcP1IECdQkN1uRB</t>
  </si>
  <si>
    <t>-LqfWIGEwDJLdeDZR9ap</t>
  </si>
  <si>
    <t>-LqfWJoKqI9kNpxXdvI_</t>
  </si>
  <si>
    <t>-LqfWLobcjm1HJxcGjZq</t>
  </si>
  <si>
    <t>-LqfWNLFy5H23V5gOhmJ</t>
  </si>
  <si>
    <t>-LqfWP3D3J7tmsvZm21A</t>
  </si>
  <si>
    <t>-LqfWQcDjRG3IAGYTHU5</t>
  </si>
  <si>
    <t>-LqfWSLEvxJ8CsCrxVVj</t>
  </si>
  <si>
    <t>-LqfWTyk1mndb4GbkW5x</t>
  </si>
  <si>
    <t>-LqfWVcE7rBxppDnAlYg</t>
  </si>
  <si>
    <t>-LqfWX6FBRsMZ2ubnbRL</t>
  </si>
  <si>
    <t>-LqfWYfEpSA6M-FNT04f</t>
  </si>
  <si>
    <t>-LqfW_dT6JL7DopCpSGp</t>
  </si>
  <si>
    <t>-LqfWbBFc5kh8xGFxKMg</t>
  </si>
  <si>
    <t>-LqfWcuDYBHkm0Rl89_7</t>
  </si>
  <si>
    <t>-LqfWeTD58RNrdyrB7Vx</t>
  </si>
  <si>
    <t>-LqfWgK7bOLNkF47ZaeJ</t>
  </si>
  <si>
    <t>-LqfWhzQUcvl8cjBzqta</t>
  </si>
  <si>
    <t>-LqfWjhDlPq_ysjMIHos</t>
  </si>
  <si>
    <t>-LqfWloxVOb-48I-gpfG</t>
  </si>
  <si>
    <t>-LqfWnXP1fJDkMgQInyu</t>
  </si>
  <si>
    <t>-LqfWpFF03gMxAWVA1Ff</t>
  </si>
  <si>
    <t>-LqfWrarFQPV17XbS4_4</t>
  </si>
  <si>
    <t>-LqfWtJFZftmKncNiM-c</t>
  </si>
  <si>
    <t>-LqfWv1FxkOYJ7LgRjxz</t>
  </si>
  <si>
    <t>-LqfWwkEaKgB6quCWjVN</t>
  </si>
  <si>
    <t>-LqfWyJFwC89OPciRz8S</t>
  </si>
  <si>
    <t>-LqfX-6Y5M1wpDGuEcXl</t>
  </si>
  <si>
    <t>-LqfX0pGuI2v93Ot2crW</t>
  </si>
  <si>
    <t>-LqfX2rF2z9gcf9oORJu</t>
  </si>
  <si>
    <t>-LqfX4_Ei9iOYIr_QBVL</t>
  </si>
  <si>
    <t>-LqfX68Dg1C335DmQJ_e</t>
  </si>
  <si>
    <t>-LqfX7owWSNrD9YZeKW_</t>
  </si>
  <si>
    <t>-LqfX9oDOgLkdqkhZUjg</t>
  </si>
  <si>
    <t>-LqfXBNGCo_J9stIGGpw</t>
  </si>
  <si>
    <t>-LqfXCwDrUzz6M_Hn7LD</t>
  </si>
  <si>
    <t>-LqfXF-VLT347XVupOLe</t>
  </si>
  <si>
    <t>-LqfXGghKWw7HFolYFKk</t>
  </si>
  <si>
    <t>-LqfXIUbvHk7UYDZIJ3T</t>
  </si>
  <si>
    <t>-LqfXKD08zRVijTFqMJb</t>
  </si>
  <si>
    <t>-LqfXMF-rQPAZu9SvPnL</t>
  </si>
  <si>
    <t>-LqfXO2-mgAyXAjh2zOw</t>
  </si>
  <si>
    <t>-LqfXPl-8S_x1bVlfkaY</t>
  </si>
  <si>
    <t>-LqfXRd8YzsBs5H7uWjJ</t>
  </si>
  <si>
    <t>-LqfXTLrDd_YhexZKa7t</t>
  </si>
  <si>
    <t>-LqfXVAAUXk9_cElqPZe</t>
  </si>
  <si>
    <t>-LqfXWn0frLqln9pU5Ik</t>
  </si>
  <si>
    <t>-LqfXY_nJwKatygWkqAp</t>
  </si>
  <si>
    <t>-LqfX_JWZ4PjCCe-NmPg</t>
  </si>
  <si>
    <t>-LqfXb69WSnPwsJEZoZv</t>
  </si>
  <si>
    <t>-LqfXcoquBj2ZYT73Z4j</t>
  </si>
  <si>
    <t>-LqfXec1IW1mMOHpUaU6</t>
  </si>
  <si>
    <t>-LqfXgQ-lEeR9uGBdvKi</t>
  </si>
  <si>
    <t>-LqfXi807vmhjSqzhVDL</t>
  </si>
  <si>
    <t>-LqfXjw6noEJmpyt93p9</t>
  </si>
  <si>
    <t>-LqfXle4NY8qlj5__ZBA</t>
  </si>
  <si>
    <t>-LqfXnS5F-0dzBmGCtoY</t>
  </si>
  <si>
    <t>-LqfXp9xhIJb4pfLRCiJ</t>
  </si>
  <si>
    <t>-LqfXqy6rjVeuRWHHm1Z</t>
  </si>
  <si>
    <t>-LqfXsuwUn2pztLSRJ2d</t>
  </si>
  <si>
    <t>-LqfXuTvJ7V9WqH4oVHk</t>
  </si>
  <si>
    <t>-LqfXwH-sCeojxcu21VY</t>
  </si>
  <si>
    <t>-LqfXy-7fdoR4BMgiSaF</t>
  </si>
  <si>
    <t>-LqfXzhyyRbE_C3AwgNK</t>
  </si>
  <si>
    <t>-LqfY0GoCIVi8-O5vFK2</t>
  </si>
  <si>
    <t>-LqfY1zupKlF8YX2RsIJ</t>
  </si>
  <si>
    <t>-LqfY3wj7Szo5wc3dRGe</t>
  </si>
  <si>
    <t>-LqfY5a-qHGaiYWQuviK</t>
  </si>
  <si>
    <t>-LqfY7J1HUok1rn2aXfu</t>
  </si>
  <si>
    <t>-LqfY9xvPPnqLt9UxWfU</t>
  </si>
  <si>
    <t>-LqfYBpDou1hDh4JyTep</t>
  </si>
  <si>
    <t>-LqfYDYEM9a35k62VvKn</t>
  </si>
  <si>
    <t>-LqfYF6Etkiiw6BMLtTp</t>
  </si>
  <si>
    <t>-LqfYH863UWpPAsZv_dl</t>
  </si>
  <si>
    <t>-LqfYIrOvCekptq5ZzdW</t>
  </si>
  <si>
    <t>-LqfYK_CAQM4G0SDJXg0</t>
  </si>
  <si>
    <t>-LqfYM8Ekyg7i-F6MTW7</t>
  </si>
  <si>
    <t>-LqfYNrFcplSSfoOlfQZ</t>
  </si>
  <si>
    <t>-LqfYPaMgSKeopQ8I4sG</t>
  </si>
  <si>
    <t>-LqfYR8rklMDiOx9n47j</t>
  </si>
  <si>
    <t>-LqfYSwDrHEgVE1OKXN5</t>
  </si>
  <si>
    <t>-LqfYUeDiKuJ_Wyw9Qi5</t>
  </si>
  <si>
    <t>-LqfYWNzzj5AzgOiHuR-</t>
  </si>
  <si>
    <t>-LqfYXwCwHkiMp850qps</t>
  </si>
  <si>
    <t>-LqfYZjCJHqlCjT0HEiR</t>
  </si>
  <si>
    <t>-LqfYaTV5vqZxp8Z-sNv</t>
  </si>
  <si>
    <t>-LqfYcFDY64mivmcOv51</t>
  </si>
  <si>
    <t>-LqfYdyEfR43O2VqHL9t</t>
  </si>
  <si>
    <t>-LqfYfYUG6LbO_KT8nAN</t>
  </si>
  <si>
    <t>-LqfYhF4K7ULWdCoZ9l_</t>
  </si>
  <si>
    <t>-LqfYijE7ycqQ1kkUcd3</t>
  </si>
  <si>
    <t>-LqfYkIEMhNJ6kv5aR7T</t>
  </si>
  <si>
    <t>-LqfYm0EkmAjmw1jFcI6</t>
  </si>
  <si>
    <t>-LqfYn_C5XWNKmC0P3xz</t>
  </si>
  <si>
    <t>-LqfYpIDcwzJTPtKwU0s</t>
  </si>
  <si>
    <t>-LqfYr4GqVKkIrPZopdf</t>
  </si>
  <si>
    <t>-LqfYsoDQE6t04eamaZv</t>
  </si>
  <si>
    <t>-LqfYubqctAQ8cluD6pc</t>
  </si>
  <si>
    <t>-LqfYwK4YvsAMruFmkHV</t>
  </si>
  <si>
    <t>-LqfYy-vBM78E755HnFI</t>
  </si>
  <si>
    <t>-LqfYzbRREklQsMPvTAd</t>
  </si>
  <si>
    <t>-LqfZ0PO4gV5n3gpATYu</t>
  </si>
  <si>
    <t>-LqfZ27Cv-DEWToSeVc4</t>
  </si>
  <si>
    <t>-LqfZ8Kef7Sqx1NQOMtJ</t>
  </si>
  <si>
    <t>-LqfZ9rGGuRbad4PaUyC</t>
  </si>
  <si>
    <t>-LqfZB_GFelOGnwZPu9f</t>
  </si>
  <si>
    <t>-LqfZD3R8tqp66YZi5C7</t>
  </si>
  <si>
    <t>-LqfZEcGY2yqc4kfzDKt</t>
  </si>
  <si>
    <t>-LqfZGPSW92Ri1xN7jGW</t>
  </si>
  <si>
    <t>-LqfZI8FQPNGWStRbwRq</t>
  </si>
  <si>
    <t>-LqfZJcQpQaa8pTAPvtQ</t>
  </si>
  <si>
    <t>-LqfZLBGZXFnaNgN-AK6</t>
  </si>
  <si>
    <t>-LqfZMu8X02FRKBo8OFw</t>
  </si>
  <si>
    <t>-LqfZOTHdswT1s5tVjWn</t>
  </si>
  <si>
    <t>-LqfZQCNHSEuvGHzhPK7</t>
  </si>
  <si>
    <t>-LqfZReemfgHczb5UejY</t>
  </si>
  <si>
    <t>-LqfZTEGkdKkwfJZ6ZR-</t>
  </si>
  <si>
    <t>-LqfZUxNlizIkfCPT5-V</t>
  </si>
  <si>
    <t>-LqfZWWGgQXgYkBUYOmB</t>
  </si>
  <si>
    <t>-LqfZYEHzkjnjaX67Gay</t>
  </si>
  <si>
    <t>-LqfZZxaQ2wc53NmyUr0</t>
  </si>
  <si>
    <t>-LqfZaWFxi-IMynRboks</t>
  </si>
  <si>
    <t>-LqfZcJuYuY0w3Qcw2H5</t>
  </si>
  <si>
    <t>-LqfZe1FzqzGts2y3Oly</t>
  </si>
  <si>
    <t>-LqfZfpGQkR4hMQHeBdg</t>
  </si>
  <si>
    <t>-LqfZhdtk95aoF5WQDBU</t>
  </si>
  <si>
    <t>-LqfZjLPc5MfXLiC_gzQ</t>
  </si>
  <si>
    <t>-LqfZl37vOmzQZidvvhX</t>
  </si>
  <si>
    <t>-LqfZmcPw99kAjx-Ua2H</t>
  </si>
  <si>
    <t>-LqfZoLG5XnM78X7bsiw</t>
  </si>
  <si>
    <t>-LqfZq8Iw99xac-Zwg7e</t>
  </si>
  <si>
    <t>-LqfZrooRyUUb8cnIsbp</t>
  </si>
  <si>
    <t>-LqfZtQH8ieyTQNd0j3h</t>
  </si>
  <si>
    <t>-LqfZv8GpKBdkIoq3u7p</t>
  </si>
  <si>
    <t>-LqfZwwHZnGcaF9wQiwh</t>
  </si>
  <si>
    <t>-LqfZyeFMl1XboBC6l7k</t>
  </si>
  <si>
    <t>-Lqf_-l1KceUzjpIDnKo</t>
  </si>
  <si>
    <t>-Lqf_1PAT2KYAjbiaCZm</t>
  </si>
  <si>
    <t>-Lqf_3C9QydsuO9fchLG</t>
  </si>
  <si>
    <t>-Lqf_4f3edDeITb-WlfK</t>
  </si>
  <si>
    <t>-Lqf_6U90D_jtcpt_58t</t>
  </si>
  <si>
    <t>-Lqf_7y9jY7i17uj6rF3</t>
  </si>
  <si>
    <t>-Lqf_9SAvlIp_6vpkP1t</t>
  </si>
  <si>
    <t>-Lqf_B0Jl5VT3boYinG5</t>
  </si>
  <si>
    <t>-Lqf_CjAyBa48_bab1Rf</t>
  </si>
  <si>
    <t>-Lqf_EI93IMwyyZ2wsfc</t>
  </si>
  <si>
    <t>-Lqf_G0AdtIQ8TyALaNa</t>
  </si>
  <si>
    <t>-Lqf_H_99GttmRiMw_uQ</t>
  </si>
  <si>
    <t>-Lqf_JI9XwUhBu6-dmDm</t>
  </si>
  <si>
    <t>-Lqf_L5CiWr5CADK8HoR</t>
  </si>
  <si>
    <t>-Lqf_MoAtr5qv3U9_Pdn</t>
  </si>
  <si>
    <t>-Lqf_ObA3dKK8mwMec7k</t>
  </si>
  <si>
    <t>-Lqf_QKAFwfu9xrWwrVK</t>
  </si>
  <si>
    <t>-Lqf_RsPYQWgUIUwynJ0</t>
  </si>
  <si>
    <t>-Lqf_TbAwoXCx-ajZHUx</t>
  </si>
  <si>
    <t>-Lqf_VK9iJcORnEVCNp9</t>
  </si>
  <si>
    <t>-Lqf_Wt9TCj4BJo4II4j</t>
  </si>
  <si>
    <t>-Lqf_YOPQj_WdWAzRV5t</t>
  </si>
  <si>
    <t>-Lqf_ZxQI7B-FZZigRqo</t>
  </si>
  <si>
    <t>-Lqf_aeAq24So9ytCDvp</t>
  </si>
  <si>
    <t>-Lqf_cDANuaj9JwWjFJ-</t>
  </si>
  <si>
    <t>-Lqf_duzEBMvVHRT_Vx9</t>
  </si>
  <si>
    <t>-Lqf_fjANHCdH2AhBD8j</t>
  </si>
  <si>
    <t>-Lqf_hSA3cdpVm_Y8ryZ</t>
  </si>
  <si>
    <t>-Lqf_j-C7LgE-bFndCCG</t>
  </si>
  <si>
    <t>-Lqf_kihyIhTlxv10DyW</t>
  </si>
  <si>
    <t>-Lqf_mfyBZdiQpBuqmq-</t>
  </si>
  <si>
    <t>-Lqf_oF8860svIxYZ2Aw</t>
  </si>
  <si>
    <t>-Lqf_pj2CHrLaIl7pEa5</t>
  </si>
  <si>
    <t>-Lqf_rcpNBBQJe-jVFKO</t>
  </si>
  <si>
    <t>-Lqf_tKFhiWtT7vlxS5k</t>
  </si>
  <si>
    <t>-Lqf_v2FNn--3HL7uc0j</t>
  </si>
  <si>
    <t>-Lqf_wlKeCQwBvVyxDNa</t>
  </si>
  <si>
    <t>-Lqf_yKG5dEd93tMLvS-</t>
  </si>
  <si>
    <t>-Lqfa-7ZUNXL0VcHmcaC</t>
  </si>
  <si>
    <t>-Lqfa0mQ8HUL0vMLNqgq</t>
  </si>
  <si>
    <t>-Lqfa2JLLSZnimp5p9ok</t>
  </si>
  <si>
    <t>-Lqfa3tQmMksXYzLU_kF</t>
  </si>
  <si>
    <t>-Lqfa5bFQ-2vpYzBPzr0</t>
  </si>
  <si>
    <t>-Lqfa7FIlukMm0G1FlI0</t>
  </si>
  <si>
    <t>-Lqfa8tFQ4CsKgx9ESgg</t>
  </si>
  <si>
    <t>-LqfaAg8oN9IQk8p-_nD</t>
  </si>
  <si>
    <t>-LqfaCPStH5Lrk0n0mvz</t>
  </si>
  <si>
    <t>-LqfaECENHv7qYD82LmQ</t>
  </si>
  <si>
    <t>-LqfaGDHIlZ0xBd-Ll8r</t>
  </si>
  <si>
    <t>-LqfaHxsfLtT05cQKZmN</t>
  </si>
  <si>
    <t>-LqfaJkGo4mZjnnLJc_5</t>
  </si>
  <si>
    <t>-LqfaLTQC_25lCCplm1P</t>
  </si>
  <si>
    <t>-LqfaNFBYra4MRZ4LHXD</t>
  </si>
  <si>
    <t>-LqfaOygcIOF2DnmCFRD</t>
  </si>
  <si>
    <t>-LqfaQYRGn7wl7Y2FBoa</t>
  </si>
  <si>
    <t>-LqfaSG7xSRT2fAWtWaj</t>
  </si>
  <si>
    <t>-LqfaTk9TO-fizcPbaV7</t>
  </si>
  <si>
    <t>-LqfaVJHzGy4c3e-ncla</t>
  </si>
  <si>
    <t>-LqfaX1ExtteJIxb4Fqv</t>
  </si>
  <si>
    <t>-LqfaY_n8SbhY1vAsl2-</t>
  </si>
  <si>
    <t>-Lqfa_JHY2yLCX3ot9FP</t>
  </si>
  <si>
    <t>-Lqfab6SYfowmIzJClHO</t>
  </si>
  <si>
    <t>-LqfacpFkzC6JmEoQae5</t>
  </si>
  <si>
    <t>-LqfaeOF-V0Z6H25u9fS</t>
  </si>
  <si>
    <t>-LqfagBVXNqy7IzHPtoY</t>
  </si>
  <si>
    <t>-LqfahuGFTnpPoAYjOSH</t>
  </si>
  <si>
    <t>-LqfajcG1v-fty13mRbf</t>
  </si>
  <si>
    <t>-LqfaljCimPfQzULdyd0</t>
  </si>
  <si>
    <t>-LqfanOQ1tDYmMMTu7Z0</t>
  </si>
  <si>
    <t>-LqfaoxReQmv6jUgiq7P</t>
  </si>
  <si>
    <t>-LqfaqeA5WWn_DW-82xf</t>
  </si>
  <si>
    <t>-Lqfas8CvsTQhAh7JQ6H</t>
  </si>
  <si>
    <t>-LqfathLR2_J7bGpZoak</t>
  </si>
  <si>
    <t>-LqfavQBub7jaBUeAH7y</t>
  </si>
  <si>
    <t>-LqfawzBm312N7c2wpqW</t>
  </si>
  <si>
    <t>-LqfayTAowaIdG9B6eYv</t>
  </si>
  <si>
    <t>-Lqfazw3sKuJ89HUeykY</t>
  </si>
  <si>
    <t>-Lqfb0WA-ZOcz3bCxkh3</t>
  </si>
  <si>
    <t>-Lqfb2-MreoqyHtbmhzs</t>
  </si>
  <si>
    <t>-Lqfb3nBBqZmZRzlCocE</t>
  </si>
  <si>
    <t>-Lqfb5WBWWJPXnTEOyFn</t>
  </si>
  <si>
    <t>-Lqfb7-BP6EO-_xjhuQ-</t>
  </si>
  <si>
    <t>-Lqfb8_RjU5rT2SDyvP2</t>
  </si>
  <si>
    <t>-LqfbAHAS9Cwetl_MSiF</t>
  </si>
  <si>
    <t>-LqfbBqpKCxYtsl7P20E</t>
  </si>
  <si>
    <t>-LqfbDZAXdkOY0bsCxWq</t>
  </si>
  <si>
    <t>-LqfbF7BjQVtFGWDyJv8</t>
  </si>
  <si>
    <t>-LqfbGqCuPcjEfbxAriA</t>
  </si>
  <si>
    <t>-LqfbIdK7hrJe5FDQUhL</t>
  </si>
  <si>
    <t>-LqfbKMQxUupavQpEeCK</t>
  </si>
  <si>
    <t>-LqfbM9Lha_ru6zoQyh4</t>
  </si>
  <si>
    <t>-LqfbNsECrXfzkSCTppF</t>
  </si>
  <si>
    <t>-LqfbPRAB8rw91x_pdfu</t>
  </si>
  <si>
    <t>-LqfbR93dM0D1kRTDkRE</t>
  </si>
  <si>
    <t>-LqfbSdBCYkwzcAbDqX6</t>
  </si>
  <si>
    <t>-LqfbUBZD-x9KjcSgfdQ</t>
  </si>
  <si>
    <t>-LqfbVvCbSLp-wBfeG5n</t>
  </si>
  <si>
    <t>-LqfbXUAaoj7RhDftaDc</t>
  </si>
  <si>
    <t>-LqfbZCA_dxrhvEdRcfB</t>
  </si>
  <si>
    <t>-Lqfb_lAtFYR0ITWc3iF</t>
  </si>
  <si>
    <t>-Lqfbc11x3UYtSoeCS9H</t>
  </si>
  <si>
    <t>-Lqfbdj2qrEM3RnAb-WC</t>
  </si>
  <si>
    <t>-LqfbfX2bNUogs1ra2Xo</t>
  </si>
  <si>
    <t>-LqfbhF28AIzXE9dgMya</t>
  </si>
  <si>
    <t>-LqfbijD4vvKaep55bym</t>
  </si>
  <si>
    <t>-LqfbkI2ShULgslToN_l</t>
  </si>
  <si>
    <t>-LqfblzDW9Wb7IvVJrEw</t>
  </si>
  <si>
    <t>-LqfbnaAqBlVNUlFuDCh</t>
  </si>
  <si>
    <t>-LqfbpJK8HNOEMy6qYr3</t>
  </si>
  <si>
    <t>-Lqfbr68sDvu1M8EYIV3</t>
  </si>
  <si>
    <t>-Lqfbsp0xDh-TNUJlgt6</t>
  </si>
  <si>
    <t>-LqfbuN3tnnkLa2NO86l</t>
  </si>
  <si>
    <t>-Lqfbw4tjpRn5eynvJXo</t>
  </si>
  <si>
    <t>-Lqfbx_1THoRokR_7ZL4</t>
  </si>
  <si>
    <t>-Lqfbz9B9Q0-HUNb3TgK</t>
  </si>
  <si>
    <t>-Lqfc-c2OofxmU_qQrOS</t>
  </si>
  <si>
    <t>-Lqfc1R9XAf8Pnf8EzBt</t>
  </si>
  <si>
    <t>-Lqfc3FrnKd_nlDwZpBo</t>
  </si>
  <si>
    <t>-Lqfc4sJtSqwgsTCPYNB</t>
  </si>
  <si>
    <t>-Lqfc6RBuftu44psFvD8</t>
  </si>
  <si>
    <t>-Lqfc7wQ3KBpy9KR7v94</t>
  </si>
  <si>
    <t>-Lqfc9T3LYGVGxG2MpTg</t>
  </si>
  <si>
    <t>-LqfcB9eL8UbJiSUcXHz</t>
  </si>
  <si>
    <t>-LqfcCk6Dv0cui6HNqbw</t>
  </si>
  <si>
    <t>-LqfcET2JZJir_ZxYeiz</t>
  </si>
  <si>
    <t>-LqfcGHIC9GGW_FQzD7N</t>
  </si>
  <si>
    <t>-LqfcHxy1eBJS9UqWuk2</t>
  </si>
  <si>
    <t>-LqfcJn9hP4dcpAwStZn</t>
  </si>
  <si>
    <t>-LqfcLToav8BIqROA8Di</t>
  </si>
  <si>
    <t>-LqfcN-8aIYporEfmQoX</t>
  </si>
  <si>
    <t>-LqfcOY3-9nksV6RwJSi</t>
  </si>
  <si>
    <t>-LqfcQG4pv1KpTtuhckZ</t>
  </si>
  <si>
    <t>-LqfcS49-YdM-MZgouX-</t>
  </si>
  <si>
    <t>-LqfcTsV3sPCVppwY3wX</t>
  </si>
  <si>
    <t>-LqfcVaA45GU0z696-aP</t>
  </si>
  <si>
    <t>-LqfcX4D8GgiABd2uWAh</t>
  </si>
  <si>
    <t>-LqfcYd4HifMXh50qWi2</t>
  </si>
  <si>
    <t>-Lqfc_MCOKhr0ukAbeMB</t>
  </si>
  <si>
    <t>-LqfcavC7AdVQRTlHI8S</t>
  </si>
  <si>
    <t>-LqfccdNxKAoPiedY8DI</t>
  </si>
  <si>
    <t>-LqfceRD6emQY0vcdb8t</t>
  </si>
  <si>
    <t>-Lqfcg9DfkvHU-C72D9h</t>
  </si>
  <si>
    <t>-LqfchxBMOj5emUDPjrC</t>
  </si>
  <si>
    <t>-LqfcjpAK9k0i63BmyEc</t>
  </si>
  <si>
    <t>-LqfclTBXbG_A33y8Ymz</t>
  </si>
  <si>
    <t>-LqfcmxBjvk9moDPkp3L</t>
  </si>
  <si>
    <t>-LqfcoRnEYSWSvfrT5eA</t>
  </si>
  <si>
    <t>-Lqfcq-21aRcoLz0LutB</t>
  </si>
  <si>
    <t>-LqfcrgCIh9bOgE_sCCm</t>
  </si>
  <si>
    <t>-LqfctHCXGnCziQUZ4D_</t>
  </si>
  <si>
    <t>-Lqfcv-C_ecNNLELEdmC</t>
  </si>
  <si>
    <t>-Lqfcx1ADcvuWaDDCOee</t>
  </si>
  <si>
    <t>-LqfcyWKoqYeDBlwmBJw</t>
  </si>
  <si>
    <t>-Lqfd-JBUiDY0YdGlHkC</t>
  </si>
  <si>
    <t>-Lqfd0nJZK5HpZ8L2ub0</t>
  </si>
  <si>
    <t>-Lqfd2a4ZCiD9G5z50LG</t>
  </si>
  <si>
    <t>-Lqfd4JB6Wl9KiHPQ9-x</t>
  </si>
  <si>
    <t>-Lqfd6625JTgjwXks-1B</t>
  </si>
  <si>
    <t>-Lqfd7aBbSLHL_1OOMn_</t>
  </si>
  <si>
    <t>-Lqfd94CIUPgH9DzYOvx</t>
  </si>
  <si>
    <t>-LqfdAdCT2_7VZOjqIYg</t>
  </si>
  <si>
    <t>-LqfdCM21ju4BJcjIP05</t>
  </si>
  <si>
    <t>-LqfdDqKzTvx2zmW7vwT</t>
  </si>
  <si>
    <t>-LqfdFZBkhIW3i-ZUUak</t>
  </si>
  <si>
    <t>-LqfdH7D3ouMUPHb8vjR</t>
  </si>
  <si>
    <t>-LqfdIgEH7vwGpmAuCa7</t>
  </si>
  <si>
    <t>-LqfdKMsqZXzlPqqW-oC</t>
  </si>
  <si>
    <t>-LqfdMQ9c-hvZ3QJAzi5</t>
  </si>
  <si>
    <t>-LqfdOEE9z-CGYa8iz88</t>
  </si>
  <si>
    <t>-LqfdQBEPdZAqgj_nTa-</t>
  </si>
  <si>
    <t>-LqfdRkEt5Si6rGi0a0B</t>
  </si>
  <si>
    <t>-LqfdTTE_Aw4WachYRW7</t>
  </si>
  <si>
    <t>-LqfdVFIM2xv3tNI76ou</t>
  </si>
  <si>
    <t>-LqfdXFnhUfzpC8XhGB4</t>
  </si>
  <si>
    <t>-LqfdZ0CsyNOM3M8yTLX</t>
  </si>
  <si>
    <t>-Lqfd_VCG7ZsR-JK4l9H</t>
  </si>
  <si>
    <t>-Lqfdb3O7KHuFV4ogMD3</t>
  </si>
  <si>
    <t>-LqfdckxImmrx-7Ti60Z</t>
  </si>
  <si>
    <t>-LqfdeLvMutLPwYS_fKt</t>
  </si>
  <si>
    <t>-LqfdgICOzTZmGanLGJR</t>
  </si>
  <si>
    <t>-Lqfdhr5elZdDSbuyYKr</t>
  </si>
  <si>
    <t>-Lqfdj_E53lihnH4L7ef</t>
  </si>
  <si>
    <t>-LqfdlNi_j_DvKD9zxJY</t>
  </si>
  <si>
    <t>-Lqfdn55rstsrHA_QySx</t>
  </si>
  <si>
    <t>-LqfdoeFnYpwAadcQvgL</t>
  </si>
  <si>
    <t>-LqfdqN3GCQUbfh7e1Cs</t>
  </si>
  <si>
    <t>-LqfdrrE6U790eqt3L6m</t>
  </si>
  <si>
    <t>-LqfdtQDCMf28p3PbElM</t>
  </si>
  <si>
    <t>-Lqfdv8lV2kZfM-kakba</t>
  </si>
  <si>
    <t>-LqfdwhDVX_Ivytq45Ny</t>
  </si>
  <si>
    <t>-LqfdyP-6qZBA6E299de</t>
  </si>
  <si>
    <t>-Lqfe-D7H-tPnvA1QbmJ</t>
  </si>
  <si>
    <t>-Lqfe0w4V56uQIp2Pluw</t>
  </si>
  <si>
    <t>-Lqfe2QCAprT6yTsCGfI</t>
  </si>
  <si>
    <t>-Lqfe3zCAPneI4bc5QFZ</t>
  </si>
  <si>
    <t>-Lqfe5hqVp4azcm9FF6v</t>
  </si>
  <si>
    <t>-Lqfe7VM27RbgYNfbLhS</t>
  </si>
  <si>
    <t>-Lqfe8zCVbxIY4mqwLV7</t>
  </si>
  <si>
    <t>-LqfeAmCYPghpVZmMz3I</t>
  </si>
  <si>
    <t>-LqfeCVVA5ZvJg2DeoFY</t>
  </si>
  <si>
    <t>-LqfeEI-V5njzu1dIBcd</t>
  </si>
  <si>
    <t>-LqfeFm_rfOJnbAMNLuI</t>
  </si>
  <si>
    <t>-LqfeH_94cxymmR_CRtm</t>
  </si>
  <si>
    <t>-LqfeJ39IAg8RH8nBX8R</t>
  </si>
  <si>
    <t>-LqfeKY8pkhNmf9X4-Gh</t>
  </si>
  <si>
    <t>-LqfeM5355qYJ3Xzu6Ol</t>
  </si>
  <si>
    <t>-LqfeO2pG1sMGuP9TI-R</t>
  </si>
  <si>
    <t>-LqfePbF1FO9ajXUypec</t>
  </si>
  <si>
    <t>-LqfeRL-BAzuDTSb8BrF</t>
  </si>
  <si>
    <t>-LqfeSpCaMi5_zopkOI1</t>
  </si>
  <si>
    <t>-LqfeUMlnh5OqU7svhgn</t>
  </si>
  <si>
    <t>-LqfeVqyfnooy9Ix2TA3</t>
  </si>
  <si>
    <t>-LqfeXQ4pkF9qbLT8fVC</t>
  </si>
  <si>
    <t>-LqfeZ6ey8Dr4zKYFdAG</t>
  </si>
  <si>
    <t>-Lqfe_sKerd7yN7FFYpv</t>
  </si>
  <si>
    <t>-LqfebOdWCoq_tPDEnV1</t>
  </si>
  <si>
    <t>-Lqfecu4rnLjD7nzJwNV</t>
  </si>
  <si>
    <t>-Lqfeeh0BdB-bYrGATte</t>
  </si>
  <si>
    <t>-LqfegPnnNFYxkB4rMG4</t>
  </si>
  <si>
    <t>-Lqfehz4m_i8Y_69lY9Q</t>
  </si>
  <si>
    <t>-Lqfejfplk2ue7lBz42o</t>
  </si>
  <si>
    <t>-LqfelFtg3zrJ0CWqA5c</t>
  </si>
  <si>
    <t>-LqfemhQIi0wNKAxgZ4y</t>
  </si>
  <si>
    <t>-LqfeoCp80NwlqQcvZBF</t>
  </si>
  <si>
    <t>-Lqfept9tVgxsM-UU-wd</t>
  </si>
  <si>
    <t>-LqferUqmFU6nm7_9Xy5</t>
  </si>
  <si>
    <t>-LqfetFA0jfvNSJpSNf0</t>
  </si>
  <si>
    <t>-Lqfeummcg9ydCc6IyAz</t>
  </si>
  <si>
    <t>-LqfewGxS3puXFxa4zkO</t>
  </si>
  <si>
    <t>-Lqfexq2WvaYUdkW9cff</t>
  </si>
  <si>
    <t>-Lqfez_1FDCWYDoo6lNg</t>
  </si>
  <si>
    <t>-Lqff06wZ6Z0ttPyMvwz</t>
  </si>
  <si>
    <t>-Lqff1augZHrNCKBu2qD</t>
  </si>
  <si>
    <t>-Lqff3LXFhYt1aPsCQ6G</t>
  </si>
  <si>
    <t>-Lqff4u5tjXEx_GUWPGU</t>
  </si>
  <si>
    <t>-Lqff6c6Nt30IgCGktmg</t>
  </si>
  <si>
    <t>-LqffA6aMQuwDHcJQN-r</t>
  </si>
  <si>
    <t>-LqffBr8UUmZf2cVt00a</t>
  </si>
  <si>
    <t>-LqffDsd91JuDkaTZ7Dx</t>
  </si>
  <si>
    <t>-LqffFSQFI6D-VlaiWK3</t>
  </si>
  <si>
    <t>-LqffHF8JItjzQNxWdKC</t>
  </si>
  <si>
    <t>-LqffIyHxfL_BS_Lew_1</t>
  </si>
  <si>
    <t>-LqffKl6aPwq2UaZ2l1j</t>
  </si>
  <si>
    <t>-LqffMUCtlNIQdxZsJCf</t>
  </si>
  <si>
    <t>-LqffNytAuoIrD3qF7Ep</t>
  </si>
  <si>
    <t>-LqffPXHN4xDc4YDgBpU</t>
  </si>
  <si>
    <t>-LqffRFFSjo0r5-gDCvY</t>
  </si>
  <si>
    <t>-LqffSoHWh6WiLcB61eS</t>
  </si>
  <si>
    <t>-LqffUXGVQXQ-IL7oMb0</t>
  </si>
  <si>
    <t>-LqffWKFmlMcF1WA8Njx</t>
  </si>
  <si>
    <t>-LqffY2GdbVXRIvBSsan</t>
  </si>
  <si>
    <t>-Lqff_2saSR-1lV4oRVF</t>
  </si>
  <si>
    <t>-LqffaZ62V2BSSO4nK1f</t>
  </si>
  <si>
    <t>-Lqffc77KYdjZSVbNAZ2</t>
  </si>
  <si>
    <t>-Lqffdq8oBuSuLErVgic</t>
  </si>
  <si>
    <t>-LqfffPA_HSivLTYh1QI</t>
  </si>
  <si>
    <t>-Lqffh771hIUFZN3B09B</t>
  </si>
  <si>
    <t>-LqffibG-ndvcuypQ92Q</t>
  </si>
  <si>
    <t>-LqffkAGjEdt5OwKykvP</t>
  </si>
  <si>
    <t>-LqffluNiYHDGzdHHagu</t>
  </si>
  <si>
    <t>-LqffnS6WZDqYo0YYD32</t>
  </si>
  <si>
    <t>-LqffpA68UW9dzR2l5H1</t>
  </si>
  <si>
    <t>-Lqffqe7ITrZnyf605db</t>
  </si>
  <si>
    <t>-LqffsDFVP_MOcZmYf9E</t>
  </si>
  <si>
    <t>-LqffthFI5AiAYGnllvh</t>
  </si>
  <si>
    <t>-LqffvBPEpWcejsjAKFq</t>
  </si>
  <si>
    <t>-LqffwjihOb-ulSP9Hyp</t>
  </si>
  <si>
    <t>-LqffyE79rijB4o81OpJ</t>
  </si>
  <si>
    <t>-Lqffzi90K1Uo4IoUnBn</t>
  </si>
  <si>
    <t>-Lqfg0HRMfMiSDOpp1l_</t>
  </si>
  <si>
    <t>-Lqfg30CVFYKNzUYLvPz</t>
  </si>
  <si>
    <t>-Lqfg4WPBHzioY-ybze0</t>
  </si>
  <si>
    <t>-Lqfg6DDn2BtTw1ksixR</t>
  </si>
  <si>
    <t>-Lqfg7m1fZsH30YcNHTF</t>
  </si>
  <si>
    <t>-Lqfg9L9HVLh1YK40dHy</t>
  </si>
  <si>
    <t>-LqfgB4Lb42CQ-k27Jby</t>
  </si>
  <si>
    <t>-LqfgCavEaKK0L1qsoyu</t>
  </si>
  <si>
    <t>-LqfgE60qBbl8FFvSAet</t>
  </si>
  <si>
    <t>-LqfgFa2I2bM3RJ6Vvc8</t>
  </si>
  <si>
    <t>-LqfgH40iyI6kRMNRdG0</t>
  </si>
  <si>
    <t>-LqfgIcON_KZoHMSsqaN</t>
  </si>
  <si>
    <t>-LqfgK5x1MhKOLa69N_l</t>
  </si>
  <si>
    <t>-LqfgLb2cPH7sUdYf9G9</t>
  </si>
  <si>
    <t>-LqfgNAAiKmsp-8KU85E</t>
  </si>
  <si>
    <t>-LqfgOcw7i9HNQewBzMp</t>
  </si>
  <si>
    <t>-LqfgQ6wOUu5gmRXMbeC</t>
  </si>
  <si>
    <t>-LqfgRh1Z3YUmuCHBStT</t>
  </si>
  <si>
    <t>-LqfgTNgGEVeeqRByFgr</t>
  </si>
  <si>
    <t>-LqfgUz0Uhn4-BOXdTBW</t>
  </si>
  <si>
    <t>-LqfgWh1qG5FORcqBEMu</t>
  </si>
  <si>
    <t>-LqfgYB0QwCQ9GIhVhC9</t>
  </si>
  <si>
    <t>-LqfgZyArAKs36ynsl11</t>
  </si>
  <si>
    <t>-Lqfgam3XeKaq1s6-uKx</t>
  </si>
  <si>
    <t>-LqfgcTvdbgV17dkndyR</t>
  </si>
  <si>
    <t>-Lqfgdz0dncGqj1Di_YR</t>
  </si>
  <si>
    <t>-LqfgfY0ctfLo57fiVbt</t>
  </si>
  <si>
    <t>-Lqfgh10yM9gPuMWo0EF</t>
  </si>
  <si>
    <t>-LqfgiUvaOvQBREYJTvz</t>
  </si>
  <si>
    <t>-Lqfgk485rahgCiyOAHF</t>
  </si>
  <si>
    <t>-Lqfglm4CmGvqc-XUm7o</t>
  </si>
  <si>
    <t>-LqfgnFuxyuhxon95cg6</t>
  </si>
  <si>
    <t>-LqfgooxfPmHC_Is2-vC</t>
  </si>
  <si>
    <t>-LqfgqK2k9quhcJkFAkz</t>
  </si>
  <si>
    <t>-LqfgsCCaDNzu8IjkxIw</t>
  </si>
  <si>
    <t>-Lqfgtq6C_XRnbG0lv5m</t>
  </si>
  <si>
    <t>-LqfgvP5CEkKvntlRFBc</t>
  </si>
  <si>
    <t>-Lqfgx75IImaSJT0Cuq_</t>
  </si>
  <si>
    <t>-Lqfgyf0rChkFg-Z-Gow</t>
  </si>
  <si>
    <t>-Lqfh-P4ARPnzPMCdHzZ</t>
  </si>
  <si>
    <t>-Lqfh0rr98ucn-Mk6FYz</t>
  </si>
  <si>
    <t>-Lqfh2SRhCCyaNVscP5z</t>
  </si>
  <si>
    <t>-Lqfh4A6cPh7XhYGDwbR</t>
  </si>
  <si>
    <t>-Lqfh5j5op2EN50EUEse</t>
  </si>
  <si>
    <t>-Lqfh7X5n8Jy48MbFLnZ</t>
  </si>
  <si>
    <t>-Lqfh9E-gIy9RElJBHaN</t>
  </si>
  <si>
    <t>-LqfhAvljUg12Kzzm7aY</t>
  </si>
  <si>
    <t>-LqfhCWUXAJO85ZyvIEX</t>
  </si>
  <si>
    <t>-LqfhEF4AdFGNbQd8aBj</t>
  </si>
  <si>
    <t>-LqfhFi3zJkZZ_1SDgd3</t>
  </si>
  <si>
    <t>-LqfhHHAJgwvvDLj1Ixx</t>
  </si>
  <si>
    <t>-LqfhJ06UR4Y2HbaGs9R</t>
  </si>
  <si>
    <t>-LqfhK_4fzJ-zLCNnFjK</t>
  </si>
  <si>
    <t>-LqfhMH--JSsW36IdQ2L</t>
  </si>
  <si>
    <t>-LqfhO3z7Fb0Phh2qT65</t>
  </si>
  <si>
    <t>-LqfhPs-cTS4cjQsnY8c</t>
  </si>
  <si>
    <t>-LqfhRYLyk7NlevBYw-u</t>
  </si>
  <si>
    <t>-LqfhT559V7BXNcvJlqK</t>
  </si>
  <si>
    <t>-LqfhUYs55QXUCarKsKw</t>
  </si>
  <si>
    <t>-LqfhW7-EGu45vgh1Oyw</t>
  </si>
  <si>
    <t>-LqfhXr4Hw6hfcgDNHI1</t>
  </si>
  <si>
    <t>-LqfhZQF6Tp2wdiyaAap</t>
  </si>
  <si>
    <t>-Lqfha6zYGg8I9GGx43l</t>
  </si>
  <si>
    <t>-Lqfhbb0Zy1CSMWthTQN</t>
  </si>
  <si>
    <t>-LqfhdB5OkHYg3Ej8pkr</t>
  </si>
  <si>
    <t>-LqfhermyWzBUCLc5p1G</t>
  </si>
  <si>
    <t>-Lqfhgm58l1fYNMdLC-E</t>
  </si>
  <si>
    <t>-Lqfhipfbe2QOAq9tswU</t>
  </si>
  <si>
    <t>-LqfhkSCAdZhYjOpwerL</t>
  </si>
  <si>
    <t>-LqfhluzJqyhm5M9pXXC</t>
  </si>
  <si>
    <t>-LqfhnTyeny5-P-MBOwb</t>
  </si>
  <si>
    <t>-Lqfhoz3fV2Qo0b4OW6W</t>
  </si>
  <si>
    <t>-LqfhqS-DiGyNPy5fcRw</t>
  </si>
  <si>
    <t>-Lqfhs2NjqvP4PIWjEk_</t>
  </si>
  <si>
    <t>-Lqfhtk42w2qVPPBilp1</t>
  </si>
  <si>
    <t>-LqfhvHyMfQuseoT1v1K</t>
  </si>
  <si>
    <t>-Lqfhx13PoNLY6MFjDK9</t>
  </si>
  <si>
    <t>-LqfhyUzIknNHrMrQprR</t>
  </si>
  <si>
    <t>-Lqfi-2z1gt-E4OEN5re</t>
  </si>
  <si>
    <t>-Lqfi0Xy8VMmSALIZYwg</t>
  </si>
  <si>
    <t>-Lqfi22CfoS9j0DF2Da3</t>
  </si>
  <si>
    <t>-Lqfi3b4wZ0TsS5kWBAN</t>
  </si>
  <si>
    <t>-Lqfi5K39ek9ZC7ycSX5</t>
  </si>
  <si>
    <t>-Lqfi6ryqzkz6Xv6xT7a</t>
  </si>
  <si>
    <t>-Lqfi8_yDUfQfizXRLr9</t>
  </si>
  <si>
    <t>-LqfiAA4XC3o37b-YTBD</t>
  </si>
  <si>
    <t>-LqfiBt4BrgV7RdloJ38</t>
  </si>
  <si>
    <t>-LqfiDLzzcvu6h20L9SQ</t>
  </si>
  <si>
    <t>-LqfiEw5x4Uol5I9Tc1i</t>
  </si>
  <si>
    <t>-LqfiGe45W4RoAK8vocH</t>
  </si>
  <si>
    <t>-LqfiIYiLJ36PvA6qBAa</t>
  </si>
  <si>
    <t>-LqfiKA6fw6CHYXQOmAN</t>
  </si>
  <si>
    <t>-LqfiLe5Jn0dHQUWHPTT</t>
  </si>
  <si>
    <t>-LqfiND6OZCXuNBaiRAL</t>
  </si>
  <si>
    <t>-LqfiOh4kOFovtgiv9xw</t>
  </si>
  <si>
    <t>-LqfiQG5mLu2J1RRQUEq</t>
  </si>
  <si>
    <t>-LqfiRzDcUH9AeqDOR_t</t>
  </si>
  <si>
    <t>-LqfiTRzmy0RdNUT_4h8</t>
  </si>
  <si>
    <t>-LqfiV14RLkR3jzchw2i</t>
  </si>
  <si>
    <t>-LqfiWV7tw836_PtCxpt</t>
  </si>
  <si>
    <t>-LqfiXyyZVn4LRF1Uqbk</t>
  </si>
  <si>
    <t>-LqfiZnD21Oc9HRdrzNX</t>
  </si>
  <si>
    <t>-Lqfiaa62XJkuxPsQown</t>
  </si>
  <si>
    <t>-LqficJ5Uy3MYmNzcJXc</t>
  </si>
  <si>
    <t>-Lqfidn6CuT_AD0_UFPa</t>
  </si>
  <si>
    <t>-LqfifM43wlO0Vxne02G</t>
  </si>
  <si>
    <t>-Lqfih43p8xyQG1frDQD</t>
  </si>
  <si>
    <t>-LqfiitOWeQHxQTpMQNE</t>
  </si>
  <si>
    <t>-Lqfika55rwKa28tpgov</t>
  </si>
  <si>
    <t>-Lqfim95mrih8OqRDnwf</t>
  </si>
  <si>
    <t>-LqfinsHF0_r3Bf8YGrP</t>
  </si>
  <si>
    <t>-Lqfipf5_mE8xjpu1QfC</t>
  </si>
  <si>
    <t>-Lqfirc4twzM32AuMg1D</t>
  </si>
  <si>
    <t>-LqfitB4Ic8w58NwhlDM</t>
  </si>
  <si>
    <t>-Lqfiuf5mvGnwcRygFZV</t>
  </si>
  <si>
    <t>-Lqfiw95ry7m1AIPZ6WV</t>
  </si>
  <si>
    <t>-Lqfixi4mtNTHk5b4aCj</t>
  </si>
  <si>
    <t>-LqfizSKFLjDsz5yX6qe</t>
  </si>
  <si>
    <t>-Lqfj0-6G1hnMJAx4cb6</t>
  </si>
  <si>
    <t>-Lqfj1iFCE_qhqyBHLHe</t>
  </si>
  <si>
    <t>-Lqfj3W4jC5LK0wgxjhb</t>
  </si>
  <si>
    <t>-Lqfj5CCpUIB_AWcFi69</t>
  </si>
  <si>
    <t>-Lqfj6n5GPOu_itXTiQV</t>
  </si>
  <si>
    <t>-Lqfj8W5u5hrJn34ocvB</t>
  </si>
  <si>
    <t>-LqfjA-5nPyQJGhklVSV</t>
  </si>
  <si>
    <t>-LqfjB_LzmYGQXVQyXbH</t>
  </si>
  <si>
    <t>-LqfjDIR9cDETTaD0azo</t>
  </si>
  <si>
    <t>-LqfjEq6fLNh9FwOtJ-x</t>
  </si>
  <si>
    <t>-LqfjGZ3-fql2E6v_8Oe</t>
  </si>
  <si>
    <t>-LqfjIM5gfGMK_ehEI8a</t>
  </si>
  <si>
    <t>-LqfjK44WGMxIZAFkz2n</t>
  </si>
  <si>
    <t>-LqfjLd6HIRWktDu-bGE</t>
  </si>
  <si>
    <t>-LqfjNM5s8cd3BX_9ay5</t>
  </si>
  <si>
    <t>-LqfjOq5p0aXXeDCn4Wf</t>
  </si>
  <si>
    <t>-LqfjQyVKalcNof_HeZE</t>
  </si>
  <si>
    <t>-LqfjSf8pBr0uH8O6OgG</t>
  </si>
  <si>
    <t>-LqfjUOGjp7eaHyqEC0o</t>
  </si>
  <si>
    <t>-LqfjWBQTG7nHTIiX8YA</t>
  </si>
  <si>
    <t>-LqfjXy3COKe6fxgfkwI</t>
  </si>
  <si>
    <t>-LqfjZdUGLUR4UTsfP7z</t>
  </si>
  <si>
    <t>-LqfjaBBJ0sC4ymUl8cQ</t>
  </si>
  <si>
    <t>-Lqfjbk6-iWfvCQ209tK</t>
  </si>
  <si>
    <t>-LqfjdT9IrcMSxHmmLhY</t>
  </si>
  <si>
    <t>-Lqfjf8YNGnIrEqRiQYA</t>
  </si>
  <si>
    <t>-Lqfjgk6ktx9LfyUGOiC</t>
  </si>
  <si>
    <t>-LqfjiElD83VLCwsienS</t>
  </si>
  <si>
    <t>-LqfjjnKyhni3O2biEYK</t>
  </si>
  <si>
    <t>-LqfjlWIExJZYRgMkhgL</t>
  </si>
  <si>
    <t>-LqfjnY8n5l7kDIgLgfv</t>
  </si>
  <si>
    <t>-Lqfjp1IpaDV1J7XgiwA</t>
  </si>
  <si>
    <t>-LqfjqpGk_IJ-Zh42QxL</t>
  </si>
  <si>
    <t>-LqfjsY7cQ1Ql3RKh7Xo</t>
  </si>
  <si>
    <t>-Lqfju684SxN7ycWpkPK</t>
  </si>
  <si>
    <t>-Lqfjw8EV1p2cWADj8pT</t>
  </si>
  <si>
    <t>-LqfjxrH7P1Zm3tBUj-A</t>
  </si>
  <si>
    <t>-LqfjzeHNvKYOCI4kf0F</t>
  </si>
  <si>
    <t>-Lqfk0N6Cwv8Aey-8A7C</t>
  </si>
  <si>
    <t>-Lqfk1rHm0td9aw23nNf</t>
  </si>
  <si>
    <t>-Lqfk3Q8CnkpugWSnGg-</t>
  </si>
  <si>
    <t>-Lqfk586WIMu6EjJG46C</t>
  </si>
  <si>
    <t>-Lqfk6h9U4PyOY-u36wL</t>
  </si>
  <si>
    <t>-Lqfk8Q6wIa-KR9bQq6q</t>
  </si>
  <si>
    <t>-Lqfk9u6DOyLfIGCHvlN</t>
  </si>
  <si>
    <t>-LqfkBT68guxDiUDOtMr</t>
  </si>
  <si>
    <t>-LqfkDB7m2am9zPleD9H</t>
  </si>
  <si>
    <t>-LqfkEkkjsqvW4hPvOrs</t>
  </si>
  <si>
    <t>-LqfkGT8-vQceI9a4jcO</t>
  </si>
  <si>
    <t>-LqfkIMlB3py3o93aJZU</t>
  </si>
  <si>
    <t>-LqfkK-YRIIgNiV38ayN</t>
  </si>
  <si>
    <t>-LqfkLm8-64WiANy7AGA</t>
  </si>
  <si>
    <t>-LqfkNV8NCSMN6LKIIBw</t>
  </si>
  <si>
    <t>-LqfkPg6Sz9_B7AWbzBf</t>
  </si>
  <si>
    <t>-LqfkRF87loVzDEpuHE4</t>
  </si>
  <si>
    <t>-LqfkSkII-vi7aMwBXw8</t>
  </si>
  <si>
    <t>-LqfkUI99YH34N5Qqyvp</t>
  </si>
  <si>
    <t>-LqfkVr853cEoT0ymGeZ</t>
  </si>
  <si>
    <t>-LqfkX_Ae3LapOm0ieZF</t>
  </si>
  <si>
    <t>-LqfkZD8h9Dm_TVAHcID</t>
  </si>
  <si>
    <t>-Lqfk_r9PxeQgwu7mPXm</t>
  </si>
  <si>
    <t>-LqfkbLAQT79bmqRlXpM</t>
  </si>
  <si>
    <t>-Lqfkcu6aaLjH4Uy48K1</t>
  </si>
  <si>
    <t>-LqfkemHMJIzXycuZGQK</t>
  </si>
  <si>
    <t>-Lqfkgo-v_LM91i1HKx7</t>
  </si>
  <si>
    <t>-LqfkiuU1DYhHqyQTqOr</t>
  </si>
  <si>
    <t>-Lqfkkd8rDToD9-rdgj3</t>
  </si>
  <si>
    <t>-LqfkmC8_Ag_yPujyzvT</t>
  </si>
  <si>
    <t>-LqfknfmL67_IFPgmjo1</t>
  </si>
  <si>
    <t>-LqfkpU70JYC6oVLess7</t>
  </si>
  <si>
    <t>-LqfkrCA3v1N6OLSmppH</t>
  </si>
  <si>
    <t>-Lqfkt48lqTlLAyULYDd</t>
  </si>
  <si>
    <t>-LqfkuiC3kUGeBObRj6R</t>
  </si>
  <si>
    <t>-LqfkwH7tMibAOHOHs8G</t>
  </si>
  <si>
    <t>-Lqfky-7Y_dDrI-M5JH5</t>
  </si>
  <si>
    <t>-LqfkzUHsNzWPHGwBklx</t>
  </si>
  <si>
    <t>-Lqfl028MPhmMCMMWWVt</t>
  </si>
  <si>
    <t>-Lqfl1l7sdDHZz4kDkS5</t>
  </si>
  <si>
    <t>-Lqfl3K7pIvyCOPGDr_S</t>
  </si>
  <si>
    <t>-Lqfl527Lj03av2zpBPp</t>
  </si>
  <si>
    <t>-Lqfl6cN6inXqkrHfjSv</t>
  </si>
  <si>
    <t>-Lqfl8JCMX9Fsw6CchVI</t>
  </si>
  <si>
    <t>-Lqfl9o9RcWdvn1qWnjh</t>
  </si>
  <si>
    <t>-LqflBbBN6g7hnfH7xt0</t>
  </si>
  <si>
    <t>-LqflD2h5Wrs2L0DguUt</t>
  </si>
  <si>
    <t>-LqflEt2e-wI3igK3Wrz</t>
  </si>
  <si>
    <t>-LqflGLxhreQaEDpsyOZ</t>
  </si>
  <si>
    <t>-LqflHr29wELzkx_LAok</t>
  </si>
  <si>
    <t>-LqflJQ2WH4AKBJs9ii7</t>
  </si>
  <si>
    <t>-LqflL84cUiCm4A31nH8</t>
  </si>
  <si>
    <t>-LqflMfzPEZIn9Gy5s07</t>
  </si>
  <si>
    <t>-LqflOOc3IXQdyC77hGr</t>
  </si>
  <si>
    <t>-LqflPsyBi7UzRsyynqk</t>
  </si>
  <si>
    <t>-LqflRRzkwRNXKeu3Vz-</t>
  </si>
  <si>
    <t>-LqflSvyySKhg84GDZwh</t>
  </si>
  <si>
    <t>-LqflUR3mhKHYmIR9vIQ</t>
  </si>
  <si>
    <t>-LqflW-33b69zWu0dMgl</t>
  </si>
  <si>
    <t>-LqflXSy_5EqpP5usct3</t>
  </si>
  <si>
    <t>-LqflYwyD8iJ1eO54wNt</t>
  </si>
  <si>
    <t>-Lqfl_SDjVAExuCWRjTT</t>
  </si>
  <si>
    <t>-Lqflb-5yST5UGpbXxVb</t>
  </si>
  <si>
    <t>-LqflcpJzkDiERH9LUij</t>
  </si>
  <si>
    <t>-LqfleVwxPbAjdK2JPVx</t>
  </si>
  <si>
    <t>-Lqflg03ntt6VKruyuva</t>
  </si>
  <si>
    <t>-Lqflh_AMN7E3_mkdYKP</t>
  </si>
  <si>
    <t>-Lqflj1ysgaIwcDiqDHX</t>
  </si>
  <si>
    <t>-LqflkY29r8dqEch8IaP</t>
  </si>
  <si>
    <t>-Lqflm628XiePotCBODN</t>
  </si>
  <si>
    <t>-LqflnmidzSqP7ehzHv3</t>
  </si>
  <si>
    <t>-LqflpO2xMHk6cdBtpcw</t>
  </si>
  <si>
    <t>-Lqflr4xwBLEC_99R59a</t>
  </si>
  <si>
    <t>-LqflsZn01zrCF96_IiM</t>
  </si>
  <si>
    <t>-LqfluCxOIfbZmZzwSkK</t>
  </si>
  <si>
    <t>-Lqflvs26ZSn6d1-gTgm</t>
  </si>
  <si>
    <t>-LqflxPx_rccYGkac3Cg</t>
  </si>
  <si>
    <t>-Lqflz94zOa-CMCtaRUw</t>
  </si>
  <si>
    <t>-Lqfm-w7rghR2LlxEuF1</t>
  </si>
  <si>
    <t>-Lqfm1f4GyifpE-u4xKC</t>
  </si>
  <si>
    <t>-Lqfm3E3Deapg563qpFt</t>
  </si>
  <si>
    <t>-Lqfm4x5VRBY0ZG3JQyL</t>
  </si>
  <si>
    <t>-Lqfm6Q-CB6EUSN2FlOZ</t>
  </si>
  <si>
    <t>-Lqfm8-6donlgGrJmirX</t>
  </si>
  <si>
    <t>-Lqfm9U4JUxRLtyDP7v7</t>
  </si>
  <si>
    <t>-LqfmB28vgaGv-c-zbag</t>
  </si>
  <si>
    <t>-LqfmClE_wwL_wkcgFWW</t>
  </si>
  <si>
    <t>-LqfmEY0DwBif24rMt-L</t>
  </si>
  <si>
    <t>-LqfmGH40NUHZq7XSKPQ</t>
  </si>
  <si>
    <t>-LqfmHlhzHp405PKusK4</t>
  </si>
  <si>
    <t>-LqfmJdGLht1AB4ePDqq</t>
  </si>
  <si>
    <t>-LqfmLH5JH2vCwh6IeuV</t>
  </si>
  <si>
    <t>-LqfmMq7_Aosk3INXy3v</t>
  </si>
  <si>
    <t>-LqfmOK6DPRS_g4_6d4T</t>
  </si>
  <si>
    <t>-LqfmPo45y8FYu8l5Okw</t>
  </si>
  <si>
    <t>-LqfmRN5pkhQ1btLgd7Q</t>
  </si>
  <si>
    <t>-LqfmSr53Ts2PclACkcc</t>
  </si>
  <si>
    <t>-LqfmUL6C3lOShBWtVXM</t>
  </si>
  <si>
    <t>-LqfmVu68es5Svdau49j</t>
  </si>
  <si>
    <t>-LqfmXc4L0cVYV5EOQYe</t>
  </si>
  <si>
    <t>-LqfmZBEBisz7siz6pxl</t>
  </si>
  <si>
    <t>-Lqfm_u6YGi1urbEPe7U</t>
  </si>
  <si>
    <t>-LqfmbO4Re7piv6PYo4K</t>
  </si>
  <si>
    <t>-Lqfmcx5kUBfFti6q6u6</t>
  </si>
  <si>
    <t>-LqfmeRZIrNRZM_skki_</t>
  </si>
  <si>
    <t>-LqfmgEHYyJjNlNfJEcc</t>
  </si>
  <si>
    <t>-Lqfmhx4JrHiFEcbV3Ph</t>
  </si>
  <si>
    <t>-Lqfmji4ru2BWOV6t7W_</t>
  </si>
  <si>
    <t>-LqfmlT4T7da-BqyBDBM</t>
  </si>
  <si>
    <t>-Lqfmn16BdKR1vAGEBkj</t>
  </si>
  <si>
    <t>-Lqfmok5B_J2aBOGZE4n</t>
  </si>
  <si>
    <t>-LqfmqZe1vvjuyHGPjsL</t>
  </si>
  <si>
    <t>-LqfmsExA7mw6VWlJwog</t>
  </si>
  <si>
    <t>-Lqfmtp1DEwUH_OoGIHG</t>
  </si>
  <si>
    <t>-LqfmvYCDpVDtkurELL_</t>
  </si>
  <si>
    <t>-Lqfmx13U_YkmcZychX8</t>
  </si>
  <si>
    <t>-Lqfmya39rn_em9iU0gS</t>
  </si>
  <si>
    <t>-Lqfn-J3NOrUWFZuGaTV</t>
  </si>
  <si>
    <t>-Lqfn0tL2bPJdRYM652i</t>
  </si>
  <si>
    <t>-Lqfn2aB_GGNPjVeF0YZ</t>
  </si>
  <si>
    <t>-Lqfn42w1yDBWiFe1rsv</t>
  </si>
  <si>
    <t>-Lqfn5d3ysG4vGc4Kb0i</t>
  </si>
  <si>
    <t>-Lqfn75xohZ0rREpR_Po</t>
  </si>
  <si>
    <t>-Lqfn8vLZ3CYKC5F-be6</t>
  </si>
  <si>
    <t>-LqfnAx24NJY5awtLMzf</t>
  </si>
  <si>
    <t>-LqfnCgJfkxuQUZBP7_m</t>
  </si>
  <si>
    <t>-LqfnERxyAYcD9BnLQYj</t>
  </si>
  <si>
    <t>-LqfnGB2hCjC3pNVB5Yj</t>
  </si>
  <si>
    <t>-LqfnHf2GrGKGt9gghAl</t>
  </si>
  <si>
    <t>-LqfnJE2-treibLrZBfZ</t>
  </si>
  <si>
    <t>-LqfnKx4Uy1JXdYmAOw9</t>
  </si>
  <si>
    <t>-LqfnMW4WjyMZtuK2GzC</t>
  </si>
  <si>
    <t>-LqfnOCxDH7Thy_9Xtgg</t>
  </si>
  <si>
    <t>-LqfnQ1C2Ja20lP83IAS</t>
  </si>
  <si>
    <t>-LqfnRkAdRdcEm3LLleR</t>
  </si>
  <si>
    <t>-LqfnTJDXSum4DGk8Elq</t>
  </si>
  <si>
    <t>-LqfnV-y948v4vGmf1Gb</t>
  </si>
  <si>
    <t>-LqfnWp501ACBIEMlVM0</t>
  </si>
  <si>
    <t>-LqfnYY3rn93gEaJg_5j</t>
  </si>
  <si>
    <t>-Lqfn_1fkaMp0AEfhE0N</t>
  </si>
  <si>
    <t>-Lqfnaa2RLHSeFlLKqrc</t>
  </si>
  <si>
    <t>-Lqfnc4qf1aS_nFcR_ej</t>
  </si>
  <si>
    <t>-LqfndZ1DoIWDOU0Vtav</t>
  </si>
  <si>
    <t>-Lqfnf8ISM3qfmGtLaGT</t>
  </si>
  <si>
    <t>-Lqfngq36dTXmKz_1F8I</t>
  </si>
  <si>
    <t>-Lqfnid4NuJVACCiRHcy</t>
  </si>
  <si>
    <t>-Lqfnk74hQobKzTIFG-4</t>
  </si>
  <si>
    <t>-Lqfnlb5ndGu4B5HOAlz</t>
  </si>
  <si>
    <t>-LqfnnA3IE2Lvfz1cMJ-</t>
  </si>
  <si>
    <t>-Lqfnoe4WIoQqlKxP86s</t>
  </si>
  <si>
    <t>-Lqfnq84YryfFyx-tqVN</t>
  </si>
  <si>
    <t>-LqfnrgePf3i7Gu6Zeyt</t>
  </si>
  <si>
    <t>-LqfntQ5xNkaWpH-v910</t>
  </si>
  <si>
    <t>-Lqfnv34iX0U_ef-T5IO</t>
  </si>
  <si>
    <t>-LqfnwhDMrmXoPh7jBQb</t>
  </si>
  <si>
    <t>-LqfnyV5M4mBRrn7tKg7</t>
  </si>
  <si>
    <t>-Lqfo-D4gTuDE1A80ocA</t>
  </si>
  <si>
    <t>-Lqfo0m3o71Nt_Dq--W9</t>
  </si>
  <si>
    <t>-Lqfo2WKpnfd4TmoTjLM</t>
  </si>
  <si>
    <t>-Lqfo3z4rzy2X-l_hoZX</t>
  </si>
  <si>
    <t>-Lqfo5YsDNB-4Y_CL6VN</t>
  </si>
  <si>
    <t>-Lqfo7G3pHj9-pkoD_fP</t>
  </si>
  <si>
    <t>-Lqfo8p5SWcX-CUfk4bR</t>
  </si>
  <si>
    <t>-LqfoAYD_eg6S1n0Xjws</t>
  </si>
  <si>
    <t>-LqfoC66V5svoYsBrhDL</t>
  </si>
  <si>
    <t>-LqfoDpEegDc0TmHbHG2</t>
  </si>
  <si>
    <t>-LqfoFJ5KBC-pdT8itzi</t>
  </si>
  <si>
    <t>-LqfoGs40MpP2unLa_AL</t>
  </si>
  <si>
    <t>-LqfoIaDlrNtDFxmhDld</t>
  </si>
  <si>
    <t>-LqfoK94Bpj_uuG5Kckp</t>
  </si>
  <si>
    <t>-LqfoLs7r5Pz8dBd6v_7</t>
  </si>
  <si>
    <t>-LqfoNM9hPEWdjT820uE</t>
  </si>
  <si>
    <t>-LqfoOv46l0B4HJCiTKi</t>
  </si>
  <si>
    <t>-LqfoQP47rvekL8zFzoG</t>
  </si>
  <si>
    <t>-LqfoRtEIJPZNKz6y9Ln</t>
  </si>
  <si>
    <t>-LqfoTS5G9kQxrT4bpFd</t>
  </si>
  <si>
    <t>-LqfoVAF84JpFjcSL28k</t>
  </si>
  <si>
    <t>-LqfoWj467WoV3Fm9RlI</t>
  </si>
  <si>
    <t>-LqfoYk7c61qgRmvNsaR</t>
  </si>
  <si>
    <t>-Lqfo_U6Ifl47_-58AXS</t>
  </si>
  <si>
    <t>-Lqfoay8_XisvNlpxhv0</t>
  </si>
  <si>
    <t>-LqfocX7n7HlJwzMZu9E</t>
  </si>
  <si>
    <t>-LqfoeF6UocLv9OchUqq</t>
  </si>
  <si>
    <t>-Lqfofj7CSqxKPDYOHmy</t>
  </si>
  <si>
    <t>-LqfohI8edEmjOgAhHnc</t>
  </si>
  <si>
    <t>-Lqfoim8fou6ME-KgOOZ</t>
  </si>
  <si>
    <t>-LqfokP0izx5LXCFWZxc</t>
  </si>
  <si>
    <t>-Lqfom38tpte7b-Nf98z</t>
  </si>
  <si>
    <t>-LqfonY6nUIjj1ol7G6r</t>
  </si>
  <si>
    <t>-Lqfop50GGPAhSb5jZKK</t>
  </si>
  <si>
    <t>-Lqfoqo1wS7AdUo7eaDf</t>
  </si>
  <si>
    <t>-LqfosJ7X-_uGfD7sIDK</t>
  </si>
  <si>
    <t>-Lqfou1GWKzk8yrP-8Ku</t>
  </si>
  <si>
    <t>-LqfovaG5L0IjdjoNwqs</t>
  </si>
  <si>
    <t>-Lqfox982Pl4gP0TFtsM</t>
  </si>
  <si>
    <t>-LqfoysAJ5jc2-XeANUV</t>
  </si>
  <si>
    <t>-Lqfp-Ru6OC9DClBGFLM</t>
  </si>
  <si>
    <t>-Lqfp1OH6rGjo78g_v5W</t>
  </si>
  <si>
    <t>-Lqfp2xIuZYDLtrqOhds</t>
  </si>
  <si>
    <t>-Lqfp4fGyCsCYBe0bZpW</t>
  </si>
  <si>
    <t>-Lqfp6T6U4dL2zKpS46K</t>
  </si>
  <si>
    <t>-Lqfp8B7lCxNkQiwT_R_</t>
  </si>
  <si>
    <t>-Lqfp9j8XiddfWUBrar_</t>
  </si>
  <si>
    <t>-LqfpBT6sZ7ght69zFRr</t>
  </si>
  <si>
    <t>-LqfpCx6SoRk4eVPzwpK</t>
  </si>
  <si>
    <t>-LqfpEW7jBBbcHjtyrk6</t>
  </si>
  <si>
    <t>-LqfpGE6b_Rh3LdjYbWc</t>
  </si>
  <si>
    <t>-LqfpHnFOhPHccxt3v9k</t>
  </si>
  <si>
    <t>-LqfpJW7NtxtrQj4_o37</t>
  </si>
  <si>
    <t>-LqfpL-7v3IsbRbb4yGu</t>
  </si>
  <si>
    <t>-LqfpMZ6wnLDHibRhyQZ</t>
  </si>
  <si>
    <t>-LqfpONg1PzUetxWO0NC</t>
  </si>
  <si>
    <t>-LqfpQ41gb1v_oNHK47X</t>
  </si>
  <si>
    <t>-LqfpRZ1rG4hdqnQWYc4</t>
  </si>
  <si>
    <t>-LqfpT20IkPuJN2P8RMx</t>
  </si>
  <si>
    <t>-LqfpU_xF8BoJXtSZEHc</t>
  </si>
  <si>
    <t>-LqfpW2ZpLNhg55keT7B</t>
  </si>
  <si>
    <t>-LqfpX_0rZFKBlpifDVH</t>
  </si>
  <si>
    <t>-LqfpZ81qBGUVZMCWDe6</t>
  </si>
  <si>
    <t>-Lqfp_c8vV0OqnyqM-gR</t>
  </si>
  <si>
    <t>-Lqfpb4wVogH89RLT5fH</t>
  </si>
  <si>
    <t>-LqfpconriiL8koEHy0d</t>
  </si>
  <si>
    <t>-LqfpeO2caqhsgssn3ce</t>
  </si>
  <si>
    <t>-Lqfpfx2Ad7Vhzognp9f</t>
  </si>
  <si>
    <t>-Lqfphf2lrQiR07O4Tg8</t>
  </si>
  <si>
    <t>-Lqfpj929w4JM06a9bJu</t>
  </si>
  <si>
    <t>-LqfpkgxmwxeiuFerbms</t>
  </si>
  <si>
    <t>-LqfpmAwTE_bJwt4_1jX</t>
  </si>
  <si>
    <t>-Lqfpo5HFOp93Kx_MzRZ</t>
  </si>
  <si>
    <t>-LqfppfgIyyq9GtU2l_w</t>
  </si>
  <si>
    <t>-LqfprHfRd0QYbeam_WU</t>
  </si>
  <si>
    <t>-Lqfpt-2CISvPuUPILvk</t>
  </si>
  <si>
    <t>-Lqfpux12gdKYDmYEFAi</t>
  </si>
  <si>
    <t>-LqfpwW250QnLlvnkX58</t>
  </si>
  <si>
    <t>-Lqfpy2x8wPKsPTB6zwi</t>
  </si>
  <si>
    <t>-Lqfpzn09vkTSLAe3TeX</t>
  </si>
  <si>
    <t>-Lqfq0H9zABIvD2fV_2p</t>
  </si>
  <si>
    <t>-Lqfq1q2GuizIOmelaNc</t>
  </si>
  <si>
    <t>-Lqfq3WhyVvW2D-fa7pl</t>
  </si>
  <si>
    <t>-Lqfq55v2RegQgGwaSRj</t>
  </si>
  <si>
    <t>-Lqfq6_vwoA_NTACqZHo</t>
  </si>
  <si>
    <t>-Lqfq82rdOONk3iSTKLy</t>
  </si>
  <si>
    <t>-Lqfq9_1S6OWKGIqp6_s</t>
  </si>
  <si>
    <t>-LqfqB6wDthHmistrxMs</t>
  </si>
  <si>
    <t>-LqfqCamamP71FqLDUDu</t>
  </si>
  <si>
    <t>-LqfqEQFhmjqs1bauYDk</t>
  </si>
  <si>
    <t>-LqfqG86tB51G0gg3X2i</t>
  </si>
  <si>
    <t>-LqfqHiMEeRxYsb21k_y</t>
  </si>
  <si>
    <t>-LqfqJQ6A0iDKflyHEWx</t>
  </si>
  <si>
    <t>-LqfqKz85kVfdsr8IGip</t>
  </si>
  <si>
    <t>-LqfqMh5LZWWRAM42cZu</t>
  </si>
  <si>
    <t>-LqfqOBHbEYMBkOnmx3b</t>
  </si>
  <si>
    <t>-LqfqPz6WTPmQbSgVrwz</t>
  </si>
  <si>
    <t>-LqfqRSy5-04h4OQbUkq</t>
  </si>
  <si>
    <t>-LqfqSx7AL6ThTw9vCcb</t>
  </si>
  <si>
    <t>-LqfqUW6BmFVJmBkor6L</t>
  </si>
  <si>
    <t>-LqfqW-7s9OSCJ_ThSYL</t>
  </si>
  <si>
    <t>-LqfqXU63YCbB8-QMZqM</t>
  </si>
  <si>
    <t>-LqfqZ76W14YNEuBVCxv</t>
  </si>
  <si>
    <t>-Lqfq_l6G0G4bSTiz7bI</t>
  </si>
  <si>
    <t>-LqfqbK6zeO0MyUGVU_R</t>
  </si>
  <si>
    <t>-Lqfqd2G-4DAkr8fhk6_</t>
  </si>
  <si>
    <t>-LqfqeX7liBQ8_B0O25B</t>
  </si>
  <si>
    <t>-Lqfqg57tAyHBZrBb5dd</t>
  </si>
  <si>
    <t>-Lqfqht5I-xPxwhohxti</t>
  </si>
  <si>
    <t>-Lqfqjb8nBuZXpMQVzDl</t>
  </si>
  <si>
    <t>-Lqfql56HfjIrxocxRDJ</t>
  </si>
  <si>
    <t>-Lqfqme8fJjlq2YOIhKI</t>
  </si>
  <si>
    <t>-LqfqoN78cqvvj12PuMK</t>
  </si>
  <si>
    <t>-Lqfqq0FrVE511KXcBH1</t>
  </si>
  <si>
    <t>-Lqfqre7yLeRcFmjnxTK</t>
  </si>
  <si>
    <t>-Lqfqt865R1kwX2C6qix</t>
  </si>
  <si>
    <t>-Lqfquh70mpQmKDFyvPq</t>
  </si>
  <si>
    <t>-LqfqwQ7uEL4n1N1posL</t>
  </si>
  <si>
    <t>-Lqfqxz5puZIAWOG55Xd</t>
  </si>
  <si>
    <t>-Lqfr-053rIVIDqVKmjF</t>
  </si>
  <si>
    <t>-Lqfr0j6xCMP3XcCdQgU</t>
  </si>
  <si>
    <t>-Lqfr2Suo06O3azE_44j</t>
  </si>
  <si>
    <t>-Lqfr4K50MEEYuE1XIrX</t>
  </si>
  <si>
    <t>-Lqfr5y7FY3szDunGP1O</t>
  </si>
  <si>
    <t>-Lqfr7g6wsBH3O6I8IKw</t>
  </si>
  <si>
    <t>-Lqfr9F9rzx2zKs3QjKK</t>
  </si>
  <si>
    <t>-LqfrAo58mWKiKqs3AX-</t>
  </si>
  <si>
    <t>-LqfrCX6Be4TGxKRXkbP</t>
  </si>
  <si>
    <t>-LqfrE06tXun5ebDtdHs</t>
  </si>
  <si>
    <t>-LqfrFaLp3U8UvKqV1b3</t>
  </si>
  <si>
    <t>-LqfrHIFSVfFhRdC7iHh</t>
  </si>
  <si>
    <t>-LqfrIr5M2x1JUY1jkSS</t>
  </si>
  <si>
    <t>-LqfrK_7Kx8hb6sy1LgY</t>
  </si>
  <si>
    <t>-LqfrM7wOCWtNSaI5_dZ</t>
  </si>
  <si>
    <t>-LqfrNrPvAMaYTx0tW-w</t>
  </si>
  <si>
    <t>-LqfrPeG90LtN8vGftXT</t>
  </si>
  <si>
    <t>-LqfrROMZN_gjm-SgXq9</t>
  </si>
  <si>
    <t>-LqfrSw6ANPZOc1Rw9i5</t>
  </si>
  <si>
    <t>-LqfrUeDfM9luGxucA-N</t>
  </si>
  <si>
    <t>-LqfrWS6UqpxKKJdtmBP</t>
  </si>
  <si>
    <t>-LqfrYA74ifRP5QffHU2</t>
  </si>
  <si>
    <t>-LqfrZj9juOctoasSSiR</t>
  </si>
  <si>
    <t>-LqfraSETB9jcRB0SI1l</t>
  </si>
  <si>
    <t>-LqfrcF6Rjp7ZtLx_rHX</t>
  </si>
  <si>
    <t>-Lqfrdy6SyyTaqiIK6TS</t>
  </si>
  <si>
    <t>-Lqfrfegm0fzzTIMpHNj</t>
  </si>
  <si>
    <t>-LqfrhF6FA65pkyeM9t2</t>
  </si>
  <si>
    <t>-Lqfrij51_UIElZt9RF8</t>
  </si>
  <si>
    <t>-LqfrkI5IN72Z5uhR21R</t>
  </si>
  <si>
    <t>-Lqfrlzq09rklp-_OY7e</t>
  </si>
  <si>
    <t>-Lqfrn_6p9A-XIWcCPTF</t>
  </si>
  <si>
    <t>-LqfrpaTZaDAqJkA6FK-</t>
  </si>
  <si>
    <t>-LqfrrKF0e0axLZJaMVp</t>
  </si>
  <si>
    <t>-Lqfrt2Hfh8ayxOYt0Zr</t>
  </si>
  <si>
    <t>-LqfrucVPH5Rz0wApYq7</t>
  </si>
  <si>
    <t>-Lqfrwg_hrJCWE8QRdoY</t>
  </si>
  <si>
    <t>-LqfryM7a2-Qq5sHh6R2</t>
  </si>
  <si>
    <t>-Lqfrzq7Y-1dSYRJFlWO</t>
  </si>
  <si>
    <t>-Lqfs0P6rGQOBPHbaTy5</t>
  </si>
  <si>
    <t>-Lqfs28On7V_5TgLY1w0</t>
  </si>
  <si>
    <t>-Lqfs3g9Sk4BxrLzMFiQ</t>
  </si>
  <si>
    <t>-Lqfs5P85YYLSSlqOZ1o</t>
  </si>
  <si>
    <t>-Lqfs6y8A3x-LET1MgoO</t>
  </si>
  <si>
    <t>-Lqfs8hPB647lOtHP5tH</t>
  </si>
  <si>
    <t>-LqfsAP6jg9jJMcSfnWJ</t>
  </si>
  <si>
    <t>-LqfsBy7lIAuiskOQiw0</t>
  </si>
  <si>
    <t>-LqfsDqHEXGWoYtKMFLl</t>
  </si>
  <si>
    <t>-LqfsFU7-SDOUX7xfvuB</t>
  </si>
  <si>
    <t>-LqfsGy7dLg5vVjoS9sl</t>
  </si>
  <si>
    <t>-LqfsIX6Ta9MEfBa44Xl</t>
  </si>
  <si>
    <t>-LqfsKFIjqfZm03KM_yg</t>
  </si>
  <si>
    <t>-LqfsLi1IbOmvYroyrl8</t>
  </si>
  <si>
    <t>-LqfsNI7p1hvfr_et4oP</t>
  </si>
  <si>
    <t>-LqfsP06JtNAnV9Pg27S</t>
  </si>
  <si>
    <t>-LqfsQglBcv8HNl9sF8y</t>
  </si>
  <si>
    <t>-LqfsSI76uYydrCGS2HV</t>
  </si>
  <si>
    <t>-LqfsTm6GYpklEqFQ5sU</t>
  </si>
  <si>
    <t>-LqfsVL6q-SjuHAL8XoH</t>
  </si>
  <si>
    <t>-LqfsX367lpcR6RFOFCO</t>
  </si>
  <si>
    <t>-LqfsYw6WsvlQGf1ykm4</t>
  </si>
  <si>
    <t>-Lqfs_ZgKNLrnwbHzUqQ</t>
  </si>
  <si>
    <t>-Lqfsb8MWfqpuu_o_3yM</t>
  </si>
  <si>
    <t>-LqfscrGUPzfr04bQ8QQ</t>
  </si>
  <si>
    <t>-Lqfsej6RG3inT2xD4h6</t>
  </si>
  <si>
    <t>-LqfsgN6MeXqwFJhdMgY</t>
  </si>
  <si>
    <t>-Lqfshw5M43MDjcspO1I</t>
  </si>
  <si>
    <t>-Lqfsje6xERrbzt1LAT7</t>
  </si>
  <si>
    <t>-LqfslD7KwzHhSExEzdr</t>
  </si>
  <si>
    <t>-Lqfsmw7RZO8EAWa-Ph2</t>
  </si>
  <si>
    <t>-LqfsojHUC5_wxa6Cd1n</t>
  </si>
  <si>
    <t>-LqfsqSJNwpd4oFU2B-u</t>
  </si>
  <si>
    <t>-LqfsrwIobgVGf3WzPgS</t>
  </si>
  <si>
    <t>-LqfstV7AKiUtjoFPIBU</t>
  </si>
  <si>
    <t>-LqfsuzI5cREWnNWbUGA</t>
  </si>
  <si>
    <t>-Lqfswm8iOQyEm7zy8gJ</t>
  </si>
  <si>
    <t>-LqfsyV8PuC5Xz-qDpxA</t>
  </si>
  <si>
    <t>-Lqft-21sD5mB5dshsIq</t>
  </si>
  <si>
    <t>-Lqft0mHhYeM9ja194Fn</t>
  </si>
  <si>
    <t>-Lqft2_943MWLdyCTH6B</t>
  </si>
  <si>
    <t>-Lqft4I8eHUpM8dPzKZK</t>
  </si>
  <si>
    <t>-Lqft5raXzNZhRQ3ib5H</t>
  </si>
  <si>
    <t>-Lqft7_CbSSOG4DPCa21</t>
  </si>
  <si>
    <t>-Lqft93Akz36BZNmNwxV</t>
  </si>
  <si>
    <t>-LqftAcCAJ3H3wbMNoMh</t>
  </si>
  <si>
    <t>-LqftCL9SF6h_-gdzHXl</t>
  </si>
  <si>
    <t>-LqftDuAccKKz0PgS7xb</t>
  </si>
  <si>
    <t>-LqftFc798VzkYJl82HA</t>
  </si>
  <si>
    <t>-LqftH69sw66c5i4mrj-</t>
  </si>
  <si>
    <t>-LqftIf7vbUjY9cBct8c</t>
  </si>
  <si>
    <t>-LqftKO7JksCL6DalPrv</t>
  </si>
  <si>
    <t>-LqftLxEpQXAUGpMfXm-</t>
  </si>
  <si>
    <t>-LqftNf8nsGhC0EUKWaw</t>
  </si>
  <si>
    <t>-LqftP9HcLfW_7kIDm5k</t>
  </si>
  <si>
    <t>-LqftQo3hQRATKve9ZyD</t>
  </si>
  <si>
    <t>-LqftSR8sc-MmqpuZgVP</t>
  </si>
  <si>
    <t>-LqftU-8TvhlnSjTEZM6</t>
  </si>
  <si>
    <t>-LqftViDZTMXwAhWBBxJ</t>
  </si>
  <si>
    <t>-LqftXH7k6JWRsl7I9gy</t>
  </si>
  <si>
    <t>-LqftZ-7EmacPOfmrb8w</t>
  </si>
  <si>
    <t>-Lqft_Z8znUPm7BrYl-1</t>
  </si>
  <si>
    <t>-LqftbG2xpjLmXSzfgdl</t>
  </si>
  <si>
    <t>-LqftczMyaShAan2nJ81</t>
  </si>
  <si>
    <t>-Lqftephlx7Nw1dCb4-S</t>
  </si>
  <si>
    <t>-Lqftga1hYLYtLbPurpP</t>
  </si>
  <si>
    <t>-LqftiHx61uhDilVzXyY</t>
  </si>
  <si>
    <t>-Lqftjlw5oyESQnGW4Sh</t>
  </si>
  <si>
    <t>-LqftlMBmiUCqRe1xdrQ</t>
  </si>
  <si>
    <t>-Lqftn1rpqkQcBKAvBfu</t>
  </si>
  <si>
    <t>-Lqftobxh_GXHsPkanQC</t>
  </si>
  <si>
    <t>-Lqftq5n31hwQuQ3zvsu</t>
  </si>
  <si>
    <t>-LqftrZiToj_L-f77ivs</t>
  </si>
  <si>
    <t>-Lqftt8we3Tipo0aQpgG</t>
  </si>
  <si>
    <t>-LqftucxXDlfGkNbvUuR</t>
  </si>
  <si>
    <t>-Lqftw81NwfkvYKjhiQG</t>
  </si>
  <si>
    <t>-LqftxiHOryrqyR2pFKG</t>
  </si>
  <si>
    <t>-Lqftz_2i5npMIzpPNgk</t>
  </si>
  <si>
    <t>-Lqfu0ByllgiU9rMu0MT</t>
  </si>
  <si>
    <t>-Lqfu1w1FfSuX0HC75Vm</t>
  </si>
  <si>
    <t>-Lqfu3Q25j-J4qwhv03z</t>
  </si>
  <si>
    <t>-Lqfu4xxIH7E-CGuOjL0</t>
  </si>
  <si>
    <t>-Lqfu6QhHxrIFzC3CUAT</t>
  </si>
  <si>
    <t>-Lqfu7x34m2cMNy-PhK0</t>
  </si>
  <si>
    <t>-Lqfu9UyPtLkpC44FNEH</t>
  </si>
  <si>
    <t>-LqfuAz--4mjPb8RfgPR</t>
  </si>
  <si>
    <t>-LqfuCn3DcpguiXUcYWg</t>
  </si>
  <si>
    <t>-LqfuEWDOuGbGMiL0Gr7</t>
  </si>
  <si>
    <t>-LqfuG2qIijzKgqRAYrq</t>
  </si>
  <si>
    <t>-LqfuHXyFV2CeIMlbmLT</t>
  </si>
  <si>
    <t>-LqfuJG-9EmRjE_au8xp</t>
  </si>
  <si>
    <t>-LqfuL0LmyT2AUQIlKkz</t>
  </si>
  <si>
    <t>-LqfuMZ3JcEcRfE2ZZ0N</t>
  </si>
  <si>
    <t>-LqfuO5x2bI-cz8_lBhK</t>
  </si>
  <si>
    <t>-LqfuPYI_k7-o-sV-J3p</t>
  </si>
  <si>
    <t>-LqfuR2XB-Hd9_oVayNR</t>
  </si>
  <si>
    <t>-LqfuScxc7qwUL4ikk41</t>
  </si>
  <si>
    <t>-LqfuUTfJPDwzmIR1Q0f</t>
  </si>
  <si>
    <t>-LqfuW5BI0D8aCMa7Net</t>
  </si>
  <si>
    <t>-LqfuXe3yho6HRzXzJk9</t>
  </si>
  <si>
    <t>-LqfuZAGPsirCLnP_5d0</t>
  </si>
  <si>
    <t>-Lqfu_h4tNNFBltradnm</t>
  </si>
  <si>
    <t>-LqfubN_88ZYGCAyMfp8</t>
  </si>
  <si>
    <t>-Lqfucz3b3pKNoNw_bok</t>
  </si>
  <si>
    <t>-LqfuehCgwcOoa7WWPkm</t>
  </si>
  <si>
    <t>-LqfugB46akGNc5-3bWN</t>
  </si>
  <si>
    <t>-LqfuhmFtZruc-h_XLyd</t>
  </si>
  <si>
    <t>-LqfujQsWMxUZfdupPpN</t>
  </si>
  <si>
    <t>-Lqful12j0sy0uc3AIRv</t>
  </si>
  <si>
    <t>-Lqfumk33bIy5PuhoLDY</t>
  </si>
  <si>
    <t>-LqfuoEChlfgYzLTR7mL</t>
  </si>
  <si>
    <t>-Lqfupn3xHXObXOuSdfo</t>
  </si>
  <si>
    <t>-LqfurHBySbZhRYOeZ3y</t>
  </si>
  <si>
    <t>-Lqfusl3hfWV1sGUOg7J</t>
  </si>
  <si>
    <t>-LqfuuLKlgjHY0ayiLW1</t>
  </si>
  <si>
    <t>-LqfuwIBQIGfPPxMAvR8</t>
  </si>
  <si>
    <t>-Lqfuxq4TA7XtC9GGS_S</t>
  </si>
  <si>
    <t>-LqfuzK4hqmqqf_NOk--</t>
  </si>
  <si>
    <t>-Lqfv-oEWNH144uLY0NN</t>
  </si>
  <si>
    <t>-Lqfv1N48AgeA2TyfpDe</t>
  </si>
  <si>
    <t>-Lqfv2r2iN-H_J6WCFfJ</t>
  </si>
  <si>
    <t>-Lqfv4LBkGijWnXVdCre</t>
  </si>
  <si>
    <t>-Lqfv5t8ib2Ci-qkpbk3</t>
  </si>
  <si>
    <t>-Lqfv7c2-f2X-b_fem7h</t>
  </si>
  <si>
    <t>-Lqfv9B3GaZyjgfsz7gu</t>
  </si>
  <si>
    <t>-LqfvAu2xu9TvHD5qxna</t>
  </si>
  <si>
    <t>-LqfvCm3oE9JkkG6Y6q9</t>
  </si>
  <si>
    <t>-LqfvENi3WgxGqZXRv0i</t>
  </si>
  <si>
    <t>-LqfvFzFtz-O5sM1UmH7</t>
  </si>
  <si>
    <t>-LqfvHh2_3AFj56grrY4</t>
  </si>
  <si>
    <t>-LqfvJB4Dm-m26o0Ooz8</t>
  </si>
  <si>
    <t>-LqfvL3AANLUPHeydrFB</t>
  </si>
  <si>
    <t>-LqfvMm3LClEgvEM6lKG</t>
  </si>
  <si>
    <t>-LqfvOV4Y6zHgRE2EfKd</t>
  </si>
  <si>
    <t>-LqfvPz36MTkOhzp13mz</t>
  </si>
  <si>
    <t>-LqfvRYY-C6d6vk0SUQt</t>
  </si>
  <si>
    <t>-LqfvTGM-rv_x9_wEnWE</t>
  </si>
  <si>
    <t>-LqfvUp76DLPENkOMWhn</t>
  </si>
  <si>
    <t>-LqfvWYEc4zudTBMAA-I</t>
  </si>
  <si>
    <t>-LqfvYL3eimS_gLYrv91</t>
  </si>
  <si>
    <t>-Lqfv_33Wf4DlxuHlxQU</t>
  </si>
  <si>
    <t>-Lqfvac4RtNggeR0rErU</t>
  </si>
  <si>
    <t>-LqfvcL3xtrvFkE10rqz</t>
  </si>
  <si>
    <t>-Lqfvdo8L3yNZNcBqm-S</t>
  </si>
  <si>
    <t>-LqfvfO382enTMM6TUSh</t>
  </si>
  <si>
    <t>-Lqfvgs4kfdtFl5sc-bK</t>
  </si>
  <si>
    <t>-LqfviKxv-1NbA2P1tHL</t>
  </si>
  <si>
    <t>-Lqfvjv4En3TsFbxQdNf</t>
  </si>
  <si>
    <t>-LqfvlajbjIKpoC3K8NA</t>
  </si>
  <si>
    <t>-LqfvnT9h4fuUx_xkGiG</t>
  </si>
  <si>
    <t>-Lqfvp93jfOREi9XVow4</t>
  </si>
  <si>
    <t>-Lqfvqi4o_a_k-54ZJnE</t>
  </si>
  <si>
    <t>-LqfvsR5lUGr8m385XA9</t>
  </si>
  <si>
    <t>-Lqfvu-3GaSLAkP6xY7N</t>
  </si>
  <si>
    <t>-Lqfvvi3IVRwEEycvjHE</t>
  </si>
  <si>
    <t>-LqfvxM4gfXiaP0CA9-T</t>
  </si>
  <si>
    <t>-LqfvyyzaGvKEmQgWlUX</t>
  </si>
  <si>
    <t>-Lqfw-i41_y6I8TagP4u</t>
  </si>
  <si>
    <t>-Lqfw1H5wFEjTZHxfVpB</t>
  </si>
  <si>
    <t>-Lqfw2kai9qGXkQJgBXN</t>
  </si>
  <si>
    <t>-Lqfw4F3SRJMfGguUKph</t>
  </si>
  <si>
    <t>-Lqfw5o4MlYEBQBcVxH_</t>
  </si>
  <si>
    <t>-Lqfw7I5ZjLWO7TrImVj</t>
  </si>
  <si>
    <t>-Lqfw8m3YM_iVr0ttwhI</t>
  </si>
  <si>
    <t>-LqfwAbsfTy8yLtxieXq</t>
  </si>
  <si>
    <t>-LqfwCN6ywuhEXkXfJ8C</t>
  </si>
  <si>
    <t>-LqfwE56klEmuLKlcYhD</t>
  </si>
  <si>
    <t>-LqfwF_6yfdhwxcGuCZY</t>
  </si>
  <si>
    <t>-LqfwH873J_H4oqhAmHf</t>
  </si>
  <si>
    <t>-LqfwIr5hqdfP9FLpIrd</t>
  </si>
  <si>
    <t>-LqfwKPGYKI7pWBXB2nY</t>
  </si>
  <si>
    <t>-LqfwM88TBgBXqu-CsAs</t>
  </si>
  <si>
    <t>-LqfwNtaXFv3e_DgRHYf</t>
  </si>
  <si>
    <t>-LqfwPe6VdrkkOhmMiPf</t>
  </si>
  <si>
    <t>-LqfwRDD-U6L8WHxVC2P</t>
  </si>
  <si>
    <t>-LqfwSv14nWIJTZhfyyn</t>
  </si>
  <si>
    <t>-LqfwUj6wUk6g21Q7bPl</t>
  </si>
  <si>
    <t>-LqfwWRcYQ3Kd0TM9m9e</t>
  </si>
  <si>
    <t>-LqfwXwI3u9PQV7NjyvJ</t>
  </si>
  <si>
    <t>-LqfwZV71oTgklkwQQr6</t>
  </si>
  <si>
    <t>-Lqfw_y-T8iNTDIKObQu</t>
  </si>
  <si>
    <t>-LqfwbY532EPbRuehU_k</t>
  </si>
  <si>
    <t>-LqfwdHN6M_glDj4MAa3</t>
  </si>
  <si>
    <t>-Lqfwf39sXIFdc7-20Nm</t>
  </si>
  <si>
    <t>-Lqfwgm5Y-EoQ4HAM30Y</t>
  </si>
  <si>
    <t>-LqfwiG5HrSpHUbizavW</t>
  </si>
  <si>
    <t>-Lqfwjp7mP6sqq2yXpzM</t>
  </si>
  <si>
    <t>-LqfwlY5Ro8gRmBinWPf</t>
  </si>
  <si>
    <t>-LqfwnB5DxBeRpu70lG9</t>
  </si>
  <si>
    <t>-Lqfwop5dE-z7XSB7KhV</t>
  </si>
  <si>
    <t>-LqfwqJ5uaHxsWu2AFux</t>
  </si>
  <si>
    <t>-Lqfwrs5POgB-iJU8sEx</t>
  </si>
  <si>
    <t>-Lqfwta61w8zxSIq2SFv</t>
  </si>
  <si>
    <t>-LqfwvAgt5FeGlt3XBOh</t>
  </si>
  <si>
    <t>-Lqfwx66CJ_zd6Ms77Ab</t>
  </si>
  <si>
    <t>-LqfwyfF4_P_f6hkAWEG</t>
  </si>
  <si>
    <t>-Lqfx-OE4VUxNJwvpxd0</t>
  </si>
  <si>
    <t>-Lqfx1Wd9FfAgYoeDNNn</t>
  </si>
  <si>
    <t>-Lqfx3C51o7yfBbGVxXR</t>
  </si>
  <si>
    <t>-Lqfx4w1VoFRAOZhCXUp</t>
  </si>
  <si>
    <t>-Lqfx6e1bhsA1k7LHHIZ</t>
  </si>
  <si>
    <t>-Lqfx89IJLVhy8EN5GEX</t>
  </si>
  <si>
    <t>-Lqfx9ewrs9zQCAwinRH</t>
  </si>
  <si>
    <t>-LqfxBG2lgClEXDgyo2p</t>
  </si>
  <si>
    <t>-LqfxCxwc_8dNWZtEjyQ</t>
  </si>
  <si>
    <t>-LqfxEYoRlV2WJwx00gd</t>
  </si>
  <si>
    <t>-LqfxGEwB42ijbizHgVE</t>
  </si>
  <si>
    <t>-LqfxI31awKWFW97uHEQ</t>
  </si>
  <si>
    <t>-LqfxJkwRHOD2VNcYDU2</t>
  </si>
  <si>
    <t>-LqfxLG3l9_WVGB5tckv</t>
  </si>
  <si>
    <t>-LqfxN8Cnr2POu2Ai_11</t>
  </si>
  <si>
    <t>-LqfxOpxnk7_N3RSs959</t>
  </si>
  <si>
    <t>-LqfxQYweb0CTjF2DcCA</t>
  </si>
  <si>
    <t>-LqfxS1wsTFuBw9SL_49</t>
  </si>
  <si>
    <t>-LqfxTaw0JmUuiYTcVW2</t>
  </si>
  <si>
    <t>-LqfxV4wHM3L4JNJWyUY</t>
  </si>
  <si>
    <t>-LqfxWaJ2P7JLnDU9lt8</t>
  </si>
  <si>
    <t>-LqfxYN5Ey5Ux1-ToGl5</t>
  </si>
  <si>
    <t>-Lqfx_63PbR5qnhL-cNP</t>
  </si>
  <si>
    <t>-Lqfxaf38j5fnOR7rCH9</t>
  </si>
  <si>
    <t>-LqfxcMC2at9omdbLrAZ</t>
  </si>
  <si>
    <t>-Lqfxe4ydrvs9CvliV8A</t>
  </si>
  <si>
    <t>-Lqfxff1XJ3_86JX4_Xj</t>
  </si>
  <si>
    <t>-Lqfxh7x6Jb7kpbqZ0NK</t>
  </si>
  <si>
    <t>-LqfxigzrRpO4074BEMe</t>
  </si>
  <si>
    <t>-LqfxkAwS82xmG4YWgv3</t>
  </si>
  <si>
    <t>-LqfxleyxOgkJzlKELcv</t>
  </si>
  <si>
    <t>-LqfxnFC8b7QD-ZTaaoL</t>
  </si>
  <si>
    <t>-LqfxohvDgaRooVdh2M9</t>
  </si>
  <si>
    <t>-LqfxqBwevdQhupaewXJ</t>
  </si>
  <si>
    <t>-Lqfxrm4T4xcz6_MHhLF</t>
  </si>
  <si>
    <t>-LqfxtyBrUXETXNev_OF</t>
  </si>
  <si>
    <t>-LqfxvVy75nZ9hNLTPCY</t>
  </si>
  <si>
    <t>-Lqfxx02yCz42w2iIEDA</t>
  </si>
  <si>
    <t>-LqfxyVD_gpGNUE1OQ1o</t>
  </si>
  <si>
    <t>-Lqfy-1wFMJBMywexeuw</t>
  </si>
  <si>
    <t>-Lqfy0WzGmhWPetlpx-J</t>
  </si>
  <si>
    <t>-Lqfy26ELSWk38YJOZ56</t>
  </si>
  <si>
    <t>-Lqfy3mhPUg1F1c7lrx5</t>
  </si>
  <si>
    <t>-Lqfy5MzoZkpqmH_5ljP</t>
  </si>
  <si>
    <t>-Lqfy7UtaTmC29GGqDnz</t>
  </si>
  <si>
    <t>-Lqfy96yTD160S1BAyDA</t>
  </si>
  <si>
    <t>-LqfyAayYCLADhgsvTkB</t>
  </si>
  <si>
    <t>-LqfyCGD1L-94bjJ5w0n</t>
  </si>
  <si>
    <t>-LqfyDspuKGQYTehuBKL</t>
  </si>
  <si>
    <t>-LqfyFOF8-mbULmp1OgE</t>
  </si>
  <si>
    <t>-LqfyGx2jhP3RKYKkiYl</t>
  </si>
  <si>
    <t>-LqfyIf2tj2DuBXy53JC</t>
  </si>
  <si>
    <t>-LqfyKCpVCYfbr7KwV1W</t>
  </si>
  <si>
    <t>-LqfyLgxE7kxb3cBebQR</t>
  </si>
  <si>
    <t>-LqfyN9h3lZrSTbHKWyM</t>
  </si>
  <si>
    <t>-LqfyOeyc_lob3Sp7eYO</t>
  </si>
  <si>
    <t>-LqfyQDxbmzlNkFf9-Ur</t>
  </si>
  <si>
    <t>-LqfyRhzsJAlUTFMve9Y</t>
  </si>
  <si>
    <t>-LqfyTByqQsWjFN5u6pw</t>
  </si>
  <si>
    <t>-LqfyUm39XQ1Qja-bhXR</t>
  </si>
  <si>
    <t>-LqfyWEqhDHSFBTtw1Jx</t>
  </si>
  <si>
    <t>-LqfyXj7XU026-NuOvJX</t>
  </si>
  <si>
    <t>-LqfyZFJHyjBLLD_JQce</t>
  </si>
  <si>
    <t>-Lqfy_lzgKbDEf_voeTf</t>
  </si>
  <si>
    <t>-LqfybFy8PPx0xFrU484</t>
  </si>
  <si>
    <t>-Lqfycq4wnSy5O5FhC98</t>
  </si>
  <si>
    <t>-LqfyeZLgSegInB-k0VI</t>
  </si>
  <si>
    <t>-LqfygKydc5gmG0lGf4L</t>
  </si>
  <si>
    <t>-Lqfyi86WpsS-sU0p723</t>
  </si>
  <si>
    <t>-LqfyjqyZTtoaRfB9Jp5</t>
  </si>
  <si>
    <t>-LqfylJipS7v-NT0Xm9P</t>
  </si>
  <si>
    <t>-Lqfymv3kxR2xJVWSqdZ</t>
  </si>
  <si>
    <t>-Lqfyobyd9bSQifG5RjJ</t>
  </si>
  <si>
    <t>-Lqfyq5yYCR85a6OCK9O</t>
  </si>
  <si>
    <t>-LqfyrbDJTWFt-uSe63Z</t>
  </si>
  <si>
    <t>-Lqfyt8yHaEupBrAKFgz</t>
  </si>
  <si>
    <t>-Lqfyuy5JKkzXXOdfJNN</t>
  </si>
  <si>
    <t>-Lqfywd_fuCMGKVpNTYV</t>
  </si>
  <si>
    <t>-Lqfyy9-us-Dxgj4pD-k</t>
  </si>
  <si>
    <t>-LqfyzhzZzZnEk9jbcj8</t>
  </si>
  <si>
    <t>-Lqfz0PmmMlYCrJOhxXi</t>
  </si>
  <si>
    <t>-Lqfz1zy5RxLVIU4k0Ej</t>
  </si>
  <si>
    <t>-Lqfz3RMgpp3ZYcKgNDY</t>
  </si>
  <si>
    <t>-Lqfz4wku1VDyvSO6GrX</t>
  </si>
  <si>
    <t>-Lqfz6mFCmuAyk8NliZz</t>
  </si>
  <si>
    <t>-Lqfz8V4HmhoDmPReY4M</t>
  </si>
  <si>
    <t>-LqfzA34y9mEnxnx7FlU</t>
  </si>
  <si>
    <t>-LqfzBmBVxBET4CwVz_q</t>
  </si>
  <si>
    <t>-LqfzDL2vk-NQNrOYNCj</t>
  </si>
  <si>
    <t>-LqfzF1eRuirwbFk9a0C</t>
  </si>
  <si>
    <t>-LqfzGWyyxqtPpJRLGQ0</t>
  </si>
  <si>
    <t>-LqfzI64sRqkP4Watz4p</t>
  </si>
  <si>
    <t>-LqfzJqKs9IMJbDeLje_</t>
  </si>
  <si>
    <t>-LqfzLJCZVnYSXvMsSb1</t>
  </si>
  <si>
    <t>-LqfzMs4EqFWQ2T8GmvD</t>
  </si>
  <si>
    <t>-LqfzOJjsO34GfV3l01T</t>
  </si>
  <si>
    <t>-LqfzPq4GkfCbyXL1yQu</t>
  </si>
  <si>
    <t>-LqfzRP3h22VGhAckdov</t>
  </si>
  <si>
    <t>-LqfzSt4IOXnbkiHJGFc</t>
  </si>
  <si>
    <t>-LqfzUS4DTAoT1m_cuGQ</t>
  </si>
  <si>
    <t>-LqfzW8xUIBuVyOwL6sr</t>
  </si>
  <si>
    <t>-LqfzXucXSIFQvvx3QMT</t>
  </si>
  <si>
    <t>-LqfzZOQIxBrsBRa2pYb</t>
  </si>
  <si>
    <t>-Lqfz_w2j8y5H6hGWdlU</t>
  </si>
  <si>
    <t>-LqfzbWHK91a3qIyrKCi</t>
  </si>
  <si>
    <t>-Lqfzdg1gR8UJoiRFdnm</t>
  </si>
  <si>
    <t>-LqfzfFC9qGHt_Vsm3-S</t>
  </si>
  <si>
    <t>-Lqfzgy1GXPUyqQ2xNTW</t>
  </si>
  <si>
    <t>-LqfziX2tN4kSQAYg3Hp</t>
  </si>
  <si>
    <t>-LqfzjzvIh4j5X-LSypj</t>
  </si>
  <si>
    <t>-LqfzlV2Q_nJKkCRfV3w</t>
  </si>
  <si>
    <t>-Lqfzn3AfsJ8wr-paLZ1</t>
  </si>
  <si>
    <t>-Lqfzom26kry0p4HCp3R</t>
  </si>
  <si>
    <t>-LqfzqJxmbn1-lSriAYJ</t>
  </si>
  <si>
    <t>-LqfzsN1FZymolbHKqul</t>
  </si>
  <si>
    <t>-Lqfzu52qqibZ3oWgaeY</t>
  </si>
  <si>
    <t>-Lqfzv_DL2rXe57BM-GL</t>
  </si>
  <si>
    <t>-LqfzxN1tg_YLE3rB-sB</t>
  </si>
  <si>
    <t>-Lqfzyr6pADMQIjwOipP</t>
  </si>
  <si>
    <t>-Lqg--L1PvyNTmo8YJJh</t>
  </si>
  <si>
    <t>-Lqg-0tcsIUJ6Z1Ces15</t>
  </si>
  <si>
    <t>-Lqg-2KHfQ1fXu_9PbsE</t>
  </si>
  <si>
    <t>-Lqg-49z7EefQ39CAOIh</t>
  </si>
  <si>
    <t>-Lqg-5swAexVA_v-ThDt</t>
  </si>
  <si>
    <t>-Lqg-7O3TN73QUHQis4m</t>
  </si>
  <si>
    <t>-Lqg-8x1xPSjh9UJQWOf</t>
  </si>
  <si>
    <t>-Lqg-AR1uikCHapw62An</t>
  </si>
  <si>
    <t>-Lqg-Bv2BqE8oXdTTinY</t>
  </si>
  <si>
    <t>-Lqg-DU1gP8_gcDi8Jv1</t>
  </si>
  <si>
    <t>-Lqg-FDUpss1SyALLMBd</t>
  </si>
  <si>
    <t>-Lqg-Gl2R-aHSD9uM_z8</t>
  </si>
  <si>
    <t>-Lqg-In3tyrOEw7S8k1o</t>
  </si>
  <si>
    <t>-Lqg-KW207EZc_nfm6PA</t>
  </si>
  <si>
    <t>-Lqg-M-LMb84FCttkYgz</t>
  </si>
  <si>
    <t>-Lqg-NZ3KwTedxGzHceF</t>
  </si>
  <si>
    <t>-Lqg-PaFpzlCDAXBrpPo</t>
  </si>
  <si>
    <t>-Lqg-RJ6hj-HdAbvVTLd</t>
  </si>
  <si>
    <t>-Lqg-Sn7W-CT5tBLTlPQ</t>
  </si>
  <si>
    <t>-Lqg-UM5mos1u15mJiem</t>
  </si>
  <si>
    <t>-Lqg-W479uasdTxNy4nG</t>
  </si>
  <si>
    <t>-Lqg-XZHC2aXbaoKAbKZ</t>
  </si>
  <si>
    <t>-Lqg-Z82w6XkRsBFLfA2</t>
  </si>
  <si>
    <t>-Lqg-_q655Pt0twFxtOp</t>
  </si>
  <si>
    <t>-Lqg-bP8xXcvNUx3msmr</t>
  </si>
  <si>
    <t>-Lqg-dHG4hgJ-USaeHJl</t>
  </si>
  <si>
    <t>-Lqg-evtWjZNx8UbIpSc</t>
  </si>
  <si>
    <t>-Lqg-gavFf3shXs9iBfN</t>
  </si>
  <si>
    <t>-Lqg-iCEJ8BB7LPiweWC</t>
  </si>
  <si>
    <t>-Lqg-jvFRf10pi7fR4AF</t>
  </si>
  <si>
    <t>-Lqg-mEjPBbv_aWetFFn</t>
  </si>
  <si>
    <t>-Lqg-nz7FF4WYVTkFbY7</t>
  </si>
  <si>
    <t>-Lqg-ph7L3UG-pMbYmv8</t>
  </si>
  <si>
    <t>-Lqg-rBEMqZVg59Zs1pS</t>
  </si>
  <si>
    <t>-Lqg-sk6GPjKekGGzXsM</t>
  </si>
  <si>
    <t>-Lqg-uEEPoCf8O2cz1cG</t>
  </si>
  <si>
    <t>-Lqg-w174oGA39tUqumd</t>
  </si>
  <si>
    <t>-Lqg-xk6MfRTOwYULKFM</t>
  </si>
  <si>
    <t>-Lqg-zJIXkVEs0WeSdZ6</t>
  </si>
  <si>
    <t>-Lqg0017hhiufkXpGvBj</t>
  </si>
  <si>
    <t>-Lqg01W668cG9P1GNC-V</t>
  </si>
  <si>
    <t>-Lqg0346hcm_2NHV7pvV</t>
  </si>
  <si>
    <t>-Lqg0517JBD_bgDY1G6F</t>
  </si>
  <si>
    <t>-Lqg06eAz5nlstMoFoAf</t>
  </si>
  <si>
    <t>-Lqg08I0eGsrnq7siNUM</t>
  </si>
  <si>
    <t>-Lqg0A53V7MfcUuvxxl0</t>
  </si>
  <si>
    <t>-Lqg0BpBmuPsbzh9E_91</t>
  </si>
  <si>
    <t>-Lqg0DO8PbB7Amj3J_Dk</t>
  </si>
  <si>
    <t>-Lqg0Es7ffeUHawWhaR-</t>
  </si>
  <si>
    <t>-Lqg0GclSTDV20G-alCx</t>
  </si>
  <si>
    <t>-Lqg0IMx4aK8gxBu0Btb</t>
  </si>
  <si>
    <t>-Lqg0Jx4Yun6FD8wE1Wv</t>
  </si>
  <si>
    <t>-Lqg0Lf2ZlJxFe39ijFr</t>
  </si>
  <si>
    <t>-Lqg0N7yGz-nIRNJkNlf</t>
  </si>
  <si>
    <t>-Lqg0OdCS7XDRlv9HEB-</t>
  </si>
  <si>
    <t>-Lqg0QKx-pnz2t-Z21lG</t>
  </si>
  <si>
    <t>-Lqg0S-9uBAbQPlfIw0n</t>
  </si>
  <si>
    <t>-Lqg0TgxHPbHQqICNke7</t>
  </si>
  <si>
    <t>-Lqg0VC32IEFagmAj_Kc</t>
  </si>
  <si>
    <t>-Lqg0XE555IFGFYW-G7k</t>
  </si>
  <si>
    <t>-Lqg0YlVfVYiBc174MO4</t>
  </si>
  <si>
    <t>-Lqg0_H38Aq5oOe3D3-h</t>
  </si>
  <si>
    <t>-Lqg0amtnJV91uI-J_1l</t>
  </si>
  <si>
    <t>-Lqg0cUByrHpzi-HIPH3</t>
  </si>
  <si>
    <t>-Lqg0eLk9ozScwAbm76a</t>
  </si>
  <si>
    <t>-Lqg0g41KKHYXX0nBZKP</t>
  </si>
  <si>
    <t>-Lqg0hXxNbKGbfMbmrL0</t>
  </si>
  <si>
    <t>-Lqg0j0y-A3HLUFHnEN6</t>
  </si>
  <si>
    <t>-Lqg0k_zS9HxWCQjkxdc</t>
  </si>
  <si>
    <t>-Lqg0m3wFq58pi944Uie</t>
  </si>
  <si>
    <t>-Lqg0nYxa8SDObuGNwxd</t>
  </si>
  <si>
    <t>-Lqg0p8236BsPwtYJhlW</t>
  </si>
  <si>
    <t>-Lqg0qr2VoJ91QIlRPL9</t>
  </si>
  <si>
    <t>-Lqg0sQ3jZ7R0nQoh9PA</t>
  </si>
  <si>
    <t>-Lqg0u6ymOqNVQA8WalN</t>
  </si>
  <si>
    <t>-Lqg0vaxD2m3gcqcgCMx</t>
  </si>
  <si>
    <t>-Lqg0xBphUcShlY6kZyv</t>
  </si>
  <si>
    <t>-Lqg0yu7TaMZjO5gXzwy</t>
  </si>
  <si>
    <t>-Lqg1-Ry3JvHfU_cbff2</t>
  </si>
  <si>
    <t>-Lqg10vwU6PJD-292T9b</t>
  </si>
  <si>
    <t>-Lqg12OivgJ4YD_6lYBH</t>
  </si>
  <si>
    <t>-Lqg14-465EIJhUK-meH</t>
  </si>
  <si>
    <t>-Lqg15ycBAd560As4WQo</t>
  </si>
  <si>
    <t>-Lqg17W1J17fOPBtIAjR</t>
  </si>
  <si>
    <t>-Lqg19EDm1dLtnAGSBsl</t>
  </si>
  <si>
    <t>-Lqg1Alx8u22QCvcohDq</t>
  </si>
  <si>
    <t>-Lqg1CUwClavbDRQk_Fk</t>
  </si>
  <si>
    <t>-Lqg1E-BFhXLWaLX0vS-</t>
  </si>
  <si>
    <t>-Lqg1FZCk72jSp-1HN66</t>
  </si>
  <si>
    <t>-Lqg1HH0P8zMz1y9zAeL</t>
  </si>
  <si>
    <t>-Lqg1Iq0rBm28yYVFz3v</t>
  </si>
  <si>
    <t>-Lqg1KWg01hKU_sZsm8T</t>
  </si>
  <si>
    <t>-Lqg1M70hgste6fH9kDs</t>
  </si>
  <si>
    <t>-Lqg1NowK06agD_BuYs9</t>
  </si>
  <si>
    <t>-Lqg1PK1rVrHXrxyexgp</t>
  </si>
  <si>
    <t>-Lqg1QoMocQtQWxY69YW</t>
  </si>
  <si>
    <t>-Lqg1SN0IJtBxIbtfte8</t>
  </si>
  <si>
    <t>-Lqg1UGIHl54ECCL5A7k</t>
  </si>
  <si>
    <t>-Lqg1Vt3qMMFug4QRcP1</t>
  </si>
  <si>
    <t>-Lqg1XM4f-Q4MOnBP6Pk</t>
  </si>
  <si>
    <t>-Lqg1YuwUYow2gXXZyE_</t>
  </si>
  <si>
    <t>-Lqg1_OwOOkzsVSya5gZ</t>
  </si>
  <si>
    <t>-Lqg1au0o04QJ0JpD5MQ</t>
  </si>
  <si>
    <t>-Lqg1ch1eSzAkucz3e5F</t>
  </si>
  <si>
    <t>-Lqg1eB0xb7g3WGoFL0j</t>
  </si>
  <si>
    <t>-Lqg1fk2-JuBvCuvxDgf</t>
  </si>
  <si>
    <t>-Lqg1hT1-enFwF-hyHYb</t>
  </si>
  <si>
    <t>-Lqg1ixA7tXhELmR9OFD</t>
  </si>
  <si>
    <t>-Lqg1kW0UlJQ3zuM4kze</t>
  </si>
  <si>
    <t>-Lqg1lxXVVP9K2efjTfh</t>
  </si>
  <si>
    <t>-Lqg1nU1lN5Gu0WIMe7n</t>
  </si>
  <si>
    <t>-Lqg1p1ACFmdJyt1lYtQ</t>
  </si>
  <si>
    <t>-Lqg1ql07BX48pLAz7_5</t>
  </si>
  <si>
    <t>-Lqg1sK2s_Jo8C5LL3wp</t>
  </si>
  <si>
    <t>-Lqg1u-gM4zuGJFVjgp4</t>
  </si>
  <si>
    <t>-Lqg1v_wYQzPtdmWYPwF</t>
  </si>
  <si>
    <t>-Lqg1xd2URiG6mKePTAA</t>
  </si>
  <si>
    <t>-Lqg1zKzIcdWl9qM7YX_</t>
  </si>
  <si>
    <t>-Lqg204AC1SsiJg_nzyo</t>
  </si>
  <si>
    <t>-Lqg21_QWF3BNwU2MD_o</t>
  </si>
  <si>
    <t>-Lqg23720oJbe9FJrmGk</t>
  </si>
  <si>
    <t>-Lqg24b2llcetmIE8aJe</t>
  </si>
  <si>
    <t>-Lqg26A3_VQ7tRc_yfW5</t>
  </si>
  <si>
    <t>-Lqg27qh31e-h96CneKL</t>
  </si>
  <si>
    <t>-Lqg29pxx0-oRuQTE_I3</t>
  </si>
  <si>
    <t>-Lqg2BPq3jBBbfUFu6pd</t>
  </si>
  <si>
    <t>-Lqg2CwdLMFmydTUY_tY</t>
  </si>
  <si>
    <t>-Lqg2ESpvYDMocgquUQ3</t>
  </si>
  <si>
    <t>-Lqg2GA21ZGZqIZYnLcO</t>
  </si>
  <si>
    <t>-Lqg2Hj1_pERlQIKPFYp</t>
  </si>
  <si>
    <t>-Lqg2JC6VTiWkaa_kWJq</t>
  </si>
  <si>
    <t>-Lqg2KkxM2dlFrQAdSde</t>
  </si>
  <si>
    <t>-Lqg2MV2cuj8Dn_l0Cx-</t>
  </si>
  <si>
    <t>-Lqg2Nz3-w-Wq5kXntUp</t>
  </si>
  <si>
    <t>-Lqg2PWwnicf8TZAA9Hd</t>
  </si>
  <si>
    <t>-Lqg2RGCC9LODBaS3XWP</t>
  </si>
  <si>
    <t>-Lqg2Sp3RL4KPPX48JBz</t>
  </si>
  <si>
    <t>-Lqg2UWwqA1y7wYL5CfL</t>
  </si>
  <si>
    <t>-Lqg2W1375h-LQe9SKo4</t>
  </si>
  <si>
    <t>-Lqg2Xa1E7J7_54m-N1u</t>
  </si>
  <si>
    <t>-Lqg2Z42RhatUeqdaq9G</t>
  </si>
  <si>
    <t>-Lqg2_Z3NouY1nuPirvC</t>
  </si>
  <si>
    <t>-Lqg2b2BIqJExSI5KQfV</t>
  </si>
  <si>
    <t>-Lqg2cb1wKCyTJqrDR5_</t>
  </si>
  <si>
    <t>-Lqg2e3yCnYQ8u4zLxkF</t>
  </si>
  <si>
    <t>-Lqg2feB_KU9Jofp4AVQ</t>
  </si>
  <si>
    <t>-Lqg2hN1N29Z9osH_ZIV</t>
  </si>
  <si>
    <t>-Lqg2iuwuSvmUT5999iB</t>
  </si>
  <si>
    <t>-Lqg2ke1DVB49AnSn01W</t>
  </si>
  <si>
    <t>-Lqg2mPqpj-52jtULaPM</t>
  </si>
  <si>
    <t>-Lqg2oA83uRKAg9AtFo-</t>
  </si>
  <si>
    <t>-Lqg2pj5UEuCaQ1S236R</t>
  </si>
  <si>
    <t>-Lqg2rgEHphhKBLQIR0h</t>
  </si>
  <si>
    <t>-Lqg2tF4j8ZY6zcjHQiH</t>
  </si>
  <si>
    <t>-Lqg2uxF2NI6xFlZRg4A</t>
  </si>
  <si>
    <t>-Lqg2wl4MyjKeu5_TtLA</t>
  </si>
  <si>
    <t>-Lqg2yU5VXOLazjxjSZa</t>
  </si>
  <si>
    <t>-Lqg3-756hNSOOdokPwZ</t>
  </si>
  <si>
    <t>-Lqg30l4h4i1qg2koJS4</t>
  </si>
  <si>
    <t>-Lqg32G7ZOpcYNw1c7ac</t>
  </si>
  <si>
    <t>-Lqg33o4-7oadzwQyLqH</t>
  </si>
  <si>
    <t>-Lqg35IrU8a3rtExLxoT</t>
  </si>
  <si>
    <t>-Lqg3754yAPVgQWUXP64</t>
  </si>
  <si>
    <t>-Lqg38luCf_Ac0g802ri</t>
  </si>
  <si>
    <t>-Lqg3AO1Ix2MG_TvP8Ap</t>
  </si>
  <si>
    <t>-Lqg3C55iXdKHEXugK80</t>
  </si>
  <si>
    <t>-Lqg3D_3xjycuuEJKUDW</t>
  </si>
  <si>
    <t>-Lqg3F85KQTpZSAeg3RQ</t>
  </si>
  <si>
    <t>-Lqg3Gr52Bz-w7kezvZe</t>
  </si>
  <si>
    <t>-Lqg3IQCOwPBtWFKzICR</t>
  </si>
  <si>
    <t>-Lqg3K832ElVa9ZuLDJa</t>
  </si>
  <si>
    <t>-Lqg3Lc6tul398XQANI9</t>
  </si>
  <si>
    <t>-Lqg3NB4u_HVV5D4YROO</t>
  </si>
  <si>
    <t>-Lqg3Of4-vPWf-cnZijj</t>
  </si>
  <si>
    <t>-Lqg3Q8-jVsh1IR5S0_l</t>
  </si>
  <si>
    <t>-Lqg3Ri53V474K2VaFdy</t>
  </si>
  <si>
    <t>-Lqg3TC4rj0HLXXxMfVJ</t>
  </si>
  <si>
    <t>-Lqg3Ug6Ji9zzfxxzblp</t>
  </si>
  <si>
    <t>-Lqg3WF4ivpKXqJsOPRv</t>
  </si>
  <si>
    <t>-Lqg3Xy6ms3VukVI90KL</t>
  </si>
  <si>
    <t>-Lqg3ZW-ihlPUl6H1h1n</t>
  </si>
  <si>
    <t>-Lqg3aF6cuuMnNvZyADO</t>
  </si>
  <si>
    <t>-Lqg3c2O14XRkVeBk9OK</t>
  </si>
  <si>
    <t>-Lqg3dl1Fo0PrSMdpOpv</t>
  </si>
  <si>
    <t>-Lqg3fIyNYRbI70dDMS2</t>
  </si>
  <si>
    <t>-Lqg3h0zTj99Ydpct5GK</t>
  </si>
  <si>
    <t>-Lqg3iXC2GCS7z8r0ion</t>
  </si>
  <si>
    <t>-Lqg3k51e9yV6ZuOYLdL</t>
  </si>
  <si>
    <t>-Lqg3l_2z214STo_onfN</t>
  </si>
  <si>
    <t>-Lqg3n1w3PLr0bx61B6v</t>
  </si>
  <si>
    <t>-Lqg3oc2-ySJ4V9Tymcv</t>
  </si>
  <si>
    <t>-Lqg3qIigYNKW_dW7J6-</t>
  </si>
  <si>
    <t>-Lqg3ru1oBpNStU4uvZ0</t>
  </si>
  <si>
    <t>-Lqg3tayRureUmo8AD8j</t>
  </si>
  <si>
    <t>-Lqg3v4y4ASIIPFJq4ZL</t>
  </si>
  <si>
    <t>-Lqg3wuYwPmMTohOzLp4</t>
  </si>
  <si>
    <t>-Lqg3yh2mtatf3hCAlrL</t>
  </si>
  <si>
    <t>-Lqg4-OyAgeDzf59xFX8</t>
  </si>
  <si>
    <t>-Lqg40u2D9MGfjGMErSC</t>
  </si>
  <si>
    <t>-Lqg42T2G3gMXX9JZUOt</t>
  </si>
  <si>
    <t>-Lqg43x30cD0NLLxmnud</t>
  </si>
  <si>
    <t>-Lqg45u3_pY1xQx2fsw1</t>
  </si>
  <si>
    <t>-Lqg47QglM34XhdmdKGU</t>
  </si>
  <si>
    <t>-Lqg48x11FDn4VRpupSy</t>
  </si>
  <si>
    <t>-Lqg4AW2efz_qsY8sCDs</t>
  </si>
  <si>
    <t>-Lqg4ByyIYUq_qTLpIGK</t>
  </si>
  <si>
    <t>-Lqg4DU3abR9auEuNSQy</t>
  </si>
  <si>
    <t>-Lqg4F21Xg4bF2O83E_R</t>
  </si>
  <si>
    <t>-Lqg4GX1QgG5h2v11PVt</t>
  </si>
  <si>
    <t>-Lqg4HzyTSnhSWRmqUWC</t>
  </si>
  <si>
    <t>-Lqg4J_3kDPd8u1t4A6_</t>
  </si>
  <si>
    <t>-Lqg4L33mN0tsOZT6rrD</t>
  </si>
  <si>
    <t>-Lqg4MY2zbW0KyznoceM</t>
  </si>
  <si>
    <t>-Lqg4O62L2-fqrjkoA4Z</t>
  </si>
  <si>
    <t>-Lqg4Pp1ekscOLvRXve_</t>
  </si>
  <si>
    <t>-Lqg4RNaauN2WLTn2L92</t>
  </si>
  <si>
    <t>-Lqg4TQCIXxOJBeqWeXk</t>
  </si>
  <si>
    <t>-Lqg4V84awQ9dQNDGsl5</t>
  </si>
  <si>
    <t>-Lqg4Wbk5lSvtl1D9vdP</t>
  </si>
  <si>
    <t>-Lqg4Y9yPz5r4YDYih8A</t>
  </si>
  <si>
    <t>-Lqg4ZsxKaUAlJJrP4Zv</t>
  </si>
  <si>
    <t>-Lqg4ahCUmU73bKqBYnP</t>
  </si>
  <si>
    <t>-Lqg4cQ2mbfDMv3wcxJ-</t>
  </si>
  <si>
    <t>-Lqg4dz4Es6QdAm9J2et</t>
  </si>
  <si>
    <t>-Lqg4feanH-oOyJCSARV</t>
  </si>
  <si>
    <t>-Lqg4h9xeqwKaa9hc8lG</t>
  </si>
  <si>
    <t>-Lqg4iixwmgosffwXRtT</t>
  </si>
  <si>
    <t>-Lqg4kT3FbBwlyAoUg1z</t>
  </si>
  <si>
    <t>-Lqg4m12zdb501v2naaa</t>
  </si>
  <si>
    <t>-Lqg4o-KKn0D8Pp4Elst</t>
  </si>
  <si>
    <t>-Lqg4pY28HAg4qSzvUmK</t>
  </si>
  <si>
    <t>-Lqg4rGCC4n36e51QctK</t>
  </si>
  <si>
    <t>-Lqg4t34WdfxPzH4ujYd</t>
  </si>
  <si>
    <t>-Lqg4um4_XULlzfzmBt9</t>
  </si>
  <si>
    <t>-Lqg4wfdE1jN3ea90fl1</t>
  </si>
  <si>
    <t>-Lqg4yI25w1h2kraQz2e</t>
  </si>
  <si>
    <t>-Lqg4zm251w2Z188wun9</t>
  </si>
  <si>
    <t>-Lqg50L2---4pZ4DVIXY</t>
  </si>
  <si>
    <t>-Lqg51p4Q0IR2f9ItjbF</t>
  </si>
  <si>
    <t>-Lqg53MxF8YTqmP95rT0</t>
  </si>
  <si>
    <t>-Lqg5562AEN7zrVJ-cHD</t>
  </si>
  <si>
    <t>-Lqg56e6yQxQeZ-U8HUh</t>
  </si>
  <si>
    <t>-Lqg58O3FzeAzf4Ad0PO</t>
  </si>
  <si>
    <t>-Lqg59s27rgsYsqSsDsx</t>
  </si>
  <si>
    <t>-Lqg5BS178P7_vtEyqDy</t>
  </si>
  <si>
    <t>-Lqg5D92ZZwvxF65OrT5</t>
  </si>
  <si>
    <t>-Lqg5Ei2BPtHEt_6lIoO</t>
  </si>
  <si>
    <t>-Lqg5GR2J7jPqq6S74dU</t>
  </si>
  <si>
    <t>-Lqg5Hv2VJhb4CyUcVNf</t>
  </si>
  <si>
    <t>-Lqg5JknFlMohs151mgI</t>
  </si>
  <si>
    <t>-Lqg5LW2qWqi3G8DXcPt</t>
  </si>
  <si>
    <t>-Lqg5Nm38uXAY14sSyLK</t>
  </si>
  <si>
    <t>-Lqg5PTnS3qiGUglAhKk</t>
  </si>
  <si>
    <t>-Lqg5Qz20fjA8wBg1z4V</t>
  </si>
  <si>
    <t>-Lqg5SY2TKcK8fdEklKv</t>
  </si>
  <si>
    <t>-Lqg5UDoP9AHkOM_wv_K</t>
  </si>
  <si>
    <t>-Lqg5W23YU47H-yt7H_V</t>
  </si>
  <si>
    <t>-Lqg5Xm17rWCXpiBSm7M</t>
  </si>
  <si>
    <t>-Lqg5ZL1Fvrd9n2THPil</t>
  </si>
  <si>
    <t>-Lqg5a0hXkxJm4qu_RuC</t>
  </si>
  <si>
    <t>-Lqg5bbsoxHG1D6Cxs1h</t>
  </si>
  <si>
    <t>-Lqg5dJSdq4Ai1Bl2guM</t>
  </si>
  <si>
    <t>-Lqg5f6wbqgaHFyjv1XS</t>
  </si>
  <si>
    <t>-Lqg5gkwNLXD1-40_MKL</t>
  </si>
  <si>
    <t>-Lqg5iJwiqvcnbiVxw6p</t>
  </si>
  <si>
    <t>-Lqg5jsxlauw7p0qU0Ue</t>
  </si>
  <si>
    <t>-Lqg5lMvveILv7t3IvL-</t>
  </si>
  <si>
    <t>-Lqg5n8fXf93en0HT2G2</t>
  </si>
  <si>
    <t>-Lqg5ogHs03FFMTKtFKz</t>
  </si>
  <si>
    <t>-Lqg5qRwEH7SBqx1xmQO</t>
  </si>
  <si>
    <t>-Lqg5s9xv4cITibwNIDE</t>
  </si>
  <si>
    <t>-Lqg5tdxADq97ej3JctU</t>
  </si>
  <si>
    <t>-Lqg5v9Dcalm4tUY5Wx0</t>
  </si>
  <si>
    <t>-Lqg5wx2wXcaIDUv5gI_</t>
  </si>
  <si>
    <t>-Lqg5yWB_FvJEyZ9kglc</t>
  </si>
  <si>
    <t>-Lqg6-E9sLoa6neR2HSr</t>
  </si>
  <si>
    <t>-Lqg60gxcIuuf-oqXhRl</t>
  </si>
  <si>
    <t>-Lqg62HAas6veqnI3o5-</t>
  </si>
  <si>
    <t>-Lqg63jxTyH2-_eDVqYA</t>
  </si>
  <si>
    <t>-Lqg65MFjxkOQpq-_QJW</t>
  </si>
  <si>
    <t>-Lqg6722Z-clTsvjQkPg</t>
  </si>
  <si>
    <t>-Lqg68UhXqguTDuohI9A</t>
  </si>
  <si>
    <t>-Lqg6APbw_MoEHh6ZGCd</t>
  </si>
  <si>
    <t>-Lqg6C25NJf2ny2w2Ule</t>
  </si>
  <si>
    <t>-Lqg6Db6qQ5YfadKw2Fa</t>
  </si>
  <si>
    <t>-Lqg6FK7sHM9wUqUwWyD</t>
  </si>
  <si>
    <t>-Lqg6GsuD1d7Tga4mQ5-</t>
  </si>
  <si>
    <t>-Lqg6Ib506YiZ-BOdk5I</t>
  </si>
  <si>
    <t>-Lqg6K54o74yXS3t3gtw</t>
  </si>
  <si>
    <t>-Lqg6Le3sVC0HPgTrWMq</t>
  </si>
  <si>
    <t>-Lqg6N6zINjSYTNCl01M</t>
  </si>
  <si>
    <t>-Lqg6Oc403AvLnHifoxg</t>
  </si>
  <si>
    <t>-Lqg6QB5UEItdX0rOhg-</t>
  </si>
  <si>
    <t>-Lqg6RriyUmzYykO_cK6</t>
  </si>
  <si>
    <t>-Lqg6TS-oU6_M5Qq8BpH</t>
  </si>
  <si>
    <t>-Lqg6V9zzS83Q9XZ5Vhh</t>
  </si>
  <si>
    <t>-Lqg6Wg18uZDLIP8gsZr</t>
  </si>
  <si>
    <t>-Lqg6YE44mesWVHvxQJa</t>
  </si>
  <si>
    <t>-Lqg6Zx1966awXiBzaZD</t>
  </si>
  <si>
    <t>-Lqg6aUzN1cFLnSfXJZo</t>
  </si>
  <si>
    <t>-Lqg6cE4d-aV4gSxc_0w</t>
  </si>
  <si>
    <t>-Lqg6dn6FEikkwSoFWOZ</t>
  </si>
  <si>
    <t>-Lqg6fUzQ0VWKLJpwz5K</t>
  </si>
  <si>
    <t>-Lqg6h44VdIvw6SCytgS</t>
  </si>
  <si>
    <t>-Lqg6in32DuIMWME7w3o</t>
  </si>
  <si>
    <t>-Lqg6kEjMpn4ysp3miaY</t>
  </si>
  <si>
    <t>-Lqg6ll4f7BEdyQPXp2e</t>
  </si>
  <si>
    <t>-Lqg6nJ-Rje4ANBbILAp</t>
  </si>
  <si>
    <t>-Lqg6omx0QCSyzsKDKya</t>
  </si>
  <si>
    <t>-Lqg6qM-z4ZrthPPMp4p</t>
  </si>
  <si>
    <t>-Lqg6s54fqG6rkEfiH0b</t>
  </si>
  <si>
    <t>-Lqg6t_5Jbr5_aCkrvh6</t>
  </si>
  <si>
    <t>-Lqg6v85kV5vTv1GgYH_</t>
  </si>
  <si>
    <t>-Lqg6wojcOLxPCqfeINS</t>
  </si>
  <si>
    <t>-Lqg6yjICg6yXbg-YDAQ</t>
  </si>
  <si>
    <t>-Lqg7-N4-XOjoefTOfES</t>
  </si>
  <si>
    <t>-Lqg7195Y1uT-qwRI7kB</t>
  </si>
  <si>
    <t>-Lqg72ryQD1fBLx_rmlK</t>
  </si>
  <si>
    <t>-Lqg74QxkEnVjbnpQ2oD</t>
  </si>
  <si>
    <t>-Lqg75w4_qrIwUvsn_-x</t>
  </si>
  <si>
    <t>-Lqg77P0NOCY8oI4eqB3</t>
  </si>
  <si>
    <t>-Lqg78y6WDHjySWXbkoC</t>
  </si>
  <si>
    <t>-Lqg7Ah3NCcpsoI94OTl</t>
  </si>
  <si>
    <t>-Lqg7CExaUTE-oNjUxRM</t>
  </si>
  <si>
    <t>-Lqg7DgK3dNLoRDyXXPs</t>
  </si>
  <si>
    <t>-Lqg7FCwWkScl16PYQZk</t>
  </si>
  <si>
    <t>-Lqg7Gi5dimUV5RUL-Lv</t>
  </si>
  <si>
    <t>-Lqg7IFzIc26Yo7aZfje</t>
  </si>
  <si>
    <t>-Lqg7Jl3bWwHGu0M5lQa</t>
  </si>
  <si>
    <t>-Lqg7LFS7LZJUqBeiJGF</t>
  </si>
  <si>
    <t>-Lqg7Mn8nD2nT-rYY5WY</t>
  </si>
  <si>
    <t>-Lqg7OFhbQfwRew5Nuub</t>
  </si>
  <si>
    <t>-Lqg7PpxF6GadXl_4P3I</t>
  </si>
  <si>
    <t>-Lqg7RKksURraC8tIThv</t>
  </si>
  <si>
    <t>-Lqg7SpCmbwsG6bH0UdZ</t>
  </si>
  <si>
    <t>-Lqg7UJ2lky1n-nGCaAA</t>
  </si>
  <si>
    <t>-Lqg7Vs5C5PPSGP3EaFl</t>
  </si>
  <si>
    <t>-Lqg7XKzTT34Oo_PPHG8</t>
  </si>
  <si>
    <t>-Lqg7YqCsMfje8Nfuwoi</t>
  </si>
  <si>
    <t>-Lqg7_NzAR_nnWUGGlXQ</t>
  </si>
  <si>
    <t>-Lqg7arxfQBBK2dQt_nQ</t>
  </si>
  <si>
    <t>-Lqg7cN2hBn9gqQegT-0</t>
  </si>
  <si>
    <t>-Lqg7e3fkPOue_7D1_Lt</t>
  </si>
  <si>
    <t>-Lqg7fcwuH7nA96F6x8B</t>
  </si>
  <si>
    <t>-Lqg7hBxHwUWpIkH8Ilb</t>
  </si>
  <si>
    <t>-Lqg7ifz6Iwx1EfG1ADa</t>
  </si>
  <si>
    <t>-Lqg7k8jKfBw8_q4utoC</t>
  </si>
  <si>
    <t>-Lqg7lk366PN7C4Tlym7</t>
  </si>
  <si>
    <t>-Lqg7nT216QCxx7QLXGn</t>
  </si>
  <si>
    <t>-Lqg7pF3Bgbm6PhjYYiY</t>
  </si>
  <si>
    <t>-Lqg7qwh12LjbBdgoUBv</t>
  </si>
  <si>
    <t>-Lqg7sWweM-ldHgDUkiv</t>
  </si>
  <si>
    <t>-Lqg7u1ooWYVmo5qCFbI</t>
  </si>
  <si>
    <t>-Lqg7vk2fU41JQk4xEU4</t>
  </si>
  <si>
    <t>-Lqg7xEMk9cezUueRvbY</t>
  </si>
  <si>
    <t>-Lqg7z11RywENXWGlcmE</t>
  </si>
  <si>
    <t>-Lqg8-ZwgLqRcgLQ3z7D</t>
  </si>
  <si>
    <t>-Lqg8142HFrnSkj10kms</t>
  </si>
  <si>
    <t>-Lqg82X-LcEKHWdGwfiX</t>
  </si>
  <si>
    <t>-Lqg84716Rw9lwqP7MTD</t>
  </si>
  <si>
    <t>-Lqg85q1rNuWoPNPwyqr</t>
  </si>
  <si>
    <t>-Lqg87cCDNgSEiuu9ag-</t>
  </si>
  <si>
    <t>-Lqg89JgDQtMFWx6nSl7</t>
  </si>
  <si>
    <t>-Lqg8Av2SrbwIcgPdUI6</t>
  </si>
  <si>
    <t>-Lqg8Cbwh92yxPie0iwi</t>
  </si>
  <si>
    <t>-Lqg8E651cwCLp0EhsR1</t>
  </si>
  <si>
    <t>-Lqg8Fg1n6ZhFvNXXY9i</t>
  </si>
  <si>
    <t>-Lqg8HMgl_ZJkVlzzfC5</t>
  </si>
  <si>
    <t>-Lqg8IyBXRrQ57ABq6C5</t>
  </si>
  <si>
    <t>-Lqg8KeygzBZM3uOsLrS</t>
  </si>
  <si>
    <t>-Lqg8MA2sMV9UEc-1oxr</t>
  </si>
  <si>
    <t>-Lqg8Nhyp2eZ_SiBi62D</t>
  </si>
  <si>
    <t>-Lqg8PBwAhoyLChMjTLF</t>
  </si>
  <si>
    <t>-Lqg8Qm1ajoHLQFko3f5</t>
  </si>
  <si>
    <t>-Lqg8SV1Fk5WaTz1reWN</t>
  </si>
  <si>
    <t>-Lqg8TycXPrdCr0QIkD9</t>
  </si>
  <si>
    <t>-Lqg8VY2iobtqG8UFixj</t>
  </si>
  <si>
    <t>-Lqg8XDq-ylSSeZ57cSY</t>
  </si>
  <si>
    <t>-Lqg8Z32jwhijcmiEN4F</t>
  </si>
  <si>
    <t>-Lqg8_jFO0BJD-P_K088</t>
  </si>
  <si>
    <t>-Lqg8bJxP7WtoHyD1NNX</t>
  </si>
  <si>
    <t>-Lqg8cnwgM3CEQu6bH7M</t>
  </si>
  <si>
    <t>-Lqg8eZoG7sAZv1JXXKZ</t>
  </si>
  <si>
    <t>-Lqg8g66dJFOkMe6odoy</t>
  </si>
  <si>
    <t>-Lqg8hq1kFtCPeXwZY4S</t>
  </si>
  <si>
    <t>-Lqg8jT42_DypAN6V2V7</t>
  </si>
  <si>
    <t>-Lqg8l65z_GY1sGTN3W2</t>
  </si>
  <si>
    <t>-Lqg8mfF79hf93At4p5l</t>
  </si>
  <si>
    <t>-Lqg8oO5AzfYgqe9LNNA</t>
  </si>
  <si>
    <t>-Lqg8ps5hvpC2udToIDq</t>
  </si>
  <si>
    <t>-Lqg8rR4IXVEVuNJj2xB</t>
  </si>
  <si>
    <t>-Lqg8t95o-nuzkBtai2S</t>
  </si>
  <si>
    <t>-Lqg8uhdXKn-_6PsnggF</t>
  </si>
  <si>
    <t>-Lqg8wR6mZqMd_gNYUq9</t>
  </si>
  <si>
    <t>-Lqg8xv5Li6WDkW-upmZ</t>
  </si>
  <si>
    <t>-Lqg8zU5__hf0TvXIyR3</t>
  </si>
  <si>
    <t>-Lqg9-y6E8hUz7pYWW59</t>
  </si>
  <si>
    <t>-Lqg91SG027ejxdOPEqD</t>
  </si>
  <si>
    <t>-Lqg9306VgbDfWoe_9L0</t>
  </si>
  <si>
    <t>-Lqg94j7tWjd1NvvIehQ</t>
  </si>
  <si>
    <t>-Lqg96D515jlSCP_81fO</t>
  </si>
  <si>
    <t>-Lqg97m4m1Dod0u9iVOA</t>
  </si>
  <si>
    <t>-Lqg99GHwvMkBMETklWy</t>
  </si>
  <si>
    <t>-Lqg9B36Wna0Po-7NpYv</t>
  </si>
  <si>
    <t>-Lqg9CY6G8ktW2XEBW8S</t>
  </si>
  <si>
    <t>-Lqg9E15KDiOY4nUwc1D</t>
  </si>
  <si>
    <t>-Lqg9Fa5f3cX6oPil22X</t>
  </si>
  <si>
    <t>-Lqg9H47ZvOmqKRkCV90</t>
  </si>
  <si>
    <t>-Lqg9IZG1E9TZy9D40wq</t>
  </si>
  <si>
    <t>-Lqg9KM9yahdz3BTxiC2</t>
  </si>
  <si>
    <t>-Lqg9LqFxW_PjXgadLJ9</t>
  </si>
  <si>
    <t>-Lqg9NP5R2EvWGP9MNOP</t>
  </si>
  <si>
    <t>-Lqg9P76fl9vtAq7cKjG</t>
  </si>
  <si>
    <t>-Lqg9QbFCt0bj8Fblpjx</t>
  </si>
  <si>
    <t>-Lqg9SA4eYAQY_DOonk_</t>
  </si>
  <si>
    <t>-Lqg9TeDrihzUOsLA6dV</t>
  </si>
  <si>
    <t>-Lqg9VR4Xyqwlx7yzlxX</t>
  </si>
  <si>
    <t>-Lqg9X7iZUqnMBn7jN6L</t>
  </si>
  <si>
    <t>-Lqg9Yj3ohKdjiO1G3l-</t>
  </si>
  <si>
    <t>-Lqg9_R_JZ2YM02M2kmm</t>
  </si>
  <si>
    <t>-Lqg9b92KRqKOQRmmM1G</t>
  </si>
  <si>
    <t>-Lqg9ci-pfdkYos8IC86</t>
  </si>
  <si>
    <t>-Lqg9eAgJ1yq0xxmQu01</t>
  </si>
  <si>
    <t>-Lqg9fkylQ7F4DNZERH3</t>
  </si>
  <si>
    <t>-Lqg9hTnyx-AyuCyvOK8</t>
  </si>
  <si>
    <t>-Lqg9ixwwHV07c6LHX8Z</t>
  </si>
  <si>
    <t>-Lqg9kY2fdGCW5W39GJb</t>
  </si>
  <si>
    <t>-Lqg9m1AZpMCiRz1-inb</t>
  </si>
  <si>
    <t>-Lqg9nUyLfj9UaVBZ5Ur</t>
  </si>
  <si>
    <t>-Lqg9p4ADBrJrYQiTy7B</t>
  </si>
  <si>
    <t>-Lqg9qly1eENuV5OgZAE</t>
  </si>
  <si>
    <t>-Lqg9sMN-osiJzS5JwYn</t>
  </si>
  <si>
    <t>-Lqg9uq3Bmyx7nWxve3N</t>
  </si>
  <si>
    <t>-Lqg9wZ57qqwwQvhR9Jh</t>
  </si>
  <si>
    <t>-Lqg9y831ZRf_10b4KrI</t>
  </si>
  <si>
    <t>-Lqg9zoicdcvfGCTPiWV</t>
  </si>
  <si>
    <t>-LqgA0KaQ5WXoBIF2HnZ</t>
  </si>
  <si>
    <t>-LqgA1sy5okJPknz1Crz</t>
  </si>
  <si>
    <t>-LqgA3LiI4fB50Oycudl</t>
  </si>
  <si>
    <t>-LqgA4vzjccmmXFAMQEf</t>
  </si>
  <si>
    <t>-LqgA6fDQDxJBY1lPPkZ</t>
  </si>
  <si>
    <t>-LqgA8916XKJaFF791ff</t>
  </si>
  <si>
    <t>-LqgA9dC5IO_g6Uq8jDd</t>
  </si>
  <si>
    <t>-LqgABC3tgz7-NJsKZaE</t>
  </si>
  <si>
    <t>-LqgACeygDfkFIcf53lo</t>
  </si>
  <si>
    <t>-LqgAEDxaMkEIq6tSCH-</t>
  </si>
  <si>
    <t>-LqgAFjN9U9_IKkl2pAX</t>
  </si>
  <si>
    <t>-LqgAHAh4bUnTsdWbyjr</t>
  </si>
  <si>
    <t>-LqgAImOH3r_NJ4E2suu</t>
  </si>
  <si>
    <t>-LqgAKmq1MsshHn7Aa1l</t>
  </si>
  <si>
    <t>-LqgAMX6yn23zrzl-pfB</t>
  </si>
  <si>
    <t>-LqgAO05g2OQ-j0VM8ex</t>
  </si>
  <si>
    <t>-LqgAP_5FO_1r1caZvs9</t>
  </si>
  <si>
    <t>-LqgARI4Ptve3_Lal05f</t>
  </si>
  <si>
    <t>-LqgASm5Q4EZNEpgZEc0</t>
  </si>
  <si>
    <t>-LqgAUL5ejpNUYiW8tf3</t>
  </si>
  <si>
    <t>-LqgAVp4aVn0FF_d-N12</t>
  </si>
  <si>
    <t>-LqgAXJ4m0y0nRPfEOd7</t>
  </si>
  <si>
    <t>-LqgAYs4ZGG_SK7bZKO0</t>
  </si>
  <si>
    <t>-LqgA_a5oeimQrGRaflz</t>
  </si>
  <si>
    <t>-LqgAbO5VmnoTZm7e5ul</t>
  </si>
  <si>
    <t>-LqgAcs4qEl9fkH_YNTc</t>
  </si>
  <si>
    <t>-LqgAeR5UATA_8CkJLrD</t>
  </si>
  <si>
    <t>-LqgAg9OS8bzJZMwyFtA</t>
  </si>
  <si>
    <t>-LqgAhd4MBMK69FBK3rN</t>
  </si>
  <si>
    <t>-LqgAjCNt_z_pJRN9qZl</t>
  </si>
  <si>
    <t>-LqgAkv3equ1iME-Tecq</t>
  </si>
  <si>
    <t>-LqgAmUMKCQPSkTKluvC</t>
  </si>
  <si>
    <t>-LqgAoeWipjbTRTXAazx</t>
  </si>
  <si>
    <t>-LqgAqFKS-42wLcCuh61</t>
  </si>
  <si>
    <t>-LqgArxF0R4xIZ9aDvC3</t>
  </si>
  <si>
    <t>-LqgAtRZ8FxwHe_LvPK3</t>
  </si>
  <si>
    <t>-LqgAv-EFjrN1rmvkf8B</t>
  </si>
  <si>
    <t>-LqgAwn3wZWrvZXcO0XG</t>
  </si>
  <si>
    <t>-LqgAylyTiGDE-1-sT5S</t>
  </si>
  <si>
    <t>-LqgB-J4U2sKqpciwObW</t>
  </si>
  <si>
    <t>-LqgB114az37zLX59JBV</t>
  </si>
  <si>
    <t>-LqgB2a4sNsouRwOl97A</t>
  </si>
  <si>
    <t>-LqgB4JGioRli4fEOIRo</t>
  </si>
  <si>
    <t>-LqgB5n6ULMTjQz1XE6v</t>
  </si>
  <si>
    <t>-LqgB7M5O72egjRKB4yV</t>
  </si>
  <si>
    <t>-LqgB8q4OouYB2Mg6tta</t>
  </si>
  <si>
    <t>-LqgBAemJCjI2XTfEos1</t>
  </si>
  <si>
    <t>-LqgBCM3KpfrzZ9KzN47</t>
  </si>
  <si>
    <t>-LqgBDq2LskJ5lZchgU0</t>
  </si>
  <si>
    <t>-LqgBFP4K9S0X4GywIlU</t>
  </si>
  <si>
    <t>-LqgBGt6LqLkuYnV875p</t>
  </si>
  <si>
    <t>-LqgBIb2QcVZQjfFK4M0</t>
  </si>
  <si>
    <t>-LqgBKA3MTERStZV5HqM</t>
  </si>
  <si>
    <t>-LqgBLbhOQcrzfQPCSk3</t>
  </si>
  <si>
    <t>-LqgBNBxfG4n5XTozHqn</t>
  </si>
  <si>
    <t>-LqgBOdKAvrQTBzKcYT1</t>
  </si>
  <si>
    <t>-LqgBQBGLPRg0UTpnXxa</t>
  </si>
  <si>
    <t>-LqgBRk33rqw7oYdWktn</t>
  </si>
  <si>
    <t>-LqgBTTCZahuIvBLhhcd</t>
  </si>
  <si>
    <t>-LqgBVB21u8VG4dzWNS3</t>
  </si>
  <si>
    <t>-LqgBWlJUHGrVzpX2VFu</t>
  </si>
  <si>
    <t>-LqgBYBi3a9z1aEzXeHN</t>
  </si>
  <si>
    <t>-LqgBZnCL0nElUgh5DB4</t>
  </si>
  <si>
    <t>-LqgBaTjXvP4O7QoRmw1</t>
  </si>
  <si>
    <t>-LqgBc2yyQ_k4vzvLwhC</t>
  </si>
  <si>
    <t>-LqgBdlyo5dChXzcb2Q1</t>
  </si>
  <si>
    <t>-LqgBfH2TuOkmIuv4k-h</t>
  </si>
  <si>
    <t>-LqgBglC5ncJ0t_6911h</t>
  </si>
  <si>
    <t>-LqgBiIzz5qu3GLUxPpN</t>
  </si>
  <si>
    <t>-LqgBjmyCPA6PVfPvBXy</t>
  </si>
  <si>
    <t>-LqgBlN2VzjiXFo8Wl6a</t>
  </si>
  <si>
    <t>-LqgBn2iSACQuS2q9LMM</t>
  </si>
  <si>
    <t>-LqgBot47uZALRx-wEcO</t>
  </si>
  <si>
    <t>-LqgBqZDu0i-EntDJRre</t>
  </si>
  <si>
    <t>-LqgBs98L10KZvZRONuh</t>
  </si>
  <si>
    <t>-LqgBtqtO0Fb7pOu57ht</t>
  </si>
  <si>
    <t>-LqgBvNWwfRhL47mJtE_</t>
  </si>
  <si>
    <t>-LqgBwwDlzqpp3KG-uDh</t>
  </si>
  <si>
    <t>-LqgByQ54SRUgXhqpG7y</t>
  </si>
  <si>
    <t>-LqgBzu30KBmjAsmkHLp</t>
  </si>
  <si>
    <t>-LqgC0fyCHre51tAqjHh</t>
  </si>
  <si>
    <t>-LqgC2B3p8yaZAqlto0a</t>
  </si>
  <si>
    <t>-LqgC3k1LAl046-vH_pX</t>
  </si>
  <si>
    <t>-LqgC5T9VB40KPOyGNPj</t>
  </si>
  <si>
    <t>-LqgC711Bq0dpfphbTxP</t>
  </si>
  <si>
    <t>-LqgC8ykccDAeHk320VE</t>
  </si>
  <si>
    <t>-LqgCAY2rtimlNZO4Zo3</t>
  </si>
  <si>
    <t>-LqgCCDggwka5Ao05j2e</t>
  </si>
  <si>
    <t>-LqgCDk2YFxiJU8T8cPT</t>
  </si>
  <si>
    <t>-LqgCFJE2g39_uG9kx5z</t>
  </si>
  <si>
    <t>-LqgCHK8jEp8V5QbqdtH</t>
  </si>
  <si>
    <t>-LqgCJ30ekcBmBNnM0CT</t>
  </si>
  <si>
    <t>-LqgCKuwJhu547AbJJpr</t>
  </si>
  <si>
    <t>-LqgCM_9vl31dH2MqlUc</t>
  </si>
  <si>
    <t>-LqgCO3ADLDvlbr3w_my</t>
  </si>
  <si>
    <t>-LqgCPc20Z0bKC1PmSks</t>
  </si>
  <si>
    <t>-LqgCR54j32Oy9H0UZOL</t>
  </si>
  <si>
    <t>-LqgCT81HfnegNM0queo</t>
  </si>
  <si>
    <t>-LqgCUc2OcSUZSEk4qxI</t>
  </si>
  <si>
    <t>-LqgCW9w_B-uQgd_hn7G</t>
  </si>
  <si>
    <t>-LqgCXdxSGM8OOfwPC2k</t>
  </si>
  <si>
    <t>-LqgCZ6gdAvxRZYsOmsQ</t>
  </si>
  <si>
    <t>-LqgC_sBZNfgNed_q4Bh</t>
  </si>
  <si>
    <t>-LqgCbR2IEIqv74W6CUF</t>
  </si>
  <si>
    <t>-LqgCctxq_zo7M8nJj0n</t>
  </si>
  <si>
    <t>-LqgCeSxbkupW8czbBH_</t>
  </si>
  <si>
    <t>-LqgCgDHKDMkF7mFf0Zz</t>
  </si>
  <si>
    <t>-LqgChl3Yw-gBD4xjf19</t>
  </si>
  <si>
    <t>-LqgCjSwSx3OYWMkpXyP</t>
  </si>
  <si>
    <t>-LqgClPEsrBzY96YtDpR</t>
  </si>
  <si>
    <t>-LqgCn-2XA_-yiEDhnop</t>
  </si>
  <si>
    <t>-LqgCoU1kc0kL_g2Btqq</t>
  </si>
  <si>
    <t>-LqgCq17OiamvAnMgfyg</t>
  </si>
  <si>
    <t>-LqgCsMwQh72RVFf54nW</t>
  </si>
  <si>
    <t>-LqgCu19R61DhNpgyfBB</t>
  </si>
  <si>
    <t>-LqgCva2O0eMdgGbYoTn</t>
  </si>
  <si>
    <t>-LqgCxGEQwNqCcclG5xD</t>
  </si>
  <si>
    <t>-LqgCys2tU6cVQ8B2ebe</t>
  </si>
  <si>
    <t>-LqgD-aEwtQ5PKOoFTaI</t>
  </si>
  <si>
    <t>-LqgD12xVbN7nmgFyTm4</t>
  </si>
  <si>
    <t>-LqgD2d2kIwdmj2LV22r</t>
  </si>
  <si>
    <t>-LqgD45yyD4DoCEzjEfh</t>
  </si>
  <si>
    <t>-LqgD5_yY_dWns1J4ieJ</t>
  </si>
  <si>
    <t>-LqgD7F2_QzINxcTTWH7</t>
  </si>
  <si>
    <t>-LqgD97ceh-u3-4uWteP</t>
  </si>
  <si>
    <t>-LqgDAsVHr51745LSCvP</t>
  </si>
  <si>
    <t>-LqgDCP2NLH5Lt4yuzru</t>
  </si>
  <si>
    <t>-LqgDDy3Qs_rZlhvJKeP</t>
  </si>
  <si>
    <t>-LqgDFdiZx38lAOtyAg9</t>
  </si>
  <si>
    <t>-LqgDHGJEqHPMh0ibTeP</t>
  </si>
  <si>
    <t>-LqgDJ72OsvOXiUTL0h0</t>
  </si>
  <si>
    <t>-LqgDKk-I7NeNxuqFsNC</t>
  </si>
  <si>
    <t>-LqgDMUGdCzXGZ4d6pNh</t>
  </si>
  <si>
    <t>-LqgDOCBF3qMFZWTiMWn</t>
  </si>
  <si>
    <t>-LqgDPjxIL_6wzLybgx-</t>
  </si>
  <si>
    <t>-LqgDRF4m3f_r3FeBcY9</t>
  </si>
  <si>
    <t>-LqgDSpRmFBRbCm_6FLv</t>
  </si>
  <si>
    <t>-LqgDUUiH7w3QGJXSLSo</t>
  </si>
  <si>
    <t>-LqgDW4GTzV4beH4tPwt</t>
  </si>
  <si>
    <t>-LqgDXmwj-HGY6IRrQkd</t>
  </si>
  <si>
    <t>-LqgDZIAqmsy3QxTgiwB</t>
  </si>
  <si>
    <t>-LqgD_r2azlHhcOwgzOD</t>
  </si>
  <si>
    <t>-LqgDbXsJe1cl3k8vFfL</t>
  </si>
  <si>
    <t>-LqgDd3O9T7SvRGn50hQ</t>
  </si>
  <si>
    <t>-LqgDec3oXOo9bXfSIGf</t>
  </si>
  <si>
    <t>-LqgDg3Zvea7SyAPeDTJ</t>
  </si>
  <si>
    <t>-LqgDhzPRif2LftYw68c</t>
  </si>
  <si>
    <t>-LqgDj_jWQXCERQjn1wb</t>
  </si>
  <si>
    <t>-LqgDl9nOOcH3JusURBR</t>
  </si>
  <si>
    <t>-LqgDmiYvxhGC4Rb_tSL</t>
  </si>
  <si>
    <t>-LqgDoO1ikkHt6yEpv5D</t>
  </si>
  <si>
    <t>-LqgDpvzzURaDZzcqOO7</t>
  </si>
  <si>
    <t>-LqgDrRCf7vw1q7hMhml</t>
  </si>
  <si>
    <t>-LqgDstxY-DWvSX2RDjD</t>
  </si>
  <si>
    <t>-LqgDuU4FQ4LS5awfXaj</t>
  </si>
  <si>
    <t>-LqgDvwvXZ7dwcXroYiH</t>
  </si>
  <si>
    <t>-LqgDxS3rBaOew79fCeB</t>
  </si>
  <si>
    <t>-LqgDz1IuhET_opWdljh</t>
  </si>
  <si>
    <t>-LqgE-j3mkm7-Mm8qWA1</t>
  </si>
  <si>
    <t>-LqgE1GxBYvIMYqJwxQZ</t>
  </si>
  <si>
    <t>-LqgE2mE513QePRVjRsp</t>
  </si>
  <si>
    <t>-LqgE4IMOt_GcXd4LFyA</t>
  </si>
  <si>
    <t>-LqgE5p4sYBv8NP2ORfp</t>
  </si>
  <si>
    <t>-LqgE7kywo-p4hPhKsMd</t>
  </si>
  <si>
    <t>-LqgE9JnDww_yoP0X_Ee</t>
  </si>
  <si>
    <t>-LqgEAp28hq4DjLYSqrn</t>
  </si>
  <si>
    <t>-LqgECGiMiCJyKUNGQyv</t>
  </si>
  <si>
    <t>-LqgEDqwftPKtqh5-qe4</t>
  </si>
  <si>
    <t>-LqgEFIJEVeZhBZNGqkD</t>
  </si>
  <si>
    <t>-LqgEGnmnNYKwCCz3n7a</t>
  </si>
  <si>
    <t>-LqgEIeIe3immtFG5dFG</t>
  </si>
  <si>
    <t>-LqgEKKx7LEr8INji-x8</t>
  </si>
  <si>
    <t>-LqgELv2VJlK0ChiBHGo</t>
  </si>
  <si>
    <t>-LqgENahajedPusFwI-x</t>
  </si>
  <si>
    <t>-LqgEPC2_etXYLY1WzwU</t>
  </si>
  <si>
    <t>-LqgEQtyCHqUW0E1qlQ6</t>
  </si>
  <si>
    <t>-LqgESNy8hCfWwUD_ghs</t>
  </si>
  <si>
    <t>-LqgEU12UE6cGywwsxqa</t>
  </si>
  <si>
    <t>-LqgEVdiAlKt_caN45gu</t>
  </si>
  <si>
    <t>-LqgEXFCmNTHWN-ta3Uq</t>
  </si>
  <si>
    <t>-LqgEZFvjEXGdKMqGFbP</t>
  </si>
  <si>
    <t>-LqgEa2yPhX02xMyJq6g</t>
  </si>
  <si>
    <t>-LqgEbxwwHQ30hv9ZfHN</t>
  </si>
  <si>
    <t>-LqgEdXPc4Sdij65dAsg</t>
  </si>
  <si>
    <t>-LqgEfJ2_dA0xNqYMg59</t>
  </si>
  <si>
    <t>-LqgEh-vu9W576Rz9Jga</t>
  </si>
  <si>
    <t>-LqgEiW2na17fT6nHGW-</t>
  </si>
  <si>
    <t>-LqgEk-BR5GqmZkKNCp_</t>
  </si>
  <si>
    <t>-LqgElYiYZoXq6Zqzcvj</t>
  </si>
  <si>
    <t>-LqgEnL5ARH45ges_uYU</t>
  </si>
  <si>
    <t>-LqgEp2voLV2O7M61NDy</t>
  </si>
  <si>
    <t>-LqgEqXx6A5cPa_z969c</t>
  </si>
  <si>
    <t>-LqgEs661jogUNiTBN2M</t>
  </si>
  <si>
    <t>-LqgEt_wD019_8yCx_ls</t>
  </si>
  <si>
    <t>-LqgEv3wqlsoklw0SRgb</t>
  </si>
  <si>
    <t>-LqgEwe3CGJppdJIuLfh</t>
  </si>
  <si>
    <t>-LqgEyKXXVfloB0tJxay</t>
  </si>
  <si>
    <t>-LqgEzuyzrcJAC41gw4v</t>
  </si>
  <si>
    <t>-LqgF0QLR-9dDNPdDgOu</t>
  </si>
  <si>
    <t>-LqgF1u3BiJtmjYb5qvo</t>
  </si>
  <si>
    <t>-LqgF3RnBvt68bIq6Az9</t>
  </si>
  <si>
    <t>-LqgF4vxdLJqMMvIG1Za</t>
  </si>
  <si>
    <t>-LqgF6OZ2O6LBMsI_4mt</t>
  </si>
  <si>
    <t>-LqgF7w7yTczFJGwrReX</t>
  </si>
  <si>
    <t>-LqgF9ZN-p7_bQ032kJA</t>
  </si>
  <si>
    <t>-LqgFBDJzLwzK0IxpBYL</t>
  </si>
  <si>
    <t>-LqgFCleBoq7Z5RsJNOT</t>
  </si>
  <si>
    <t>-LqgFERhzJVWmIXhfE1A</t>
  </si>
  <si>
    <t>-LqgFG0xVzPgTBFu-kYW</t>
  </si>
  <si>
    <t>-LqgFHVwTYAKprHtv1Mh</t>
  </si>
  <si>
    <t>-LqgFIyXDC4AWrtwDhFb</t>
  </si>
  <si>
    <t>-LqgFKmx7MIVTXwM4PHP</t>
  </si>
  <si>
    <t>-LqgFMGxq0WHUvhIi1wE</t>
  </si>
  <si>
    <t>-LqgFO42J9BIL75yf_bF</t>
  </si>
  <si>
    <t>-LqgFPmvBqHDd5Us14Zj</t>
  </si>
  <si>
    <t>-LqgFRGzTS5NgJMOWE9n</t>
  </si>
  <si>
    <t>-LqgFSpvdeoRle9TfpYZ</t>
  </si>
  <si>
    <t>-LqgFUd4L4W4znBOTZAK</t>
  </si>
  <si>
    <t>-LqgFWN0b_7jjKHdYMa1</t>
  </si>
  <si>
    <t>-LqgFXogEMgpErN19R_l</t>
  </si>
  <si>
    <t>-LqgFZL0we_4ZG2sICvO</t>
  </si>
  <si>
    <t>-LqgF_uBS8zZEtcEr2Jz</t>
  </si>
  <si>
    <t>-LqgFbay9f-ByjyGikNq</t>
  </si>
  <si>
    <t>-LqgFdA2lZ6PIFtOiG7o</t>
  </si>
  <si>
    <t>-LqgFerW-1QCsZKQSRY5</t>
  </si>
  <si>
    <t>-LqgFgRv8LuTi79ebg4F</t>
  </si>
  <si>
    <t>-LqgFhvmggiJxTgOyKY2</t>
  </si>
  <si>
    <t>-LqgFjOh-m238ax5BjkP</t>
  </si>
  <si>
    <t>-LqgFl-0AY3EWPRH-JXp</t>
  </si>
  <si>
    <t>-LqgFmh2GYqWqUnx02xV</t>
  </si>
  <si>
    <t>-LqgFoUw2NX0_L_c3Nrw</t>
  </si>
  <si>
    <t>-LqgFpzFZMQK0DPVhX65</t>
  </si>
  <si>
    <t>-LqgFrvpF1cKh_LZtZGI</t>
  </si>
  <si>
    <t>-LqgFtSHcTtN5qXBQjVS</t>
  </si>
  <si>
    <t>-LqgFv-3EtHgci9WHTOA</t>
  </si>
  <si>
    <t>-LqgFwXvztP-_fo2rKRl</t>
  </si>
  <si>
    <t>-LqgFy0xpwLtCaF34d00</t>
  </si>
  <si>
    <t>-LqgFzUhK39M_Bvgp4mb</t>
  </si>
  <si>
    <t>-LqgG050tiuJeaebgEXk</t>
  </si>
  <si>
    <t>-LqgG1ml3rhnpkmxLDTU</t>
  </si>
  <si>
    <t>-LqgG3Gvj1wDC1nXgX2u</t>
  </si>
  <si>
    <t>-LqgG4sIyQno4soWFwN6</t>
  </si>
  <si>
    <t>-LqgG6_2mhALrgEOxJZ5</t>
  </si>
  <si>
    <t>-LqgG86vadJSDofckul3</t>
  </si>
  <si>
    <t>-LqgG9awvhX7Xg0QBNhU</t>
  </si>
  <si>
    <t>-LqgGB3pbAXvLifLzXP7</t>
  </si>
  <si>
    <t>-LqgGM2CJn46Td6xCsGY</t>
  </si>
  <si>
    <t>-LqgGNX40zdxDGoFXKQX</t>
  </si>
  <si>
    <t>-LqgGP55fBB0udBXXMj7</t>
  </si>
  <si>
    <t>-LqgGQljyCdYPtYYjGHa</t>
  </si>
  <si>
    <t>-LqgGSXF2kLCmKoxpCkd</t>
  </si>
  <si>
    <t>-LqgGU6KhLvpRnGRLYJn</t>
  </si>
  <si>
    <t>-LqgGV_EA5dvQZou8aha</t>
  </si>
  <si>
    <t>-LqgGX7-I_e6hTEtE8Mv</t>
  </si>
  <si>
    <t>-LqgGYoR6HnF6EtCwW0Y</t>
  </si>
  <si>
    <t>-LqgG_Q5u4PBjw3vyTCD</t>
  </si>
  <si>
    <t>-LqgGb8E1VZw7a7OsZbP</t>
  </si>
  <si>
    <t>-LqgGcc5wTfJRRa5pNNf</t>
  </si>
  <si>
    <t>-LqgGe64WSVt4dF8NLIh</t>
  </si>
  <si>
    <t>-LqgGff4PK39MwZgzw__</t>
  </si>
  <si>
    <t>-LqgGh9596EWfqVI7hzv</t>
  </si>
  <si>
    <t>-LqgGiqSZtGWbhtfxY3B</t>
  </si>
  <si>
    <t>-LqgGkR58IkesQ2Cghdu</t>
  </si>
  <si>
    <t>-LqgGm-73eb07GmoAutv</t>
  </si>
  <si>
    <t>-LqgGngz8QaA_nCIJxKb</t>
  </si>
  <si>
    <t>-LqgGpB0LlbnUsgaXlKB</t>
  </si>
  <si>
    <t>-LqgGql6GK98jn2ImKvW</t>
  </si>
  <si>
    <t>-LqgGscXgMWdZXfyqZ-0</t>
  </si>
  <si>
    <t>-LqgGuH5-si618TmliVm</t>
  </si>
  <si>
    <t>-LqgGvk-SUY7sMc7QoTV</t>
  </si>
  <si>
    <t>-LqgGxF4VuYdomx04cRT</t>
  </si>
  <si>
    <t>-LqgGyo5jOb0H_ENeePD</t>
  </si>
  <si>
    <t>-LqgH-X514JeIKDBy4FS</t>
  </si>
  <si>
    <t>-LqgH1K6Yk3OtgVS36YW</t>
  </si>
  <si>
    <t>-LqgH2o4DtX8XPqFeNRG</t>
  </si>
  <si>
    <t>-LqgH4I4pFJ2tpRwfG5F</t>
  </si>
  <si>
    <t>-LqgH5qmjLCV8_qAf4HT</t>
  </si>
  <si>
    <t>-LqgH7_6yzlVlKdNxedP</t>
  </si>
  <si>
    <t>-LqgH984odHm-NQX7sAx</t>
  </si>
  <si>
    <t>-LqgHB9-LFreJBQFOQDo</t>
  </si>
  <si>
    <t>-LqgHDC6i4Ml_XBSuft6</t>
  </si>
  <si>
    <t>-LqgHEqHjOZh0cxQ5M4U</t>
  </si>
  <si>
    <t>-LqgHGP7Z3ID8aIwN6lQ</t>
  </si>
  <si>
    <t>-LqgHHt7r3i7JXMoGRdW</t>
  </si>
  <si>
    <t>-LqgHJS5PFOz-5Q4KEKO</t>
  </si>
  <si>
    <t>-LqgHLZEPRwKXG5WS7X0</t>
  </si>
  <si>
    <t>-LqgHNC7BNVMs41YiGHC</t>
  </si>
  <si>
    <t>-LqgHOg6IOsRIcm5aF28</t>
  </si>
  <si>
    <t>-LqgHQF7c2umgFd92nEk</t>
  </si>
  <si>
    <t>-LqgHRy6kFiZPUitQmDi</t>
  </si>
  <si>
    <t>-LqgHTqEj_jNrrz1mMld</t>
  </si>
  <si>
    <t>-LqgHVU6wjGA7Bqvw6Ol</t>
  </si>
  <si>
    <t>-LqgHX27F9hA9YQ38rke</t>
  </si>
  <si>
    <t>-LqgHYl6zupxp3tSM0X7</t>
  </si>
  <si>
    <t>-LqgH_FGIp5sX9rCKCug</t>
  </si>
  <si>
    <t>-LqgHao7FdheKn7WxtWD</t>
  </si>
  <si>
    <t>-LqgHcYW1m1nh9eYVF8W</t>
  </si>
  <si>
    <t>-LqgHe576l_1AtMZ6gOX</t>
  </si>
  <si>
    <t>-LqgHfo67_hDlmG7xHK8</t>
  </si>
  <si>
    <t>-LqgHhI8j-SHdOaTrMw_</t>
  </si>
  <si>
    <t>-LqgHir6_3gOizBcnVIC</t>
  </si>
  <si>
    <t>-LqgHkL6WHsM1e3YN5g_</t>
  </si>
  <si>
    <t>-LqgHlp6vNgcEx9F1XSM</t>
  </si>
  <si>
    <t>-LqgHnO9VQr6cP0GbdPv</t>
  </si>
  <si>
    <t>-LqgHpQG551TDK_XNVoa</t>
  </si>
  <si>
    <t>-LqgHr86m9HWgKLCsXIe</t>
  </si>
  <si>
    <t>-LqgHsc6FV6CqJWRPBAg</t>
  </si>
  <si>
    <t>-LqgHuB6wQa5kaVB8RwG</t>
  </si>
  <si>
    <t>-LqgHvu7rTHeF5ElhKgG</t>
  </si>
  <si>
    <t>-LqgHxT6VthQMIrb-87H</t>
  </si>
  <si>
    <t>-LqgHzA1ktL7cYK2K9M-</t>
  </si>
  <si>
    <t>-LqgI0I6VZu33rv5TOrr</t>
  </si>
  <si>
    <t>-LqgI2888HvFhVuWYtzz</t>
  </si>
  <si>
    <t>-LqgI3hyEeWKa874mNoC</t>
  </si>
  <si>
    <t>-LqgI5AjXSiDDh74n9mX</t>
  </si>
  <si>
    <t>-LqgI6m26CUNChnV7FzH</t>
  </si>
  <si>
    <t>-LqgI8V2T9kHHlZSEgbY</t>
  </si>
  <si>
    <t>-LqgI9y-IjkX5xdMtNhb</t>
  </si>
  <si>
    <t>-LqgIBY2MSeS9JSZ7SIn</t>
  </si>
  <si>
    <t>-LqgID-xfbJdaff4soRl</t>
  </si>
  <si>
    <t>-LqgIEW4H3sLNQ6OEadC</t>
  </si>
  <si>
    <t>-LqgIG-Li8CyGcoT7wc4</t>
  </si>
  <si>
    <t>-LqgIHXxPQhYi_khJMRd</t>
  </si>
  <si>
    <t>-LqgIJ0yT3dNf1BrvfLF</t>
  </si>
  <si>
    <t>-LqgIKat2k3W2u6R2nrT</t>
  </si>
  <si>
    <t>-LqgIMK3Ls77PLIp4T6j</t>
  </si>
  <si>
    <t>-LqgINrx1Ewk8Rc8meoP</t>
  </si>
  <si>
    <t>-LqgIPLyXMBdT9-eWWMM</t>
  </si>
  <si>
    <t>-LqgIQohex9syWswiBl8</t>
  </si>
  <si>
    <t>-LqgISQ5t15PJBTxVH0r</t>
  </si>
  <si>
    <t>-LqgIU6xO7MJwjW4MUws</t>
  </si>
  <si>
    <t>-LqgIVc3P6rTN62yixiU</t>
  </si>
  <si>
    <t>-LqgIX9x0ex02lulgxia</t>
  </si>
  <si>
    <t>-LqgIYf35xk3-vg2l4pp</t>
  </si>
  <si>
    <t>-LqgI_94xHNaKVjjR0fU</t>
  </si>
  <si>
    <t>-LqgIai2NWFAd-w7HLhx</t>
  </si>
  <si>
    <t>-LqgIcpLVU1-XvUhT8t7</t>
  </si>
  <si>
    <t>-LqgIem2bBia-k7RWhV0</t>
  </si>
  <si>
    <t>-LqgIgTz_w2Uo2lt0PcZ</t>
  </si>
  <si>
    <t>-LqgIhz2629ca4PPDKlF</t>
  </si>
  <si>
    <t>-LqgIjT4O3WqVWV3d0BU</t>
  </si>
  <si>
    <t>-LqgIl20fPn9lb8fM393</t>
  </si>
  <si>
    <t>-LqgImk4zAfpXghfKRlt</t>
  </si>
  <si>
    <t>-LqgIoE2pUCjXf5t7AUs</t>
  </si>
  <si>
    <t>-LqgIpn4GD8eEhpPj6xI</t>
  </si>
  <si>
    <t>-LqgIrH22INzQmNKf6HV</t>
  </si>
  <si>
    <t>-LqgIt38RbpIn87zk2FG</t>
  </si>
  <si>
    <t>-LqgIunFyYjS0pzExs3e</t>
  </si>
  <si>
    <t>-LqgIwM8E2Sp6P0KHT5t</t>
  </si>
  <si>
    <t>-LqgIy46fGRPIbSbG7No</t>
  </si>
  <si>
    <t>-LqgIzZ6r9J9Ii3Dy5Ay</t>
  </si>
  <si>
    <t>-LqgJ02GGtmH9rj3JZYe</t>
  </si>
  <si>
    <t>-LqgJ1b5Xo54N73tuSu7</t>
  </si>
  <si>
    <t>-LqgJ33q5voFrtiU1CQc</t>
  </si>
  <si>
    <t>-LqgJ4fXXJNMc4DLhi-1</t>
  </si>
  <si>
    <t>-LqgJ6N8g_MatBXlb0cb</t>
  </si>
  <si>
    <t>-LqgJ7w6qv1R77cW9gma</t>
  </si>
  <si>
    <t>-LqgJ9tRj2DMnMsVTkb9</t>
  </si>
  <si>
    <t>-LqgJBRAZatlr8AIDxax</t>
  </si>
  <si>
    <t>-LqgJD906SvOlbiI5FSv</t>
  </si>
  <si>
    <t>-LqgJEy7KDDRrhZR9Dzz</t>
  </si>
  <si>
    <t>-LqgJGdKjBGis93Fpbr4</t>
  </si>
  <si>
    <t>-LqgJIXsflIvpiUkgFXJ</t>
  </si>
  <si>
    <t>-LqgJKC6RLzPRG_qPn_D</t>
  </si>
  <si>
    <t>-LqgJLjsO038-l1AZQ_z</t>
  </si>
  <si>
    <t>-LqgJNF6aYF8Zi-z-0La</t>
  </si>
  <si>
    <t>-LqgJOjR1IYY0GsCq5ED</t>
  </si>
  <si>
    <t>-LqgJQS6kVhCnQMOB6Fb</t>
  </si>
  <si>
    <t>-LqgJS06H_PMaRakek6s</t>
  </si>
  <si>
    <t>-LqgJTo5Nh3AypHbG0KE</t>
  </si>
  <si>
    <t>-LqgJVXBh-cdLxi4ig8R</t>
  </si>
  <si>
    <t>-LqgJXK7DLQzq5qOoaww</t>
  </si>
  <si>
    <t>-LqgJZ26nHm8lnEkpwXJ</t>
  </si>
  <si>
    <t>-LqgJ_bG29iEUwyP-w79</t>
  </si>
  <si>
    <t>-LqgJbKFhEmXUT7_YTfD</t>
  </si>
  <si>
    <t>-LqgJco7mQ7-IMbSgRFh</t>
  </si>
  <si>
    <t>-LqgJeM0Tj-O-CCF3UZP</t>
  </si>
  <si>
    <t>-LqgJfr5ovmFU6HDFTG_</t>
  </si>
  <si>
    <t>-LqgJhL451aOH7XmUf6D</t>
  </si>
  <si>
    <t>-LqgJjDHEbAez6R9b_ZU</t>
  </si>
  <si>
    <t>-LqgJkwDW580s5ZiTPOc</t>
  </si>
  <si>
    <t>-LqgJmjjivtl4lqja0iN</t>
  </si>
  <si>
    <t>-LqgJoS8ntJJPDklkwF1</t>
  </si>
  <si>
    <t>-LqgJq7cbL9GyEKtdAB8</t>
  </si>
  <si>
    <t>-LqgJrd0xlB8tph97x1o</t>
  </si>
  <si>
    <t>-LqgJtD765W9nxCc0YUL</t>
  </si>
  <si>
    <t>-LqgJuh8WdEvDs0fj3dv</t>
  </si>
  <si>
    <t>-LqgJwB7z-QqVLZNJECA</t>
  </si>
  <si>
    <t>-LqgJxvz66bzEgqIOf2a</t>
  </si>
  <si>
    <t>-LqgJzRtXWvJ-s-mj37U</t>
  </si>
  <si>
    <t>-LqgK018xRbZktYrh8z4</t>
  </si>
  <si>
    <t>-LqgK1k8OFPI0zfCxpMt</t>
  </si>
  <si>
    <t>-LqgK3E861cl7mL2NsLQ</t>
  </si>
  <si>
    <t>-LqgK4n8Wb4ME7BsG8qN</t>
  </si>
  <si>
    <t>-LqgK6H6rjSNwIyC5b_3</t>
  </si>
  <si>
    <t>-LqgK7l8JFt3qnhuBekb</t>
  </si>
  <si>
    <t>-LqgK9K8l4tep2zgJlV9</t>
  </si>
  <si>
    <t>-LqgKB28kPT3malgIdGH</t>
  </si>
  <si>
    <t>-LqgKCcNlhqkOs7QUQIX</t>
  </si>
  <si>
    <t>-LqgKEK6cnGvuSnC8DIS</t>
  </si>
  <si>
    <t>-LqgKFo7AHz0kEYfGisV</t>
  </si>
  <si>
    <t>-LqgKHN9XJgMlEEmiuZ2</t>
  </si>
  <si>
    <t>-LqgKJ7B65MHIrCe9dfl</t>
  </si>
  <si>
    <t>-LqgKKt6jRPB3eEZbep4</t>
  </si>
  <si>
    <t>-LqgKMN71ol7BWSH6LQX</t>
  </si>
  <si>
    <t>-LqgKNv1EBeknu1Nvafa</t>
  </si>
  <si>
    <t>-LqgKPe8z9jmuTc9GSse</t>
  </si>
  <si>
    <t>-LqgKRTOTL_-g9r7xCgD</t>
  </si>
  <si>
    <t>-LqgKTBNhe5KgDe86vw3</t>
  </si>
  <si>
    <t>-LqgKUe8B9tIZk16CYft</t>
  </si>
  <si>
    <t>-LqgKWD60w-XLMHL6zgW</t>
  </si>
  <si>
    <t>-LqgKXh9lCxRsayg3ZeI</t>
  </si>
  <si>
    <t>-LqgKdtCK3WgnoIhBDxt</t>
  </si>
  <si>
    <t>-LqgKfb4JyN_JeUOfxHF</t>
  </si>
  <si>
    <t>-LqgKhK3Bg8hEjwOmFsO</t>
  </si>
  <si>
    <t>-LqgKirzZgX4P8B-0Pj8</t>
  </si>
  <si>
    <t>-LqgKkrrSKYfsNAiyGXp</t>
  </si>
  <si>
    <t>-LqgKmNxWKhgx-Jb-KG8</t>
  </si>
  <si>
    <t>-LqgKnt3NZF5H6_JORB6</t>
  </si>
  <si>
    <t>-LqgKpKg4iK2tvvty2Vg</t>
  </si>
  <si>
    <t>-LqgKqwDqo4MjWxGGjUc</t>
  </si>
  <si>
    <t>-LqgKse1Cd_WIVnuE4Fx</t>
  </si>
  <si>
    <t>-LqgKu833UgXQaUv1f21</t>
  </si>
  <si>
    <t>-LqgKvh7HzNvPhfoEhM3</t>
  </si>
  <si>
    <t>-LqgKxNiGbUEUVLdYcgQ</t>
  </si>
  <si>
    <t>-LqgKyz3LCUDFWq43Mj9</t>
  </si>
  <si>
    <t>-LqgL-gdDVDoLvhHL6Bt</t>
  </si>
  <si>
    <t>-LqgL1CJ4UJEVgNYDC2F</t>
  </si>
  <si>
    <t>-LqgL2k3ygCrI_xbrumU</t>
  </si>
  <si>
    <t>-LqgL4CxSJtTQ2ZQZnH4</t>
  </si>
  <si>
    <t>-LqgL6-xSlyPg9CDEHC2</t>
  </si>
  <si>
    <t>-LqgL7SKYrABYGms08Lt</t>
  </si>
  <si>
    <t>-LqgL8xhUFbjQ7mZGi9z</t>
  </si>
  <si>
    <t>-LqgLAqx2FolESiLskyp</t>
  </si>
  <si>
    <t>-LqgLCUzskV5oz1bjBmB</t>
  </si>
  <si>
    <t>-LqgLE-D7jLSYQ4k5odr</t>
  </si>
  <si>
    <t>-LqgLFZOrLEsaN1QzRpx</t>
  </si>
  <si>
    <t>-LqgLH-rabKCtgiFTL1q</t>
  </si>
  <si>
    <t>-LqgLIbPclGmC6tvGgy_</t>
  </si>
  <si>
    <t>-LqgLKK9iYhM_XWyZ6Dv</t>
  </si>
  <si>
    <t>-LqgLLy2E134B3ULJbZF</t>
  </si>
  <si>
    <t>-LqgLNb1WGT1-6bwt3Dd</t>
  </si>
  <si>
    <t>-LqgLP3yOzuF8Gi0N_oU</t>
  </si>
  <si>
    <t>-LqgLQe3MuT9WvZi0yZL</t>
  </si>
  <si>
    <t>-LqgLSKgki9ExxRVB9gs</t>
  </si>
  <si>
    <t>-LqgLUF2MGmxvdSXCroV</t>
  </si>
  <si>
    <t>-LqgLW332_wWS6gH7cjg</t>
  </si>
  <si>
    <t>-LqgLXg10iXUXJNHoU15</t>
  </si>
  <si>
    <t>-LqgLZACrTyxSMQ2kC4u</t>
  </si>
  <si>
    <t>-LqgL_hwgqLt1GsnsI6w</t>
  </si>
  <si>
    <t>-LqgLbBxmVOIa6EV8px4</t>
  </si>
  <si>
    <t>-LqgLcegVhxOoc8NfM25</t>
  </si>
  <si>
    <t>-LqgLeB1Mj6C1LCuIFs5</t>
  </si>
  <si>
    <t>-LqgLg32gPVvCFX40m4U</t>
  </si>
  <si>
    <t>-LqgLhkxPH5-Ekx14GUx</t>
  </si>
  <si>
    <t>-LqgLjEnF2RWI-LL3_U9</t>
  </si>
  <si>
    <t>-LqgLkk21ZmIc7snhjVI</t>
  </si>
  <si>
    <t>-LqgLmHxe-A9yYN2S_AZ</t>
  </si>
  <si>
    <t>-LqgLoQ9ebH5-BnHjiqG</t>
  </si>
  <si>
    <t>-LqgLq1wDFxoZRfY5jaU</t>
  </si>
  <si>
    <t>-LqgLrVYk988aFjEslE3</t>
  </si>
  <si>
    <t>-LqgLt11rH7VGsjcQtRF</t>
  </si>
  <si>
    <t>-LqgLua2KHKH4emU4Osg</t>
  </si>
  <si>
    <t>-LqgLwJ3VE3uWjtWH48-</t>
  </si>
  <si>
    <t>-LqgLxs2UaD3SKFrTpC9</t>
  </si>
  <si>
    <t>-LqgLzaCRwihxlvSD5rb</t>
  </si>
  <si>
    <t>-LqgM07oFoNMX3J9FcGY</t>
  </si>
  <si>
    <t>-LqgM1bwpR3UsOjifoDL</t>
  </si>
  <si>
    <t>-LqgM371OUxJ-C_h9lfT</t>
  </si>
  <si>
    <t>-LqgM4a63C58pprUwmNx</t>
  </si>
  <si>
    <t>-LqgM68wIj2avyuIoJVP</t>
  </si>
  <si>
    <t>-LqgM7bhirc_HAmRzMyN</t>
  </si>
  <si>
    <t>-LqgM96xdHppIDp96dYf</t>
  </si>
  <si>
    <t>-LqgMAfxeuW7lfEN-l37</t>
  </si>
  <si>
    <t>-LqgMC9wkO1FsRvsSrts</t>
  </si>
  <si>
    <t>-LqgMDdwKk_WVq5d8oxe</t>
  </si>
  <si>
    <t>-LqgMFRGn-mJab9RW1t7</t>
  </si>
  <si>
    <t>-LqgMHqe3s7u0QT6201o</t>
  </si>
  <si>
    <t>-LqgMJmfTsvzoDKmyEU4</t>
  </si>
  <si>
    <t>-LqgMLU3IGk6YEP82nTn</t>
  </si>
  <si>
    <t>-LqgMN3KmFCCdKf16uu3</t>
  </si>
  <si>
    <t>-LqgMOozDdWeyXSr3C6V</t>
  </si>
  <si>
    <t>-LqgMQXxADPcZtGDSvqs</t>
  </si>
  <si>
    <t>-LqgMS26HI2bm4z5Z6uI</t>
  </si>
  <si>
    <t>-LqgMTUhsSuO1H6B_UYm</t>
  </si>
  <si>
    <t>-LqgMV54noabHK3VZoOp</t>
  </si>
  <si>
    <t>-LqgMWo25qV3dMJyFqzK</t>
  </si>
  <si>
    <t>-LqgMYIBUP5qfvdBDpEw</t>
  </si>
  <si>
    <t>-LqgMZq7kGifFsV-YRBZ</t>
  </si>
  <si>
    <t>-LqgMaYy5HegwGbTg8Nl</t>
  </si>
  <si>
    <t>-LqgMc8EBUBy6pYoALZo</t>
  </si>
  <si>
    <t>-LqgMdoj-w6QWWAzfKYf</t>
  </si>
  <si>
    <t>-LqgMfOzeafdHFbFFgJZ</t>
  </si>
  <si>
    <t>-LqgMgsznJ-1xYabM_Sg</t>
  </si>
  <si>
    <t>-LqgMiLRIytLL-EUdElQ</t>
  </si>
  <si>
    <t>-LqgMjyK2zTlWM2QyqxH</t>
  </si>
  <si>
    <t>-LqgMledOtp6PNa2OKD_</t>
  </si>
  <si>
    <t>-LqgMn7z5JDe8kRvxmGV</t>
  </si>
  <si>
    <t>-LqgMoi4reic5ZlY9e82</t>
  </si>
  <si>
    <t>-LqgMqRF-cZkkT6B-lZU</t>
  </si>
  <si>
    <t>-LqgMryx5DErXBNKHkcr</t>
  </si>
  <si>
    <t>-LqgMtSnCvjvc2p957ya</t>
  </si>
  <si>
    <t>-LqgMuviVHYzJ8OiWx5N</t>
  </si>
  <si>
    <t>-LqgMwYMludXK1DU1qAE</t>
  </si>
  <si>
    <t>-LqgMyDyCSaozd_PuHuC</t>
  </si>
  <si>
    <t>-LqgMzj7B6G6OgUbmWzv</t>
  </si>
  <si>
    <t>-LqgN0IMfObxOU_8bELm</t>
  </si>
  <si>
    <t>-LqgN1yh3olFF_gK0RXU</t>
  </si>
  <si>
    <t>-LqgN3YnYQFGkyY0-Mvv</t>
  </si>
  <si>
    <t>-LqgN5NERQqjUbX0ft9R</t>
  </si>
  <si>
    <t>-LqgN70CZBrsqC1LRgNl</t>
  </si>
  <si>
    <t>-LqgN8_AUyTebZ9YZlph</t>
  </si>
  <si>
    <t>-LqgNAN9DgWlbLSBr35H</t>
  </si>
  <si>
    <t>-LqgNC3wTGY3wvKwm27x</t>
  </si>
  <si>
    <t>-LqgNDYxyh-YxXP38CjM</t>
  </si>
  <si>
    <t>-LqgNF6wfnplQiXCgAeP</t>
  </si>
  <si>
    <t>-LqgNGnp0hxRNpf2wLLK</t>
  </si>
  <si>
    <t>-LqgNIQ296bv3j0rngpV</t>
  </si>
  <si>
    <t>-LqgNK5q8AfPplrM7Z8F</t>
  </si>
  <si>
    <t>-LqgNLfwFVFwqTldsaah</t>
  </si>
  <si>
    <t>-LqgNNRIkuRfuHS6oDF3</t>
  </si>
  <si>
    <t>-LqgNOu3VMxeqsOM8iin</t>
  </si>
  <si>
    <t>-LqgNQRwEdNpabCLdT6R</t>
  </si>
  <si>
    <t>-LqgNRvx96Z8kE1dyHQt</t>
  </si>
  <si>
    <t>-LqgNTOgZDEPa31EvzKo</t>
  </si>
  <si>
    <t>-LqgNUyxRpPbKcMefE8B</t>
  </si>
  <si>
    <t>-LqgNWi1RdZXEWE35GbJ</t>
  </si>
  <si>
    <t>-LqgNYH2nZ3pGhYzR-kA</t>
  </si>
  <si>
    <t>-LqgN_-3RPe2vrnMMDgn</t>
  </si>
  <si>
    <t>-LqgNaU7mBrcMDb8ES_K</t>
  </si>
  <si>
    <t>-LqgNby496M_R2MNwwPp</t>
  </si>
  <si>
    <t>-LqgNdXLRWfiNx1qFsnL</t>
  </si>
  <si>
    <t>-LqgNfK1qdprZfOMPC22</t>
  </si>
  <si>
    <t>-LqgNh-gZobsMeSvzSvw</t>
  </si>
  <si>
    <t>-LqgNiVyU_B44YEFxcQ2</t>
  </si>
  <si>
    <t>-LqgNkIw_XN5EcVTQbid</t>
  </si>
  <si>
    <t>-LqgNllj9kfQEoylYASz</t>
  </si>
  <si>
    <t>-LqgNnLz4_hXOFoVfNNd</t>
  </si>
  <si>
    <t>-LqgNp5MFsU_q_g3mdiR</t>
  </si>
  <si>
    <t>-LqgNqt2R8W9PFJX91Bh</t>
  </si>
  <si>
    <t>-LqgNsb4Rs-Gu5A8TAqE</t>
  </si>
  <si>
    <t>-LqgNu8xNIAWTjRMrJBq</t>
  </si>
  <si>
    <t>-LqgNvt2veKUTtpCtgPz</t>
  </si>
  <si>
    <t>-LqgNxLnE4gWE3XazYyA</t>
  </si>
  <si>
    <t>-LqgNyrBFL8ymL1ApcOz</t>
  </si>
  <si>
    <t>-LqgO6XDjOtE5TlPw_SY</t>
  </si>
  <si>
    <t>-LqgO8DyOuEFI5p63QkK</t>
  </si>
  <si>
    <t>-LqgO9n--duuOxZGpXpC</t>
  </si>
  <si>
    <t>-LqgOBl3yXmq1yX5-Ig_</t>
  </si>
  <si>
    <t>-LqgODIyQoMWS6nT9jNy</t>
  </si>
  <si>
    <t>-LqgOEo5CxJkjhR-hvTu</t>
  </si>
  <si>
    <t>-LqgOGLz3XuMgOmrljzA</t>
  </si>
  <si>
    <t>-LqgOI3yP4B0zB2STycm</t>
  </si>
  <si>
    <t>-LqgOJYzl672QMUV3O8H</t>
  </si>
  <si>
    <t>-LqgOLJNSEDO7DYmrPBe</t>
  </si>
  <si>
    <t>-LqgOMr3xwkowDyBK09G</t>
  </si>
  <si>
    <t>-LqgOOP-q1OuzCZsf3Gj</t>
  </si>
  <si>
    <t>-LqgOQ7-E2z81P6O7cdK</t>
  </si>
  <si>
    <t>-LqgORuzFA7fL-KtifKW</t>
  </si>
  <si>
    <t>-LqgOTQBAfqqEfjMlaYP</t>
  </si>
  <si>
    <t>-LqgOUu5TJFlu1-7vjVV</t>
  </si>
  <si>
    <t>-LqgOWTDqZ2qL0AYMhOs</t>
  </si>
  <si>
    <t>-LqgOY8mv4dKUgh9mGvo</t>
  </si>
  <si>
    <t>-LqgOZuD2PFqwhKKyl5w</t>
  </si>
  <si>
    <t>-LqgOaRzqnk9tc2bXK3w</t>
  </si>
  <si>
    <t>-LqgOcG5WXE2212eE_AG</t>
  </si>
  <si>
    <t>-LqgOdz5PsK6pa25FuC5</t>
  </si>
  <si>
    <t>-LqgOfT4c206nI-Ok5Bh</t>
  </si>
  <si>
    <t>-LqgOhF2mdZdgyw_nJRU</t>
  </si>
  <si>
    <t>-LqgOj2-KNpuc0kCQcpt</t>
  </si>
  <si>
    <t>-LqgOkkytQ_Cp5nidNoc</t>
  </si>
  <si>
    <t>-LqgOmF1NUtHVlOHBfS4</t>
  </si>
  <si>
    <t>-LqgOnkDSrec-DkAvQQ2</t>
  </si>
  <si>
    <t>-LqgOpI-kUmKhY2Qou9p</t>
  </si>
  <si>
    <t>-LqgOrQLp3FoomCgWH_q</t>
  </si>
  <si>
    <t>-LqgOt4JHEV7lDFK7n4R</t>
  </si>
  <si>
    <t>-LqgOuc5dNKj5SsGlJdE</t>
  </si>
  <si>
    <t>-LqgOwLF76O7DbKvv_go</t>
  </si>
  <si>
    <t>-LqgOyAily14C7_F76i-</t>
  </si>
  <si>
    <t>-LqgOzsHGYNo8xjYpnFH</t>
  </si>
  <si>
    <t>-LqgP0OyJtkQEsBG9SbK</t>
  </si>
  <si>
    <t>-LqgP2D2VvdAwxXNYVUK</t>
  </si>
  <si>
    <t>-LqgP3uy49nQbfuuLOTb</t>
  </si>
  <si>
    <t>-LqgP5e29ADsGQfYJTNW</t>
  </si>
  <si>
    <t>-LqgP7D3Mf1omldwaR7u</t>
  </si>
  <si>
    <t>-LqgP8w1Hp_TEMxXcf3b</t>
  </si>
  <si>
    <t>-LqgPAQ3fX1IPbMZRbRV</t>
  </si>
  <si>
    <t>-LqgPBz1ked18L4SBQzk</t>
  </si>
  <si>
    <t>-LqgPDreTTrskYSv0cem</t>
  </si>
  <si>
    <t>-LqgPFTxLgpKu5-B6PNw</t>
  </si>
  <si>
    <t>-LqgPGxzpok01TmlwRsl</t>
  </si>
  <si>
    <t>-LqgPIT5vOXDsiYO7XCF</t>
  </si>
  <si>
    <t>-LqgPK12ZIPXo0CiatLQ</t>
  </si>
  <si>
    <t>-LqgPLW17gi6Z-ZEw96v</t>
  </si>
  <si>
    <t>-LqgPMynH8zSuSUqDXTN</t>
  </si>
  <si>
    <t>-LqgPOsDmw43bgVqdl5b</t>
  </si>
  <si>
    <t>-LqgPQW2pQKDy0s-nQA0</t>
  </si>
  <si>
    <t>-LqgPS2xKpJdIYWn0TV2</t>
  </si>
  <si>
    <t>-LqgPTZ23D2wdiIYPe5Y</t>
  </si>
  <si>
    <t>-LqgPV8IfeEiQ3ISMqlV</t>
  </si>
  <si>
    <t>-LqgPWoyXDeSVO8AlFHa</t>
  </si>
  <si>
    <t>-LqgPYdC9WsqcoA_-sXJ</t>
  </si>
  <si>
    <t>-LqgP_f3VO9uJqAXzKgF</t>
  </si>
  <si>
    <t>-LqgPbO4b4I_AfGBfOvx</t>
  </si>
  <si>
    <t>-LqgPcsZjbhGO4FnywH2</t>
  </si>
  <si>
    <t>-LqgPef2l8Npy38ybvPv</t>
  </si>
  <si>
    <t>-LqgPgLhABadSMDlxCdt</t>
  </si>
  <si>
    <t>-LqgPhvwqAXmcJujGuuz</t>
  </si>
  <si>
    <t>-LqgPjRCqgNw49rTivZL</t>
  </si>
  <si>
    <t>-LqgPkv2hbM-AuvMgOp_</t>
  </si>
  <si>
    <t>-LqgPmSzSrAb_EkyRg2o</t>
  </si>
  <si>
    <t>-LqgPoRQCcAnhbb6uiQp</t>
  </si>
  <si>
    <t>-LqgPpyy9Sv_Qs1yZqbS</t>
  </si>
  <si>
    <t>-LqgPrU2qL3psI4rey7e</t>
  </si>
  <si>
    <t>-LqgPsy2c5Ilr5684eMO</t>
  </si>
  <si>
    <t>-LqgPuW-9Fp55k7B5usJ</t>
  </si>
  <si>
    <t>-LqgPw--GSx6X7aWeZMV</t>
  </si>
  <si>
    <t>-LqgPxj2gUaTKVgvPGjI</t>
  </si>
  <si>
    <t>-LqgPzGyAi-b5Nx9Fcrj</t>
  </si>
  <si>
    <t>-LqgQ05EFlyKDdErvGGO</t>
  </si>
  <si>
    <t>-LqgQ1mxXK2uPaNRrSAH</t>
  </si>
  <si>
    <t>-LqgQ3FjTnPUyc4W1Sfv</t>
  </si>
  <si>
    <t>-LqgQ4pzx1-mX4-ExPSH</t>
  </si>
  <si>
    <t>-LqgQ6Jz7u6AVGEKaDRO</t>
  </si>
  <si>
    <t>-LqgQ7misurJ9zMkVdWX</t>
  </si>
  <si>
    <t>-LqgQ9J4p-Bp2NusL6tU</t>
  </si>
  <si>
    <t>-LqgQAqzU5mnkMh17oyH</t>
  </si>
  <si>
    <t>-LqgQCM30JqvriqgO28v</t>
  </si>
  <si>
    <t>-LqgQDoyfYVDopEnFNvs</t>
  </si>
  <si>
    <t>-LqgQFP20T39pzJ6wvIA</t>
  </si>
  <si>
    <t>-LqgQGryYGY7Ha5KMxml</t>
  </si>
  <si>
    <t>-LqgQIM1EIENyQSJYVis</t>
  </si>
  <si>
    <t>-LqgQJrKzTr6CAPzXTOE</t>
  </si>
  <si>
    <t>-LqgQLOy2biaB_EZY6oC</t>
  </si>
  <si>
    <t>-LqgQMsnIIWaAebhoLXq</t>
  </si>
  <si>
    <t>-LqgQOTCPCaRPRWPprNz</t>
  </si>
  <si>
    <t>-LqgQQB2lBq6qFbmWlEZ</t>
  </si>
  <si>
    <t>-LqgQRkEQo8kq9RIfLOr</t>
  </si>
  <si>
    <t>-LqgQTRw9xL09seSnhwd</t>
  </si>
  <si>
    <t>-LqgQUvxctKGEQfN1gEj</t>
  </si>
  <si>
    <t>-LqgQWW1JxM5i5DxKSY6</t>
  </si>
  <si>
    <t>-LqgQXyx8oxCUzYg-ZQq</t>
  </si>
  <si>
    <t>-LqgQZvwyzsSG6wq1jtQ</t>
  </si>
  <si>
    <t>-LqgQaW3zCAtCCegWBvs</t>
  </si>
  <si>
    <t>-LqgQbyzE6kMnVbVYold</t>
  </si>
  <si>
    <t>-LqgQdr96M_YDYCVV1JX</t>
  </si>
  <si>
    <t>-LqgQfXMM0n605zkvJn_</t>
  </si>
  <si>
    <t>-LqgQh47YAxJaYDi4_S1</t>
  </si>
  <si>
    <t>-LqgQiZ5p8s2mOWgsnw8</t>
  </si>
  <si>
    <t>-LqgQk5z0_XOiMC5TX7O</t>
  </si>
  <si>
    <t>-LqgQlbDbeb3gLXwjd2u</t>
  </si>
  <si>
    <t>-LqgQnDnW3vGplU5-TSY</t>
  </si>
  <si>
    <t>-LqgQooEzc-ey09hXDb1</t>
  </si>
  <si>
    <t>-LqgQqM0qTevCdailTQX</t>
  </si>
  <si>
    <t>-LqgQs9-boqdeeSPrc7R</t>
  </si>
  <si>
    <t>-LqgQteA_MoKQxxn9ufJ</t>
  </si>
  <si>
    <t>-LqgQv8YuZuvz1VTB--c</t>
  </si>
  <si>
    <t>-LqgQx-FPMSX20RWsbOe</t>
  </si>
  <si>
    <t>-LqgQybkOQi9j8IXNHBC</t>
  </si>
  <si>
    <t>-LqgR-Bz7_8q4gDX-2ue</t>
  </si>
  <si>
    <t>-LqgR0h6I_-v3lESud2X</t>
  </si>
  <si>
    <t>-LqgR2B5-tR_24azifDD</t>
  </si>
  <si>
    <t>-LqgR3k7KsqqLEx5RT_m</t>
  </si>
  <si>
    <t>-LqgR5S-wiVERZ1m35y6</t>
  </si>
  <si>
    <t>-LqgR6x7aoggWd_aNQ4p</t>
  </si>
  <si>
    <t>-LqgR8WFlZL3EC5ITcVZ</t>
  </si>
  <si>
    <t>-LqgRA-46tZ_IjZmlSZL</t>
  </si>
  <si>
    <t>-LqgRBU5obdYta5SQj43</t>
  </si>
  <si>
    <t>-LqgRD3Lc66tU2q6SrOO</t>
  </si>
  <si>
    <t>-LqgREmLff8qmm824a_5</t>
  </si>
  <si>
    <t>-LqgRGK3l5V4j6FvYf89</t>
  </si>
  <si>
    <t>-LqgRIGvVgJHzBaO5r7U</t>
  </si>
  <si>
    <t>-LqgRJq4-knMcr5SooZZ</t>
  </si>
  <si>
    <t>-LqgRLWuBzoXuENgKkrD</t>
  </si>
  <si>
    <t>-LqgRN76F4_uKm5uDzJf</t>
  </si>
  <si>
    <t>-LqgROp0Lg5MVHTeg_KD</t>
  </si>
  <si>
    <t>-LqgRQqylfJmQyYG7dEZ</t>
  </si>
  <si>
    <t>-LqgRSM5jcwWQPRLI-0V</t>
  </si>
  <si>
    <t>-LqgRUcBzBbE6tgh5RnB</t>
  </si>
  <si>
    <t>-LqgRW4y8Vhc_4pwY-Uu</t>
  </si>
  <si>
    <t>-LqgRXdxQjXJWOJZLTtq</t>
  </si>
  <si>
    <t>-LqgRZ6l5WYcyPqSTZs0</t>
  </si>
  <si>
    <t>-LqgR_bw7v1-aYNyukNF</t>
  </si>
  <si>
    <t>-LqgRbC1FfvPbohfgK4K</t>
  </si>
  <si>
    <t>-LqgRchI2caTa9gSAYMM</t>
  </si>
  <si>
    <t>-LqgReA30zdq8Zpt37Lm</t>
  </si>
  <si>
    <t>-LqgRfj9JxwG0UtdoFU7</t>
  </si>
  <si>
    <t>-LqgRhPt50UtJ5k2wzeF</t>
  </si>
  <si>
    <t>-LqgRj01pqkI1tAfKwl_</t>
  </si>
  <si>
    <t>-LqgRkwJjjdDl-93LzVI</t>
  </si>
  <si>
    <t>-LqgRmkGnuxoAosPcqnO</t>
  </si>
  <si>
    <t>-LqgRoSyMqNRTw_vY9lv</t>
  </si>
  <si>
    <t>-LqgRqEghOvvBxm88g3n</t>
  </si>
  <si>
    <t>-LqgRrlCEsCL5f_GYyqi</t>
  </si>
  <si>
    <t>-LqgRtK3Ivmd1XFyNDDh</t>
  </si>
  <si>
    <t>-LqgRv-jWfatZZ7flMkN</t>
  </si>
  <si>
    <t>-LqgRwX2rzwZMCGzLmQN</t>
  </si>
  <si>
    <t>-LqgRy3wfJCYQpW_ARjo</t>
  </si>
  <si>
    <t>-LqgRzYyYzNxXUbMiFih</t>
  </si>
  <si>
    <t>-LqgS01yOL-U99HR9TMf</t>
  </si>
  <si>
    <t>-LqgS1aw8As0Ry5I_XRj</t>
  </si>
  <si>
    <t>-LqgS361F1yEOACI2D3K</t>
  </si>
  <si>
    <t>-LqgS4ZyYcmeWfNIz-Te</t>
  </si>
  <si>
    <t>-LqgS6927A0yR6i16Jmg</t>
  </si>
  <si>
    <t>-LqgS7rQvs_fYeqstj8B</t>
  </si>
  <si>
    <t>-LqgS9f3LJNdJRYvRvs4</t>
  </si>
  <si>
    <t>-LqgSB7xAQAPBD1pPcCH</t>
  </si>
  <si>
    <t>-LqgSCbxhVuF0_EW7EBm</t>
  </si>
  <si>
    <t>-LqgSEAxqoFfnnE_btmg</t>
  </si>
  <si>
    <t>-LqgSFemN4DswNyEH8lO</t>
  </si>
  <si>
    <t>-LqgSH8o0dkuoCjN16Xc</t>
  </si>
  <si>
    <t>-LqgSJ3ipw70bmA_1TQF</t>
  </si>
  <si>
    <t>-LqgSKl7_q2QydxMTzCO</t>
  </si>
  <si>
    <t>-LqgSMU8bYPuiytd5Hmq</t>
  </si>
  <si>
    <t>-LqgSNy6T8wa3B2LXGg8</t>
  </si>
  <si>
    <t>-LqgSPX7d9ktnv29AIwA</t>
  </si>
  <si>
    <t>-LqgSRF84xX6pJlwKllt</t>
  </si>
  <si>
    <t>-LqgSSo9T-ayBRGuQFci</t>
  </si>
  <si>
    <t>-LqgSUX7YV3lrPL1TFFd</t>
  </si>
  <si>
    <t>-LqgSW07vreS7_RUFbEH</t>
  </si>
  <si>
    <t>-LqgSX_6EkcFnfAVGmUO</t>
  </si>
  <si>
    <t>-LqgSZI8-faEmmM6BaBm</t>
  </si>
  <si>
    <t>-LqgS_r6CAwL5cpVI1G4</t>
  </si>
  <si>
    <t>-LqgSbXciM978C5LoPKh</t>
  </si>
  <si>
    <t>-LqgSd3LYFP3BhQt3qDq</t>
  </si>
  <si>
    <t>-LqgSec8ReMlC8I0PrWw</t>
  </si>
  <si>
    <t>-LqgSg663OXe0HEQhHWH</t>
  </si>
  <si>
    <t>-LqgShuE6VD5HWFEuoVQ</t>
  </si>
  <si>
    <t>-LqgSjc8jgustfg-qkWk</t>
  </si>
  <si>
    <t>-LqgSlB7WEI92Lrn52o2</t>
  </si>
  <si>
    <t>-LqgSmuHMtutxAJYVauF</t>
  </si>
  <si>
    <t>-LqgSoh65l8J6tyy4vcO</t>
  </si>
  <si>
    <t>-LqgSqQ8I0BMrarJr6xr</t>
  </si>
  <si>
    <t>-LqgSru6cNC5rOeoOVus</t>
  </si>
  <si>
    <t>-LqgStTCMIPJYvRqDtar</t>
  </si>
  <si>
    <t>-LqgSvB6ixng8XcCXtPw</t>
  </si>
  <si>
    <t>-LqgSwk7tgqzVL3rFjC6</t>
  </si>
  <si>
    <t>-LqgSyT8Yp-WpEQuWuTP</t>
  </si>
  <si>
    <t>-LqgT-16RlVbbRa0gRyD</t>
  </si>
  <si>
    <t>-LqgT0k7zIaPjJ2RMlTc</t>
  </si>
  <si>
    <t>-LqgT2E6HCGeOgBiIsam</t>
  </si>
  <si>
    <t>-LqgT3n8szc9O_lU85as</t>
  </si>
  <si>
    <t>-LqgT5W927SuFtJhW8Xi</t>
  </si>
  <si>
    <t>-LqgT7483roEcKGN3OMx</t>
  </si>
  <si>
    <t>-LqgT8n6nDTdicy2hfDv</t>
  </si>
  <si>
    <t>-LqgTA_3Em8tXYvnhfRc</t>
  </si>
  <si>
    <t>-LqgTCKR0w7liMSxd5Q3</t>
  </si>
  <si>
    <t>-LqgTDlytT92_O8WrSqL</t>
  </si>
  <si>
    <t>-LqgTFKx5xUdkYmSHNHJ</t>
  </si>
  <si>
    <t>-LqgTGoxTfqiubX-GtiC</t>
  </si>
  <si>
    <t>-LqgTIIc41JAKlD30_zf</t>
  </si>
  <si>
    <t>-LqgTJt2bP-hy6MEhc4f</t>
  </si>
  <si>
    <t>-LqgTLLxlCnRFrMUHYQV</t>
  </si>
  <si>
    <t>-LqgTMr7Y2Vuv86M4Mb5</t>
  </si>
  <si>
    <t>-LqgTOOwxHPAJjttaV1u</t>
  </si>
  <si>
    <t>-LqgTPswaxsIcN3Vumba</t>
  </si>
  <si>
    <t>-LqgTRMx8T9WelFSgxwJ</t>
  </si>
  <si>
    <t>-LqgTSx1GiNb0oXvWu5J</t>
  </si>
  <si>
    <t>-LqgTUci2pJ3BNeeCXrB</t>
  </si>
  <si>
    <t>-LqgTWRx9k4itrBDKhlL</t>
  </si>
  <si>
    <t>-LqgTXw5Bza51sMJ5xXX</t>
  </si>
  <si>
    <t>-LqgTZixpAuB_rIP2aZ2</t>
  </si>
  <si>
    <t>-LqgTaAI1_nsEBa_JBTZ</t>
  </si>
  <si>
    <t>-LqgTbffG2CUjI9A9yK1</t>
  </si>
  <si>
    <t>-LqgTdC1dGmqoiuxf61Q</t>
  </si>
  <si>
    <t>-LqgTejwPjqzx2Kmn09Z</t>
  </si>
  <si>
    <t>-LqgTgChzr3HXnlhAkMI</t>
  </si>
  <si>
    <t>-LqgThmyyzqC3ewtT3XB</t>
  </si>
  <si>
    <t>-LqgTjGw8ppZwvkIujIT</t>
  </si>
  <si>
    <t>-LqgTkjhH0tUZBd3Fqql</t>
  </si>
  <si>
    <t>-LqgTmJwiGd7sGBq6E4Q</t>
  </si>
  <si>
    <t>-LqgTnnvJEAZXhGJ2twr</t>
  </si>
  <si>
    <t>-LqgTpZIz7c0zo_dVCpf</t>
  </si>
  <si>
    <t>-LqgTr62sP-p-s5uj9Ct</t>
  </si>
  <si>
    <t>-LqgTsYgT66suhvw2yE-</t>
  </si>
  <si>
    <t>-LqgTu42JFV7h4WD7LPz</t>
  </si>
  <si>
    <t>-LqgTvd1nhTI1zly2vEv</t>
  </si>
  <si>
    <t>-LqgTxJgQs_bcHyIAQal</t>
  </si>
  <si>
    <t>-LqgTzD6IS3f2nuoF2YH</t>
  </si>
  <si>
    <t>-LqgU-s40GRfvvGNZvUa</t>
  </si>
  <si>
    <t>-LqgU1Q-8tD0DJXirc8o</t>
  </si>
  <si>
    <t>-LqgU36jzy6Q0I1WhBn8</t>
  </si>
  <si>
    <t>-LqgU4x40pH3UuIR9U8I</t>
  </si>
  <si>
    <t>-LqgU6f6VUAE7Dfw9MfU</t>
  </si>
  <si>
    <t>-LqgU8E6VjBsCGm5_BKf</t>
  </si>
  <si>
    <t>-LqgU9vzlhyPub5hhsd-</t>
  </si>
  <si>
    <t>-LqgUBR6Hl46PCLJUaSm</t>
  </si>
  <si>
    <t>-LqgUD-6EfbftmIEbkRC</t>
  </si>
  <si>
    <t>-LqgUEZ4VomtxGqrkjDL</t>
  </si>
  <si>
    <t>-LqgUGH6dQz2had7Bwlx</t>
  </si>
  <si>
    <t>-LqgUIHzfhMG2FSdGruP</t>
  </si>
  <si>
    <t>-LqgUK16tSNgP9S9GKL2</t>
  </si>
  <si>
    <t>-LqgULXW6uCmmXIy_U0w</t>
  </si>
  <si>
    <t>-LqgUNT6eCFw9Bbz7aYG</t>
  </si>
  <si>
    <t>-LqgUP17RNyMm5-hJRZt</t>
  </si>
  <si>
    <t>-LqgUQa7DSQq59N_IUka</t>
  </si>
  <si>
    <t>-LqgUSKKuKfSOoMTvXxJ</t>
  </si>
  <si>
    <t>-LqgUTs6LKaRPs_UKeAA</t>
  </si>
  <si>
    <t>-LqgUVa7tD6f07owdHUa</t>
  </si>
  <si>
    <t>-LqgUX46kNqnSBr6QEYk</t>
  </si>
  <si>
    <t>-LqgUYeKjPPm2tt83RpE</t>
  </si>
  <si>
    <t>-LqgU_M6UzIHFX67j--i</t>
  </si>
  <si>
    <t>-LqgUav5_98Yd_Y7yRE0</t>
  </si>
  <si>
    <t>-LqgUcd4h4PoIi3yD9PM</t>
  </si>
  <si>
    <t>-LqgUe74-J1JCIWQ9A5g</t>
  </si>
  <si>
    <t>-LqgUff0DST5F219S6Vq</t>
  </si>
  <si>
    <t>-LqgUhNzdcBLP-Dkhh0C</t>
  </si>
  <si>
    <t>-LqgUix0UwsUFEUfNRZy</t>
  </si>
  <si>
    <t>-LqgUkg6n9H85XCqYP0M</t>
  </si>
  <si>
    <t>-LqgUmE0e-Afn3lm-QqH</t>
  </si>
  <si>
    <t>-LqgUny40Ty_nUXmn1XI</t>
  </si>
  <si>
    <t>-LqgUpmpdEIZ0iMmbJb5</t>
  </si>
  <si>
    <t>-LqgUrU414m5K-SCIRIY</t>
  </si>
  <si>
    <t>-LqgUsy7_NZd82oe9leK</t>
  </si>
  <si>
    <t>-LqgUuX3yPhlI5cS2BhS</t>
  </si>
  <si>
    <t>-LqgUw--j3CyVbqwMpIf</t>
  </si>
  <si>
    <t>-LqgUxo4PIHB_ibQoIpN</t>
  </si>
  <si>
    <t>-LqgUzX5l-t5k6NXKv75</t>
  </si>
  <si>
    <t>-LqgV0545KrKftuak7QH</t>
  </si>
  <si>
    <t>-LqgV1o55ZM_lyWjF6A5</t>
  </si>
  <si>
    <t>-LqgV3QDhdXys6Y4Wg_M</t>
  </si>
  <si>
    <t>-LqgV5PXSUfM7tZLw9iO</t>
  </si>
  <si>
    <t>-LqgV776ifNCRrim5_9w</t>
  </si>
  <si>
    <t>-LqgV8q5iTMfOYyfRVt3</t>
  </si>
  <si>
    <t>-LqgVAP4s3QLvHof9gMW</t>
  </si>
  <si>
    <t>-LqgVC755jjKSvdkaNsH</t>
  </si>
  <si>
    <t>-LqgVDb5hA9VmqucP8ME</t>
  </si>
  <si>
    <t>-LqgVFA4rIeqy71nA5ew</t>
  </si>
  <si>
    <t>-LqgVGt43jpXTEMLg8Q7</t>
  </si>
  <si>
    <t>-LqgVIS_iA7u9x3QmhZa</t>
  </si>
  <si>
    <t>-LqgVK7j_gPWrktCQpyu</t>
  </si>
  <si>
    <t>-LqgVLe6pROXZHMaYH62</t>
  </si>
  <si>
    <t>-LqgVNUjAvGE2TRROaGN</t>
  </si>
  <si>
    <t>-LqgVPF7ZBLNhtvxsM2v</t>
  </si>
  <si>
    <t>-LqgVQy4Q_xbzaI0FB8H</t>
  </si>
  <si>
    <t>-LqgVSS6bsFEqan20xpx</t>
  </si>
  <si>
    <t>-LqgVU06wamP1xHl7CPI</t>
  </si>
  <si>
    <t>-LqgVVj734MPBlVyKped</t>
  </si>
  <si>
    <t>-LqgVXJLCVaoQRUgIpr2</t>
  </si>
  <si>
    <t>-LqgVZ05jYRonUC4cETG</t>
  </si>
  <si>
    <t>-LqgV_V7YGE2hu01HTv4</t>
  </si>
  <si>
    <t>-LqgVb35Us0o1JDq-rZc</t>
  </si>
  <si>
    <t>-LqgVcY5CJVs0kVL9TmF</t>
  </si>
  <si>
    <t>-LqgVe15MKRY-BKgeHKj</t>
  </si>
  <si>
    <t>-LqgVfbKVY2y2k3gVhb8</t>
  </si>
  <si>
    <t>-LqgVi4-8Xwjz_G_Tk6w</t>
  </si>
  <si>
    <t>-LqgVj_55CBFzghHj7g0</t>
  </si>
  <si>
    <t>-LqgVl85w-QHPxVcNQZS</t>
  </si>
  <si>
    <t>-LqgVmoilKSwIHA3HXD-</t>
  </si>
  <si>
    <t>-LqgVoL4_XubgLXPU4TK</t>
  </si>
  <si>
    <t>-LqgVpt-BEOB9P8P4yzC</t>
  </si>
  <si>
    <t>-LqgVrO3SiA10c74iizL</t>
  </si>
  <si>
    <t>-LqgVss5icJaes9DDX1P</t>
  </si>
  <si>
    <t>-LqgVuR3NtXazzO4rlf1</t>
  </si>
  <si>
    <t>-LqgVvtyy93iAHx_L3zp</t>
  </si>
  <si>
    <t>-LqgVxNzi5FqVRYJ7adK</t>
  </si>
  <si>
    <t>-LqgVyy4nJ0oCW7mRPAY</t>
  </si>
  <si>
    <t>-LqgW-hVw1ek-ND3YIpX</t>
  </si>
  <si>
    <t>-LqgW1F56OIMiKWyjfvF</t>
  </si>
  <si>
    <t>-LqgW36Ilq9g8xuCMikr</t>
  </si>
  <si>
    <t>-LqgW4mVhLbEYPLnYP82</t>
  </si>
  <si>
    <t>-LqgW6U4aXVQa3X0VCi1</t>
  </si>
  <si>
    <t>-LqgW80yK60PgYnA_QAJ</t>
  </si>
  <si>
    <t>-LqgW9jyHeMaKgUlkKm6</t>
  </si>
  <si>
    <t>-LqgWBZ6R0TXdJymIFxC</t>
  </si>
  <si>
    <t>-LqgWDH66zMVhfVVhfLj</t>
  </si>
  <si>
    <t>-LqgWEl3ty8xUq-e4S1O</t>
  </si>
  <si>
    <t>-LqgWGK5Yvplsn9n02uO</t>
  </si>
  <si>
    <t>-LqgWHo3tSnbakAjXUOu</t>
  </si>
  <si>
    <t>-LqgWJIB68ZBBLJy4tbc</t>
  </si>
  <si>
    <t>-LqgWKrEMJaeRMz1jTkz</t>
  </si>
  <si>
    <t>-LqgWM_5pGHc2xS3-u-3</t>
  </si>
  <si>
    <t>-LqgWON5XptTKgGKwXCa</t>
  </si>
  <si>
    <t>-LqgWPr5FPHMgM7tTGZc</t>
  </si>
  <si>
    <t>-LqgWRV4g_CpJdQP8irR</t>
  </si>
  <si>
    <t>-LqgWT871oW9phWSLPer</t>
  </si>
  <si>
    <t>-LqgWUb-prkCMh_WSRcG</t>
  </si>
  <si>
    <t>-LqgWW9z94XCLPhkDv0u</t>
  </si>
  <si>
    <t>-LqgWXuC9pSNyJpsMWMy</t>
  </si>
  <si>
    <t>-LqgWZODlepnKL0luMyq</t>
  </si>
  <si>
    <t>-LqgW_xFcSrluPgeLhRv</t>
  </si>
  <si>
    <t>-LqgWbf60-sI30S5Vw9f</t>
  </si>
  <si>
    <t>-LqgWdE4FuuMmXwevc4P</t>
  </si>
  <si>
    <t>-LqgWex4jxGTU1Atr1aC</t>
  </si>
  <si>
    <t>-LqgWgW6wwWwxKVyp4MW</t>
  </si>
  <si>
    <t>-LqgWiE6xr216aT1h7Hi</t>
  </si>
  <si>
    <t>-LqgWji56T0nHn1bo2kY</t>
  </si>
  <si>
    <t>-LqgWlDK5PP73ziTf4ih</t>
  </si>
  <si>
    <t>-LqgWn9GP3OPYtKgglgZ</t>
  </si>
  <si>
    <t>-LqgWon4KDb7TITrP-sK</t>
  </si>
  <si>
    <t>-LqgWqHE0lWpDfTeYCS3</t>
  </si>
  <si>
    <t>-LqgWs454u-C7YSSkdE-</t>
  </si>
  <si>
    <t>-LqgWtn4fu6z3J9q0d4O</t>
  </si>
  <si>
    <t>-LqgWvM8HPYlDNmvpCLT</t>
  </si>
  <si>
    <t>-LqgWx4EToZ2yNnPTez8</t>
  </si>
  <si>
    <t>-LqgWys5gNA6uKcrhCd-</t>
  </si>
  <si>
    <t>-LqgX-rhvG5a0aOHPegR</t>
  </si>
  <si>
    <t>-LqgX1OABjPxg2EFhT88</t>
  </si>
  <si>
    <t>-LqgX366sz7mJul9YfWt</t>
  </si>
  <si>
    <t>-LqgX4f4I9FXx9kuk2nd</t>
  </si>
  <si>
    <t>-LqgX6O4YH7f8hhLDVbJ</t>
  </si>
  <si>
    <t>-LqgX8Kl0p16L7A2Ysrm</t>
  </si>
  <si>
    <t>-LqgX9u4jQyxToVUsWI4</t>
  </si>
  <si>
    <t>-LqgXBT4Dq_N48CZnuw4</t>
  </si>
  <si>
    <t>-LqgXDB6P7o8CgamZ8xy</t>
  </si>
  <si>
    <t>-LqgXEfGYUDGchkkekOC</t>
  </si>
  <si>
    <t>-LqgXG9Ebgnu3XsUNvyt</t>
  </si>
  <si>
    <t>-LqgXHoeKM0F_0RKxAes</t>
  </si>
  <si>
    <t>-LqgXJW5AwSRpRz3ZdBh</t>
  </si>
  <si>
    <t>-LqgXLFLkDTQuiuKx9Gf</t>
  </si>
  <si>
    <t>-LqgXMi7tZ0DDnrlLhT-</t>
  </si>
  <si>
    <t>-LqgXObgTaO_aeu82Usr</t>
  </si>
  <si>
    <t>-LqgXQHxgHwtTBGOFh1x</t>
  </si>
  <si>
    <t>-LqgXS6AwmvybyqACVsc</t>
  </si>
  <si>
    <t>-LqgXTp2n9nnxVBQcWW5</t>
  </si>
  <si>
    <t>-LqgXVY3K_2IodpvLjkD</t>
  </si>
  <si>
    <t>-LqgXX1DBLsuTTqAmyUo</t>
  </si>
  <si>
    <t>-LqgXYZythJy3UunjiuT</t>
  </si>
  <si>
    <t>-LqgX_44zv4ffXr38wfc</t>
  </si>
  <si>
    <t>-LqgXaZ31hu6_Bo22V9g</t>
  </si>
  <si>
    <t>-LqgXc75J3HdXmEE5SfS</t>
  </si>
  <si>
    <t>-LqgXd_xdDUEpKNzBSYL</t>
  </si>
  <si>
    <t>-LqgXf3y5OBf4wMgyPGf</t>
  </si>
  <si>
    <t>-LqgXg_CB38eruPQ0tWq</t>
  </si>
  <si>
    <t>-LqgXi6pCZTh2OKUtC31</t>
  </si>
  <si>
    <t>-LqgXjc2GMqeQUA9oovQ</t>
  </si>
  <si>
    <t>-LqgXl9xxhzRAhVLhHGp</t>
  </si>
  <si>
    <t>-LqgXmuCzG_5hbOeFhaX</t>
  </si>
  <si>
    <t>-LqgXoayJstsiw-XCEtX</t>
  </si>
  <si>
    <t>-LqgXqB3qBnzGPW6rSWK</t>
  </si>
  <si>
    <t>-LqgXrdw8Zist27kxcBh</t>
  </si>
  <si>
    <t>-LqgXt9C_CCJLJQs7HH9</t>
  </si>
  <si>
    <t>-LqgXui2UKsP-zbkvbSD</t>
  </si>
  <si>
    <t>-LqgXwCEFcCeIHUBJcmF</t>
  </si>
  <si>
    <t>-LqgXxl2SzjO81dYsyDN</t>
  </si>
  <si>
    <t>-LqgXzRi76FvoY4tku-5</t>
  </si>
  <si>
    <t>-LqgY03IfKsRY1YIYRi9</t>
  </si>
  <si>
    <t>-LqgY1jz-777a1Zona-6</t>
  </si>
  <si>
    <t>-LqgY3_ILcAU-ak6xXBW</t>
  </si>
  <si>
    <t>-LqgY5H2owZP1_rQfveA</t>
  </si>
  <si>
    <t>-LqgY6onk1bCbtEsoDUT</t>
  </si>
  <si>
    <t>-LqgY8XxwYq_yWabASxY</t>
  </si>
  <si>
    <t>-LqgYA1HD2YEcT1RKXjr</t>
  </si>
  <si>
    <t>-LqgYBbChfv57oXme-3H</t>
  </si>
  <si>
    <t>-LqgYDIpKFy5s4VewmVd</t>
  </si>
  <si>
    <t>-LqgYF5XKA73L4jbCXt8</t>
  </si>
  <si>
    <t>-LqgYGq5XHoVwqxC1lbt</t>
  </si>
  <si>
    <t>-LqgYIaWk153jVgZ79dP</t>
  </si>
  <si>
    <t>-LqgYKKzm-Yx5TWh8aGz</t>
  </si>
  <si>
    <t>-LqgYLv4aF6a99NgA34y</t>
  </si>
  <si>
    <t>-LqgYNd53q6BFNt-xp-g</t>
  </si>
  <si>
    <t>-LqgYPCEFiNaQegt_7rf</t>
  </si>
  <si>
    <t>-LqgYQv5RotBE1kzHGiH</t>
  </si>
  <si>
    <t>-LqgYSO0qY4xPUhuOgVk</t>
  </si>
  <si>
    <t>-LqgYTy70g9J67VMHkf7</t>
  </si>
  <si>
    <t>-LqgYVg6Ko-pp56rL2KF</t>
  </si>
  <si>
    <t>-LqgYXF5pzcFmWdKx3M1</t>
  </si>
  <si>
    <t>-LqgYYy5rDWUJZDaQ9gg</t>
  </si>
  <si>
    <t>-LqgY_S6dMan6LBqZFGO</t>
  </si>
  <si>
    <t>-LqgYb04XLy_KBPIk6az</t>
  </si>
  <si>
    <t>-LqgYc_6Yu_q9f6OisED</t>
  </si>
  <si>
    <t>-LqgYeI4wNfgNqRGBDZD</t>
  </si>
  <si>
    <t>-LqgYg67vL2sX4QoNIfH</t>
  </si>
  <si>
    <t>-LqgYho5YoBosd0BMmrh</t>
  </si>
  <si>
    <t>-LqgYjXKj4Qdsty3NbBQ</t>
  </si>
  <si>
    <t>-LqgYl566Bjhv7jJJKs1</t>
  </si>
  <si>
    <t>-LqgYmn9rOgJJmC2lrQT</t>
  </si>
  <si>
    <t>-LqgYoI4Mx09WAK3YabN</t>
  </si>
  <si>
    <t>-LqgYprH9XgWib02IGD0</t>
  </si>
  <si>
    <t>-LqgYr_FU6kY-2JuSbL1</t>
  </si>
  <si>
    <t>-LqgYt6zg4_WSdA8f927</t>
  </si>
  <si>
    <t>-LqgYur52XrSn-OGHeEj</t>
  </si>
  <si>
    <t>-LqgYwQ5YA8CxdstH-fv</t>
  </si>
  <si>
    <t>-LqgYy56MBWZHZwyhTIh</t>
  </si>
  <si>
    <t>-LqgYzc5PwkIL7F0tFmp</t>
  </si>
  <si>
    <t>-LqgZ0ABHNLoxuDA8F8N</t>
  </si>
  <si>
    <t>-LqgZ1s3jAdzoixOesMe</t>
  </si>
  <si>
    <t>-LqgZ3T4LyH50n5TllXA</t>
  </si>
  <si>
    <t>-LqgZ5U3oRHp6yvKTOd1</t>
  </si>
  <si>
    <t>-LqgZ7BmxyvE6v22wrQE</t>
  </si>
  <si>
    <t>-LqgZ8fwsconGfrryLBQ</t>
  </si>
  <si>
    <t>-LqgZAG1Rpr0F5y2xCXS</t>
  </si>
  <si>
    <t>-LqgZBxoDUr3MaYA6ZWU</t>
  </si>
  <si>
    <t>-LqgZDRw1ca_r7qGpY6n</t>
  </si>
  <si>
    <t>-LqgZExCqSmAgiVTrBI8</t>
  </si>
  <si>
    <t>-LqgZGbI5oH_xB0t9UoW</t>
  </si>
  <si>
    <t>-LqgZIJ1onaw2AXcgv1W</t>
  </si>
  <si>
    <t>-LqgZK-wdb8lLg47xypK</t>
  </si>
  <si>
    <t>-LqgZLUytf6y7Q2BFzOp</t>
  </si>
  <si>
    <t>-LqgZNI7CxowgQ7YnSO_</t>
  </si>
  <si>
    <t>-LqgZP0DMgoUqvO6gilZ</t>
  </si>
  <si>
    <t>-LqgZQZySsOZ5cS3EW1M</t>
  </si>
  <si>
    <t>-LqgZS2xZMaaZ30pml4l</t>
  </si>
  <si>
    <t>-LqgZTXwf05OhKDplXjZ</t>
  </si>
  <si>
    <t>-LqgZV5xLx-OdZubWqy1</t>
  </si>
  <si>
    <t>-LqgZWb10rE2RUMGfdR0</t>
  </si>
  <si>
    <t>-LqgZY525rvmpKUqRRzi</t>
  </si>
  <si>
    <t>-LqgZZnY8jiNhV24jnyr</t>
  </si>
  <si>
    <t>-LqgZaKisdo7BB2dYwVU</t>
  </si>
  <si>
    <t>-LqgZbuULY07lpbz9lFz</t>
  </si>
  <si>
    <t>-LqgZdbgswW8thYBDMGy</t>
  </si>
  <si>
    <t>-LqgZf81Lvdx1PJ6Sg0T</t>
  </si>
  <si>
    <t>-LqgZgfxbb3Q9T94OLg4</t>
  </si>
  <si>
    <t>-LqgZiBB9tx7iBlryp5k</t>
  </si>
  <si>
    <t>-LqgZjf1lky5W3oZWq1T</t>
  </si>
  <si>
    <t>-LqgZlE2ZFzvmqZxnpv_</t>
  </si>
  <si>
    <t>-LqgZmgxlCN--LaoiEPT</t>
  </si>
  <si>
    <t>-LqgZoAyBzOQwpA4vOlA</t>
  </si>
  <si>
    <t>-LqgZpl2zxwpksLrD-20</t>
  </si>
  <si>
    <t>-LqgZrUBlap-AqyRbqSd</t>
  </si>
  <si>
    <t>-LqgZt0wGcc8q3FxpK9P</t>
  </si>
  <si>
    <t>-LqgZulPPEO96xmxJlj6</t>
  </si>
  <si>
    <t>-LqgZwF5d_pqhQSz3PNN</t>
  </si>
  <si>
    <t>-LqgZxoIXzLqxKIiF4vH</t>
  </si>
  <si>
    <t>-LqgZzX4pNv-JdFL1Rp4</t>
  </si>
  <si>
    <t>-Lqg_05XYN93E5q_Bl7Y</t>
  </si>
  <si>
    <t>-Lqg_1o4HvyuXrjTXKzs</t>
  </si>
  <si>
    <t>-Lqg_3IEc19cuxxTNjTz</t>
  </si>
  <si>
    <t>-Lqg_5FBoM53uo_3EtxR</t>
  </si>
  <si>
    <t>-Lqg_78S1DKP-RXDsBYk</t>
  </si>
  <si>
    <t>-Lqg_8q3FyLMK1DWBny0</t>
  </si>
  <si>
    <t>-Lqg_AP5FmwtFQkn0Rap</t>
  </si>
  <si>
    <t>-Lqg_C4kfRls2X5eikiT</t>
  </si>
  <si>
    <t>-Lqg_Dv4QijOrvCVdclk</t>
  </si>
  <si>
    <t>-Lqg_FO8LCyeXJYm_a8a</t>
  </si>
  <si>
    <t>-Lqg_GryINGjdItYaRx3</t>
  </si>
  <si>
    <t>-Lqg_IX7z7dFqfW2CMuW</t>
  </si>
  <si>
    <t>-Lqg_K7kMhNRkcjTJ8_T</t>
  </si>
  <si>
    <t>-Lqg_Lj61oT8uo0G_65I</t>
  </si>
  <si>
    <t>-Lqg_NSD0IqMQ8RwHPhD</t>
  </si>
  <si>
    <t>-Lqg_Ow33NgVxLN3rbwX</t>
  </si>
  <si>
    <t>-Lqg_QV4Vu2ff6Y-GO2h</t>
  </si>
  <si>
    <t>-Lqg_SD5XJhKOqpeBHCh</t>
  </si>
  <si>
    <t>-Lqg_TmFZhTm4tU7JXHr</t>
  </si>
  <si>
    <t>-Lqg_VV3X1qV1AGlQO0N</t>
  </si>
  <si>
    <t>-Lqg_WzFlojoGZesF7Z1</t>
  </si>
  <si>
    <t>-Lqg_YY5lLdgx2wJqaKE</t>
  </si>
  <si>
    <t>-Lqg__G3n8SCc48guPIe</t>
  </si>
  <si>
    <t>-Lqg_bD6lVkpYOJTApWs</t>
  </si>
  <si>
    <t>-Lqg_cm33dzEAxBLPjUe</t>
  </si>
  <si>
    <t>-Lqg_eLA6e9jsLPWSdNI</t>
  </si>
  <si>
    <t>-Lqg_g0jGjgoEI9oWnSn</t>
  </si>
  <si>
    <t>-Lqg_hb-Z6gp4owFxNO_</t>
  </si>
  <si>
    <t>-Lqg_j631l6nWo01xaFG</t>
  </si>
  <si>
    <t>-Lqg_kYiwROYZG5Mcwf1</t>
  </si>
  <si>
    <t>-Lqg_n-E8fxg4R1GS9cC</t>
  </si>
  <si>
    <t>-Lqg_ocxLZrvLB55LreI</t>
  </si>
  <si>
    <t>-Lqg_qNBE_mjs-ktxg0c</t>
  </si>
  <si>
    <t>-Lqg_rwb1NAtGtW-O0I3</t>
  </si>
  <si>
    <t>-Lqg_te0hLJ8IMHZtEWJ</t>
  </si>
  <si>
    <t>-Lqg_v7FXq4UvSv6fDbR</t>
  </si>
  <si>
    <t>-Lqg_x0K9h3wjZ01S8qG</t>
  </si>
  <si>
    <t>-Lqg_ysoXyaJNHGODhAt</t>
  </si>
  <si>
    <t>-Lqga-SC2b5IiZVL-n3E</t>
  </si>
  <si>
    <t>-Lqga0uwdu8w8VRIWsMi</t>
  </si>
  <si>
    <t>-Lqga2V03B4m-cJbWdeQ</t>
  </si>
  <si>
    <t>-Lqga3xwN-nbRpPIM2Fr</t>
  </si>
  <si>
    <t>-Lqga5T1u5A1bSnv4KQ3</t>
  </si>
  <si>
    <t>-Lqga6xBUvhyRqUMuK5n</t>
  </si>
  <si>
    <t>-Lqga8pBW9z61SMVE7r4</t>
  </si>
  <si>
    <t>-LqgaAY1T6hjRp5VOhwg</t>
  </si>
  <si>
    <t>-LqgaCGYCUaWRmZT6Wct</t>
  </si>
  <si>
    <t>-LqgaDoF3V5-lFYIg5Br</t>
  </si>
  <si>
    <t>-LqgaFVfO9zm6r0QfZXq</t>
  </si>
  <si>
    <t>-LqgaH4wGTr_rPBZvAeV</t>
  </si>
  <si>
    <t>-LqgaIZxqXKJ53KG9Dlz</t>
  </si>
  <si>
    <t>-LqgaKGPevfFRT2ckcuc</t>
  </si>
  <si>
    <t>-LqgaLs1RMqJeT-745Fe</t>
  </si>
  <si>
    <t>-LqgaNa1c9uQzE5wIngz</t>
  </si>
  <si>
    <t>-LqgaP7wUJ5qzcibvHb0</t>
  </si>
  <si>
    <t>-LqgaQd2YngO1Qt-LcDB</t>
  </si>
  <si>
    <t>-LqgaS4gdnbnNBLGd0_3</t>
  </si>
  <si>
    <t>-LqgaTexNFKkbBTRy3r9</t>
  </si>
  <si>
    <t>-LqgaVA2q8tWdx5drSyQ</t>
  </si>
  <si>
    <t>-LqgaWe08X0zTNi7FN0w</t>
  </si>
  <si>
    <t>-LqgaYBvuXIjQ7qpoqQJ</t>
  </si>
  <si>
    <t>-LqgaZh3a_zb1NMBEwbJ</t>
  </si>
  <si>
    <t>-LqgaaCG0LkIx2kK5rx5</t>
  </si>
  <si>
    <t>-LqiO7KOaIpuoBREpn0s</t>
  </si>
  <si>
    <t>-LqiO91_JodozuFNBj3P</t>
  </si>
  <si>
    <t>-LqiOAX_7wix_6MMIDb5</t>
  </si>
  <si>
    <t>-LqiOCJaiIRzRdNMmfA6</t>
  </si>
  <si>
    <t>-LqiOE2tEc1GZw8qrOb8</t>
  </si>
  <si>
    <t>-LqiOFabZHrDj4yLVHnE</t>
  </si>
  <si>
    <t>-LqiOHJfoLfH2DFnXyl4</t>
  </si>
  <si>
    <t>-LqiOJ6bNlDJua55pDCE</t>
  </si>
  <si>
    <t>-LqiOKpcMg-X-tzDxxPF</t>
  </si>
  <si>
    <t>-LqiOMclaz2hSbV6DEK2</t>
  </si>
  <si>
    <t>-LqiOOKDdZekX8EEdf6n</t>
  </si>
  <si>
    <t>-LqiOPudn2CKF7TmCXYA</t>
  </si>
  <si>
    <t>-LqiORccxn2lfKVmx4AJ</t>
  </si>
  <si>
    <t>-LqiOTQdu9LGD5uj_Npz</t>
  </si>
  <si>
    <t>-LqiOV8mPHJRAg_EvtkK</t>
  </si>
  <si>
    <t>-LqiOWwmvojuXpXvnrNq</t>
  </si>
  <si>
    <t>-LqiOYekv4EZosan0jQr</t>
  </si>
  <si>
    <t>-LqiO_DVOGImGICCmB5R</t>
  </si>
  <si>
    <t>-LqiOai3onqvvS4Wt4rl</t>
  </si>
  <si>
    <t>-LqiOcQd2nIC0AKgbXMz</t>
  </si>
  <si>
    <t>-LqiOeDeWlF-_xVvA8zb</t>
  </si>
  <si>
    <t>-LqiOg2VP0jIk2AwcJiL</t>
  </si>
  <si>
    <t>-LqiOhjVYNKhr-pkMTlg</t>
  </si>
  <si>
    <t>-LqiOjYtYwwwGfGVrL6s</t>
  </si>
  <si>
    <t>-LqiOlGs1czOKeDAtrXD</t>
  </si>
  <si>
    <t>-LqiOn3tIpHdRxSBavh-</t>
  </si>
  <si>
    <t>-LqiOoldsGPxdThQkoV2</t>
  </si>
  <si>
    <t>-LqiOqZV0mDvBI0dQuuC</t>
  </si>
  <si>
    <t>-LqiOs2e4iN5YADglqDl</t>
  </si>
  <si>
    <t>-LqiOtqcBd-0HD3IhzNi</t>
  </si>
  <si>
    <t>-LqiOvZe2rKYVnkkrz54</t>
  </si>
  <si>
    <t>-LqiOxNi-aokGnZw63Vc</t>
  </si>
  <si>
    <t>-LqiOz55vcd4aiik3wTW</t>
  </si>
  <si>
    <t>-LqiP0Cbt6YJ6dQppjWT</t>
  </si>
  <si>
    <t>-LqiP1peCbNOnALrGlOd</t>
  </si>
  <si>
    <t>-LqiP3Oeusgz3Z-bkEe0</t>
  </si>
  <si>
    <t>-LqiP55P6BQleCGgq1uM</t>
  </si>
  <si>
    <t>-LqiP6fdsXETBfLZ7TOT</t>
  </si>
  <si>
    <t>-LqiP8PjRUPNNmukndlI</t>
  </si>
  <si>
    <t>-LqiPABcKNuvyOt6xos6</t>
  </si>
  <si>
    <t>-LqiPBugsVpevCHpP11A</t>
  </si>
  <si>
    <t>-LqiPDhedZcN9358WOIa</t>
  </si>
  <si>
    <t>-LqiPFQePhFNCZmVA9VD</t>
  </si>
  <si>
    <t>-LqiPH-hZYHguQ12gMoG</t>
  </si>
  <si>
    <t>-LqiPIij_5ZtEOVo5dMe</t>
  </si>
  <si>
    <t>-LqiPKWipBZkLy3ys58p</t>
  </si>
  <si>
    <t>-LqiPMEtt-Uc4JBYCG0Y</t>
  </si>
  <si>
    <t>-LqiPO0c6ZBZaaugVECX</t>
  </si>
  <si>
    <t>-LqiPPjdjN-Z5P8A3q82</t>
  </si>
  <si>
    <t>-LqiPRYvK2POuoJsX0ZY</t>
  </si>
  <si>
    <t>-LqiPTGj2H7aaInnknes</t>
  </si>
  <si>
    <t>-LqiPUoekOJZGC7sgIhS</t>
  </si>
  <si>
    <t>-LqiPWXgGDjoEuCCFYuR</t>
  </si>
  <si>
    <t>-LqiPYGhDxiy9Oy8Blh0</t>
  </si>
  <si>
    <t>-LqiPZpuUbsPaTPpoZ41</t>
  </si>
  <si>
    <t>-LqiPaYuauoIicNyneXi</t>
  </si>
  <si>
    <t>-LqiPc5eUhWtrx7efIIx</t>
  </si>
  <si>
    <t>-LqiPdpPMQDnc0A2Yj-l</t>
  </si>
  <si>
    <t>-LqiPfPxuRtp4-pq6b-3</t>
  </si>
  <si>
    <t>-LqiPh5dnrQkwyaxfsy0</t>
  </si>
  <si>
    <t>-LqiPitJEywxW9DWfzE6</t>
  </si>
  <si>
    <t>-LqiPkNfFFf1VmIJ4wBT</t>
  </si>
  <si>
    <t>-LqiPmVufWSju25nxNzE</t>
  </si>
  <si>
    <t>-LqiPo7frEnqRRegZ90L</t>
  </si>
  <si>
    <t>-LqiPphqGcPqYWno94_7</t>
  </si>
  <si>
    <t>-LqiPrPmjoAfIw6SfqjR</t>
  </si>
  <si>
    <t>-LqiPtSZtteeJxT-zXXJ</t>
  </si>
  <si>
    <t>-LqiPvEeagQCU2Sy4oTg</t>
  </si>
  <si>
    <t>-LqiPwxeRBLNBik4nT84</t>
  </si>
  <si>
    <t>-LqiPykl89igzAtZ8NGS</t>
  </si>
  <si>
    <t>-LqiQ-TcvJwVOE-Pjgbl</t>
  </si>
  <si>
    <t>-LqiQ1HHE5c4IvSUtq1e</t>
  </si>
  <si>
    <t>-LqiQ2zlqAy5fTjy9fmN</t>
  </si>
  <si>
    <t>-LqiQ4owG7qKYokJyRGG</t>
  </si>
  <si>
    <t>-LqiQ6Vc-SNDT6Fg5zhP</t>
  </si>
  <si>
    <t>-LqiQ8hiffDRo-5rz-9h</t>
  </si>
  <si>
    <t>-LqiQAKeZ5lafvNxHL1F</t>
  </si>
  <si>
    <t>-LqiQC2fvq7RxXVlEyce</t>
  </si>
  <si>
    <t>-LqiQDqckqrNEo6agbOS</t>
  </si>
  <si>
    <t>-LqiQF_iN5Pd98WqsOGh</t>
  </si>
  <si>
    <t>-LqiQHNiCBU6VuS4AdRX</t>
  </si>
  <si>
    <t>-LqiQJ4fZd1ctI_mhZaZ</t>
  </si>
  <si>
    <t>-LqiQKthpahTwquXlT2S</t>
  </si>
  <si>
    <t>-LqiQMbsRmJ1YAxvS9RG</t>
  </si>
  <si>
    <t>-LqiQOBxOQbOe2vnhpF5</t>
  </si>
  <si>
    <t>-LqiQPsebTc3zo9VHKbb</t>
  </si>
  <si>
    <t>-LqiQRfd8YmtNgELEdua</t>
  </si>
  <si>
    <t>-LqiQTOdynhTfs8TxEp_</t>
  </si>
  <si>
    <t>-LqiQVBeDnFLKe12iG5B</t>
  </si>
  <si>
    <t>-LqiQWudSzFqs0mafdn9</t>
  </si>
  <si>
    <t>-LqiQYhdzogpf96VpkiI</t>
  </si>
  <si>
    <t>-LqiQ_QdqBK0KMCYUlDY</t>
  </si>
  <si>
    <t>-LqiQazeWV_enwHRW34M</t>
  </si>
  <si>
    <t>-LqiQcgWn8iKcx2QERpA</t>
  </si>
  <si>
    <t>-LqiQeVdMzXLlpWbiHkc</t>
  </si>
  <si>
    <t>-LqiQfzc3L6qgSvRse-c</t>
  </si>
  <si>
    <t>-LqiQhmevrwdTEPT68Lg</t>
  </si>
  <si>
    <t>-LqiQjHpkthLC54tB3GL</t>
  </si>
  <si>
    <t>-LqiQlIeESSYBsPIKKIo</t>
  </si>
  <si>
    <t>-LqiQn1i75DPTQpNwuqa</t>
  </si>
  <si>
    <t>-LqiQp7SXFLZQRmIkUp-</t>
  </si>
  <si>
    <t>-LqiQqlTq3bVSJBBr8Br</t>
  </si>
  <si>
    <t>-LqiQsKlI0EbktN6fJPX</t>
  </si>
  <si>
    <t>-LqiQuNhTiaukXTRg7DJ</t>
  </si>
  <si>
    <t>-LqiQw4klzdqUxsrx5Vq</t>
  </si>
  <si>
    <t>-LqiQxsdU-F7CIa1llcO</t>
  </si>
  <si>
    <t>-LqiQzacFK4PPFMcMLQm</t>
  </si>
  <si>
    <t>-LqiR0Pg4hvTq5F-Cs3p</t>
  </si>
  <si>
    <t>-LqiR26dPpGeuyCj73gt</t>
  </si>
  <si>
    <t>-LqiR3ueMJuCWJUzEGud</t>
  </si>
  <si>
    <t>-LqiR5ccSgvp6khMSamD</t>
  </si>
  <si>
    <t>-LqiR7Bc2XSAUfNEsHmO</t>
  </si>
  <si>
    <t>-LqiR8ucNpQf91M-AIlS</t>
  </si>
  <si>
    <t>-LqiRAhmNjbe-Cd9md5X</t>
  </si>
  <si>
    <t>-LqiRCQdDEKjMQplgCcJ</t>
  </si>
  <si>
    <t>-LqiREDe6mAyTDtrBl22</t>
  </si>
  <si>
    <t>-LqiRFwldIAehZbBtVw_</t>
  </si>
  <si>
    <t>-LqiRHkiCR2QwlQ5400z</t>
  </si>
  <si>
    <t>-LqiRJScm11nm-XD0RcW</t>
  </si>
  <si>
    <t>-LqiRL1sVzyZD9G98x__</t>
  </si>
  <si>
    <t>-LqiRMjd6H8Q99n1sso4</t>
  </si>
  <si>
    <t>-LqiROXdnKSk_BSb4qjY</t>
  </si>
  <si>
    <t>-LqiRQFm1Vk743ajXzKe</t>
  </si>
  <si>
    <t>-LqiRRzZsjQx833Avcmi</t>
  </si>
  <si>
    <t>-LqiRTmpatRDbcKGVwJe</t>
  </si>
  <si>
    <t>-LqiRVKdQfjC_JiqbHyX</t>
  </si>
  <si>
    <t>-LqiRX2oyWusYEoKmveC</t>
  </si>
  <si>
    <t>-LqiRZ-d6er7upzx7d-r</t>
  </si>
  <si>
    <t>-LqiR_ZdYZhLyPSGwk5F</t>
  </si>
  <si>
    <t>-LqiRbM9ghpPIwzsd7EU</t>
  </si>
  <si>
    <t>-LqiRd5t6t766hm6nvqu</t>
  </si>
  <si>
    <t>-LqiRedcfJFj0KUIENrf</t>
  </si>
  <si>
    <t>-LqiRgMd5BHEdUXB7U7m</t>
  </si>
  <si>
    <t>-LqiRiSNT6IopBg6vgpR</t>
  </si>
  <si>
    <t>-LqiRk6flwm5IhHbKEIu</t>
  </si>
  <si>
    <t>-LqiRlfhb7cq6YvAOmmA</t>
  </si>
  <si>
    <t>-LqiRnPlDmK579m3n7cJ</t>
  </si>
  <si>
    <t>-LqiRoxSNiz7d5ySEp-v</t>
  </si>
  <si>
    <t>-LqiRqfloPyw29SKUXbR</t>
  </si>
  <si>
    <t>-LqiRsUhZwMN1a3N9Ep3</t>
  </si>
  <si>
    <t>-LqiRuBmCESaRgpxuJY6</t>
  </si>
  <si>
    <t>-LqiRvzgDMca-cZRkvv-</t>
  </si>
  <si>
    <t>-LqiRxhe0koYTWfyFCqD</t>
  </si>
  <si>
    <t>-LqiRzI9_AFVCFpeJooy</t>
  </si>
  <si>
    <t>-LqiS0IcqmMwAFzdmbdV</t>
  </si>
  <si>
    <t>-LqiS20d-QFkW6MLQbtc</t>
  </si>
  <si>
    <t>-LqiS3kiBFRccHzolIV6</t>
  </si>
  <si>
    <t>-LqiS5YhUaie27AIGAED</t>
  </si>
  <si>
    <t>-LqiS7KwRgP7-mqJtvnu</t>
  </si>
  <si>
    <t>-LqiS93wKzxGtu-yXnZA</t>
  </si>
  <si>
    <t>-LqiSAruJVXKzHHM3uS2</t>
  </si>
  <si>
    <t>-LqiSC__NayHOdkp7Ll5</t>
  </si>
  <si>
    <t>-LqiSE2T-AeWTMd_BCiA</t>
  </si>
  <si>
    <t>-LqiSFciUJts7yHoc7tl</t>
  </si>
  <si>
    <t>-LqiSHLhV7b4kYEXR20v</t>
  </si>
  <si>
    <t>-LqiSIukQo4q7O7eaTTJ</t>
  </si>
  <si>
    <t>-LqiSKbdEbeFGT-JlCbH</t>
  </si>
  <si>
    <t>-LqiSMPc_THpDvqF3aN0</t>
  </si>
  <si>
    <t>-LqiSO7lUj4S32kH-PSy</t>
  </si>
  <si>
    <t>-LqiSPwsNOkKDCGT3q_Y</t>
  </si>
  <si>
    <t>-LqiSRdczoIsHzlsveAX</t>
  </si>
  <si>
    <t>-LqiST79GIs76yKOGenw</t>
  </si>
  <si>
    <t>-LqiSUgmt11mRgoXr61R</t>
  </si>
  <si>
    <t>-LqiSWPespHKFokEGESi</t>
  </si>
  <si>
    <t>-LqiSXyc4Mrbk9u2iRMD</t>
  </si>
  <si>
    <t>-LqiSZhuLmwXW8zA35qJ</t>
  </si>
  <si>
    <t>-LqiSaVOO3lloQVMcgqL</t>
  </si>
  <si>
    <t>-LqiScDhLUkaGJYnOr0z</t>
  </si>
  <si>
    <t>-LqiSdmh7kO_pKtzPPSr</t>
  </si>
  <si>
    <t>-LqiSfUdU7Ybfdn1dBRE</t>
  </si>
  <si>
    <t>-LqiShHgrsmhpgPA3aN9</t>
  </si>
  <si>
    <t>-LqiSildFtH8n6KJaq59</t>
  </si>
  <si>
    <t>-LqiSkZdl4R4TlqQ_-t3</t>
  </si>
  <si>
    <t>-LqiSmIiL001vjitpvXg</t>
  </si>
  <si>
    <t>-LqiSo4c3ubD-rcNuRsQ</t>
  </si>
  <si>
    <t>-LqiSpotDCSsA0xOnWSc</t>
  </si>
  <si>
    <t>-LqiSranmT-ZNh-g3o8k</t>
  </si>
  <si>
    <t>-LqiStIOrsWvqHHY5pFZ</t>
  </si>
  <si>
    <t>-LqiSunkvt0Cqto7L-dx</t>
  </si>
  <si>
    <t>-LqiSwO06xSaq4QK2haR</t>
  </si>
  <si>
    <t>-LqiSy4VTtiXCBLkR6A1</t>
  </si>
  <si>
    <t>-LqiSzdfaOFk24vWVUIV</t>
  </si>
  <si>
    <t>-LqiT08dUuE6AswbG_Ks</t>
  </si>
  <si>
    <t>-LqiT1vewxo2Br5hVlVW</t>
  </si>
  <si>
    <t>-LqiT3dcWPCFiLBOc-FM</t>
  </si>
  <si>
    <t>-LqiT5Rd5qO24tc310co</t>
  </si>
  <si>
    <t>-LqiT79brJD9k1daJtkv</t>
  </si>
  <si>
    <t>-LqiT8ytsRkp7XY6NLih</t>
  </si>
  <si>
    <t>-LqiTAfVRsdopkhn-Ysn</t>
  </si>
  <si>
    <t>-LqiTCEec-uTy4eq-lXm</t>
  </si>
  <si>
    <t>-LqiTDxef2D9AZaDakOn</t>
  </si>
  <si>
    <t>-LqiTFkj5YjXzBV2IN-l</t>
  </si>
  <si>
    <t>-LqiTHSWFVNSJu4I8V1q</t>
  </si>
  <si>
    <t>-LqiTJGkw2MO3nZoXdpR</t>
  </si>
  <si>
    <t>-LqiTKzblDZEk7WpkROR</t>
  </si>
  <si>
    <t>-LqiTMZ6D1IVk82dgJ3G</t>
  </si>
  <si>
    <t>-LqiTOGdePt5tMpgCo30</t>
  </si>
  <si>
    <t>-LqiTQ8dU0l4NiL4cB3s</t>
  </si>
  <si>
    <t>-LqiTRmd12-RwbymVWpR</t>
  </si>
  <si>
    <t>-LqiTT_cGSBgWWqfaC_X</t>
  </si>
  <si>
    <t>-LqiTVcntcysPWvyuB7z</t>
  </si>
  <si>
    <t>-LqiTXLkR4vVcff_eQ7y</t>
  </si>
  <si>
    <t>-LqiTZ7gnXlkpN0AQgUI</t>
  </si>
  <si>
    <t>-LqiT_rk-j_VS5Fq8H9t</t>
  </si>
  <si>
    <t>-LqiTbN01Pg5zL1n3jZb</t>
  </si>
  <si>
    <t>-LqiTctgWpZ9N2JpcCpB</t>
  </si>
  <si>
    <t>-LqiTebhGhANbJLtx5Iy</t>
  </si>
  <si>
    <t>-LqiTg_2ixjym63hKTXH</t>
  </si>
  <si>
    <t>-LqiTi8lce5MxyHD0jep</t>
  </si>
  <si>
    <t>-LqiTjghb8B9FzhsXG9N</t>
  </si>
  <si>
    <t>-LqiTlQkgR8mNlVoS6Eh</t>
  </si>
  <si>
    <t>-LqiTnCjOgHAj8RbZEJ5</t>
  </si>
  <si>
    <t>-LqiTovgLpmi-8-8OWL1</t>
  </si>
  <si>
    <t>-LqiTqUgL4EP1m7mdpXK</t>
  </si>
  <si>
    <t>-LqiTsCiEj9VfrO21_gj</t>
  </si>
  <si>
    <t>-LqiTu4f4KT1WnQ_8nRo</t>
  </si>
  <si>
    <t>-LqiTvih39pfprXTMBUU</t>
  </si>
  <si>
    <t>-LqiTxWp4-I_MFO4ARxh</t>
  </si>
  <si>
    <t>-LqiTzDR8BemRtZe5yQJ</t>
  </si>
  <si>
    <t>-LqiU01htq5NWqFscz-y</t>
  </si>
  <si>
    <t>-LqiU1kpNcQ8yW9cFm6U</t>
  </si>
  <si>
    <t>-LqiU3JgDST93aL8R2b2</t>
  </si>
  <si>
    <t>-LqiU4ngJYTK7zkm6vqJ</t>
  </si>
  <si>
    <t>-LqiU6ap4y9g1YGIif9T</t>
  </si>
  <si>
    <t>-LqiU8JgMW-IfTImeab7</t>
  </si>
  <si>
    <t>-LqiUA7mkqcHhRAuRG_i</t>
  </si>
  <si>
    <t>-LqiUBpghiExXba0ZyOG</t>
  </si>
  <si>
    <t>-LqiUDcic4f8tvk1dbiW</t>
  </si>
  <si>
    <t>-LqiUFMwe1KA_v-z2Z-f</t>
  </si>
  <si>
    <t>-LqiUHAzn9FqDw8Vg9tQ</t>
  </si>
  <si>
    <t>-LqiUIrDKjV2fR5sbi27</t>
  </si>
  <si>
    <t>-LqiUKNo4XYGU7t51KVP</t>
  </si>
  <si>
    <t>-LqiULuN_pX_vtX9CqRi</t>
  </si>
  <si>
    <t>-LqiUNirCjBTbS6TVaA-</t>
  </si>
  <si>
    <t>-LqiUPQoL-TnJUtBPQ_7</t>
  </si>
  <si>
    <t>-LqiUQyx_ZoTzGjLOQwL</t>
  </si>
  <si>
    <t>-LqiUShBWdel5bnxnIvt</t>
  </si>
  <si>
    <t>-LqiUUGHevHhRNJD8BtH</t>
  </si>
  <si>
    <t>-LqiUWNDYt4csFoQS6DX</t>
  </si>
  <si>
    <t>-LqiUXyh10Nrur38N_jW</t>
  </si>
  <si>
    <t>-LqiUZozSMGQSuI4lEke</t>
  </si>
  <si>
    <t>-LqiUaUibubAoffIwi-g</t>
  </si>
  <si>
    <t>-LqiUbzmJtOE8RBNp2Uj</t>
  </si>
  <si>
    <t>-LqiUdYsj65iXYD7Dnki</t>
  </si>
  <si>
    <t>-LqiUfH0GheqNjxJLF5E</t>
  </si>
  <si>
    <t>-LqiUgmBJ9BUEWgXMeWa</t>
  </si>
  <si>
    <t>-LqiUiLLTPJdGdHcCrVw</t>
  </si>
  <si>
    <t>-LqiUk20fjtXMbkEWubf</t>
  </si>
  <si>
    <t>-LqiUlZwZcPkU4D_f8iI</t>
  </si>
  <si>
    <t>-LqiUn2rh7wRAANceQY0</t>
  </si>
  <si>
    <t>-LqiUo_2s6waB2XyEuei</t>
  </si>
  <si>
    <t>-LqiUq5RvkXLFm-tGzP8</t>
  </si>
  <si>
    <t>-LqiUrail4dQinCD-g6x</t>
  </si>
  <si>
    <t>-LqiUt4qw4wgmXrc3RWw</t>
  </si>
  <si>
    <t>-LqiUuc4Yo89r1c_0oA2</t>
  </si>
  <si>
    <t>-LqiUw6uMgh6JEhxEFlr</t>
  </si>
  <si>
    <t>-LqiUxfvXjRqa6sSOVbA</t>
  </si>
  <si>
    <t>-LqiUzOvouigciueD11H</t>
  </si>
  <si>
    <t>Value.CO2</t>
  </si>
  <si>
    <t>Value.O2</t>
  </si>
  <si>
    <t>Value.PM</t>
  </si>
  <si>
    <t>Value.RH</t>
  </si>
  <si>
    <t>Value.T</t>
  </si>
  <si>
    <t>Value.TVOC</t>
  </si>
  <si>
    <t>Value.Timestamp</t>
  </si>
  <si>
    <t>Value.mVoltageCO2</t>
  </si>
  <si>
    <t>1570500214253</t>
  </si>
  <si>
    <t>1570500221744</t>
  </si>
  <si>
    <t>1570500229238</t>
  </si>
  <si>
    <t>1570500236726</t>
  </si>
  <si>
    <t>1570500244228</t>
  </si>
  <si>
    <t>1570500251719</t>
  </si>
  <si>
    <t>1570500259208</t>
  </si>
  <si>
    <t>1570500266717</t>
  </si>
  <si>
    <t>1570500274202</t>
  </si>
  <si>
    <t>1570500281697</t>
  </si>
  <si>
    <t>1570500289192</t>
  </si>
  <si>
    <t>1570500296686</t>
  </si>
  <si>
    <t>1570500304175</t>
  </si>
  <si>
    <t>1570502115623</t>
  </si>
  <si>
    <t>1570502121903</t>
  </si>
  <si>
    <t>1570502128086</t>
  </si>
  <si>
    <t>1570502134267</t>
  </si>
  <si>
    <t>1570502140448</t>
  </si>
  <si>
    <t>1570502146632</t>
  </si>
  <si>
    <t>1570502152827</t>
  </si>
  <si>
    <t>1570502158992</t>
  </si>
  <si>
    <t>1570502165178</t>
  </si>
  <si>
    <t>1570502171366</t>
  </si>
  <si>
    <t>1570502177541</t>
  </si>
  <si>
    <t>1570502196290</t>
  </si>
  <si>
    <t>1570502202591</t>
  </si>
  <si>
    <t>1570502209252</t>
  </si>
  <si>
    <t>1570502215991</t>
  </si>
  <si>
    <t>1570502222172</t>
  </si>
  <si>
    <t>1570502228357</t>
  </si>
  <si>
    <t>1570502234538</t>
  </si>
  <si>
    <t>1570502240722</t>
  </si>
  <si>
    <t>1570502246912</t>
  </si>
  <si>
    <t>1570502253085</t>
  </si>
  <si>
    <t>1570502259271</t>
  </si>
  <si>
    <t>1570502265449</t>
  </si>
  <si>
    <t>1570502271634</t>
  </si>
  <si>
    <t>1570502277817</t>
  </si>
  <si>
    <t>1570502284602</t>
  </si>
  <si>
    <t>1570502291215</t>
  </si>
  <si>
    <t>1570502298182</t>
  </si>
  <si>
    <t>1570502304398</t>
  </si>
  <si>
    <t>1570502359013</t>
  </si>
  <si>
    <t>1570502365400</t>
  </si>
  <si>
    <t>1570502371495</t>
  </si>
  <si>
    <t>1570502377679</t>
  </si>
  <si>
    <t>1570502383861</t>
  </si>
  <si>
    <t>1570502390049</t>
  </si>
  <si>
    <t>1570502408840</t>
  </si>
  <si>
    <t>1570502415110</t>
  </si>
  <si>
    <t>1570502432437</t>
  </si>
  <si>
    <t>1570502438893</t>
  </si>
  <si>
    <t>1570502445076</t>
  </si>
  <si>
    <t>1570502459892</t>
  </si>
  <si>
    <t>1570502466194</t>
  </si>
  <si>
    <t>1570502472379</t>
  </si>
  <si>
    <t>1570502478564</t>
  </si>
  <si>
    <t>1570502484751</t>
  </si>
  <si>
    <t>1570502490935</t>
  </si>
  <si>
    <t>1570502497121</t>
  </si>
  <si>
    <t>1570502503306</t>
  </si>
  <si>
    <t>1570502509492</t>
  </si>
  <si>
    <t>1570502515676</t>
  </si>
  <si>
    <t>1570502521864</t>
  </si>
  <si>
    <t>1570502528046</t>
  </si>
  <si>
    <t>1570502534234</t>
  </si>
  <si>
    <t>1570502540420</t>
  </si>
  <si>
    <t>1570502546601</t>
  </si>
  <si>
    <t>1570502552789</t>
  </si>
  <si>
    <t>1570502560105</t>
  </si>
  <si>
    <t>1570502566189</t>
  </si>
  <si>
    <t>1570502572374</t>
  </si>
  <si>
    <t>1570502578559</t>
  </si>
  <si>
    <t>1570502584745</t>
  </si>
  <si>
    <t>1570502590932</t>
  </si>
  <si>
    <t>1570502597115</t>
  </si>
  <si>
    <t>1570502603299</t>
  </si>
  <si>
    <t>1570502609482</t>
  </si>
  <si>
    <t>1570502615668</t>
  </si>
  <si>
    <t>1570502621850</t>
  </si>
  <si>
    <t>1570502628035</t>
  </si>
  <si>
    <t>1570502634219</t>
  </si>
  <si>
    <t>1570502640402</t>
  </si>
  <si>
    <t>1570502646590</t>
  </si>
  <si>
    <t>1570502652773</t>
  </si>
  <si>
    <t>1570502658956</t>
  </si>
  <si>
    <t>1570502665139</t>
  </si>
  <si>
    <t>1570502672354</t>
  </si>
  <si>
    <t>1570502678539</t>
  </si>
  <si>
    <t>1570502684720</t>
  </si>
  <si>
    <t>1570502690908</t>
  </si>
  <si>
    <t>1570502697088</t>
  </si>
  <si>
    <t>1570502703271</t>
  </si>
  <si>
    <t>1570502709455</t>
  </si>
  <si>
    <t>1570502715639</t>
  </si>
  <si>
    <t>1570502721824</t>
  </si>
  <si>
    <t>1570502728009</t>
  </si>
  <si>
    <t>1570502734194</t>
  </si>
  <si>
    <t>1570502740379</t>
  </si>
  <si>
    <t>1570502746563</t>
  </si>
  <si>
    <t>1570502752744</t>
  </si>
  <si>
    <t>1570502758929</t>
  </si>
  <si>
    <t>1570502765115</t>
  </si>
  <si>
    <t>1570502771297</t>
  </si>
  <si>
    <t>1570502777486</t>
  </si>
  <si>
    <t>1570502783667</t>
  </si>
  <si>
    <t>1570502789857</t>
  </si>
  <si>
    <t>1570502796037</t>
  </si>
  <si>
    <t>1570502802220</t>
  </si>
  <si>
    <t>1570502808403</t>
  </si>
  <si>
    <t>1570502814588</t>
  </si>
  <si>
    <t>1570502820773</t>
  </si>
  <si>
    <t>1570502826957</t>
  </si>
  <si>
    <t>1570502833144</t>
  </si>
  <si>
    <t>1570502840272</t>
  </si>
  <si>
    <t>1570502846540</t>
  </si>
  <si>
    <t>1570502852728</t>
  </si>
  <si>
    <t>1570502858908</t>
  </si>
  <si>
    <t>1570502865094</t>
  </si>
  <si>
    <t>1570502905292</t>
  </si>
  <si>
    <t>1570502911603</t>
  </si>
  <si>
    <t>1570502917789</t>
  </si>
  <si>
    <t>1570502935092</t>
  </si>
  <si>
    <t>1570502941399</t>
  </si>
  <si>
    <t>1570502947585</t>
  </si>
  <si>
    <t>1570502953770</t>
  </si>
  <si>
    <t>1570502959954</t>
  </si>
  <si>
    <t>1570502966136</t>
  </si>
  <si>
    <t>1570502972323</t>
  </si>
  <si>
    <t>1570502980568</t>
  </si>
  <si>
    <t>1570502986752</t>
  </si>
  <si>
    <t>1570502992936</t>
  </si>
  <si>
    <t>1570503000150</t>
  </si>
  <si>
    <t>1570503006333</t>
  </si>
  <si>
    <t>1570503012523</t>
  </si>
  <si>
    <t>1570503018703</t>
  </si>
  <si>
    <t>1570503024887</t>
  </si>
  <si>
    <t>1570503031075</t>
  </si>
  <si>
    <t>1570503037261</t>
  </si>
  <si>
    <t>1570503043441</t>
  </si>
  <si>
    <t>1570503049627</t>
  </si>
  <si>
    <t>1570503055814</t>
  </si>
  <si>
    <t>1570503061997</t>
  </si>
  <si>
    <t>1570503069209</t>
  </si>
  <si>
    <t>1570503075396</t>
  </si>
  <si>
    <t>1570503081580</t>
  </si>
  <si>
    <t>1570503087761</t>
  </si>
  <si>
    <t>1570503093947</t>
  </si>
  <si>
    <t>1570503100130</t>
  </si>
  <si>
    <t>1570503106314</t>
  </si>
  <si>
    <t>1570503112499</t>
  </si>
  <si>
    <t>1570503118684</t>
  </si>
  <si>
    <t>1570503124876</t>
  </si>
  <si>
    <t>1570503131051</t>
  </si>
  <si>
    <t>1570503137234</t>
  </si>
  <si>
    <t>1570503143421</t>
  </si>
  <si>
    <t>1570503150633</t>
  </si>
  <si>
    <t>1570503156819</t>
  </si>
  <si>
    <t>1570503163001</t>
  </si>
  <si>
    <t>1570503169188</t>
  </si>
  <si>
    <t>1570503175371</t>
  </si>
  <si>
    <t>1570503181555</t>
  </si>
  <si>
    <t>1570503187740</t>
  </si>
  <si>
    <t>1570503193925</t>
  </si>
  <si>
    <t>1570503200107</t>
  </si>
  <si>
    <t>1570503206292</t>
  </si>
  <si>
    <t>1570503212480</t>
  </si>
  <si>
    <t>1570503218668</t>
  </si>
  <si>
    <t>1570503224843</t>
  </si>
  <si>
    <t>1570503231027</t>
  </si>
  <si>
    <t>1570503237213</t>
  </si>
  <si>
    <t>1570503243396</t>
  </si>
  <si>
    <t>1570503249581</t>
  </si>
  <si>
    <t>1570503255764</t>
  </si>
  <si>
    <t>1570503261949</t>
  </si>
  <si>
    <t>1570503268137</t>
  </si>
  <si>
    <t>1570503274319</t>
  </si>
  <si>
    <t>1570503280502</t>
  </si>
  <si>
    <t>1570503286685</t>
  </si>
  <si>
    <t>1570503292873</t>
  </si>
  <si>
    <t>1570503299055</t>
  </si>
  <si>
    <t>1570503305241</t>
  </si>
  <si>
    <t>1570503311423</t>
  </si>
  <si>
    <t>1570503317608</t>
  </si>
  <si>
    <t>1570503323792</t>
  </si>
  <si>
    <t>1570503329978</t>
  </si>
  <si>
    <t>1570503336160</t>
  </si>
  <si>
    <t>1570503342347</t>
  </si>
  <si>
    <t>1570503348534</t>
  </si>
  <si>
    <t>1570503355743</t>
  </si>
  <si>
    <t>1570503361927</t>
  </si>
  <si>
    <t>1570503368111</t>
  </si>
  <si>
    <t>1570503374296</t>
  </si>
  <si>
    <t>1570503380478</t>
  </si>
  <si>
    <t>1570503386666</t>
  </si>
  <si>
    <t>1570503447431</t>
  </si>
  <si>
    <t>1570503453732</t>
  </si>
  <si>
    <t>1570503459918</t>
  </si>
  <si>
    <t>1570503466100</t>
  </si>
  <si>
    <t>1570503472287</t>
  </si>
  <si>
    <t>1570503478472</t>
  </si>
  <si>
    <t>1570503484658</t>
  </si>
  <si>
    <t>1570503490843</t>
  </si>
  <si>
    <t>1570503497028</t>
  </si>
  <si>
    <t>1570503522896</t>
  </si>
  <si>
    <t>1570503529197</t>
  </si>
  <si>
    <t>1570503535382</t>
  </si>
  <si>
    <t>1570503555939</t>
  </si>
  <si>
    <t>1570503562161</t>
  </si>
  <si>
    <t>1570503568344</t>
  </si>
  <si>
    <t>1570503574526</t>
  </si>
  <si>
    <t>1570503580710</t>
  </si>
  <si>
    <t>1570503586894</t>
  </si>
  <si>
    <t>1570503593080</t>
  </si>
  <si>
    <t>1570503599266</t>
  </si>
  <si>
    <t>1570503605452</t>
  </si>
  <si>
    <t>1570503612665</t>
  </si>
  <si>
    <t>1570503618860</t>
  </si>
  <si>
    <t>1570503625040</t>
  </si>
  <si>
    <t>1570503631216</t>
  </si>
  <si>
    <t>1570503637415</t>
  </si>
  <si>
    <t>1570503643585</t>
  </si>
  <si>
    <t>1570503649766</t>
  </si>
  <si>
    <t>1570503656810</t>
  </si>
  <si>
    <t>1570503663168</t>
  </si>
  <si>
    <t>1570503669349</t>
  </si>
  <si>
    <t>1570503675533</t>
  </si>
  <si>
    <t>1570503681719</t>
  </si>
  <si>
    <t>1570503687902</t>
  </si>
  <si>
    <t>1570503694085</t>
  </si>
  <si>
    <t>1570503700270</t>
  </si>
  <si>
    <t>1570503706455</t>
  </si>
  <si>
    <t>1570503712638</t>
  </si>
  <si>
    <t>1570503718822</t>
  </si>
  <si>
    <t>1570503725004</t>
  </si>
  <si>
    <t>1570503731190</t>
  </si>
  <si>
    <t>1570503737375</t>
  </si>
  <si>
    <t>1570503743559</t>
  </si>
  <si>
    <t>1570503749742</t>
  </si>
  <si>
    <t>1570503755926</t>
  </si>
  <si>
    <t>1570503763197</t>
  </si>
  <si>
    <t>1570503770353</t>
  </si>
  <si>
    <t>1570503776536</t>
  </si>
  <si>
    <t>1570503782717</t>
  </si>
  <si>
    <t>1570503788902</t>
  </si>
  <si>
    <t>1570503795085</t>
  </si>
  <si>
    <t>1570503801269</t>
  </si>
  <si>
    <t>1570503807451</t>
  </si>
  <si>
    <t>1570503813634</t>
  </si>
  <si>
    <t>1570503819816</t>
  </si>
  <si>
    <t>1570503826007</t>
  </si>
  <si>
    <t>1570503832185</t>
  </si>
  <si>
    <t>1570503839398</t>
  </si>
  <si>
    <t>1570503845580</t>
  </si>
  <si>
    <t>1570503851762</t>
  </si>
  <si>
    <t>1570503857947</t>
  </si>
  <si>
    <t>1570503864130</t>
  </si>
  <si>
    <t>1570503870313</t>
  </si>
  <si>
    <t>1570503876498</t>
  </si>
  <si>
    <t>1570503882679</t>
  </si>
  <si>
    <t>1570503888863</t>
  </si>
  <si>
    <t>1570503895951</t>
  </si>
  <si>
    <t>1570503902260</t>
  </si>
  <si>
    <t>1570503908445</t>
  </si>
  <si>
    <t>1570503914627</t>
  </si>
  <si>
    <t>1570503920808</t>
  </si>
  <si>
    <t>1570503926993</t>
  </si>
  <si>
    <t>1570503933176</t>
  </si>
  <si>
    <t>1570505011695</t>
  </si>
  <si>
    <t>1570505019294</t>
  </si>
  <si>
    <t>1570505026527</t>
  </si>
  <si>
    <t>1570505250890</t>
  </si>
  <si>
    <t>1570505258091</t>
  </si>
  <si>
    <t>1570505282878</t>
  </si>
  <si>
    <t>1570505290183</t>
  </si>
  <si>
    <t>1570505297492</t>
  </si>
  <si>
    <t>1570505305080</t>
  </si>
  <si>
    <t>1570505311800</t>
  </si>
  <si>
    <t>1570505319042</t>
  </si>
  <si>
    <t>1570505326241</t>
  </si>
  <si>
    <t>1570505333439</t>
  </si>
  <si>
    <t>1570505340680</t>
  </si>
  <si>
    <t>1570505347880</t>
  </si>
  <si>
    <t>1570505409833</t>
  </si>
  <si>
    <t>1570505417103</t>
  </si>
  <si>
    <t>1570505424351</t>
  </si>
  <si>
    <t>1570505431583</t>
  </si>
  <si>
    <t>1570505439062</t>
  </si>
  <si>
    <t>1570505445983</t>
  </si>
  <si>
    <t>1570505453954</t>
  </si>
  <si>
    <t>1570505461424</t>
  </si>
  <si>
    <t>1570505468667</t>
  </si>
  <si>
    <t>1570505475871</t>
  </si>
  <si>
    <t>1570505483071</t>
  </si>
  <si>
    <t>1570505490312</t>
  </si>
  <si>
    <t>1570505497503</t>
  </si>
  <si>
    <t>1570505504703</t>
  </si>
  <si>
    <t>1570506254102</t>
  </si>
  <si>
    <t>1570506261343</t>
  </si>
  <si>
    <t>1570506268542</t>
  </si>
  <si>
    <t>1570506275732</t>
  </si>
  <si>
    <t>1570506283026</t>
  </si>
  <si>
    <t>1570506290176</t>
  </si>
  <si>
    <t>1570506443145</t>
  </si>
  <si>
    <t>1570506450407</t>
  </si>
  <si>
    <t>1570506457618</t>
  </si>
  <si>
    <t>1570506466813</t>
  </si>
  <si>
    <t>1570506474143</t>
  </si>
  <si>
    <t>1570506481295</t>
  </si>
  <si>
    <t>1570506488505</t>
  </si>
  <si>
    <t>1570506495697</t>
  </si>
  <si>
    <t>1570506502936</t>
  </si>
  <si>
    <t>1570506510145</t>
  </si>
  <si>
    <t>1570506517384</t>
  </si>
  <si>
    <t>1570506524576</t>
  </si>
  <si>
    <t>1570506531793</t>
  </si>
  <si>
    <t>1570506539016</t>
  </si>
  <si>
    <t>1570506546223</t>
  </si>
  <si>
    <t>1570506553415</t>
  </si>
  <si>
    <t>1570506560664</t>
  </si>
  <si>
    <t>1570506567856</t>
  </si>
  <si>
    <t>1570506575065</t>
  </si>
  <si>
    <t>1570506582298</t>
  </si>
  <si>
    <t>1570506589495</t>
  </si>
  <si>
    <t>1570506596697</t>
  </si>
  <si>
    <t>1570506603944</t>
  </si>
  <si>
    <t>1570506613235</t>
  </si>
  <si>
    <t>1570506620377</t>
  </si>
  <si>
    <t>1570506627617</t>
  </si>
  <si>
    <t>1570506634818</t>
  </si>
  <si>
    <t>1570506642019</t>
  </si>
  <si>
    <t>1570506649258</t>
  </si>
  <si>
    <t>1570506656457</t>
  </si>
  <si>
    <t>1570506663666</t>
  </si>
  <si>
    <t>1570506670898</t>
  </si>
  <si>
    <t>1570506678097</t>
  </si>
  <si>
    <t>1570506685298</t>
  </si>
  <si>
    <t>1570506694589</t>
  </si>
  <si>
    <t>1570506701813</t>
  </si>
  <si>
    <t>1570506709012</t>
  </si>
  <si>
    <t>1570506716341</t>
  </si>
  <si>
    <t>1570506723450</t>
  </si>
  <si>
    <t>1570506730652</t>
  </si>
  <si>
    <t>1570506737859</t>
  </si>
  <si>
    <t>1570506745103</t>
  </si>
  <si>
    <t>1570506752291</t>
  </si>
  <si>
    <t>1570506759542</t>
  </si>
  <si>
    <t>1570506766711</t>
  </si>
  <si>
    <t>1570506773943</t>
  </si>
  <si>
    <t>1570506781132</t>
  </si>
  <si>
    <t>1570506788371</t>
  </si>
  <si>
    <t>1570506795608</t>
  </si>
  <si>
    <t>1570506802779</t>
  </si>
  <si>
    <t>1570506948009</t>
  </si>
  <si>
    <t>1570506955311</t>
  </si>
  <si>
    <t>1570506962522</t>
  </si>
  <si>
    <t>1570506969761</t>
  </si>
  <si>
    <t>1570506976953</t>
  </si>
  <si>
    <t>1570506985274</t>
  </si>
  <si>
    <t>1570506992424</t>
  </si>
  <si>
    <t>1570506999633</t>
  </si>
  <si>
    <t>1570507006908</t>
  </si>
  <si>
    <t>1570507014115</t>
  </si>
  <si>
    <t>1570507021258</t>
  </si>
  <si>
    <t>1570507028499</t>
  </si>
  <si>
    <t>1570507037833</t>
  </si>
  <si>
    <t>1570507044980</t>
  </si>
  <si>
    <t>1570507052190</t>
  </si>
  <si>
    <t>1570507059421</t>
  </si>
  <si>
    <t>1570507066631</t>
  </si>
  <si>
    <t>1570507073961</t>
  </si>
  <si>
    <t>1570507081043</t>
  </si>
  <si>
    <t>1570507088282</t>
  </si>
  <si>
    <t>1570507095481</t>
  </si>
  <si>
    <t>1570507102714</t>
  </si>
  <si>
    <t>1570507109921</t>
  </si>
  <si>
    <t>1570507117114</t>
  </si>
  <si>
    <t>1570507124361</t>
  </si>
  <si>
    <t>1570507131561</t>
  </si>
  <si>
    <t>1570507138765</t>
  </si>
  <si>
    <t>1570507146004</t>
  </si>
  <si>
    <t>1570507153202</t>
  </si>
  <si>
    <t>1570507160393</t>
  </si>
  <si>
    <t>1570507167643</t>
  </si>
  <si>
    <t>1570507174835</t>
  </si>
  <si>
    <t>1570507182003</t>
  </si>
  <si>
    <t>1570507773975</t>
  </si>
  <si>
    <t>1570507782246</t>
  </si>
  <si>
    <t>1570507790446</t>
  </si>
  <si>
    <t>1570507823468</t>
  </si>
  <si>
    <t>1570507831755</t>
  </si>
  <si>
    <t>1570507840036</t>
  </si>
  <si>
    <t>1570507848269</t>
  </si>
  <si>
    <t>1570507856478</t>
  </si>
  <si>
    <t>1570507949511</t>
  </si>
  <si>
    <t>1570507956764</t>
  </si>
  <si>
    <t>1570507963966</t>
  </si>
  <si>
    <t>1570507971176</t>
  </si>
  <si>
    <t>1570507978405</t>
  </si>
  <si>
    <t>1570507985615</t>
  </si>
  <si>
    <t>1570507992816</t>
  </si>
  <si>
    <t>1570508000046</t>
  </si>
  <si>
    <t>1570508007255</t>
  </si>
  <si>
    <t>1570508014485</t>
  </si>
  <si>
    <t>1570508021697</t>
  </si>
  <si>
    <t>1570508028886</t>
  </si>
  <si>
    <t>1570508036136</t>
  </si>
  <si>
    <t>1570508043336</t>
  </si>
  <si>
    <t>1570508050537</t>
  </si>
  <si>
    <t>1570508057765</t>
  </si>
  <si>
    <t>1570508064976</t>
  </si>
  <si>
    <t>1570508072173</t>
  </si>
  <si>
    <t>1570508081038</t>
  </si>
  <si>
    <t>1570508088675</t>
  </si>
  <si>
    <t>1570508178660</t>
  </si>
  <si>
    <t>1570508185969</t>
  </si>
  <si>
    <t>1570508193222</t>
  </si>
  <si>
    <t>1570508200410</t>
  </si>
  <si>
    <t>1570508207628</t>
  </si>
  <si>
    <t>1570508214859</t>
  </si>
  <si>
    <t>1570508222059</t>
  </si>
  <si>
    <t>1570508229277</t>
  </si>
  <si>
    <t>1570508274065</t>
  </si>
  <si>
    <t>1570508282224</t>
  </si>
  <si>
    <t>1570508290384</t>
  </si>
  <si>
    <t>1570508298543</t>
  </si>
  <si>
    <t>1570508306719</t>
  </si>
  <si>
    <t>1570508315149</t>
  </si>
  <si>
    <t>1570508323385</t>
  </si>
  <si>
    <t>1570508331692</t>
  </si>
  <si>
    <t>1570508339882</t>
  </si>
  <si>
    <t>1570508348051</t>
  </si>
  <si>
    <t>1570508356204</t>
  </si>
  <si>
    <t>1570508364449</t>
  </si>
  <si>
    <t>1570508371565</t>
  </si>
  <si>
    <t>1570508378756</t>
  </si>
  <si>
    <t>1570508385998</t>
  </si>
  <si>
    <t>1570508393197</t>
  </si>
  <si>
    <t>1570508402501</t>
  </si>
  <si>
    <t>1570508444476</t>
  </si>
  <si>
    <t>1570508451916</t>
  </si>
  <si>
    <t>1570508459127</t>
  </si>
  <si>
    <t>1570508466370</t>
  </si>
  <si>
    <t>1570508473580</t>
  </si>
  <si>
    <t>1570508491741</t>
  </si>
  <si>
    <t>1570508499253</t>
  </si>
  <si>
    <t>1570508506503</t>
  </si>
  <si>
    <t>1570508513734</t>
  </si>
  <si>
    <t>1570508520902</t>
  </si>
  <si>
    <t>1570508528143</t>
  </si>
  <si>
    <t>1570508535334</t>
  </si>
  <si>
    <t>1570508543583</t>
  </si>
  <si>
    <t>1570508550822</t>
  </si>
  <si>
    <t>1570508558062</t>
  </si>
  <si>
    <t>1570508623029</t>
  </si>
  <si>
    <t>1570508630522</t>
  </si>
  <si>
    <t>1570508638813</t>
  </si>
  <si>
    <t>1570508646002</t>
  </si>
  <si>
    <t>1570508653252</t>
  </si>
  <si>
    <t>1570508660442</t>
  </si>
  <si>
    <t>1570508667644</t>
  </si>
  <si>
    <t>1570508674882</t>
  </si>
  <si>
    <t>1570508682205</t>
  </si>
  <si>
    <t>1570508689281</t>
  </si>
  <si>
    <t>1570508696524</t>
  </si>
  <si>
    <t>1570508703761</t>
  </si>
  <si>
    <t>1570508710974</t>
  </si>
  <si>
    <t>1570508718172</t>
  </si>
  <si>
    <t>1570508725412</t>
  </si>
  <si>
    <t>1570508732602</t>
  </si>
  <si>
    <t>1570508739852</t>
  </si>
  <si>
    <t>1570508747042</t>
  </si>
  <si>
    <t>1570508754293</t>
  </si>
  <si>
    <t>1570508761494</t>
  </si>
  <si>
    <t>1570508769741</t>
  </si>
  <si>
    <t>1570508776922</t>
  </si>
  <si>
    <t>1570508786666</t>
  </si>
  <si>
    <t>1570508793427</t>
  </si>
  <si>
    <t>1570508800626</t>
  </si>
  <si>
    <t>1570508807863</t>
  </si>
  <si>
    <t>1570508815064</t>
  </si>
  <si>
    <t>1570508822296</t>
  </si>
  <si>
    <t>1570508829503</t>
  </si>
  <si>
    <t>1570508836696</t>
  </si>
  <si>
    <t>1570508843937</t>
  </si>
  <si>
    <t>1570508851136</t>
  </si>
  <si>
    <t>1570508858387</t>
  </si>
  <si>
    <t>1570508949551</t>
  </si>
  <si>
    <t>1570508956701</t>
  </si>
  <si>
    <t>1570508963907</t>
  </si>
  <si>
    <t>1570508971108</t>
  </si>
  <si>
    <t>1570508979370</t>
  </si>
  <si>
    <t>1570508986579</t>
  </si>
  <si>
    <t>1570508993827</t>
  </si>
  <si>
    <t>1570509001022</t>
  </si>
  <si>
    <t>1570509008227</t>
  </si>
  <si>
    <t>1570509017477</t>
  </si>
  <si>
    <t>1570509024876</t>
  </si>
  <si>
    <t>1570509031956</t>
  </si>
  <si>
    <t>1570509039157</t>
  </si>
  <si>
    <t>1570509046387</t>
  </si>
  <si>
    <t>1570509053597</t>
  </si>
  <si>
    <t>1570509060837</t>
  </si>
  <si>
    <t>1570509068124</t>
  </si>
  <si>
    <t>1570509075237</t>
  </si>
  <si>
    <t>1570509082461</t>
  </si>
  <si>
    <t>1570509089678</t>
  </si>
  <si>
    <t>1570509096886</t>
  </si>
  <si>
    <t>1570509114901</t>
  </si>
  <si>
    <t>1570509123412</t>
  </si>
  <si>
    <t>1570509130531</t>
  </si>
  <si>
    <t>1570509137732</t>
  </si>
  <si>
    <t>1570509144932</t>
  </si>
  <si>
    <t>1570509152168</t>
  </si>
  <si>
    <t>1570509709056</t>
  </si>
  <si>
    <t>1570509717351</t>
  </si>
  <si>
    <t>1570509725550</t>
  </si>
  <si>
    <t>1570509755944</t>
  </si>
  <si>
    <t>1570509789128</t>
  </si>
  <si>
    <t>1570509796049</t>
  </si>
  <si>
    <t>1570509803291</t>
  </si>
  <si>
    <t>1570509810480</t>
  </si>
  <si>
    <t>1570509817933</t>
  </si>
  <si>
    <t>1570509824923</t>
  </si>
  <si>
    <t>1570509833191</t>
  </si>
  <si>
    <t>1570509840399</t>
  </si>
  <si>
    <t>1570509847611</t>
  </si>
  <si>
    <t>1570509854802</t>
  </si>
  <si>
    <t>1570509862003</t>
  </si>
  <si>
    <t>1570509869243</t>
  </si>
  <si>
    <t>1570509876471</t>
  </si>
  <si>
    <t>1570509883693</t>
  </si>
  <si>
    <t>1570509890895</t>
  </si>
  <si>
    <t>1570509898130</t>
  </si>
  <si>
    <t>1570509905330</t>
  </si>
  <si>
    <t>1570509912529</t>
  </si>
  <si>
    <t>1570509919769</t>
  </si>
  <si>
    <t>1570509926963</t>
  </si>
  <si>
    <t>1570509934251</t>
  </si>
  <si>
    <t>1570509941412</t>
  </si>
  <si>
    <t>1570509948602</t>
  </si>
  <si>
    <t>1570509957486</t>
  </si>
  <si>
    <t>1570510322892</t>
  </si>
  <si>
    <t>1570510331093</t>
  </si>
  <si>
    <t>1570510339280</t>
  </si>
  <si>
    <t>1570510347479</t>
  </si>
  <si>
    <t>1570510355652</t>
  </si>
  <si>
    <t>1570510395192</t>
  </si>
  <si>
    <t>1570510427514</t>
  </si>
  <si>
    <t>1570510431944</t>
  </si>
  <si>
    <t>1570510436832</t>
  </si>
  <si>
    <t>1570510441233</t>
  </si>
  <si>
    <t>1570510445546</t>
  </si>
  <si>
    <t>1570510449894</t>
  </si>
  <si>
    <t>1570510455516</t>
  </si>
  <si>
    <t>1570510460384</t>
  </si>
  <si>
    <t>1570510464754</t>
  </si>
  <si>
    <t>1570510469905</t>
  </si>
  <si>
    <t>1570510474234</t>
  </si>
  <si>
    <t>1570510478715</t>
  </si>
  <si>
    <t>1570510505534</t>
  </si>
  <si>
    <t>1570510509973</t>
  </si>
  <si>
    <t>1570510514373</t>
  </si>
  <si>
    <t>1570510518723</t>
  </si>
  <si>
    <t>1570510523131</t>
  </si>
  <si>
    <t>1570510527560</t>
  </si>
  <si>
    <t>1570510531973</t>
  </si>
  <si>
    <t>1570510536361</t>
  </si>
  <si>
    <t>1570510540771</t>
  </si>
  <si>
    <t>1570510545122</t>
  </si>
  <si>
    <t>1570510549533</t>
  </si>
  <si>
    <t>1570510553961</t>
  </si>
  <si>
    <t>1570510558371</t>
  </si>
  <si>
    <t>1570510562721</t>
  </si>
  <si>
    <t>1570510567133</t>
  </si>
  <si>
    <t>1570510571562</t>
  </si>
  <si>
    <t>1570510576001</t>
  </si>
  <si>
    <t>1570510606177</t>
  </si>
  <si>
    <t>1570510610529</t>
  </si>
  <si>
    <t>1570510614850</t>
  </si>
  <si>
    <t>1570510619278</t>
  </si>
  <si>
    <t>1570510623678</t>
  </si>
  <si>
    <t>1570510656766</t>
  </si>
  <si>
    <t>1570510662116</t>
  </si>
  <si>
    <t>1570510695052</t>
  </si>
  <si>
    <t>1570510700522</t>
  </si>
  <si>
    <t>1570510706492</t>
  </si>
  <si>
    <t>1570510711931</t>
  </si>
  <si>
    <t>1570510717291</t>
  </si>
  <si>
    <t>1570510722760</t>
  </si>
  <si>
    <t>1570510728132</t>
  </si>
  <si>
    <t>1570510733520</t>
  </si>
  <si>
    <t>1570510739002</t>
  </si>
  <si>
    <t>1570510744400</t>
  </si>
  <si>
    <t>1570510749732</t>
  </si>
  <si>
    <t>1570510755130</t>
  </si>
  <si>
    <t>1570510760530</t>
  </si>
  <si>
    <t>1570510766811</t>
  </si>
  <si>
    <t>1570510772172</t>
  </si>
  <si>
    <t>1570510777548</t>
  </si>
  <si>
    <t>1570510782930</t>
  </si>
  <si>
    <t>1570510788329</t>
  </si>
  <si>
    <t>1570510793729</t>
  </si>
  <si>
    <t>1570510799278</t>
  </si>
  <si>
    <t>1570510804651</t>
  </si>
  <si>
    <t>1570510810080</t>
  </si>
  <si>
    <t>1570510815491</t>
  </si>
  <si>
    <t>1570510820882</t>
  </si>
  <si>
    <t>1570510826292</t>
  </si>
  <si>
    <t>1570510831761</t>
  </si>
  <si>
    <t>1570510837253</t>
  </si>
  <si>
    <t>1570510842681</t>
  </si>
  <si>
    <t>1570510848132</t>
  </si>
  <si>
    <t>1570510853601</t>
  </si>
  <si>
    <t>1570510858933</t>
  </si>
  <si>
    <t>1570510864362</t>
  </si>
  <si>
    <t>1570510869773</t>
  </si>
  <si>
    <t>1570510875174</t>
  </si>
  <si>
    <t>1570510882849</t>
  </si>
  <si>
    <t>1570510888289</t>
  </si>
  <si>
    <t>1570510893730</t>
  </si>
  <si>
    <t>1570510899129</t>
  </si>
  <si>
    <t>1570510904530</t>
  </si>
  <si>
    <t>1570510909969</t>
  </si>
  <si>
    <t>1570510915329</t>
  </si>
  <si>
    <t>1570510920809</t>
  </si>
  <si>
    <t>1570510926210</t>
  </si>
  <si>
    <t>1570510931652</t>
  </si>
  <si>
    <t>1570510937078</t>
  </si>
  <si>
    <t>1570510942537</t>
  </si>
  <si>
    <t>1570510947888</t>
  </si>
  <si>
    <t>1570510953357</t>
  </si>
  <si>
    <t>1570510958729</t>
  </si>
  <si>
    <t>1570510964170</t>
  </si>
  <si>
    <t>1570510969568</t>
  </si>
  <si>
    <t>1570510975198</t>
  </si>
  <si>
    <t>1570510980609</t>
  </si>
  <si>
    <t>1570510986078</t>
  </si>
  <si>
    <t>1570510991491</t>
  </si>
  <si>
    <t>1570510996957</t>
  </si>
  <si>
    <t>1570511002418</t>
  </si>
  <si>
    <t>1570511033930</t>
  </si>
  <si>
    <t>1570511039282</t>
  </si>
  <si>
    <t>1570511044642</t>
  </si>
  <si>
    <t>1570511078053</t>
  </si>
  <si>
    <t>1570511082944</t>
  </si>
  <si>
    <t>1570511087761</t>
  </si>
  <si>
    <t>1570511092603</t>
  </si>
  <si>
    <t>1570511097412</t>
  </si>
  <si>
    <t>1570511102765</t>
  </si>
  <si>
    <t>1570511107613</t>
  </si>
  <si>
    <t>1570511112482</t>
  </si>
  <si>
    <t>1570511118572</t>
  </si>
  <si>
    <t>1570511123402</t>
  </si>
  <si>
    <t>1570511129357</t>
  </si>
  <si>
    <t>1570511134203</t>
  </si>
  <si>
    <t>1570511139013</t>
  </si>
  <si>
    <t>1570511143890</t>
  </si>
  <si>
    <t>1570511148734</t>
  </si>
  <si>
    <t>1570511178325</t>
  </si>
  <si>
    <t>1570511183273</t>
  </si>
  <si>
    <t>1570511188113</t>
  </si>
  <si>
    <t>1570511192965</t>
  </si>
  <si>
    <t>1570511197853</t>
  </si>
  <si>
    <t>1570511202753</t>
  </si>
  <si>
    <t>1570511207644</t>
  </si>
  <si>
    <t>1570511212514</t>
  </si>
  <si>
    <t>1570511217406</t>
  </si>
  <si>
    <t>1570511222234</t>
  </si>
  <si>
    <t>1570511227165</t>
  </si>
  <si>
    <t>1570511231995</t>
  </si>
  <si>
    <t>1570511236885</t>
  </si>
  <si>
    <t>1570511241768</t>
  </si>
  <si>
    <t>1570511246644</t>
  </si>
  <si>
    <t>1570511251513</t>
  </si>
  <si>
    <t>1570511256404</t>
  </si>
  <si>
    <t>1570511261235</t>
  </si>
  <si>
    <t>1570511266092</t>
  </si>
  <si>
    <t>1570511270965</t>
  </si>
  <si>
    <t>1570511275845</t>
  </si>
  <si>
    <t>1570511286932</t>
  </si>
  <si>
    <t>1570511291835</t>
  </si>
  <si>
    <t>1570511296724</t>
  </si>
  <si>
    <t>1570511301605</t>
  </si>
  <si>
    <t>1570511306404</t>
  </si>
  <si>
    <t>1570511311275</t>
  </si>
  <si>
    <t>1570511316206</t>
  </si>
  <si>
    <t>1570511321038</t>
  </si>
  <si>
    <t>1570511325997</t>
  </si>
  <si>
    <t>1570511330878</t>
  </si>
  <si>
    <t>1570511335807</t>
  </si>
  <si>
    <t>1570511340688</t>
  </si>
  <si>
    <t>1570511345567</t>
  </si>
  <si>
    <t>1570511350408</t>
  </si>
  <si>
    <t>1570511355288</t>
  </si>
  <si>
    <t>1570511360174</t>
  </si>
  <si>
    <t>1570511365088</t>
  </si>
  <si>
    <t>1570511369968</t>
  </si>
  <si>
    <t>1570511374809</t>
  </si>
  <si>
    <t>1570511379696</t>
  </si>
  <si>
    <t>1570511384596</t>
  </si>
  <si>
    <t>1570511389487</t>
  </si>
  <si>
    <t>1570511394368</t>
  </si>
  <si>
    <t>1570511399247</t>
  </si>
  <si>
    <t>1570511404167</t>
  </si>
  <si>
    <t>1570511409157</t>
  </si>
  <si>
    <t>1570511414047</t>
  </si>
  <si>
    <t>1570511418917</t>
  </si>
  <si>
    <t>1570511423756</t>
  </si>
  <si>
    <t>1570511428615</t>
  </si>
  <si>
    <t>1570511433528</t>
  </si>
  <si>
    <t>1570511438327</t>
  </si>
  <si>
    <t>1570511553660</t>
  </si>
  <si>
    <t>1570511558471</t>
  </si>
  <si>
    <t>1570511563270</t>
  </si>
  <si>
    <t>1570511568135</t>
  </si>
  <si>
    <t>1570511573021</t>
  </si>
  <si>
    <t>1570511578096</t>
  </si>
  <si>
    <t>1570511614630</t>
  </si>
  <si>
    <t>1570511619958</t>
  </si>
  <si>
    <t>1570511625508</t>
  </si>
  <si>
    <t>1570511630847</t>
  </si>
  <si>
    <t>1570511679866</t>
  </si>
  <si>
    <t>1570511685479</t>
  </si>
  <si>
    <t>1570511690828</t>
  </si>
  <si>
    <t>1570511696188</t>
  </si>
  <si>
    <t>1570511702660</t>
  </si>
  <si>
    <t>1570511708147</t>
  </si>
  <si>
    <t>1570511715007</t>
  </si>
  <si>
    <t>1570511721035</t>
  </si>
  <si>
    <t>1570511726817</t>
  </si>
  <si>
    <t>1570511732168</t>
  </si>
  <si>
    <t>1570511737517</t>
  </si>
  <si>
    <t>1570511742837</t>
  </si>
  <si>
    <t>1570511748158</t>
  </si>
  <si>
    <t>1570511753475</t>
  </si>
  <si>
    <t>1570511759691</t>
  </si>
  <si>
    <t>1570511765003</t>
  </si>
  <si>
    <t>1570511770322</t>
  </si>
  <si>
    <t>1570511776515</t>
  </si>
  <si>
    <t>1570511781943</t>
  </si>
  <si>
    <t>1570511787235</t>
  </si>
  <si>
    <t>1570511792592</t>
  </si>
  <si>
    <t>1570511797874</t>
  </si>
  <si>
    <t>1570511803164</t>
  </si>
  <si>
    <t>1570511808524</t>
  </si>
  <si>
    <t>1570511815603</t>
  </si>
  <si>
    <t>1570511820953</t>
  </si>
  <si>
    <t>1570511826283</t>
  </si>
  <si>
    <t>1570511831556</t>
  </si>
  <si>
    <t>1570511836814</t>
  </si>
  <si>
    <t>1570511842537</t>
  </si>
  <si>
    <t>1570511847893</t>
  </si>
  <si>
    <t>1570511853214</t>
  </si>
  <si>
    <t>1570511858534</t>
  </si>
  <si>
    <t>1570511863833</t>
  </si>
  <si>
    <t>1570511871054</t>
  </si>
  <si>
    <t>1570511876489</t>
  </si>
  <si>
    <t>1570511881825</t>
  </si>
  <si>
    <t>1570511914796</t>
  </si>
  <si>
    <t>1570511920154</t>
  </si>
  <si>
    <t>1570511925563</t>
  </si>
  <si>
    <t>1570511930909</t>
  </si>
  <si>
    <t>1570511936348</t>
  </si>
  <si>
    <t>1570511941828</t>
  </si>
  <si>
    <t>1570511947236</t>
  </si>
  <si>
    <t>1570511952668</t>
  </si>
  <si>
    <t>1570511958115</t>
  </si>
  <si>
    <t>1570511964436</t>
  </si>
  <si>
    <t>1570511969804</t>
  </si>
  <si>
    <t>1570512000318</t>
  </si>
  <si>
    <t>1570512006238</t>
  </si>
  <si>
    <t>1570512012160</t>
  </si>
  <si>
    <t>1570512018111</t>
  </si>
  <si>
    <t>1570512053680</t>
  </si>
  <si>
    <t>1570512059599</t>
  </si>
  <si>
    <t>1570512065482</t>
  </si>
  <si>
    <t>1570512071350</t>
  </si>
  <si>
    <t>1570512077279</t>
  </si>
  <si>
    <t>1570512083159</t>
  </si>
  <si>
    <t>1570512089040</t>
  </si>
  <si>
    <t>1570512094920</t>
  </si>
  <si>
    <t>1570512100761</t>
  </si>
  <si>
    <t>1570512106631</t>
  </si>
  <si>
    <t>1570512112562</t>
  </si>
  <si>
    <t>1570512120332</t>
  </si>
  <si>
    <t>1570512126239</t>
  </si>
  <si>
    <t>1570512132121</t>
  </si>
  <si>
    <t>1570512137959</t>
  </si>
  <si>
    <t>1570512143950</t>
  </si>
  <si>
    <t>1570512149789</t>
  </si>
  <si>
    <t>1570512155709</t>
  </si>
  <si>
    <t>1570512161600</t>
  </si>
  <si>
    <t>1570512167479</t>
  </si>
  <si>
    <t>1570512174990</t>
  </si>
  <si>
    <t>1570512180870</t>
  </si>
  <si>
    <t>1570512195720</t>
  </si>
  <si>
    <t>1570512201592</t>
  </si>
  <si>
    <t>1570512207483</t>
  </si>
  <si>
    <t>1570512213364</t>
  </si>
  <si>
    <t>1570512227146</t>
  </si>
  <si>
    <t>1570512233015</t>
  </si>
  <si>
    <t>1570512238895</t>
  </si>
  <si>
    <t>1570512245987</t>
  </si>
  <si>
    <t>1570512251949</t>
  </si>
  <si>
    <t>1570512257866</t>
  </si>
  <si>
    <t>1570512263867</t>
  </si>
  <si>
    <t>1570512269776</t>
  </si>
  <si>
    <t>1570512275706</t>
  </si>
  <si>
    <t>1570512281547</t>
  </si>
  <si>
    <t>1570512323991</t>
  </si>
  <si>
    <t>1570512329939</t>
  </si>
  <si>
    <t>1570512335869</t>
  </si>
  <si>
    <t>1570512341788</t>
  </si>
  <si>
    <t>1570512347644</t>
  </si>
  <si>
    <t>1570512396813</t>
  </si>
  <si>
    <t>1570512403974</t>
  </si>
  <si>
    <t>1570512411215</t>
  </si>
  <si>
    <t>1570512418405</t>
  </si>
  <si>
    <t>1570512425615</t>
  </si>
  <si>
    <t>1570512432852</t>
  </si>
  <si>
    <t>1570512440052</t>
  </si>
  <si>
    <t>1570512447363</t>
  </si>
  <si>
    <t>1570512479114</t>
  </si>
  <si>
    <t>1570512486998</t>
  </si>
  <si>
    <t>1570512494933</t>
  </si>
  <si>
    <t>1570512502843</t>
  </si>
  <si>
    <t>1570512510676</t>
  </si>
  <si>
    <t>1570512518671</t>
  </si>
  <si>
    <t>1570512526594</t>
  </si>
  <si>
    <t>1570512534742</t>
  </si>
  <si>
    <t>1570512542740</t>
  </si>
  <si>
    <t>1570512550700</t>
  </si>
  <si>
    <t>1570512558582</t>
  </si>
  <si>
    <t>1570512594241</t>
  </si>
  <si>
    <t>1570512602192</t>
  </si>
  <si>
    <t>1570512610043</t>
  </si>
  <si>
    <t>1570512618108</t>
  </si>
  <si>
    <t>1570512626121</t>
  </si>
  <si>
    <t>1570512634120</t>
  </si>
  <si>
    <t>1570512694709</t>
  </si>
  <si>
    <t>1570512701937</t>
  </si>
  <si>
    <t>1570512709189</t>
  </si>
  <si>
    <t>1570512716389</t>
  </si>
  <si>
    <t>1570512723627</t>
  </si>
  <si>
    <t>1570512730827</t>
  </si>
  <si>
    <t>1570512738027</t>
  </si>
  <si>
    <t>1570512746270</t>
  </si>
  <si>
    <t>1570512753508</t>
  </si>
  <si>
    <t>1570512760708</t>
  </si>
  <si>
    <t>1570512802773</t>
  </si>
  <si>
    <t>1570512810652</t>
  </si>
  <si>
    <t>1570512818532</t>
  </si>
  <si>
    <t>1570512826441</t>
  </si>
  <si>
    <t>1570512834412</t>
  </si>
  <si>
    <t>1570512842291</t>
  </si>
  <si>
    <t>1570512850173</t>
  </si>
  <si>
    <t>1570512858080</t>
  </si>
  <si>
    <t>1570512866131</t>
  </si>
  <si>
    <t>1570512966420</t>
  </si>
  <si>
    <t>1570512973700</t>
  </si>
  <si>
    <t>1570512980938</t>
  </si>
  <si>
    <t>1570512990592</t>
  </si>
  <si>
    <t>1570512998460</t>
  </si>
  <si>
    <t>1570513006730</t>
  </si>
  <si>
    <t>1570513014941</t>
  </si>
  <si>
    <t>1570513022179</t>
  </si>
  <si>
    <t>1570513030420</t>
  </si>
  <si>
    <t>1570513038650</t>
  </si>
  <si>
    <t>1570513047036</t>
  </si>
  <si>
    <t>1570513055150</t>
  </si>
  <si>
    <t>1570513062358</t>
  </si>
  <si>
    <t>1570513069589</t>
  </si>
  <si>
    <t>1570513076764</t>
  </si>
  <si>
    <t>1570513084123</t>
  </si>
  <si>
    <t>1570513092333</t>
  </si>
  <si>
    <t>1570513100490</t>
  </si>
  <si>
    <t>1570513107731</t>
  </si>
  <si>
    <t>1570513115921</t>
  </si>
  <si>
    <t>1570513125291</t>
  </si>
  <si>
    <t>1570513133482</t>
  </si>
  <si>
    <t>1570513141730</t>
  </si>
  <si>
    <t>1570513148922</t>
  </si>
  <si>
    <t>1570513174772</t>
  </si>
  <si>
    <t>1570513182761</t>
  </si>
  <si>
    <t>1570513191011</t>
  </si>
  <si>
    <t>1570513200251</t>
  </si>
  <si>
    <t>1570513244380</t>
  </si>
  <si>
    <t>1570513252649</t>
  </si>
  <si>
    <t>1570513260901</t>
  </si>
  <si>
    <t>1570513269138</t>
  </si>
  <si>
    <t>1570513277381</t>
  </si>
  <si>
    <t>1570513285621</t>
  </si>
  <si>
    <t>1570513292826</t>
  </si>
  <si>
    <t>1570513300062</t>
  </si>
  <si>
    <t>1570513307254</t>
  </si>
  <si>
    <t>1570513314474</t>
  </si>
  <si>
    <t>1570513321706</t>
  </si>
  <si>
    <t>1570513328913</t>
  </si>
  <si>
    <t>1570513336133</t>
  </si>
  <si>
    <t>1570513344465</t>
  </si>
  <si>
    <t>1570513352628</t>
  </si>
  <si>
    <t>1570513360877</t>
  </si>
  <si>
    <t>1570513368107</t>
  </si>
  <si>
    <t>1570513376355</t>
  </si>
  <si>
    <t>1570513384595</t>
  </si>
  <si>
    <t>1570513391804</t>
  </si>
  <si>
    <t>1570513400143</t>
  </si>
  <si>
    <t>1570513408294</t>
  </si>
  <si>
    <t>1570513415496</t>
  </si>
  <si>
    <t>1570513423774</t>
  </si>
  <si>
    <t>1570513432023</t>
  </si>
  <si>
    <t>1570513440354</t>
  </si>
  <si>
    <t>1570513448519</t>
  </si>
  <si>
    <t>1570513456751</t>
  </si>
  <si>
    <t>1570513463952</t>
  </si>
  <si>
    <t>1570513472232</t>
  </si>
  <si>
    <t>1570513480473</t>
  </si>
  <si>
    <t>1570513488702</t>
  </si>
  <si>
    <t>1570513496951</t>
  </si>
  <si>
    <t>1570513504197</t>
  </si>
  <si>
    <t>1570513513507</t>
  </si>
  <si>
    <t>1570513521696</t>
  </si>
  <si>
    <t>1570513529947</t>
  </si>
  <si>
    <t>1570513537136</t>
  </si>
  <si>
    <t>1570513544387</t>
  </si>
  <si>
    <t>1570513552616</t>
  </si>
  <si>
    <t>1570513560866</t>
  </si>
  <si>
    <t>1570513569099</t>
  </si>
  <si>
    <t>1570513576309</t>
  </si>
  <si>
    <t>1570513603759</t>
  </si>
  <si>
    <t>1570513612995</t>
  </si>
  <si>
    <t>1570513621762</t>
  </si>
  <si>
    <t>1570513630508</t>
  </si>
  <si>
    <t>1570513639239</t>
  </si>
  <si>
    <t>1570513648116</t>
  </si>
  <si>
    <t>1570513656836</t>
  </si>
  <si>
    <t>1570513665605</t>
  </si>
  <si>
    <t>1570513674327</t>
  </si>
  <si>
    <t>1570513683035</t>
  </si>
  <si>
    <t>1570513691795</t>
  </si>
  <si>
    <t>1570513700515</t>
  </si>
  <si>
    <t>1570513709487</t>
  </si>
  <si>
    <t>1570513718237</t>
  </si>
  <si>
    <t>1570513726927</t>
  </si>
  <si>
    <t>1570513735607</t>
  </si>
  <si>
    <t>1570513744327</t>
  </si>
  <si>
    <t>1570513753127</t>
  </si>
  <si>
    <t>1570513761838</t>
  </si>
  <si>
    <t>1570513770518</t>
  </si>
  <si>
    <t>1570513779207</t>
  </si>
  <si>
    <t>1570513788025</t>
  </si>
  <si>
    <t>1570513796788</t>
  </si>
  <si>
    <t>1570513805466</t>
  </si>
  <si>
    <t>1570513814196</t>
  </si>
  <si>
    <t>1570513823907</t>
  </si>
  <si>
    <t>1570513832660</t>
  </si>
  <si>
    <t>1570513841348</t>
  </si>
  <si>
    <t>1570513850020</t>
  </si>
  <si>
    <t>1570513858691</t>
  </si>
  <si>
    <t>1570513867340</t>
  </si>
  <si>
    <t>1570513876920</t>
  </si>
  <si>
    <t>1570513885668</t>
  </si>
  <si>
    <t>1570513894340</t>
  </si>
  <si>
    <t>1570513905065</t>
  </si>
  <si>
    <t>1570513913953</t>
  </si>
  <si>
    <t>1570513922679</t>
  </si>
  <si>
    <t>1570513931354</t>
  </si>
  <si>
    <t>1570513940129</t>
  </si>
  <si>
    <t>1570513948817</t>
  </si>
  <si>
    <t>1570513957588</t>
  </si>
  <si>
    <t>1570513966315</t>
  </si>
  <si>
    <t>1570513974978</t>
  </si>
  <si>
    <t>1570513983659</t>
  </si>
  <si>
    <t>1570513992300</t>
  </si>
  <si>
    <t>1570514000977</t>
  </si>
  <si>
    <t>1570514009674</t>
  </si>
  <si>
    <t>1570514018338</t>
  </si>
  <si>
    <t>1570514027028</t>
  </si>
  <si>
    <t>1570514035670</t>
  </si>
  <si>
    <t>1570514044339</t>
  </si>
  <si>
    <t>1570514085156</t>
  </si>
  <si>
    <t>1570514095991</t>
  </si>
  <si>
    <t>1570514274150</t>
  </si>
  <si>
    <t>1570514284828</t>
  </si>
  <si>
    <t>1570514295554</t>
  </si>
  <si>
    <t>1570514335434</t>
  </si>
  <si>
    <t>1570514378509</t>
  </si>
  <si>
    <t>1570514385068</t>
  </si>
  <si>
    <t>1570514392315</t>
  </si>
  <si>
    <t>1570514399514</t>
  </si>
  <si>
    <t>1570514406758</t>
  </si>
  <si>
    <t>1570514413955</t>
  </si>
  <si>
    <t>1570514421154</t>
  </si>
  <si>
    <t>1570514428386</t>
  </si>
  <si>
    <t>1570514435595</t>
  </si>
  <si>
    <t>1570514442836</t>
  </si>
  <si>
    <t>1570514454924</t>
  </si>
  <si>
    <t>1570514463440</t>
  </si>
  <si>
    <t>1570514470679</t>
  </si>
  <si>
    <t>1570514477881</t>
  </si>
  <si>
    <t>1570514485467</t>
  </si>
  <si>
    <t>1570514492280</t>
  </si>
  <si>
    <t>1570514499479</t>
  </si>
  <si>
    <t>1570514506760</t>
  </si>
  <si>
    <t>1570514513929</t>
  </si>
  <si>
    <t>1570514521152</t>
  </si>
  <si>
    <t>1570514528778</t>
  </si>
  <si>
    <t>1570514535599</t>
  </si>
  <si>
    <t>1570514542791</t>
  </si>
  <si>
    <t>1570514549991</t>
  </si>
  <si>
    <t>1570514557191</t>
  </si>
  <si>
    <t>1570514564480</t>
  </si>
  <si>
    <t>1570514571650</t>
  </si>
  <si>
    <t>1570514578848</t>
  </si>
  <si>
    <t>1570514586040</t>
  </si>
  <si>
    <t>1570514593283</t>
  </si>
  <si>
    <t>1570514600480</t>
  </si>
  <si>
    <t>1570514607719</t>
  </si>
  <si>
    <t>1570514614879</t>
  </si>
  <si>
    <t>1570514622122</t>
  </si>
  <si>
    <t>1570514650557</t>
  </si>
  <si>
    <t>1570514657029</t>
  </si>
  <si>
    <t>1570514664238</t>
  </si>
  <si>
    <t>1570514671949</t>
  </si>
  <si>
    <t>1570514678679</t>
  </si>
  <si>
    <t>1570514685877</t>
  </si>
  <si>
    <t>1570514693111</t>
  </si>
  <si>
    <t>1570516579399</t>
  </si>
  <si>
    <t>1570516586318</t>
  </si>
  <si>
    <t>1570516592500</t>
  </si>
  <si>
    <t>1570516599748</t>
  </si>
  <si>
    <t>1570516606931</t>
  </si>
  <si>
    <t>1570516614139</t>
  </si>
  <si>
    <t>1570516621341</t>
  </si>
  <si>
    <t>1570516628563</t>
  </si>
  <si>
    <t>1570516635944</t>
  </si>
  <si>
    <t>1570516642962</t>
  </si>
  <si>
    <t>1570516650200</t>
  </si>
  <si>
    <t>1570516657390</t>
  </si>
  <si>
    <t>1570516663640</t>
  </si>
  <si>
    <t>1570516670802</t>
  </si>
  <si>
    <t>1570516678022</t>
  </si>
  <si>
    <t>1570516685220</t>
  </si>
  <si>
    <t>1570516691415</t>
  </si>
  <si>
    <t>1570516698641</t>
  </si>
  <si>
    <t>1570516705842</t>
  </si>
  <si>
    <t>1570516713043</t>
  </si>
  <si>
    <t>1570516719231</t>
  </si>
  <si>
    <t>1570516726451</t>
  </si>
  <si>
    <t>1570516733670</t>
  </si>
  <si>
    <t>1570516740881</t>
  </si>
  <si>
    <t>1570516748090</t>
  </si>
  <si>
    <t>1570516755282</t>
  </si>
  <si>
    <t>1570516761483</t>
  </si>
  <si>
    <t>1570516768702</t>
  </si>
  <si>
    <t>1570516775922</t>
  </si>
  <si>
    <t>1570516783123</t>
  </si>
  <si>
    <t>1570516790351</t>
  </si>
  <si>
    <t>1570516797531</t>
  </si>
  <si>
    <t>1570516803711</t>
  </si>
  <si>
    <t>1570516810962</t>
  </si>
  <si>
    <t>1570516819201</t>
  </si>
  <si>
    <t>1570516826400</t>
  </si>
  <si>
    <t>1570516832579</t>
  </si>
  <si>
    <t>1570516839821</t>
  </si>
  <si>
    <t>1570516845991</t>
  </si>
  <si>
    <t>1570516853200</t>
  </si>
  <si>
    <t>1570516860420</t>
  </si>
  <si>
    <t>1570516867599</t>
  </si>
  <si>
    <t>1570516873790</t>
  </si>
  <si>
    <t>1570516881039</t>
  </si>
  <si>
    <t>1570516888239</t>
  </si>
  <si>
    <t>1570516895441</t>
  </si>
  <si>
    <t>1570516901639</t>
  </si>
  <si>
    <t>1570516908851</t>
  </si>
  <si>
    <t>1570516916031</t>
  </si>
  <si>
    <t>1570516923281</t>
  </si>
  <si>
    <t>1570516930480</t>
  </si>
  <si>
    <t>1570516938459</t>
  </si>
  <si>
    <t>1570516945949</t>
  </si>
  <si>
    <t>1570516953160</t>
  </si>
  <si>
    <t>1570516960370</t>
  </si>
  <si>
    <t>1570516967579</t>
  </si>
  <si>
    <t>1570516974801</t>
  </si>
  <si>
    <t>1570516980991</t>
  </si>
  <si>
    <t>1570516988189</t>
  </si>
  <si>
    <t>1570516995441</t>
  </si>
  <si>
    <t>1570517002621</t>
  </si>
  <si>
    <t>1570517009839</t>
  </si>
  <si>
    <t>1570517017039</t>
  </si>
  <si>
    <t>1570517024241</t>
  </si>
  <si>
    <t>1570517031451</t>
  </si>
  <si>
    <t>1570517037639</t>
  </si>
  <si>
    <t>1570517044881</t>
  </si>
  <si>
    <t>1570517053118</t>
  </si>
  <si>
    <t>1570517060788</t>
  </si>
  <si>
    <t>1570517067529</t>
  </si>
  <si>
    <t>1570517074727</t>
  </si>
  <si>
    <t>1570517080939</t>
  </si>
  <si>
    <t>1570517088150</t>
  </si>
  <si>
    <t>1570517094330</t>
  </si>
  <si>
    <t>1570517101536</t>
  </si>
  <si>
    <t>1570517107760</t>
  </si>
  <si>
    <t>1570517114938</t>
  </si>
  <si>
    <t>1570517122118</t>
  </si>
  <si>
    <t>1570517129369</t>
  </si>
  <si>
    <t>1570517136579</t>
  </si>
  <si>
    <t>1570517143769</t>
  </si>
  <si>
    <t>1570517149950</t>
  </si>
  <si>
    <t>1570517157159</t>
  </si>
  <si>
    <t>1570517163348</t>
  </si>
  <si>
    <t>1570517169521</t>
  </si>
  <si>
    <t>1570517175729</t>
  </si>
  <si>
    <t>1570517182948</t>
  </si>
  <si>
    <t>1570517191135</t>
  </si>
  <si>
    <t>1570517197393</t>
  </si>
  <si>
    <t>1570517204559</t>
  </si>
  <si>
    <t>1570517210758</t>
  </si>
  <si>
    <t>1570517217998</t>
  </si>
  <si>
    <t>1570517225189</t>
  </si>
  <si>
    <t>1570517232410</t>
  </si>
  <si>
    <t>1570517239618</t>
  </si>
  <si>
    <t>1570517246811</t>
  </si>
  <si>
    <t>1570517252999</t>
  </si>
  <si>
    <t>1570517260239</t>
  </si>
  <si>
    <t>1570517267449</t>
  </si>
  <si>
    <t>1570517274637</t>
  </si>
  <si>
    <t>1570517281931</t>
  </si>
  <si>
    <t>1570517289111</t>
  </si>
  <si>
    <t>1570517295271</t>
  </si>
  <si>
    <t>1570517302480</t>
  </si>
  <si>
    <t>1570517309690</t>
  </si>
  <si>
    <t>1570517316891</t>
  </si>
  <si>
    <t>1570517323049</t>
  </si>
  <si>
    <t>1570517330320</t>
  </si>
  <si>
    <t>1570517337522</t>
  </si>
  <si>
    <t>1570517344720</t>
  </si>
  <si>
    <t>1570517351939</t>
  </si>
  <si>
    <t>1570517359140</t>
  </si>
  <si>
    <t>1570517365329</t>
  </si>
  <si>
    <t>1570517372562</t>
  </si>
  <si>
    <t>1570517379772</t>
  </si>
  <si>
    <t>1570517386007</t>
  </si>
  <si>
    <t>1570517393180</t>
  </si>
  <si>
    <t>1570517400403</t>
  </si>
  <si>
    <t>1570517407580</t>
  </si>
  <si>
    <t>1570517413989</t>
  </si>
  <si>
    <t>1570517420960</t>
  </si>
  <si>
    <t>1570517428199</t>
  </si>
  <si>
    <t>1570517435420</t>
  </si>
  <si>
    <t>1570517442640</t>
  </si>
  <si>
    <t>1570517449840</t>
  </si>
  <si>
    <t>1570517457029</t>
  </si>
  <si>
    <t>1570517463211</t>
  </si>
  <si>
    <t>1570517470482</t>
  </si>
  <si>
    <t>1570517477680</t>
  </si>
  <si>
    <t>1570517484880</t>
  </si>
  <si>
    <t>1570517492101</t>
  </si>
  <si>
    <t>1570517499280</t>
  </si>
  <si>
    <t>1570517505469</t>
  </si>
  <si>
    <t>1570517512710</t>
  </si>
  <si>
    <t>1570517520958</t>
  </si>
  <si>
    <t>1570517527118</t>
  </si>
  <si>
    <t>1570517533309</t>
  </si>
  <si>
    <t>1570517540517</t>
  </si>
  <si>
    <t>1570517547727</t>
  </si>
  <si>
    <t>1570517554957</t>
  </si>
  <si>
    <t>1570517562178</t>
  </si>
  <si>
    <t>1570517569358</t>
  </si>
  <si>
    <t>1570517575547</t>
  </si>
  <si>
    <t>1570517582796</t>
  </si>
  <si>
    <t>1570517590017</t>
  </si>
  <si>
    <t>1570517597198</t>
  </si>
  <si>
    <t>1570517603394</t>
  </si>
  <si>
    <t>1570517610606</t>
  </si>
  <si>
    <t>1570517617818</t>
  </si>
  <si>
    <t>1570517625037</t>
  </si>
  <si>
    <t>1570517632255</t>
  </si>
  <si>
    <t>1570517639437</t>
  </si>
  <si>
    <t>1570517646678</t>
  </si>
  <si>
    <t>1570517653907</t>
  </si>
  <si>
    <t>1570517660077</t>
  </si>
  <si>
    <t>1570517667269</t>
  </si>
  <si>
    <t>1570517673468</t>
  </si>
  <si>
    <t>1570517680677</t>
  </si>
  <si>
    <t>1570517687907</t>
  </si>
  <si>
    <t>1570517695118</t>
  </si>
  <si>
    <t>1570517702328</t>
  </si>
  <si>
    <t>1570517709517</t>
  </si>
  <si>
    <t>1570517715710</t>
  </si>
  <si>
    <t>1570517722967</t>
  </si>
  <si>
    <t>1570517730158</t>
  </si>
  <si>
    <t>1570517737347</t>
  </si>
  <si>
    <t>1570517743546</t>
  </si>
  <si>
    <t>1570517751779</t>
  </si>
  <si>
    <t>1570517757986</t>
  </si>
  <si>
    <t>1570517765208</t>
  </si>
  <si>
    <t>1570517772418</t>
  </si>
  <si>
    <t>1570517779608</t>
  </si>
  <si>
    <t>1570517785789</t>
  </si>
  <si>
    <t>1570517791999</t>
  </si>
  <si>
    <t>1570517799209</t>
  </si>
  <si>
    <t>1570517806419</t>
  </si>
  <si>
    <t>1570517813649</t>
  </si>
  <si>
    <t>1570517820848</t>
  </si>
  <si>
    <t>1570517828059</t>
  </si>
  <si>
    <t>1570517835269</t>
  </si>
  <si>
    <t>1570517842489</t>
  </si>
  <si>
    <t>1570517848681</t>
  </si>
  <si>
    <t>1570517855889</t>
  </si>
  <si>
    <t>1570517863109</t>
  </si>
  <si>
    <t>1570517870319</t>
  </si>
  <si>
    <t>1570517877508</t>
  </si>
  <si>
    <t>1570517884428</t>
  </si>
  <si>
    <t>1570517890931</t>
  </si>
  <si>
    <t>1570517898139</t>
  </si>
  <si>
    <t>1570517905349</t>
  </si>
  <si>
    <t>1570517912568</t>
  </si>
  <si>
    <t>1570517919759</t>
  </si>
  <si>
    <t>1570517925949</t>
  </si>
  <si>
    <t>1570517932149</t>
  </si>
  <si>
    <t>1570517939369</t>
  </si>
  <si>
    <t>1570517946579</t>
  </si>
  <si>
    <t>1570517953790</t>
  </si>
  <si>
    <t>1570517961009</t>
  </si>
  <si>
    <t>1570517968218</t>
  </si>
  <si>
    <t>1570517975428</t>
  </si>
  <si>
    <t>1570517984025</t>
  </si>
  <si>
    <t>1570517990866</t>
  </si>
  <si>
    <t>1570517997046</t>
  </si>
  <si>
    <t>1570518004304</t>
  </si>
  <si>
    <t>1570518010474</t>
  </si>
  <si>
    <t>1570518017665</t>
  </si>
  <si>
    <t>1570518023864</t>
  </si>
  <si>
    <t>1570518031076</t>
  </si>
  <si>
    <t>1570518038295</t>
  </si>
  <si>
    <t>1570518045506</t>
  </si>
  <si>
    <t>1570518052726</t>
  </si>
  <si>
    <t>1570518059924</t>
  </si>
  <si>
    <t>1570518066115</t>
  </si>
  <si>
    <t>1570518073345</t>
  </si>
  <si>
    <t>1570518080555</t>
  </si>
  <si>
    <t>1570518087087</t>
  </si>
  <si>
    <t>1570518093954</t>
  </si>
  <si>
    <t>1570518101174</t>
  </si>
  <si>
    <t>1570518108375</t>
  </si>
  <si>
    <t>1570518115586</t>
  </si>
  <si>
    <t>1570518122805</t>
  </si>
  <si>
    <t>1570518129996</t>
  </si>
  <si>
    <t>1570518136184</t>
  </si>
  <si>
    <t>1570518143426</t>
  </si>
  <si>
    <t>1570518150625</t>
  </si>
  <si>
    <t>1570518157824</t>
  </si>
  <si>
    <t>1570518164026</t>
  </si>
  <si>
    <t>1570518171255</t>
  </si>
  <si>
    <t>1570518178454</t>
  </si>
  <si>
    <t>1570518185666</t>
  </si>
  <si>
    <t>1570518192885</t>
  </si>
  <si>
    <t>1570518200075</t>
  </si>
  <si>
    <t>1570518206275</t>
  </si>
  <si>
    <t>1570518213504</t>
  </si>
  <si>
    <t>1570518220710</t>
  </si>
  <si>
    <t>1570518227919</t>
  </si>
  <si>
    <t>1570518234071</t>
  </si>
  <si>
    <t>1570518240329</t>
  </si>
  <si>
    <t>1570518247511</t>
  </si>
  <si>
    <t>1570518253691</t>
  </si>
  <si>
    <t>1570518260881</t>
  </si>
  <si>
    <t>1570518267059</t>
  </si>
  <si>
    <t>1570518273239</t>
  </si>
  <si>
    <t>1570518279431</t>
  </si>
  <si>
    <t>1570518286907</t>
  </si>
  <si>
    <t>1570518293899</t>
  </si>
  <si>
    <t>1570518300060</t>
  </si>
  <si>
    <t>1570518307281</t>
  </si>
  <si>
    <t>1570518314489</t>
  </si>
  <si>
    <t>1570518321681</t>
  </si>
  <si>
    <t>1570518327860</t>
  </si>
  <si>
    <t>1570518335123</t>
  </si>
  <si>
    <t>1570518342321</t>
  </si>
  <si>
    <t>1570518349510</t>
  </si>
  <si>
    <t>1570518356176</t>
  </si>
  <si>
    <t>1570518364397</t>
  </si>
  <si>
    <t>1570518371181</t>
  </si>
  <si>
    <t>1570518378389</t>
  </si>
  <si>
    <t>1570518384571</t>
  </si>
  <si>
    <t>1570518390760</t>
  </si>
  <si>
    <t>1570518397970</t>
  </si>
  <si>
    <t>1570518405190</t>
  </si>
  <si>
    <t>1570518412614</t>
  </si>
  <si>
    <t>1570518419589</t>
  </si>
  <si>
    <t>1570518426831</t>
  </si>
  <si>
    <t>1570518433020</t>
  </si>
  <si>
    <t>1570518440230</t>
  </si>
  <si>
    <t>1570518449538</t>
  </si>
  <si>
    <t>1570518456717</t>
  </si>
  <si>
    <t>1570518463929</t>
  </si>
  <si>
    <t>1570518472395</t>
  </si>
  <si>
    <t>1570518479385</t>
  </si>
  <si>
    <t>1570518486606</t>
  </si>
  <si>
    <t>1570518493825</t>
  </si>
  <si>
    <t>1570518501037</t>
  </si>
  <si>
    <t>1570518508227</t>
  </si>
  <si>
    <t>1570518514417</t>
  </si>
  <si>
    <t>1570518521635</t>
  </si>
  <si>
    <t>1570518528856</t>
  </si>
  <si>
    <t>1570518536066</t>
  </si>
  <si>
    <t>1570518543276</t>
  </si>
  <si>
    <t>1570518550475</t>
  </si>
  <si>
    <t>1570518556675</t>
  </si>
  <si>
    <t>1570518563916</t>
  </si>
  <si>
    <t>1570518571106</t>
  </si>
  <si>
    <t>1570518578305</t>
  </si>
  <si>
    <t>1570518585536</t>
  </si>
  <si>
    <t>1570518592716</t>
  </si>
  <si>
    <t>1570518598905</t>
  </si>
  <si>
    <t>1570518606155</t>
  </si>
  <si>
    <t>1570518613356</t>
  </si>
  <si>
    <t>1570518620546</t>
  </si>
  <si>
    <t>1570518626755</t>
  </si>
  <si>
    <t>1570518632945</t>
  </si>
  <si>
    <t>1570518640165</t>
  </si>
  <si>
    <t>1570518647365</t>
  </si>
  <si>
    <t>1570518654576</t>
  </si>
  <si>
    <t>1570518661796</t>
  </si>
  <si>
    <t>1570518669006</t>
  </si>
  <si>
    <t>1570518676225</t>
  </si>
  <si>
    <t>1570518684530</t>
  </si>
  <si>
    <t>1570518691668</t>
  </si>
  <si>
    <t>1570518697857</t>
  </si>
  <si>
    <t>1570518704038</t>
  </si>
  <si>
    <t>1570518710247</t>
  </si>
  <si>
    <t>1570518716408</t>
  </si>
  <si>
    <t>1570518723617</t>
  </si>
  <si>
    <t>1570518729817</t>
  </si>
  <si>
    <t>1570518735977</t>
  </si>
  <si>
    <t>1570518742252</t>
  </si>
  <si>
    <t>1570518748381</t>
  </si>
  <si>
    <t>1570518754541</t>
  </si>
  <si>
    <t>1570518761761</t>
  </si>
  <si>
    <t>1570518767940</t>
  </si>
  <si>
    <t>1570518775121</t>
  </si>
  <si>
    <t>1570518782360</t>
  </si>
  <si>
    <t>1570518789592</t>
  </si>
  <si>
    <t>1570518795779</t>
  </si>
  <si>
    <t>1570518802961</t>
  </si>
  <si>
    <t>1570518809171</t>
  </si>
  <si>
    <t>1570518816372</t>
  </si>
  <si>
    <t>1570518823580</t>
  </si>
  <si>
    <t>1570518830802</t>
  </si>
  <si>
    <t>1570518836981</t>
  </si>
  <si>
    <t>1570518844201</t>
  </si>
  <si>
    <t>1570518851401</t>
  </si>
  <si>
    <t>1570518858641</t>
  </si>
  <si>
    <t>1570518865839</t>
  </si>
  <si>
    <t>1570518873042</t>
  </si>
  <si>
    <t>1570518880261</t>
  </si>
  <si>
    <t>1570518887440</t>
  </si>
  <si>
    <t>1570518893630</t>
  </si>
  <si>
    <t>1570518900880</t>
  </si>
  <si>
    <t>1570518908080</t>
  </si>
  <si>
    <t>1570518916313</t>
  </si>
  <si>
    <t>1570518922474</t>
  </si>
  <si>
    <t>1570518929684</t>
  </si>
  <si>
    <t>1570518935873</t>
  </si>
  <si>
    <t>1570518943105</t>
  </si>
  <si>
    <t>1570518950325</t>
  </si>
  <si>
    <t>1570518957518</t>
  </si>
  <si>
    <t>1570518963703</t>
  </si>
  <si>
    <t>1570518970931</t>
  </si>
  <si>
    <t>1570518978152</t>
  </si>
  <si>
    <t>1570518985354</t>
  </si>
  <si>
    <t>1570518992593</t>
  </si>
  <si>
    <t>1570518999754</t>
  </si>
  <si>
    <t>1570519005955</t>
  </si>
  <si>
    <t>1570519013194</t>
  </si>
  <si>
    <t>1570519019365</t>
  </si>
  <si>
    <t>1570519025515</t>
  </si>
  <si>
    <t>1570519031724</t>
  </si>
  <si>
    <t>1570519038946</t>
  </si>
  <si>
    <t>1570519046155</t>
  </si>
  <si>
    <t>1570519053386</t>
  </si>
  <si>
    <t>1570519060582</t>
  </si>
  <si>
    <t>1570519066745</t>
  </si>
  <si>
    <t>1570519073997</t>
  </si>
  <si>
    <t>1570519081194</t>
  </si>
  <si>
    <t>1570519088395</t>
  </si>
  <si>
    <t>1570519094585</t>
  </si>
  <si>
    <t>1570519101805</t>
  </si>
  <si>
    <t>1570519109025</t>
  </si>
  <si>
    <t>1570519116235</t>
  </si>
  <si>
    <t>1570519123444</t>
  </si>
  <si>
    <t>1570519130636</t>
  </si>
  <si>
    <t>1570519136824</t>
  </si>
  <si>
    <t>1570519146114</t>
  </si>
  <si>
    <t>1570519153356</t>
  </si>
  <si>
    <t>1570519160544</t>
  </si>
  <si>
    <t>1570519167757</t>
  </si>
  <si>
    <t>1570519173934</t>
  </si>
  <si>
    <t>1570519181155</t>
  </si>
  <si>
    <t>1570519188364</t>
  </si>
  <si>
    <t>1570519195605</t>
  </si>
  <si>
    <t>1570519202797</t>
  </si>
  <si>
    <t>1570519209994</t>
  </si>
  <si>
    <t>1570519217215</t>
  </si>
  <si>
    <t>1570519224404</t>
  </si>
  <si>
    <t>1570519230585</t>
  </si>
  <si>
    <t>1570519237835</t>
  </si>
  <si>
    <t>1570519245036</t>
  </si>
  <si>
    <t>1570519252235</t>
  </si>
  <si>
    <t>1570519258427</t>
  </si>
  <si>
    <t>1570519265645</t>
  </si>
  <si>
    <t>1570519272854</t>
  </si>
  <si>
    <t>1570519280075</t>
  </si>
  <si>
    <t>1570519287286</t>
  </si>
  <si>
    <t>1570519294476</t>
  </si>
  <si>
    <t>1570519300684</t>
  </si>
  <si>
    <t>1570519307917</t>
  </si>
  <si>
    <t>1570519314074</t>
  </si>
  <si>
    <t>1570519320255</t>
  </si>
  <si>
    <t>1570519326446</t>
  </si>
  <si>
    <t>1570519333654</t>
  </si>
  <si>
    <t>1570519340876</t>
  </si>
  <si>
    <t>1570519348086</t>
  </si>
  <si>
    <t>1570519355285</t>
  </si>
  <si>
    <t>1570519361476</t>
  </si>
  <si>
    <t>1570519368715</t>
  </si>
  <si>
    <t>1570519377274</t>
  </si>
  <si>
    <t>1570519384157</t>
  </si>
  <si>
    <t>1570519390338</t>
  </si>
  <si>
    <t>1570519397526</t>
  </si>
  <si>
    <t>1570519403717</t>
  </si>
  <si>
    <t>1570519410958</t>
  </si>
  <si>
    <t>1570519418158</t>
  </si>
  <si>
    <t>1570519425358</t>
  </si>
  <si>
    <t>1570519431546</t>
  </si>
  <si>
    <t>1570519438766</t>
  </si>
  <si>
    <t>1570519445978</t>
  </si>
  <si>
    <t>1570519453198</t>
  </si>
  <si>
    <t>1570519461117</t>
  </si>
  <si>
    <t>1570519468619</t>
  </si>
  <si>
    <t>1570519474838</t>
  </si>
  <si>
    <t>1570519482086</t>
  </si>
  <si>
    <t>1570519489267</t>
  </si>
  <si>
    <t>1570519496478</t>
  </si>
  <si>
    <t>1570519502670</t>
  </si>
  <si>
    <t>1570519509850</t>
  </si>
  <si>
    <t>1570519516057</t>
  </si>
  <si>
    <t>1570519523276</t>
  </si>
  <si>
    <t>1570519530486</t>
  </si>
  <si>
    <t>1570519537677</t>
  </si>
  <si>
    <t>1570519543867</t>
  </si>
  <si>
    <t>1570519551117</t>
  </si>
  <si>
    <t>1570519558307</t>
  </si>
  <si>
    <t>1570519565518</t>
  </si>
  <si>
    <t>1570519572737</t>
  </si>
  <si>
    <t>1570519579917</t>
  </si>
  <si>
    <t>1570519586120</t>
  </si>
  <si>
    <t>1570519593357</t>
  </si>
  <si>
    <t>1570519599527</t>
  </si>
  <si>
    <t>1570519606717</t>
  </si>
  <si>
    <t>1570519614989</t>
  </si>
  <si>
    <t>1570519621179</t>
  </si>
  <si>
    <t>1570519628390</t>
  </si>
  <si>
    <t>1570519635599</t>
  </si>
  <si>
    <t>1570519641780</t>
  </si>
  <si>
    <t>1570519649000</t>
  </si>
  <si>
    <t>1570519656209</t>
  </si>
  <si>
    <t>1570519663440</t>
  </si>
  <si>
    <t>1570519669600</t>
  </si>
  <si>
    <t>1570519675789</t>
  </si>
  <si>
    <t>1570519683021</t>
  </si>
  <si>
    <t>1570519689188</t>
  </si>
  <si>
    <t>1570519696401</t>
  </si>
  <si>
    <t>1570519703620</t>
  </si>
  <si>
    <t>1570519710800</t>
  </si>
  <si>
    <t>1570519716999</t>
  </si>
  <si>
    <t>1570519723200</t>
  </si>
  <si>
    <t>1570519730419</t>
  </si>
  <si>
    <t>1570519737618</t>
  </si>
  <si>
    <t>1570519744838</t>
  </si>
  <si>
    <t>1570519752048</t>
  </si>
  <si>
    <t>1570519759258</t>
  </si>
  <si>
    <t>1570519766479</t>
  </si>
  <si>
    <t>1570519773690</t>
  </si>
  <si>
    <t>1570519780880</t>
  </si>
  <si>
    <t>1570519787079</t>
  </si>
  <si>
    <t>1570519794326</t>
  </si>
  <si>
    <t>1570519801511</t>
  </si>
  <si>
    <t>1570519808720</t>
  </si>
  <si>
    <t>1570519815938</t>
  </si>
  <si>
    <t>1570519823128</t>
  </si>
  <si>
    <t>1570519830369</t>
  </si>
  <si>
    <t>1570519837580</t>
  </si>
  <si>
    <t>1570519845823</t>
  </si>
  <si>
    <t>1570519853035</t>
  </si>
  <si>
    <t>1570519859214</t>
  </si>
  <si>
    <t>1570519866425</t>
  </si>
  <si>
    <t>1570519873646</t>
  </si>
  <si>
    <t>1570519880855</t>
  </si>
  <si>
    <t>1570519888074</t>
  </si>
  <si>
    <t>1570519895286</t>
  </si>
  <si>
    <t>1570519902475</t>
  </si>
  <si>
    <t>1570519908675</t>
  </si>
  <si>
    <t>1570519915894</t>
  </si>
  <si>
    <t>1570519923105</t>
  </si>
  <si>
    <t>1570519929284</t>
  </si>
  <si>
    <t>1570519936504</t>
  </si>
  <si>
    <t>1570519943722</t>
  </si>
  <si>
    <t>1570519950925</t>
  </si>
  <si>
    <t>1570519958155</t>
  </si>
  <si>
    <t>1570519965355</t>
  </si>
  <si>
    <t>1570519972562</t>
  </si>
  <si>
    <t>1570519978754</t>
  </si>
  <si>
    <t>1570519985966</t>
  </si>
  <si>
    <t>1570519992158</t>
  </si>
  <si>
    <t>1570519998304</t>
  </si>
  <si>
    <t>1570520005516</t>
  </si>
  <si>
    <t>1570520011698</t>
  </si>
  <si>
    <t>1570520017910</t>
  </si>
  <si>
    <t>1570520024142</t>
  </si>
  <si>
    <t>1570520031343</t>
  </si>
  <si>
    <t>1570520037527</t>
  </si>
  <si>
    <t>1570520043672</t>
  </si>
  <si>
    <t>1570520049902</t>
  </si>
  <si>
    <t>1570520056078</t>
  </si>
  <si>
    <t>1570520062237</t>
  </si>
  <si>
    <t>1570520069453</t>
  </si>
  <si>
    <t>1570520076637</t>
  </si>
  <si>
    <t>1570520082877</t>
  </si>
  <si>
    <t>1570520090077</t>
  </si>
  <si>
    <t>1570520096221</t>
  </si>
  <si>
    <t>1570520102425</t>
  </si>
  <si>
    <t>1570520108581</t>
  </si>
  <si>
    <t>1570520114973</t>
  </si>
  <si>
    <t>1570520122031</t>
  </si>
  <si>
    <t>1570520129244</t>
  </si>
  <si>
    <t>1570520135405</t>
  </si>
  <si>
    <t>1570520141626</t>
  </si>
  <si>
    <t>1570520147778</t>
  </si>
  <si>
    <t>1570520153932</t>
  </si>
  <si>
    <t>1570520160146</t>
  </si>
  <si>
    <t>1570520166303</t>
  </si>
  <si>
    <t>1570520173518</t>
  </si>
  <si>
    <t>1570520179711</t>
  </si>
  <si>
    <t>1570520185902</t>
  </si>
  <si>
    <t>1570520192078</t>
  </si>
  <si>
    <t>1570520198290</t>
  </si>
  <si>
    <t>1570520204437</t>
  </si>
  <si>
    <t>1570520210616</t>
  </si>
  <si>
    <t>1570520216823</t>
  </si>
  <si>
    <t>1570520222983</t>
  </si>
  <si>
    <t>1570520229169</t>
  </si>
  <si>
    <t>1570520235337</t>
  </si>
  <si>
    <t>1570520241522</t>
  </si>
  <si>
    <t>1570520247718</t>
  </si>
  <si>
    <t>1570520253918</t>
  </si>
  <si>
    <t>1570520261128</t>
  </si>
  <si>
    <t>1570520267343</t>
  </si>
  <si>
    <t>1570520273523</t>
  </si>
  <si>
    <t>1570520279835</t>
  </si>
  <si>
    <t>1570520287911</t>
  </si>
  <si>
    <t>1570520294182</t>
  </si>
  <si>
    <t>1570520300271</t>
  </si>
  <si>
    <t>1570520306522</t>
  </si>
  <si>
    <t>1570520313001</t>
  </si>
  <si>
    <t>1570520320632</t>
  </si>
  <si>
    <t>1570520327102</t>
  </si>
  <si>
    <t>1570520333247</t>
  </si>
  <si>
    <t>1570520339621</t>
  </si>
  <si>
    <t>1570520346687</t>
  </si>
  <si>
    <t>1570520352846</t>
  </si>
  <si>
    <t>1570520359068</t>
  </si>
  <si>
    <t>1570520365228</t>
  </si>
  <si>
    <t>1570520371378</t>
  </si>
  <si>
    <t>1570520377636</t>
  </si>
  <si>
    <t>1570520384448</t>
  </si>
  <si>
    <t>1570520390992</t>
  </si>
  <si>
    <t>1570520397141</t>
  </si>
  <si>
    <t>1570520403336</t>
  </si>
  <si>
    <t>1570520409537</t>
  </si>
  <si>
    <t>1570520415702</t>
  </si>
  <si>
    <t>1570520421908</t>
  </si>
  <si>
    <t>1570520428103</t>
  </si>
  <si>
    <t>1570520435431</t>
  </si>
  <si>
    <t>1570520442506</t>
  </si>
  <si>
    <t>1570520448696</t>
  </si>
  <si>
    <t>1570520454862</t>
  </si>
  <si>
    <t>1570520461111</t>
  </si>
  <si>
    <t>1570520468301</t>
  </si>
  <si>
    <t>1570520474462</t>
  </si>
  <si>
    <t>1570520480621</t>
  </si>
  <si>
    <t>1570520487841</t>
  </si>
  <si>
    <t>1570520494157</t>
  </si>
  <si>
    <t>1570520502337</t>
  </si>
  <si>
    <t>1570520508559</t>
  </si>
  <si>
    <t>1570520514697</t>
  </si>
  <si>
    <t>1570520521864</t>
  </si>
  <si>
    <t>1570520528048</t>
  </si>
  <si>
    <t>1570520534224</t>
  </si>
  <si>
    <t>1570520540438</t>
  </si>
  <si>
    <t>1570520547632</t>
  </si>
  <si>
    <t>1570520553917</t>
  </si>
  <si>
    <t>1570520561078</t>
  </si>
  <si>
    <t>1570520567208</t>
  </si>
  <si>
    <t>1570520573398</t>
  </si>
  <si>
    <t>1570520580663</t>
  </si>
  <si>
    <t>1570520587833</t>
  </si>
  <si>
    <t>1570520593988</t>
  </si>
  <si>
    <t>1570520600178</t>
  </si>
  <si>
    <t>1570520606390</t>
  </si>
  <si>
    <t>1570520612557</t>
  </si>
  <si>
    <t>1570520618778</t>
  </si>
  <si>
    <t>1570520625943</t>
  </si>
  <si>
    <t>1570520632153</t>
  </si>
  <si>
    <t>1570520639367</t>
  </si>
  <si>
    <t>1570520645728</t>
  </si>
  <si>
    <t>1570520652798</t>
  </si>
  <si>
    <t>1570520658943</t>
  </si>
  <si>
    <t>1570520665118</t>
  </si>
  <si>
    <t>1570520671323</t>
  </si>
  <si>
    <t>1570520677503</t>
  </si>
  <si>
    <t>1570520683663</t>
  </si>
  <si>
    <t>1570520689898</t>
  </si>
  <si>
    <t>1570520696037</t>
  </si>
  <si>
    <t>1570520702215</t>
  </si>
  <si>
    <t>1570520708438</t>
  </si>
  <si>
    <t>1570520715856</t>
  </si>
  <si>
    <t>1570520722861</t>
  </si>
  <si>
    <t>1570520729022</t>
  </si>
  <si>
    <t>1570520736241</t>
  </si>
  <si>
    <t>1570520742457</t>
  </si>
  <si>
    <t>1570520748601</t>
  </si>
  <si>
    <t>1570520754842</t>
  </si>
  <si>
    <t>1570520761007</t>
  </si>
  <si>
    <t>1570520767290</t>
  </si>
  <si>
    <t>1570520773322</t>
  </si>
  <si>
    <t>1570520779521</t>
  </si>
  <si>
    <t>1570520785695</t>
  </si>
  <si>
    <t>1570520791892</t>
  </si>
  <si>
    <t>1570520799101</t>
  </si>
  <si>
    <t>1570520805657</t>
  </si>
  <si>
    <t>1570520812512</t>
  </si>
  <si>
    <t>1570520818667</t>
  </si>
  <si>
    <t>1570520824918</t>
  </si>
  <si>
    <t>1570520831035</t>
  </si>
  <si>
    <t>1570520837452</t>
  </si>
  <si>
    <t>1570520844436</t>
  </si>
  <si>
    <t>1570520850622</t>
  </si>
  <si>
    <t>1570520856796</t>
  </si>
  <si>
    <t>1570520863022</t>
  </si>
  <si>
    <t>1570520869186</t>
  </si>
  <si>
    <t>1570520876392</t>
  </si>
  <si>
    <t>1570520882565</t>
  </si>
  <si>
    <t>1570520890816</t>
  </si>
  <si>
    <t>1570520897003</t>
  </si>
  <si>
    <t>1570520903238</t>
  </si>
  <si>
    <t>1570520909367</t>
  </si>
  <si>
    <t>1570520915566</t>
  </si>
  <si>
    <t>1570520921742</t>
  </si>
  <si>
    <t>1570520927955</t>
  </si>
  <si>
    <t>1570520939244</t>
  </si>
  <si>
    <t>1570520945473</t>
  </si>
  <si>
    <t>1570520951648</t>
  </si>
  <si>
    <t>1570520957881</t>
  </si>
  <si>
    <t>1570520963977</t>
  </si>
  <si>
    <t>1570520970172</t>
  </si>
  <si>
    <t>1570520976363</t>
  </si>
  <si>
    <t>1570520983598</t>
  </si>
  <si>
    <t>1570520990796</t>
  </si>
  <si>
    <t>1570520996956</t>
  </si>
  <si>
    <t>1570521003197</t>
  </si>
  <si>
    <t>1570521009356</t>
  </si>
  <si>
    <t>1570521015503</t>
  </si>
  <si>
    <t>1570521021796</t>
  </si>
  <si>
    <t>1570521027878</t>
  </si>
  <si>
    <t>1570521034057</t>
  </si>
  <si>
    <t>1570521040262</t>
  </si>
  <si>
    <t>1570521046453</t>
  </si>
  <si>
    <t>1570521052642</t>
  </si>
  <si>
    <t>1570521060027</t>
  </si>
  <si>
    <t>1570521067037</t>
  </si>
  <si>
    <t>1570521074587</t>
  </si>
  <si>
    <t>1570521081516</t>
  </si>
  <si>
    <t>1570521088707</t>
  </si>
  <si>
    <t>1570521094861</t>
  </si>
  <si>
    <t>1570521101041</t>
  </si>
  <si>
    <t>1570521107261</t>
  </si>
  <si>
    <t>1570521113422</t>
  </si>
  <si>
    <t>1570521121673</t>
  </si>
  <si>
    <t>1570521127891</t>
  </si>
  <si>
    <t>1570521134059</t>
  </si>
  <si>
    <t>1570521141271</t>
  </si>
  <si>
    <t>1570521147413</t>
  </si>
  <si>
    <t>1570521154828</t>
  </si>
  <si>
    <t>1570521161971</t>
  </si>
  <si>
    <t>1570521169063</t>
  </si>
  <si>
    <t>1570521175252</t>
  </si>
  <si>
    <t>1570521181422</t>
  </si>
  <si>
    <t>1570521187610</t>
  </si>
  <si>
    <t>1570521194841</t>
  </si>
  <si>
    <t>1570521202052</t>
  </si>
  <si>
    <t>1570521208241</t>
  </si>
  <si>
    <t>1570521215431</t>
  </si>
  <si>
    <t>1570521221621</t>
  </si>
  <si>
    <t>1570521228840</t>
  </si>
  <si>
    <t>1570521236061</t>
  </si>
  <si>
    <t>1570521243264</t>
  </si>
  <si>
    <t>1570521249462</t>
  </si>
  <si>
    <t>1570521256671</t>
  </si>
  <si>
    <t>1570521262871</t>
  </si>
  <si>
    <t>1570521270072</t>
  </si>
  <si>
    <t>1570521276232</t>
  </si>
  <si>
    <t>1570521282422</t>
  </si>
  <si>
    <t>1570521289663</t>
  </si>
  <si>
    <t>1570521297739</t>
  </si>
  <si>
    <t>1570521304062</t>
  </si>
  <si>
    <t>1570521310261</t>
  </si>
  <si>
    <t>1570521317482</t>
  </si>
  <si>
    <t>1570521324692</t>
  </si>
  <si>
    <t>1570521331902</t>
  </si>
  <si>
    <t>1570521339122</t>
  </si>
  <si>
    <t>1570521346312</t>
  </si>
  <si>
    <t>1570521352513</t>
  </si>
  <si>
    <t>1570521359751</t>
  </si>
  <si>
    <t>1570521366952</t>
  </si>
  <si>
    <t>1570521374141</t>
  </si>
  <si>
    <t>1570521381445</t>
  </si>
  <si>
    <t>1570521388615</t>
  </si>
  <si>
    <t>1570521394785</t>
  </si>
  <si>
    <t>1570521400964</t>
  </si>
  <si>
    <t>1570521408154</t>
  </si>
  <si>
    <t>1570521414365</t>
  </si>
  <si>
    <t>1570521421596</t>
  </si>
  <si>
    <t>1570521427764</t>
  </si>
  <si>
    <t>1570521434954</t>
  </si>
  <si>
    <t>1570521441144</t>
  </si>
  <si>
    <t>1570521448384</t>
  </si>
  <si>
    <t>1570521455594</t>
  </si>
  <si>
    <t>1570521461785</t>
  </si>
  <si>
    <t>1570521469002</t>
  </si>
  <si>
    <t>1570521476205</t>
  </si>
  <si>
    <t>1570521483425</t>
  </si>
  <si>
    <t>1570521490626</t>
  </si>
  <si>
    <t>1570521496825</t>
  </si>
  <si>
    <t>1570521504036</t>
  </si>
  <si>
    <t>1570521511255</t>
  </si>
  <si>
    <t>1570521518470</t>
  </si>
  <si>
    <t>1570521526231</t>
  </si>
  <si>
    <t>1570521532875</t>
  </si>
  <si>
    <t>1570521539075</t>
  </si>
  <si>
    <t>1570521546304</t>
  </si>
  <si>
    <t>1570521553516</t>
  </si>
  <si>
    <t>1570521560704</t>
  </si>
  <si>
    <t>1570521567944</t>
  </si>
  <si>
    <t>1570521575135</t>
  </si>
  <si>
    <t>1570521581344</t>
  </si>
  <si>
    <t>1570521588555</t>
  </si>
  <si>
    <t>1570521595775</t>
  </si>
  <si>
    <t>1570521602955</t>
  </si>
  <si>
    <t>1570521609135</t>
  </si>
  <si>
    <t>1570521617432</t>
  </si>
  <si>
    <t>1570521623591</t>
  </si>
  <si>
    <t>1570521630781</t>
  </si>
  <si>
    <t>1570521637036</t>
  </si>
  <si>
    <t>1570521644231</t>
  </si>
  <si>
    <t>1570521650390</t>
  </si>
  <si>
    <t>1570521656571</t>
  </si>
  <si>
    <t>1570521663763</t>
  </si>
  <si>
    <t>1570521669971</t>
  </si>
  <si>
    <t>1570521677191</t>
  </si>
  <si>
    <t>1570521684401</t>
  </si>
  <si>
    <t>1570521691591</t>
  </si>
  <si>
    <t>1570521697783</t>
  </si>
  <si>
    <t>1570521705022</t>
  </si>
  <si>
    <t>1570521712222</t>
  </si>
  <si>
    <t>1570521718411</t>
  </si>
  <si>
    <t>1570521725622</t>
  </si>
  <si>
    <t>1570521732849</t>
  </si>
  <si>
    <t>1570521740051</t>
  </si>
  <si>
    <t>1570521747262</t>
  </si>
  <si>
    <t>1570521754483</t>
  </si>
  <si>
    <t>1570521761671</t>
  </si>
  <si>
    <t>1570521767862</t>
  </si>
  <si>
    <t>1570521775111</t>
  </si>
  <si>
    <t>1570521782311</t>
  </si>
  <si>
    <t>1570521789510</t>
  </si>
  <si>
    <t>1570521795702</t>
  </si>
  <si>
    <t>1570521802921</t>
  </si>
  <si>
    <t>1570521809111</t>
  </si>
  <si>
    <t>1570521815282</t>
  </si>
  <si>
    <t>1570521822481</t>
  </si>
  <si>
    <t>1570521828661</t>
  </si>
  <si>
    <t>1570521866606</t>
  </si>
  <si>
    <t>1570521873634</t>
  </si>
  <si>
    <t>1570521880855</t>
  </si>
  <si>
    <t>1570521888075</t>
  </si>
  <si>
    <t>1570521895284</t>
  </si>
  <si>
    <t>1570521902476</t>
  </si>
  <si>
    <t>1570521908665</t>
  </si>
  <si>
    <t>1570521915895</t>
  </si>
  <si>
    <t>1570521923105</t>
  </si>
  <si>
    <t>1570521930305</t>
  </si>
  <si>
    <t>1570521936505</t>
  </si>
  <si>
    <t>1570521945010</t>
  </si>
  <si>
    <t>1570521951965</t>
  </si>
  <si>
    <t>1570521959194</t>
  </si>
  <si>
    <t>1570521965366</t>
  </si>
  <si>
    <t>1570521972556</t>
  </si>
  <si>
    <t>1570521978745</t>
  </si>
  <si>
    <t>1570521985985</t>
  </si>
  <si>
    <t>1570521993195</t>
  </si>
  <si>
    <t>1570522000385</t>
  </si>
  <si>
    <t>1570522006575</t>
  </si>
  <si>
    <t>1570522013805</t>
  </si>
  <si>
    <t>1570522021014</t>
  </si>
  <si>
    <t>1570522028224</t>
  </si>
  <si>
    <t>1570522035447</t>
  </si>
  <si>
    <t>1570522042636</t>
  </si>
  <si>
    <t>1570522048826</t>
  </si>
  <si>
    <t>1570522056075</t>
  </si>
  <si>
    <t>1570522062235</t>
  </si>
  <si>
    <t>1570522068414</t>
  </si>
  <si>
    <t>1570522075605</t>
  </si>
  <si>
    <t>1570522081794</t>
  </si>
  <si>
    <t>1570522089026</t>
  </si>
  <si>
    <t>1570522096235</t>
  </si>
  <si>
    <t>1570522104486</t>
  </si>
  <si>
    <t>1570522111694</t>
  </si>
  <si>
    <t>1570522119946</t>
  </si>
  <si>
    <t>1570522128183</t>
  </si>
  <si>
    <t>1570522135397</t>
  </si>
  <si>
    <t>1570522142603</t>
  </si>
  <si>
    <t>1570522149841</t>
  </si>
  <si>
    <t>1570522156006</t>
  </si>
  <si>
    <t>1570522163213</t>
  </si>
  <si>
    <t>1570522170434</t>
  </si>
  <si>
    <t>1570522177644</t>
  </si>
  <si>
    <t>1570522184855</t>
  </si>
  <si>
    <t>1570522192064</t>
  </si>
  <si>
    <t>1570522199285</t>
  </si>
  <si>
    <t>1570522206473</t>
  </si>
  <si>
    <t>1570522212665</t>
  </si>
  <si>
    <t>1570522219915</t>
  </si>
  <si>
    <t>1570522227104</t>
  </si>
  <si>
    <t>1570522234304</t>
  </si>
  <si>
    <t>1570522241533</t>
  </si>
  <si>
    <t>1570522248715</t>
  </si>
  <si>
    <t>1570522255966</t>
  </si>
  <si>
    <t>1570522263174</t>
  </si>
  <si>
    <t>1570522269353</t>
  </si>
  <si>
    <t>1570522276545</t>
  </si>
  <si>
    <t>1570522282745</t>
  </si>
  <si>
    <t>1570522289964</t>
  </si>
  <si>
    <t>1570522297185</t>
  </si>
  <si>
    <t>1570522304384</t>
  </si>
  <si>
    <t>1570522310574</t>
  </si>
  <si>
    <t>1570522317784</t>
  </si>
  <si>
    <t>1570522325005</t>
  </si>
  <si>
    <t>1570522333255</t>
  </si>
  <si>
    <t>1570522341511</t>
  </si>
  <si>
    <t>1570522348695</t>
  </si>
  <si>
    <t>1570522355902</t>
  </si>
  <si>
    <t>1570522363133</t>
  </si>
  <si>
    <t>1570522370313</t>
  </si>
  <si>
    <t>1570522376504</t>
  </si>
  <si>
    <t>1570522383742</t>
  </si>
  <si>
    <t>1570522390941</t>
  </si>
  <si>
    <t>1570522398142</t>
  </si>
  <si>
    <t>1570522404343</t>
  </si>
  <si>
    <t>1570522411563</t>
  </si>
  <si>
    <t>1570522418773</t>
  </si>
  <si>
    <t>1570522425983</t>
  </si>
  <si>
    <t>1570522433193</t>
  </si>
  <si>
    <t>1570522440382</t>
  </si>
  <si>
    <t>1570522446551</t>
  </si>
  <si>
    <t>1570522452782</t>
  </si>
  <si>
    <t>1570522459993</t>
  </si>
  <si>
    <t>1570522466172</t>
  </si>
  <si>
    <t>1570522473353</t>
  </si>
  <si>
    <t>1570522479541</t>
  </si>
  <si>
    <t>1570522486782</t>
  </si>
  <si>
    <t>1570522493991</t>
  </si>
  <si>
    <t>1570522501184</t>
  </si>
  <si>
    <t>1570522507383</t>
  </si>
  <si>
    <t>1570522515603</t>
  </si>
  <si>
    <t>1570522521782</t>
  </si>
  <si>
    <t>1570522529023</t>
  </si>
  <si>
    <t>1570522536231</t>
  </si>
  <si>
    <t>1570522543422</t>
  </si>
  <si>
    <t>1570522549629</t>
  </si>
  <si>
    <t>1570522558009</t>
  </si>
  <si>
    <t>1570522565082</t>
  </si>
  <si>
    <t>1570522573390</t>
  </si>
  <si>
    <t>1570522580545</t>
  </si>
  <si>
    <t>1570522587753</t>
  </si>
  <si>
    <t>1570522594943</t>
  </si>
  <si>
    <t>1570522602173</t>
  </si>
  <si>
    <t>1570522609373</t>
  </si>
  <si>
    <t>1570522615553</t>
  </si>
  <si>
    <t>1570522622784</t>
  </si>
  <si>
    <t>1570522629994</t>
  </si>
  <si>
    <t>1570522637185</t>
  </si>
  <si>
    <t>1570522643383</t>
  </si>
  <si>
    <t>1570522650604</t>
  </si>
  <si>
    <t>1570522657814</t>
  </si>
  <si>
    <t>1570522665034</t>
  </si>
  <si>
    <t>1570522672243</t>
  </si>
  <si>
    <t>1570522679433</t>
  </si>
  <si>
    <t>1570522685623</t>
  </si>
  <si>
    <t>1570522692857</t>
  </si>
  <si>
    <t>1570522700072</t>
  </si>
  <si>
    <t>1570522707263</t>
  </si>
  <si>
    <t>1570522714483</t>
  </si>
  <si>
    <t>1570522721674</t>
  </si>
  <si>
    <t>1570522727863</t>
  </si>
  <si>
    <t>1570522736106</t>
  </si>
  <si>
    <t>1570522742307</t>
  </si>
  <si>
    <t>1570522749509</t>
  </si>
  <si>
    <t>1570522755706</t>
  </si>
  <si>
    <t>1570522762917</t>
  </si>
  <si>
    <t>1570522770127</t>
  </si>
  <si>
    <t>1570522777356</t>
  </si>
  <si>
    <t>1570522784557</t>
  </si>
  <si>
    <t>1570522791746</t>
  </si>
  <si>
    <t>1570522799897</t>
  </si>
  <si>
    <t>1570522807226</t>
  </si>
  <si>
    <t>1570522815431</t>
  </si>
  <si>
    <t>1570522822680</t>
  </si>
  <si>
    <t>1570522829890</t>
  </si>
  <si>
    <t>1570522836090</t>
  </si>
  <si>
    <t>1570522843262</t>
  </si>
  <si>
    <t>1570522849463</t>
  </si>
  <si>
    <t>1570522856680</t>
  </si>
  <si>
    <t>1570522863892</t>
  </si>
  <si>
    <t>1570522871101</t>
  </si>
  <si>
    <t>1570522877290</t>
  </si>
  <si>
    <t>1570522884500</t>
  </si>
  <si>
    <t>1570522891713</t>
  </si>
  <si>
    <t>1570522898921</t>
  </si>
  <si>
    <t>1570522906141</t>
  </si>
  <si>
    <t>1570522913351</t>
  </si>
  <si>
    <t>1570522920561</t>
  </si>
  <si>
    <t>1570522927752</t>
  </si>
  <si>
    <t>1570522933940</t>
  </si>
  <si>
    <t>1570522941190</t>
  </si>
  <si>
    <t>1570522948412</t>
  </si>
  <si>
    <t>1570522956621</t>
  </si>
  <si>
    <t>1570522962800</t>
  </si>
  <si>
    <t>1570522968992</t>
  </si>
  <si>
    <t>1570522976199</t>
  </si>
  <si>
    <t>1570522984041</t>
  </si>
  <si>
    <t>1570522990630</t>
  </si>
  <si>
    <t>1570522997820</t>
  </si>
  <si>
    <t>1570523005053</t>
  </si>
  <si>
    <t>1570523012232</t>
  </si>
  <si>
    <t>1570523019486</t>
  </si>
  <si>
    <t>1570523026660</t>
  </si>
  <si>
    <t>1570523032871</t>
  </si>
  <si>
    <t>1570523040061</t>
  </si>
  <si>
    <t>1570523048333</t>
  </si>
  <si>
    <t>1570523055543</t>
  </si>
  <si>
    <t>1570523062755</t>
  </si>
  <si>
    <t>1570523069964</t>
  </si>
  <si>
    <t>1570523077195</t>
  </si>
  <si>
    <t>1570523084394</t>
  </si>
  <si>
    <t>1570523091585</t>
  </si>
  <si>
    <t>1570523098824</t>
  </si>
  <si>
    <t>1570523106013</t>
  </si>
  <si>
    <t>1570523112214</t>
  </si>
  <si>
    <t>1570523119424</t>
  </si>
  <si>
    <t>1570523125615</t>
  </si>
  <si>
    <t>1570523132824</t>
  </si>
  <si>
    <t>1570523140034</t>
  </si>
  <si>
    <t>1570523147255</t>
  </si>
  <si>
    <t>1570523154463</t>
  </si>
  <si>
    <t>1570523161665</t>
  </si>
  <si>
    <t>1570523168893</t>
  </si>
  <si>
    <t>1570523176073</t>
  </si>
  <si>
    <t>1570523183314</t>
  </si>
  <si>
    <t>1570523190503</t>
  </si>
  <si>
    <t>1570523196712</t>
  </si>
  <si>
    <t>1570523203903</t>
  </si>
  <si>
    <t>1570523210103</t>
  </si>
  <si>
    <t>1570523217322</t>
  </si>
  <si>
    <t>1570523224534</t>
  </si>
  <si>
    <t>1570523231744</t>
  </si>
  <si>
    <t>1570523238954</t>
  </si>
  <si>
    <t>1570523246983</t>
  </si>
  <si>
    <t>1570523253383</t>
  </si>
  <si>
    <t>1570523260615</t>
  </si>
  <si>
    <t>1570523267803</t>
  </si>
  <si>
    <t>1570523275033</t>
  </si>
  <si>
    <t>1570523283557</t>
  </si>
  <si>
    <t>1570523290479</t>
  </si>
  <si>
    <t>1570523297668</t>
  </si>
  <si>
    <t>1570523303867</t>
  </si>
  <si>
    <t>1570523311086</t>
  </si>
  <si>
    <t>1570523318296</t>
  </si>
  <si>
    <t>1570523325506</t>
  </si>
  <si>
    <t>1570523332726</t>
  </si>
  <si>
    <t>1570523339916</t>
  </si>
  <si>
    <t>1570523346107</t>
  </si>
  <si>
    <t>1570523353327</t>
  </si>
  <si>
    <t>1570523360546</t>
  </si>
  <si>
    <t>1570523367757</t>
  </si>
  <si>
    <t>1570523374977</t>
  </si>
  <si>
    <t>1570523382158</t>
  </si>
  <si>
    <t>1570523389396</t>
  </si>
  <si>
    <t>1570523396587</t>
  </si>
  <si>
    <t>1570523402787</t>
  </si>
  <si>
    <t>1570523409987</t>
  </si>
  <si>
    <t>1570523416187</t>
  </si>
  <si>
    <t>1570523423396</t>
  </si>
  <si>
    <t>1570523430617</t>
  </si>
  <si>
    <t>1570523437839</t>
  </si>
  <si>
    <t>1570523445037</t>
  </si>
  <si>
    <t>1570523452227</t>
  </si>
  <si>
    <t>1570523458427</t>
  </si>
  <si>
    <t>1570523465647</t>
  </si>
  <si>
    <t>1570523472857</t>
  </si>
  <si>
    <t>1570523480077</t>
  </si>
  <si>
    <t>1570523488443</t>
  </si>
  <si>
    <t>1570523495527</t>
  </si>
  <si>
    <t>1570523502737</t>
  </si>
  <si>
    <t>1570523508936</t>
  </si>
  <si>
    <t>1570523515077</t>
  </si>
  <si>
    <t>1570523523354</t>
  </si>
  <si>
    <t>1570523529523</t>
  </si>
  <si>
    <t>1570523536704</t>
  </si>
  <si>
    <t>1570523543942</t>
  </si>
  <si>
    <t>1570523552182</t>
  </si>
  <si>
    <t>1570523559403</t>
  </si>
  <si>
    <t>1570523566612</t>
  </si>
  <si>
    <t>1570523573822</t>
  </si>
  <si>
    <t>1570523581042</t>
  </si>
  <si>
    <t>1570523588224</t>
  </si>
  <si>
    <t>1570523594454</t>
  </si>
  <si>
    <t>1570523601642</t>
  </si>
  <si>
    <t>1570523608852</t>
  </si>
  <si>
    <t>1570523616072</t>
  </si>
  <si>
    <t>1570523623285</t>
  </si>
  <si>
    <t>1570523630473</t>
  </si>
  <si>
    <t>1570523636662</t>
  </si>
  <si>
    <t>1570523644902</t>
  </si>
  <si>
    <t>1570523651104</t>
  </si>
  <si>
    <t>1570523658313</t>
  </si>
  <si>
    <t>1570523665502</t>
  </si>
  <si>
    <t>1570523672712</t>
  </si>
  <si>
    <t>1570523678913</t>
  </si>
  <si>
    <t>1570523686142</t>
  </si>
  <si>
    <t>1570523693352</t>
  </si>
  <si>
    <t>1570523700542</t>
  </si>
  <si>
    <t>1570523706775</t>
  </si>
  <si>
    <t>1570523713964</t>
  </si>
  <si>
    <t>1570523721980</t>
  </si>
  <si>
    <t>1570523728382</t>
  </si>
  <si>
    <t>1570523735593</t>
  </si>
  <si>
    <t>1570523742763</t>
  </si>
  <si>
    <t>1570523748963</t>
  </si>
  <si>
    <t>1570523756165</t>
  </si>
  <si>
    <t>1570523762344</t>
  </si>
  <si>
    <t>1570523768556</t>
  </si>
  <si>
    <t>1570523775744</t>
  </si>
  <si>
    <t>1570523782975</t>
  </si>
  <si>
    <t>1570523790166</t>
  </si>
  <si>
    <t>1570523796354</t>
  </si>
  <si>
    <t>1570523803595</t>
  </si>
  <si>
    <t>1570523809751</t>
  </si>
  <si>
    <t>1570523815966</t>
  </si>
  <si>
    <t>1570523823175</t>
  </si>
  <si>
    <t>1570523829345</t>
  </si>
  <si>
    <t>1570523836555</t>
  </si>
  <si>
    <t>1570523843765</t>
  </si>
  <si>
    <t>1570523850955</t>
  </si>
  <si>
    <t>1570523858194</t>
  </si>
  <si>
    <t>1570523865424</t>
  </si>
  <si>
    <t>1570523871585</t>
  </si>
  <si>
    <t>1570523878785</t>
  </si>
  <si>
    <t>1570523886016</t>
  </si>
  <si>
    <t>1570523894256</t>
  </si>
  <si>
    <t>1570523901465</t>
  </si>
  <si>
    <t>1570523907654</t>
  </si>
  <si>
    <t>1570523913826</t>
  </si>
  <si>
    <t>1570523921024</t>
  </si>
  <si>
    <t>1570523929401</t>
  </si>
  <si>
    <t>1570523936494</t>
  </si>
  <si>
    <t>1570523944716</t>
  </si>
  <si>
    <t>1570523950906</t>
  </si>
  <si>
    <t>1570523958124</t>
  </si>
  <si>
    <t>1570523965337</t>
  </si>
  <si>
    <t>1570523972547</t>
  </si>
  <si>
    <t>1570523979763</t>
  </si>
  <si>
    <t>1570523988328</t>
  </si>
  <si>
    <t>1570523995201</t>
  </si>
  <si>
    <t>1570524001369</t>
  </si>
  <si>
    <t>1570524007552</t>
  </si>
  <si>
    <t>1570524014781</t>
  </si>
  <si>
    <t>1570524022000</t>
  </si>
  <si>
    <t>1570524029191</t>
  </si>
  <si>
    <t>1570524036420</t>
  </si>
  <si>
    <t>1570524043611</t>
  </si>
  <si>
    <t>1570524049801</t>
  </si>
  <si>
    <t>1570524057008</t>
  </si>
  <si>
    <t>1570524064238</t>
  </si>
  <si>
    <t>1570524071420</t>
  </si>
  <si>
    <t>1570524077622</t>
  </si>
  <si>
    <t>1570524084840</t>
  </si>
  <si>
    <t>1570524092051</t>
  </si>
  <si>
    <t>1570524099262</t>
  </si>
  <si>
    <t>1570524106463</t>
  </si>
  <si>
    <t>1570524113669</t>
  </si>
  <si>
    <t>1570524119862</t>
  </si>
  <si>
    <t>1570524127081</t>
  </si>
  <si>
    <t>1570524134291</t>
  </si>
  <si>
    <t>1570524141501</t>
  </si>
  <si>
    <t>1570524148681</t>
  </si>
  <si>
    <t>1570524155901</t>
  </si>
  <si>
    <t>1570524162100</t>
  </si>
  <si>
    <t>1570524169341</t>
  </si>
  <si>
    <t>1570524176530</t>
  </si>
  <si>
    <t>1570524185800</t>
  </si>
  <si>
    <t>1570524194020</t>
  </si>
  <si>
    <t>1570524201252</t>
  </si>
  <si>
    <t>1570524208462</t>
  </si>
  <si>
    <t>1570524215682</t>
  </si>
  <si>
    <t>1570524222890</t>
  </si>
  <si>
    <t>1570524232165</t>
  </si>
  <si>
    <t>1570524239374</t>
  </si>
  <si>
    <t>1570524246564</t>
  </si>
  <si>
    <t>1570524253793</t>
  </si>
  <si>
    <t>1570524261013</t>
  </si>
  <si>
    <t>1570524268224</t>
  </si>
  <si>
    <t>1570524275434</t>
  </si>
  <si>
    <t>1570524282625</t>
  </si>
  <si>
    <t>1570524289853</t>
  </si>
  <si>
    <t>1570524297033</t>
  </si>
  <si>
    <t>1570524303223</t>
  </si>
  <si>
    <t>1570524310464</t>
  </si>
  <si>
    <t>1570524317664</t>
  </si>
  <si>
    <t>1570524324863</t>
  </si>
  <si>
    <t>1570524332093</t>
  </si>
  <si>
    <t>1570524339273</t>
  </si>
  <si>
    <t>1570524345473</t>
  </si>
  <si>
    <t>1570524352705</t>
  </si>
  <si>
    <t>1570524359903</t>
  </si>
  <si>
    <t>1570524368263</t>
  </si>
  <si>
    <t>1570524375363</t>
  </si>
  <si>
    <t>1570524382574</t>
  </si>
  <si>
    <t>1570524389784</t>
  </si>
  <si>
    <t>1570524397006</t>
  </si>
  <si>
    <t>1570524404204</t>
  </si>
  <si>
    <t>1570524411423</t>
  </si>
  <si>
    <t>1570524418624</t>
  </si>
  <si>
    <t>1570524427174</t>
  </si>
  <si>
    <t>1570524434084</t>
  </si>
  <si>
    <t>1570524441295</t>
  </si>
  <si>
    <t>1570524448514</t>
  </si>
  <si>
    <t>1570524455724</t>
  </si>
  <si>
    <t>1570524462935</t>
  </si>
  <si>
    <t>1570524471171</t>
  </si>
  <si>
    <t>1570524478611</t>
  </si>
  <si>
    <t>1570524485592</t>
  </si>
  <si>
    <t>1570524492801</t>
  </si>
  <si>
    <t>1570524500011</t>
  </si>
  <si>
    <t>1570524507230</t>
  </si>
  <si>
    <t>1570524514442</t>
  </si>
  <si>
    <t>1570524521671</t>
  </si>
  <si>
    <t>1570524528862</t>
  </si>
  <si>
    <t>1570524536072</t>
  </si>
  <si>
    <t>1570524543281</t>
  </si>
  <si>
    <t>1570524550471</t>
  </si>
  <si>
    <t>1570524556660</t>
  </si>
  <si>
    <t>1570524563881</t>
  </si>
  <si>
    <t>1570524571102</t>
  </si>
  <si>
    <t>1570524578312</t>
  </si>
  <si>
    <t>1570524585523</t>
  </si>
  <si>
    <t>1570524592712</t>
  </si>
  <si>
    <t>1570524598912</t>
  </si>
  <si>
    <t>1570524606140</t>
  </si>
  <si>
    <t>1570524613342</t>
  </si>
  <si>
    <t>1570524620542</t>
  </si>
  <si>
    <t>1570524627761</t>
  </si>
  <si>
    <t>1570524634941</t>
  </si>
  <si>
    <t>1570524641142</t>
  </si>
  <si>
    <t>1570524648352</t>
  </si>
  <si>
    <t>1570524655572</t>
  </si>
  <si>
    <t>1570524662781</t>
  </si>
  <si>
    <t>1570524670001</t>
  </si>
  <si>
    <t>1570524677182</t>
  </si>
  <si>
    <t>1570524683381</t>
  </si>
  <si>
    <t>1570524690602</t>
  </si>
  <si>
    <t>1570524697811</t>
  </si>
  <si>
    <t>1570524706260</t>
  </si>
  <si>
    <t>1570524713270</t>
  </si>
  <si>
    <t>1570524720481</t>
  </si>
  <si>
    <t>1570524727693</t>
  </si>
  <si>
    <t>1570524734900</t>
  </si>
  <si>
    <t>1570524742111</t>
  </si>
  <si>
    <t>1570524749330</t>
  </si>
  <si>
    <t>1570524756550</t>
  </si>
  <si>
    <t>1570524763751</t>
  </si>
  <si>
    <t>1570524770941</t>
  </si>
  <si>
    <t>1570524778170</t>
  </si>
  <si>
    <t>1570524785362</t>
  </si>
  <si>
    <t>1570524791541</t>
  </si>
  <si>
    <t>1570524798790</t>
  </si>
  <si>
    <t>1570524805991</t>
  </si>
  <si>
    <t>1570524813181</t>
  </si>
  <si>
    <t>1570524821440</t>
  </si>
  <si>
    <t>1570524828661</t>
  </si>
  <si>
    <t>1570524835871</t>
  </si>
  <si>
    <t>1570524843081</t>
  </si>
  <si>
    <t>1570524850301</t>
  </si>
  <si>
    <t>1570524857503</t>
  </si>
  <si>
    <t>1570524864708</t>
  </si>
  <si>
    <t>1570524871920</t>
  </si>
  <si>
    <t>1570524879111</t>
  </si>
  <si>
    <t>1570524885301</t>
  </si>
  <si>
    <t>1570524893584</t>
  </si>
  <si>
    <t>1570524899740</t>
  </si>
  <si>
    <t>1570524906940</t>
  </si>
  <si>
    <t>1570524916294</t>
  </si>
  <si>
    <t>1570524923442</t>
  </si>
  <si>
    <t>1570524930630</t>
  </si>
  <si>
    <t>1570524936821</t>
  </si>
  <si>
    <t>1570524944040</t>
  </si>
  <si>
    <t>1570524952293</t>
  </si>
  <si>
    <t>1570524959511</t>
  </si>
  <si>
    <t>1570524966712</t>
  </si>
  <si>
    <t>1570524973922</t>
  </si>
  <si>
    <t>1570524981132</t>
  </si>
  <si>
    <t>1570524987332</t>
  </si>
  <si>
    <t>1570524993502</t>
  </si>
  <si>
    <t>1570525000712</t>
  </si>
  <si>
    <t>1570525007922</t>
  </si>
  <si>
    <t>1570525015114</t>
  </si>
  <si>
    <t>1570525021302</t>
  </si>
  <si>
    <t>1570525028553</t>
  </si>
  <si>
    <t>1570525035743</t>
  </si>
  <si>
    <t>1570525042953</t>
  </si>
  <si>
    <t>1570525050163</t>
  </si>
  <si>
    <t>1570525057353</t>
  </si>
  <si>
    <t>1570525063554</t>
  </si>
  <si>
    <t>1570525071245</t>
  </si>
  <si>
    <t>1570525077983</t>
  </si>
  <si>
    <t>1570525085183</t>
  </si>
  <si>
    <t>1570525092412</t>
  </si>
  <si>
    <t>1570525099592</t>
  </si>
  <si>
    <t>1570525105774</t>
  </si>
  <si>
    <t>1570525113023</t>
  </si>
  <si>
    <t>1570525120222</t>
  </si>
  <si>
    <t>1570525127441</t>
  </si>
  <si>
    <t>1570525138094</t>
  </si>
  <si>
    <t>1570525144953</t>
  </si>
  <si>
    <t>1570525152162</t>
  </si>
  <si>
    <t>1570525159373</t>
  </si>
  <si>
    <t>1570525168652</t>
  </si>
  <si>
    <t>1570525175862</t>
  </si>
  <si>
    <t>1570525183073</t>
  </si>
  <si>
    <t>1570525190263</t>
  </si>
  <si>
    <t>1570525197504</t>
  </si>
  <si>
    <t>1570525204710</t>
  </si>
  <si>
    <t>1570525211902</t>
  </si>
  <si>
    <t>1570525218100</t>
  </si>
  <si>
    <t>1570525225311</t>
  </si>
  <si>
    <t>1570525232531</t>
  </si>
  <si>
    <t>1570525239741</t>
  </si>
  <si>
    <t>1570525246951</t>
  </si>
  <si>
    <t>1570525255192</t>
  </si>
  <si>
    <t>1570525262410</t>
  </si>
  <si>
    <t>1570525269620</t>
  </si>
  <si>
    <t>1570525276831</t>
  </si>
  <si>
    <t>1570525284041</t>
  </si>
  <si>
    <t>1570525291269</t>
  </si>
  <si>
    <t>1570525298471</t>
  </si>
  <si>
    <t>1570525305661</t>
  </si>
  <si>
    <t>1570525312891</t>
  </si>
  <si>
    <t>1570525320070</t>
  </si>
  <si>
    <t>1570525326261</t>
  </si>
  <si>
    <t>1570525333512</t>
  </si>
  <si>
    <t>1570525340717</t>
  </si>
  <si>
    <t>1570525347899</t>
  </si>
  <si>
    <t>1570525354131</t>
  </si>
  <si>
    <t>1570525361320</t>
  </si>
  <si>
    <t>1570525368531</t>
  </si>
  <si>
    <t>1570525375740</t>
  </si>
  <si>
    <t>1570525382961</t>
  </si>
  <si>
    <t>1570525390151</t>
  </si>
  <si>
    <t>1570525396350</t>
  </si>
  <si>
    <t>1570525404611</t>
  </si>
  <si>
    <t>1570525410782</t>
  </si>
  <si>
    <t>1570525416961</t>
  </si>
  <si>
    <t>1570525425317</t>
  </si>
  <si>
    <t>1570525432397</t>
  </si>
  <si>
    <t>1570525438586</t>
  </si>
  <si>
    <t>1570525445827</t>
  </si>
  <si>
    <t>1570525453037</t>
  </si>
  <si>
    <t>1570525459217</t>
  </si>
  <si>
    <t>1570525466455</t>
  </si>
  <si>
    <t>1570525473637</t>
  </si>
  <si>
    <t>1570525480848</t>
  </si>
  <si>
    <t>1570525488066</t>
  </si>
  <si>
    <t>1570525495268</t>
  </si>
  <si>
    <t>1570525502470</t>
  </si>
  <si>
    <t>1570525508658</t>
  </si>
  <si>
    <t>1570525516876</t>
  </si>
  <si>
    <t>1570525523066</t>
  </si>
  <si>
    <t>1570525530307</t>
  </si>
  <si>
    <t>1570525537517</t>
  </si>
  <si>
    <t>1570525544707</t>
  </si>
  <si>
    <t>1570525550907</t>
  </si>
  <si>
    <t>1570525558120</t>
  </si>
  <si>
    <t>1570525565337</t>
  </si>
  <si>
    <t>1570525572547</t>
  </si>
  <si>
    <t>1570525579766</t>
  </si>
  <si>
    <t>1570525587719</t>
  </si>
  <si>
    <t>1570525594187</t>
  </si>
  <si>
    <t>1570525601416</t>
  </si>
  <si>
    <t>1570525607546</t>
  </si>
  <si>
    <t>1570525614787</t>
  </si>
  <si>
    <t>1570525622010</t>
  </si>
  <si>
    <t>1570525628187</t>
  </si>
  <si>
    <t>1570525635397</t>
  </si>
  <si>
    <t>1570525642606</t>
  </si>
  <si>
    <t>1570525649815</t>
  </si>
  <si>
    <t>1570525657038</t>
  </si>
  <si>
    <t>1570525665274</t>
  </si>
  <si>
    <t>1570525672482</t>
  </si>
  <si>
    <t>1570525679693</t>
  </si>
  <si>
    <t>1570525686913</t>
  </si>
  <si>
    <t>1570525694122</t>
  </si>
  <si>
    <t>1570525701332</t>
  </si>
  <si>
    <t>1570525709075</t>
  </si>
  <si>
    <t>1570525715771</t>
  </si>
  <si>
    <t>1570525722952</t>
  </si>
  <si>
    <t>1570525729142</t>
  </si>
  <si>
    <t>1570525736362</t>
  </si>
  <si>
    <t>1570525743576</t>
  </si>
  <si>
    <t>1570525750794</t>
  </si>
  <si>
    <t>1570525758002</t>
  </si>
  <si>
    <t>1570525765196</t>
  </si>
  <si>
    <t>1570525771383</t>
  </si>
  <si>
    <t>1570525778632</t>
  </si>
  <si>
    <t>1570525785822</t>
  </si>
  <si>
    <t>1570525793046</t>
  </si>
  <si>
    <t>1570525801356</t>
  </si>
  <si>
    <t>1570525808493</t>
  </si>
  <si>
    <t>1570525815693</t>
  </si>
  <si>
    <t>1570525822913</t>
  </si>
  <si>
    <t>1570525830123</t>
  </si>
  <si>
    <t>1570525837334</t>
  </si>
  <si>
    <t>1570525844553</t>
  </si>
  <si>
    <t>1570525851764</t>
  </si>
  <si>
    <t>1570525858953</t>
  </si>
  <si>
    <t>1570525865152</t>
  </si>
  <si>
    <t>1570525872392</t>
  </si>
  <si>
    <t>1570525879583</t>
  </si>
  <si>
    <t>1570525886783</t>
  </si>
  <si>
    <t>1570525894012</t>
  </si>
  <si>
    <t>1570525902255</t>
  </si>
  <si>
    <t>1570525909504</t>
  </si>
  <si>
    <t>1570525916675</t>
  </si>
  <si>
    <t>1570525923916</t>
  </si>
  <si>
    <t>1570525931104</t>
  </si>
  <si>
    <t>1570525937284</t>
  </si>
  <si>
    <t>1570525944494</t>
  </si>
  <si>
    <t>1570525951714</t>
  </si>
  <si>
    <t>1570525958924</t>
  </si>
  <si>
    <t>1570525966225</t>
  </si>
  <si>
    <t>1570525973355</t>
  </si>
  <si>
    <t>1570525980544</t>
  </si>
  <si>
    <t>1570525987775</t>
  </si>
  <si>
    <t>1570525994966</t>
  </si>
  <si>
    <t>1570526002184</t>
  </si>
  <si>
    <t>1570526009414</t>
  </si>
  <si>
    <t>1570526016625</t>
  </si>
  <si>
    <t>1570526023836</t>
  </si>
  <si>
    <t>1570526030023</t>
  </si>
  <si>
    <t>1570526036173</t>
  </si>
  <si>
    <t>1570526043422</t>
  </si>
  <si>
    <t>1570526050624</t>
  </si>
  <si>
    <t>1570526057834</t>
  </si>
  <si>
    <t>1570526065025</t>
  </si>
  <si>
    <t>1570526071225</t>
  </si>
  <si>
    <t>1570526078453</t>
  </si>
  <si>
    <t>1570526085665</t>
  </si>
  <si>
    <t>1570526092883</t>
  </si>
  <si>
    <t>1570526100084</t>
  </si>
  <si>
    <t>1570526107284</t>
  </si>
  <si>
    <t>1570526113464</t>
  </si>
  <si>
    <t>1570526120704</t>
  </si>
  <si>
    <t>1570526127904</t>
  </si>
  <si>
    <t>1570526137263</t>
  </si>
  <si>
    <t>1570526144401</t>
  </si>
  <si>
    <t>1570526150593</t>
  </si>
  <si>
    <t>1570526157802</t>
  </si>
  <si>
    <t>1570526165013</t>
  </si>
  <si>
    <t>1570526172236</t>
  </si>
  <si>
    <t>1570526179433</t>
  </si>
  <si>
    <t>1570526185623</t>
  </si>
  <si>
    <t>1570526192832</t>
  </si>
  <si>
    <t>1570526201079</t>
  </si>
  <si>
    <t>1570526209321</t>
  </si>
  <si>
    <t>1570526216534</t>
  </si>
  <si>
    <t>1570526223743</t>
  </si>
  <si>
    <t>1570526230954</t>
  </si>
  <si>
    <t>1570526238146</t>
  </si>
  <si>
    <t>1570526244314</t>
  </si>
  <si>
    <t>1570526250543</t>
  </si>
  <si>
    <t>1570526257745</t>
  </si>
  <si>
    <t>1570526263925</t>
  </si>
  <si>
    <t>1570526271114</t>
  </si>
  <si>
    <t>1570526277293</t>
  </si>
  <si>
    <t>1570526285545</t>
  </si>
  <si>
    <t>1570526291745</t>
  </si>
  <si>
    <t>1570526298953</t>
  </si>
  <si>
    <t>1570526306163</t>
  </si>
  <si>
    <t>1570526313356</t>
  </si>
  <si>
    <t>1570526319505</t>
  </si>
  <si>
    <t>1570526325745</t>
  </si>
  <si>
    <t>1570526332975</t>
  </si>
  <si>
    <t>1570526340165</t>
  </si>
  <si>
    <t>1570526347385</t>
  </si>
  <si>
    <t>1570526354603</t>
  </si>
  <si>
    <t>1570526361823</t>
  </si>
  <si>
    <t>1570526369023</t>
  </si>
  <si>
    <t>1570526377253</t>
  </si>
  <si>
    <t>1570526384474</t>
  </si>
  <si>
    <t>1570526390653</t>
  </si>
  <si>
    <t>1570526397833</t>
  </si>
  <si>
    <t>1570526404024</t>
  </si>
  <si>
    <t>1570526411264</t>
  </si>
  <si>
    <t>1570526418440</t>
  </si>
  <si>
    <t>1570526425665</t>
  </si>
  <si>
    <t>1570526431862</t>
  </si>
  <si>
    <t>1570526439080</t>
  </si>
  <si>
    <t>1570526446284</t>
  </si>
  <si>
    <t>1570526453510</t>
  </si>
  <si>
    <t>1570526460718</t>
  </si>
  <si>
    <t>1570526469177</t>
  </si>
  <si>
    <t>1570526476164</t>
  </si>
  <si>
    <t>1570526483382</t>
  </si>
  <si>
    <t>1570526490585</t>
  </si>
  <si>
    <t>1570526496851</t>
  </si>
  <si>
    <t>1570526502954</t>
  </si>
  <si>
    <t>1570526510142</t>
  </si>
  <si>
    <t>1570526516301</t>
  </si>
  <si>
    <t>1570526522543</t>
  </si>
  <si>
    <t>1570526528712</t>
  </si>
  <si>
    <t>1570526535932</t>
  </si>
  <si>
    <t>1570526543113</t>
  </si>
  <si>
    <t>1570526549332</t>
  </si>
  <si>
    <t>1570526556550</t>
  </si>
  <si>
    <t>1570526563752</t>
  </si>
  <si>
    <t>1570526570945</t>
  </si>
  <si>
    <t>1570526578192</t>
  </si>
  <si>
    <t>1570526585360</t>
  </si>
  <si>
    <t>1570526591543</t>
  </si>
  <si>
    <t>1570526598792</t>
  </si>
  <si>
    <t>1570526605982</t>
  </si>
  <si>
    <t>1570526613181</t>
  </si>
  <si>
    <t>1570526619381</t>
  </si>
  <si>
    <t>1570526626601</t>
  </si>
  <si>
    <t>1570526633811</t>
  </si>
  <si>
    <t>1570526641022</t>
  </si>
  <si>
    <t>1570526648244</t>
  </si>
  <si>
    <t>1570526655425</t>
  </si>
  <si>
    <t>1570526661621</t>
  </si>
  <si>
    <t>1570526668842</t>
  </si>
  <si>
    <t>1570526676052</t>
  </si>
  <si>
    <t>1570526683271</t>
  </si>
  <si>
    <t>1570526690483</t>
  </si>
  <si>
    <t>1570526697671</t>
  </si>
  <si>
    <t>1570526703862</t>
  </si>
  <si>
    <t>1570526711102</t>
  </si>
  <si>
    <t>1570526718301</t>
  </si>
  <si>
    <t>1570526724482</t>
  </si>
  <si>
    <t>1570526731701</t>
  </si>
  <si>
    <t>1570526738912</t>
  </si>
  <si>
    <t>1570526746141</t>
  </si>
  <si>
    <t>1570526753647</t>
  </si>
  <si>
    <t>1570526760512</t>
  </si>
  <si>
    <t>1570526767742</t>
  </si>
  <si>
    <t>1570526773941</t>
  </si>
  <si>
    <t>1570526781153</t>
  </si>
  <si>
    <t>1570526787309</t>
  </si>
  <si>
    <t>1570526793512</t>
  </si>
  <si>
    <t>1570526800712</t>
  </si>
  <si>
    <t>1570526806911</t>
  </si>
  <si>
    <t>1570526814152</t>
  </si>
  <si>
    <t>1570526821350</t>
  </si>
  <si>
    <t>1570526828552</t>
  </si>
  <si>
    <t>1570526837153</t>
  </si>
  <si>
    <t>1570526844012</t>
  </si>
  <si>
    <t>1570526851221</t>
  </si>
  <si>
    <t>1570526859465</t>
  </si>
  <si>
    <t>1570526866655</t>
  </si>
  <si>
    <t>1570526872834</t>
  </si>
  <si>
    <t>1570526880075</t>
  </si>
  <si>
    <t>1570526887294</t>
  </si>
  <si>
    <t>1570526894474</t>
  </si>
  <si>
    <t>1570526900664</t>
  </si>
  <si>
    <t>1570526907911</t>
  </si>
  <si>
    <t>1570526915104</t>
  </si>
  <si>
    <t>1570526922314</t>
  </si>
  <si>
    <t>1570526929525</t>
  </si>
  <si>
    <t>1570526936716</t>
  </si>
  <si>
    <t>1570526942905</t>
  </si>
  <si>
    <t>1570526950152</t>
  </si>
  <si>
    <t>1570526957343</t>
  </si>
  <si>
    <t>1570526964543</t>
  </si>
  <si>
    <t>1570526971765</t>
  </si>
  <si>
    <t>1570526978954</t>
  </si>
  <si>
    <t>1570526985143</t>
  </si>
  <si>
    <t>1570526992393</t>
  </si>
  <si>
    <t>1570526999583</t>
  </si>
  <si>
    <t>1570527006783</t>
  </si>
  <si>
    <t>1570527014014</t>
  </si>
  <si>
    <t>1570527021203</t>
  </si>
  <si>
    <t>1570527027384</t>
  </si>
  <si>
    <t>1570527034624</t>
  </si>
  <si>
    <t>1570527041836</t>
  </si>
  <si>
    <t>1570527049025</t>
  </si>
  <si>
    <t>1570527056264</t>
  </si>
  <si>
    <t>1570527063445</t>
  </si>
  <si>
    <t>1570527069625</t>
  </si>
  <si>
    <t>1570527077866</t>
  </si>
  <si>
    <t>1570527084086</t>
  </si>
  <si>
    <t>1570527091266</t>
  </si>
  <si>
    <t>1570527098505</t>
  </si>
  <si>
    <t>1570527105736</t>
  </si>
  <si>
    <t>1570527111895</t>
  </si>
  <si>
    <t>1570527119104</t>
  </si>
  <si>
    <t>1570527126326</t>
  </si>
  <si>
    <t>1570527133513</t>
  </si>
  <si>
    <t>1570527139709</t>
  </si>
  <si>
    <t>1570527146953</t>
  </si>
  <si>
    <t>1570527154142</t>
  </si>
  <si>
    <t>1570527161351</t>
  </si>
  <si>
    <t>1570527168595</t>
  </si>
  <si>
    <t>1570527175752</t>
  </si>
  <si>
    <t>1570527182467</t>
  </si>
  <si>
    <t>1570527189182</t>
  </si>
  <si>
    <t>1570527196381</t>
  </si>
  <si>
    <t>1570527203583</t>
  </si>
  <si>
    <t>1570527210812</t>
  </si>
  <si>
    <t>1570527218001</t>
  </si>
  <si>
    <t>1570527224184</t>
  </si>
  <si>
    <t>1570527231422</t>
  </si>
  <si>
    <t>1570527238623</t>
  </si>
  <si>
    <t>1570527245823</t>
  </si>
  <si>
    <t>1570527252023</t>
  </si>
  <si>
    <t>1570527259233</t>
  </si>
  <si>
    <t>1570527267473</t>
  </si>
  <si>
    <t>1570527274693</t>
  </si>
  <si>
    <t>1570527280873</t>
  </si>
  <si>
    <t>1570527288063</t>
  </si>
  <si>
    <t>1570527295292</t>
  </si>
  <si>
    <t>1570527302482</t>
  </si>
  <si>
    <t>1570527310753</t>
  </si>
  <si>
    <t>1570527317964</t>
  </si>
  <si>
    <t>1570527325183</t>
  </si>
  <si>
    <t>1570527332384</t>
  </si>
  <si>
    <t>1570527339583</t>
  </si>
  <si>
    <t>1570527345785</t>
  </si>
  <si>
    <t>1570527352805</t>
  </si>
  <si>
    <t>1570527360213</t>
  </si>
  <si>
    <t>1570527367433</t>
  </si>
  <si>
    <t>1570527374633</t>
  </si>
  <si>
    <t>1570527382926</t>
  </si>
  <si>
    <t>1570527390094</t>
  </si>
  <si>
    <t>1570527397302</t>
  </si>
  <si>
    <t>1570527404514</t>
  </si>
  <si>
    <t>1570527411724</t>
  </si>
  <si>
    <t>1570527417904</t>
  </si>
  <si>
    <t>1570527425114</t>
  </si>
  <si>
    <t>1570527431295</t>
  </si>
  <si>
    <t>1570527438534</t>
  </si>
  <si>
    <t>1570527444694</t>
  </si>
  <si>
    <t>1570527451909</t>
  </si>
  <si>
    <t>1570527459124</t>
  </si>
  <si>
    <t>1570527467447</t>
  </si>
  <si>
    <t>1570527474574</t>
  </si>
  <si>
    <t>1570527481787</t>
  </si>
  <si>
    <t>1570527489003</t>
  </si>
  <si>
    <t>1570527496213</t>
  </si>
  <si>
    <t>1570527503423</t>
  </si>
  <si>
    <t>1570527509619</t>
  </si>
  <si>
    <t>1570527516830</t>
  </si>
  <si>
    <t>1570527522989</t>
  </si>
  <si>
    <t>1570527529170</t>
  </si>
  <si>
    <t>1570527535349</t>
  </si>
  <si>
    <t>1570527542598</t>
  </si>
  <si>
    <t>1570527548778</t>
  </si>
  <si>
    <t>1570527554908</t>
  </si>
  <si>
    <t>1570527561107</t>
  </si>
  <si>
    <t>1570527567323</t>
  </si>
  <si>
    <t>1570527573456</t>
  </si>
  <si>
    <t>1570527580665</t>
  </si>
  <si>
    <t>1570527587896</t>
  </si>
  <si>
    <t>1570527595116</t>
  </si>
  <si>
    <t>1570527602294</t>
  </si>
  <si>
    <t>1570527609536</t>
  </si>
  <si>
    <t>1570527616726</t>
  </si>
  <si>
    <t>1570527622927</t>
  </si>
  <si>
    <t>1570527630835</t>
  </si>
  <si>
    <t>1570527637354</t>
  </si>
  <si>
    <t>1570527644544</t>
  </si>
  <si>
    <t>1570527650745</t>
  </si>
  <si>
    <t>1570527657976</t>
  </si>
  <si>
    <t>1570527665165</t>
  </si>
  <si>
    <t>1570527671344</t>
  </si>
  <si>
    <t>1570527677506</t>
  </si>
  <si>
    <t>1570527684987</t>
  </si>
  <si>
    <t>1570527691966</t>
  </si>
  <si>
    <t>1570527698136</t>
  </si>
  <si>
    <t>1570527705334</t>
  </si>
  <si>
    <t>1570527712554</t>
  </si>
  <si>
    <t>1570527719736</t>
  </si>
  <si>
    <t>1570527725926</t>
  </si>
  <si>
    <t>1570527733175</t>
  </si>
  <si>
    <t>1570527740512</t>
  </si>
  <si>
    <t>1570527747584</t>
  </si>
  <si>
    <t>1570527754795</t>
  </si>
  <si>
    <t>1570527761975</t>
  </si>
  <si>
    <t>1570527768185</t>
  </si>
  <si>
    <t>1570527776444</t>
  </si>
  <si>
    <t>1570527782615</t>
  </si>
  <si>
    <t>1570527789814</t>
  </si>
  <si>
    <t>1570527797036</t>
  </si>
  <si>
    <t>1570527804216</t>
  </si>
  <si>
    <t>1570527810414</t>
  </si>
  <si>
    <t>1570527817654</t>
  </si>
  <si>
    <t>1570527824845</t>
  </si>
  <si>
    <t>1570527832055</t>
  </si>
  <si>
    <t>1570527839266</t>
  </si>
  <si>
    <t>1570527846453</t>
  </si>
  <si>
    <t>1570527852644</t>
  </si>
  <si>
    <t>1570527860891</t>
  </si>
  <si>
    <t>1570527867063</t>
  </si>
  <si>
    <t>1570527874294</t>
  </si>
  <si>
    <t>1570527881515</t>
  </si>
  <si>
    <t>1570527888705</t>
  </si>
  <si>
    <t>1570527894894</t>
  </si>
  <si>
    <t>1570527902134</t>
  </si>
  <si>
    <t>1570527909335</t>
  </si>
  <si>
    <t>1570527916536</t>
  </si>
  <si>
    <t>1570527923754</t>
  </si>
  <si>
    <t>1570527930945</t>
  </si>
  <si>
    <t>1570527938185</t>
  </si>
  <si>
    <t>1570527945396</t>
  </si>
  <si>
    <t>1570527951583</t>
  </si>
  <si>
    <t>1570527958774</t>
  </si>
  <si>
    <t>1570527966005</t>
  </si>
  <si>
    <t>1570527973177</t>
  </si>
  <si>
    <t>1570527979347</t>
  </si>
  <si>
    <t>1570527986615</t>
  </si>
  <si>
    <t>1570527993814</t>
  </si>
  <si>
    <t>1570528001015</t>
  </si>
  <si>
    <t>1570528011326</t>
  </si>
  <si>
    <t>1570528017506</t>
  </si>
  <si>
    <t>1570528024696</t>
  </si>
  <si>
    <t>1570528030897</t>
  </si>
  <si>
    <t>1570528039106</t>
  </si>
  <si>
    <t>1570528045285</t>
  </si>
  <si>
    <t>1570528052536</t>
  </si>
  <si>
    <t>1570528058707</t>
  </si>
  <si>
    <t>1570528065927</t>
  </si>
  <si>
    <t>1570528073125</t>
  </si>
  <si>
    <t>1570528080346</t>
  </si>
  <si>
    <t>1570528087557</t>
  </si>
  <si>
    <t>1570528095805</t>
  </si>
  <si>
    <t>1570528101977</t>
  </si>
  <si>
    <t>1570528109177</t>
  </si>
  <si>
    <t>1570528116377</t>
  </si>
  <si>
    <t>1570528122587</t>
  </si>
  <si>
    <t>1570528129793</t>
  </si>
  <si>
    <t>1570528137017</t>
  </si>
  <si>
    <t>1570528144216</t>
  </si>
  <si>
    <t>1570528152457</t>
  </si>
  <si>
    <t>1570528158636</t>
  </si>
  <si>
    <t>1570528165817</t>
  </si>
  <si>
    <t>1570528171985</t>
  </si>
  <si>
    <t>1570528179255</t>
  </si>
  <si>
    <t>1570528186457</t>
  </si>
  <si>
    <t>1570528193656</t>
  </si>
  <si>
    <t>1570528200867</t>
  </si>
  <si>
    <t>1570528209105</t>
  </si>
  <si>
    <t>1570528216325</t>
  </si>
  <si>
    <t>1570528223536</t>
  </si>
  <si>
    <t>1570528231960</t>
  </si>
  <si>
    <t>1570528238985</t>
  </si>
  <si>
    <t>1570528263953</t>
  </si>
  <si>
    <t>1570528271063</t>
  </si>
  <si>
    <t>1570528278264</t>
  </si>
  <si>
    <t>1570528285503</t>
  </si>
  <si>
    <t>1570528292704</t>
  </si>
  <si>
    <t>1570528299893</t>
  </si>
  <si>
    <t>1570528306084</t>
  </si>
  <si>
    <t>1570528313303</t>
  </si>
  <si>
    <t>1570528320514</t>
  </si>
  <si>
    <t>1570528327734</t>
  </si>
  <si>
    <t>1570528334934</t>
  </si>
  <si>
    <t>1570528342141</t>
  </si>
  <si>
    <t>1570528348323</t>
  </si>
  <si>
    <t>1570528355573</t>
  </si>
  <si>
    <t>1570528362754</t>
  </si>
  <si>
    <t>1570528369975</t>
  </si>
  <si>
    <t>1570528377174</t>
  </si>
  <si>
    <t>1570528383354</t>
  </si>
  <si>
    <t>1570528390564</t>
  </si>
  <si>
    <t>1570528397774</t>
  </si>
  <si>
    <t>1570528404984</t>
  </si>
  <si>
    <t>1570528412213</t>
  </si>
  <si>
    <t>1570528419403</t>
  </si>
  <si>
    <t>1570528426613</t>
  </si>
  <si>
    <t>1570528433834</t>
  </si>
  <si>
    <t>1570528441015</t>
  </si>
  <si>
    <t>1570528447214</t>
  </si>
  <si>
    <t>1570528454454</t>
  </si>
  <si>
    <t>1570528461654</t>
  </si>
  <si>
    <t>1570528468853</t>
  </si>
  <si>
    <t>1570528475044</t>
  </si>
  <si>
    <t>1570528482254</t>
  </si>
  <si>
    <t>1570528489463</t>
  </si>
  <si>
    <t>1570528496673</t>
  </si>
  <si>
    <t>1570528504918</t>
  </si>
  <si>
    <t>1570528512129</t>
  </si>
  <si>
    <t>1570528518307</t>
  </si>
  <si>
    <t>1570528525498</t>
  </si>
  <si>
    <t>1570528532736</t>
  </si>
  <si>
    <t>1570528539957</t>
  </si>
  <si>
    <t>1570528546128</t>
  </si>
  <si>
    <t>1570528552308</t>
  </si>
  <si>
    <t>1570528559520</t>
  </si>
  <si>
    <t>1570528566730</t>
  </si>
  <si>
    <t>1570528574970</t>
  </si>
  <si>
    <t>1570528582198</t>
  </si>
  <si>
    <t>1570528588358</t>
  </si>
  <si>
    <t>1570528595577</t>
  </si>
  <si>
    <t>1570528602789</t>
  </si>
  <si>
    <t>1570528609979</t>
  </si>
  <si>
    <t>1570528616177</t>
  </si>
  <si>
    <t>1570528623398</t>
  </si>
  <si>
    <t>1570528630598</t>
  </si>
  <si>
    <t>1570528637819</t>
  </si>
  <si>
    <t>1570528645028</t>
  </si>
  <si>
    <t>1570528652218</t>
  </si>
  <si>
    <t>1570528658418</t>
  </si>
  <si>
    <t>1570528665630</t>
  </si>
  <si>
    <t>1570528672846</t>
  </si>
  <si>
    <t>1570528680058</t>
  </si>
  <si>
    <t>1570528687238</t>
  </si>
  <si>
    <t>1570528694458</t>
  </si>
  <si>
    <t>1570528700617</t>
  </si>
  <si>
    <t>1570528706839</t>
  </si>
  <si>
    <t>1570528714048</t>
  </si>
  <si>
    <t>1570528720229</t>
  </si>
  <si>
    <t>1570528727417</t>
  </si>
  <si>
    <t>1570528735684</t>
  </si>
  <si>
    <t>1570528742896</t>
  </si>
  <si>
    <t>1570528750105</t>
  </si>
  <si>
    <t>1570528757315</t>
  </si>
  <si>
    <t>1570528764536</t>
  </si>
  <si>
    <t>1570528771736</t>
  </si>
  <si>
    <t>1570528778935</t>
  </si>
  <si>
    <t>1570528785151</t>
  </si>
  <si>
    <t>1570528792375</t>
  </si>
  <si>
    <t>1570528799554</t>
  </si>
  <si>
    <t>1570528806775</t>
  </si>
  <si>
    <t>1570528813985</t>
  </si>
  <si>
    <t>1570528822411</t>
  </si>
  <si>
    <t>1570528829436</t>
  </si>
  <si>
    <t>1570528835593</t>
  </si>
  <si>
    <t>1570528841765</t>
  </si>
  <si>
    <t>1570528847976</t>
  </si>
  <si>
    <t>1570528855197</t>
  </si>
  <si>
    <t>1570528862407</t>
  </si>
  <si>
    <t>1570528869617</t>
  </si>
  <si>
    <t>1570528877849</t>
  </si>
  <si>
    <t>1570528884043</t>
  </si>
  <si>
    <t>1570528890258</t>
  </si>
  <si>
    <t>1570528897434</t>
  </si>
  <si>
    <t>1570528903611</t>
  </si>
  <si>
    <t>1570528911848</t>
  </si>
  <si>
    <t>1570528919059</t>
  </si>
  <si>
    <t>1570528927368</t>
  </si>
  <si>
    <t>1570528933459</t>
  </si>
  <si>
    <t>1570528939689</t>
  </si>
  <si>
    <t>1570528945850</t>
  </si>
  <si>
    <t>1570528952089</t>
  </si>
  <si>
    <t>1570528958251</t>
  </si>
  <si>
    <t>1570528965537</t>
  </si>
  <si>
    <t>1570528972646</t>
  </si>
  <si>
    <t>1570528978837</t>
  </si>
  <si>
    <t>1570528985052</t>
  </si>
  <si>
    <t>1570528991200</t>
  </si>
  <si>
    <t>1570528997343</t>
  </si>
  <si>
    <t>1570529004562</t>
  </si>
  <si>
    <t>1570529011803</t>
  </si>
  <si>
    <t>1570529017963</t>
  </si>
  <si>
    <t>1570529025181</t>
  </si>
  <si>
    <t>1570529032403</t>
  </si>
  <si>
    <t>1570529039612</t>
  </si>
  <si>
    <t>1570529046802</t>
  </si>
  <si>
    <t>1570529053003</t>
  </si>
  <si>
    <t>1570529061270</t>
  </si>
  <si>
    <t>1570529067433</t>
  </si>
  <si>
    <t>1570529074641</t>
  </si>
  <si>
    <t>1570529080823</t>
  </si>
  <si>
    <t>1570529088032</t>
  </si>
  <si>
    <t>1570529095241</t>
  </si>
  <si>
    <t>1570529102463</t>
  </si>
  <si>
    <t>1570529109671</t>
  </si>
  <si>
    <t>1570529115853</t>
  </si>
  <si>
    <t>1570529123111</t>
  </si>
  <si>
    <t>1570529130272</t>
  </si>
  <si>
    <t>1570529137483</t>
  </si>
  <si>
    <t>1570529144704</t>
  </si>
  <si>
    <t>1570529151912</t>
  </si>
  <si>
    <t>1570529159124</t>
  </si>
  <si>
    <t>1570529166332</t>
  </si>
  <si>
    <t>1570529172512</t>
  </si>
  <si>
    <t>1570529180599</t>
  </si>
  <si>
    <t>1570529186943</t>
  </si>
  <si>
    <t>1570529194151</t>
  </si>
  <si>
    <t>1570529202396</t>
  </si>
  <si>
    <t>1570529209606</t>
  </si>
  <si>
    <t>1570529216815</t>
  </si>
  <si>
    <t>1570529222995</t>
  </si>
  <si>
    <t>1570529230225</t>
  </si>
  <si>
    <t>1570529236386</t>
  </si>
  <si>
    <t>1570529244636</t>
  </si>
  <si>
    <t>1570529250817</t>
  </si>
  <si>
    <t>1570529258006</t>
  </si>
  <si>
    <t>1570529264195</t>
  </si>
  <si>
    <t>1570529271415</t>
  </si>
  <si>
    <t>1570529278625</t>
  </si>
  <si>
    <t>1570529285836</t>
  </si>
  <si>
    <t>1570529293057</t>
  </si>
  <si>
    <t>1570529300247</t>
  </si>
  <si>
    <t>1570529306437</t>
  </si>
  <si>
    <t>1570529313656</t>
  </si>
  <si>
    <t>1570529320866</t>
  </si>
  <si>
    <t>1570529328087</t>
  </si>
  <si>
    <t>1570529335298</t>
  </si>
  <si>
    <t>1570529342487</t>
  </si>
  <si>
    <t>1570529349715</t>
  </si>
  <si>
    <t>1570529356896</t>
  </si>
  <si>
    <t>1570529363077</t>
  </si>
  <si>
    <t>1570529370326</t>
  </si>
  <si>
    <t>1570529377535</t>
  </si>
  <si>
    <t>1570529385776</t>
  </si>
  <si>
    <t>1570529391956</t>
  </si>
  <si>
    <t>1570529399187</t>
  </si>
  <si>
    <t>1570529405325</t>
  </si>
  <si>
    <t>1570529412565</t>
  </si>
  <si>
    <t>1570529419775</t>
  </si>
  <si>
    <t>1570529427014</t>
  </si>
  <si>
    <t>1570529435233</t>
  </si>
  <si>
    <t>1570529442445</t>
  </si>
  <si>
    <t>1570529449654</t>
  </si>
  <si>
    <t>1570529456864</t>
  </si>
  <si>
    <t>1570529463045</t>
  </si>
  <si>
    <t>1570529470254</t>
  </si>
  <si>
    <t>1570529476444</t>
  </si>
  <si>
    <t>1570529483665</t>
  </si>
  <si>
    <t>1570529489833</t>
  </si>
  <si>
    <t>1570529497045</t>
  </si>
  <si>
    <t>1570529503227</t>
  </si>
  <si>
    <t>1570529510452</t>
  </si>
  <si>
    <t>1570529517653</t>
  </si>
  <si>
    <t>1570529524883</t>
  </si>
  <si>
    <t>1570529533593</t>
  </si>
  <si>
    <t>1570529540313</t>
  </si>
  <si>
    <t>1570529546503</t>
  </si>
  <si>
    <t>1570529553685</t>
  </si>
  <si>
    <t>1570529559885</t>
  </si>
  <si>
    <t>1570529567123</t>
  </si>
  <si>
    <t>1570529574324</t>
  </si>
  <si>
    <t>1570529581523</t>
  </si>
  <si>
    <t>1570529588745</t>
  </si>
  <si>
    <t>1570529595924</t>
  </si>
  <si>
    <t>1570529602122</t>
  </si>
  <si>
    <t>1570529609363</t>
  </si>
  <si>
    <t>1570529615533</t>
  </si>
  <si>
    <t>1570529621714</t>
  </si>
  <si>
    <t>1570529628904</t>
  </si>
  <si>
    <t>1570529637166</t>
  </si>
  <si>
    <t>1570529644385</t>
  </si>
  <si>
    <t>1570529651606</t>
  </si>
  <si>
    <t>1570529657773</t>
  </si>
  <si>
    <t>1570529665266</t>
  </si>
  <si>
    <t>1570529672218</t>
  </si>
  <si>
    <t>1570529679408</t>
  </si>
  <si>
    <t>1570529685687</t>
  </si>
  <si>
    <t>1570529692807</t>
  </si>
  <si>
    <t>1570529698968</t>
  </si>
  <si>
    <t>1570529705159</t>
  </si>
  <si>
    <t>1570529712387</t>
  </si>
  <si>
    <t>1570529718577</t>
  </si>
  <si>
    <t>1570529725779</t>
  </si>
  <si>
    <t>1570529732988</t>
  </si>
  <si>
    <t>1570529739167</t>
  </si>
  <si>
    <t>1570529746398</t>
  </si>
  <si>
    <t>1570529752567</t>
  </si>
  <si>
    <t>1570529759768</t>
  </si>
  <si>
    <t>1570529766987</t>
  </si>
  <si>
    <t>1570529775227</t>
  </si>
  <si>
    <t>1570529786060</t>
  </si>
  <si>
    <t>1570529792736</t>
  </si>
  <si>
    <t>1570529798937</t>
  </si>
  <si>
    <t>1570529806147</t>
  </si>
  <si>
    <t>1570529812327</t>
  </si>
  <si>
    <t>1570529818506</t>
  </si>
  <si>
    <t>1570529825699</t>
  </si>
  <si>
    <t>1570529831961</t>
  </si>
  <si>
    <t>1570529839134</t>
  </si>
  <si>
    <t>1570529846328</t>
  </si>
  <si>
    <t>1570529853529</t>
  </si>
  <si>
    <t>1570529859728</t>
  </si>
  <si>
    <t>1570529866948</t>
  </si>
  <si>
    <t>1570529873118</t>
  </si>
  <si>
    <t>1570529879297</t>
  </si>
  <si>
    <t>1570529885479</t>
  </si>
  <si>
    <t>1570529891688</t>
  </si>
  <si>
    <t>1570529898874</t>
  </si>
  <si>
    <t>1570529905045</t>
  </si>
  <si>
    <t>1570529911232</t>
  </si>
  <si>
    <t>1570529918453</t>
  </si>
  <si>
    <t>1570529925664</t>
  </si>
  <si>
    <t>1570529932884</t>
  </si>
  <si>
    <t>1570529940084</t>
  </si>
  <si>
    <t>1570529948218</t>
  </si>
  <si>
    <t>1570529954513</t>
  </si>
  <si>
    <t>1570529960683</t>
  </si>
  <si>
    <t>1570529966885</t>
  </si>
  <si>
    <t>1570529973054</t>
  </si>
  <si>
    <t>1570529979234</t>
  </si>
  <si>
    <t>1570529986454</t>
  </si>
  <si>
    <t>1570529993664</t>
  </si>
  <si>
    <t>1570530000884</t>
  </si>
  <si>
    <t>1570530008083</t>
  </si>
  <si>
    <t>1570530015304</t>
  </si>
  <si>
    <t>1570530022483</t>
  </si>
  <si>
    <t>1570530028674</t>
  </si>
  <si>
    <t>1570530035924</t>
  </si>
  <si>
    <t>1570530042055</t>
  </si>
  <si>
    <t>1570530048274</t>
  </si>
  <si>
    <t>1570530054444</t>
  </si>
  <si>
    <t>1570530061663</t>
  </si>
  <si>
    <t>1570530068882</t>
  </si>
  <si>
    <t>1570530075055</t>
  </si>
  <si>
    <t>1570530082263</t>
  </si>
  <si>
    <t>1570530089484</t>
  </si>
  <si>
    <t>1570530096693</t>
  </si>
  <si>
    <t>1570530102873</t>
  </si>
  <si>
    <t>1570530109054</t>
  </si>
  <si>
    <t>1570530116245</t>
  </si>
  <si>
    <t>1570530124517</t>
  </si>
  <si>
    <t>1570530131728</t>
  </si>
  <si>
    <t>1570530138946</t>
  </si>
  <si>
    <t>1570530147185</t>
  </si>
  <si>
    <t>1570530155241</t>
  </si>
  <si>
    <t>1570530161606</t>
  </si>
  <si>
    <t>1570530167767</t>
  </si>
  <si>
    <t>1570530174999</t>
  </si>
  <si>
    <t>1570530181165</t>
  </si>
  <si>
    <t>1570530189425</t>
  </si>
  <si>
    <t>1570530195606</t>
  </si>
  <si>
    <t>1570530202826</t>
  </si>
  <si>
    <t>1570530210603</t>
  </si>
  <si>
    <t>1570530217246</t>
  </si>
  <si>
    <t>1570530224476</t>
  </si>
  <si>
    <t>1570530230637</t>
  </si>
  <si>
    <t>1570530237848</t>
  </si>
  <si>
    <t>1570530245066</t>
  </si>
  <si>
    <t>1570530252256</t>
  </si>
  <si>
    <t>1570530258437</t>
  </si>
  <si>
    <t>1570530264637</t>
  </si>
  <si>
    <t>1570530271846</t>
  </si>
  <si>
    <t>1570530278027</t>
  </si>
  <si>
    <t>1570530285216</t>
  </si>
  <si>
    <t>1570530292401</t>
  </si>
  <si>
    <t>1570530299687</t>
  </si>
  <si>
    <t>1570530305847</t>
  </si>
  <si>
    <t>1570530313046</t>
  </si>
  <si>
    <t>1570530319235</t>
  </si>
  <si>
    <t>1570530326467</t>
  </si>
  <si>
    <t>1570530332648</t>
  </si>
  <si>
    <t>1570530338826</t>
  </si>
  <si>
    <t>1570530346006</t>
  </si>
  <si>
    <t>1570530353273</t>
  </si>
  <si>
    <t>1570530360483</t>
  </si>
  <si>
    <t>1570530366649</t>
  </si>
  <si>
    <t>1570530372824</t>
  </si>
  <si>
    <t>1570530378983</t>
  </si>
  <si>
    <t>1570530385194</t>
  </si>
  <si>
    <t>1570530392404</t>
  </si>
  <si>
    <t>1570530398584</t>
  </si>
  <si>
    <t>1570530405804</t>
  </si>
  <si>
    <t>1570530413016</t>
  </si>
  <si>
    <t>1570530420243</t>
  </si>
  <si>
    <t>1570530427444</t>
  </si>
  <si>
    <t>1570530434643</t>
  </si>
  <si>
    <t>1570530442017</t>
  </si>
  <si>
    <t>1570530449105</t>
  </si>
  <si>
    <t>1570530455234</t>
  </si>
  <si>
    <t>1570530462483</t>
  </si>
  <si>
    <t>1570530469683</t>
  </si>
  <si>
    <t>1570530476884</t>
  </si>
  <si>
    <t>1570530483085</t>
  </si>
  <si>
    <t>1570530490294</t>
  </si>
  <si>
    <t>1570530497505</t>
  </si>
  <si>
    <t>1570530504727</t>
  </si>
  <si>
    <t>1570530511924</t>
  </si>
  <si>
    <t>1570530518113</t>
  </si>
  <si>
    <t>1570530525325</t>
  </si>
  <si>
    <t>1570530533537</t>
  </si>
  <si>
    <t>1570530539723</t>
  </si>
  <si>
    <t>1570530546964</t>
  </si>
  <si>
    <t>1570530554163</t>
  </si>
  <si>
    <t>1570530562378</t>
  </si>
  <si>
    <t>1570530568594</t>
  </si>
  <si>
    <t>1570530575773</t>
  </si>
  <si>
    <t>1570530584053</t>
  </si>
  <si>
    <t>1570530591250</t>
  </si>
  <si>
    <t>1570530598483</t>
  </si>
  <si>
    <t>1570530605684</t>
  </si>
  <si>
    <t>1570530612882</t>
  </si>
  <si>
    <t>1570530620103</t>
  </si>
  <si>
    <t>1570530627290</t>
  </si>
  <si>
    <t>1570530634534</t>
  </si>
  <si>
    <t>1570530641752</t>
  </si>
  <si>
    <t>1570530647924</t>
  </si>
  <si>
    <t>1570530655123</t>
  </si>
  <si>
    <t>1570530662343</t>
  </si>
  <si>
    <t>1570530671598</t>
  </si>
  <si>
    <t>1570530678803</t>
  </si>
  <si>
    <t>1570530685002</t>
  </si>
  <si>
    <t>1570530692242</t>
  </si>
  <si>
    <t>1570530698403</t>
  </si>
  <si>
    <t>1570530704582</t>
  </si>
  <si>
    <t>1570530710761</t>
  </si>
  <si>
    <t>1570530717972</t>
  </si>
  <si>
    <t>1570530725203</t>
  </si>
  <si>
    <t>1570530732403</t>
  </si>
  <si>
    <t>1570530739603</t>
  </si>
  <si>
    <t>1570530746823</t>
  </si>
  <si>
    <t>1570530752992</t>
  </si>
  <si>
    <t>1570530760223</t>
  </si>
  <si>
    <t>1570530767443</t>
  </si>
  <si>
    <t>1570530774642</t>
  </si>
  <si>
    <t>1570530781843</t>
  </si>
  <si>
    <t>1570530788042</t>
  </si>
  <si>
    <t>1570530795252</t>
  </si>
  <si>
    <t>1570530801434</t>
  </si>
  <si>
    <t>1570530807613</t>
  </si>
  <si>
    <t>1570530814803</t>
  </si>
  <si>
    <t>1570530822047</t>
  </si>
  <si>
    <t>1570530829270</t>
  </si>
  <si>
    <t>1570530835436</t>
  </si>
  <si>
    <t>1570530842647</t>
  </si>
  <si>
    <t>1570530849867</t>
  </si>
  <si>
    <t>1570530858106</t>
  </si>
  <si>
    <t>1570530865316</t>
  </si>
  <si>
    <t>1570530872527</t>
  </si>
  <si>
    <t>1570530879747</t>
  </si>
  <si>
    <t>1570530886956</t>
  </si>
  <si>
    <t>1570530894167</t>
  </si>
  <si>
    <t>1570530901377</t>
  </si>
  <si>
    <t>1570530908566</t>
  </si>
  <si>
    <t>1570530914767</t>
  </si>
  <si>
    <t>1570530922006</t>
  </si>
  <si>
    <t>1570530929199</t>
  </si>
  <si>
    <t>1570530936407</t>
  </si>
  <si>
    <t>1570530943626</t>
  </si>
  <si>
    <t>1570530950807</t>
  </si>
  <si>
    <t>1570530957006</t>
  </si>
  <si>
    <t>1570530964227</t>
  </si>
  <si>
    <t>1570530971436</t>
  </si>
  <si>
    <t>1570530978646</t>
  </si>
  <si>
    <t>1570530985867</t>
  </si>
  <si>
    <t>1570530993046</t>
  </si>
  <si>
    <t>1570530999238</t>
  </si>
  <si>
    <t>1570531006487</t>
  </si>
  <si>
    <t>1570531013677</t>
  </si>
  <si>
    <t>1570531020886</t>
  </si>
  <si>
    <t>1570531028097</t>
  </si>
  <si>
    <t>1570531035295</t>
  </si>
  <si>
    <t>1570531042526</t>
  </si>
  <si>
    <t>1570531049706</t>
  </si>
  <si>
    <t>1570531058267</t>
  </si>
  <si>
    <t>1570531065188</t>
  </si>
  <si>
    <t>1570531072407</t>
  </si>
  <si>
    <t>1570531079610</t>
  </si>
  <si>
    <t>1570531086809</t>
  </si>
  <si>
    <t>1570531093008</t>
  </si>
  <si>
    <t>1570531100217</t>
  </si>
  <si>
    <t>1570531107437</t>
  </si>
  <si>
    <t>1570531114647</t>
  </si>
  <si>
    <t>1570531121858</t>
  </si>
  <si>
    <t>1570531129048</t>
  </si>
  <si>
    <t>1570531135247</t>
  </si>
  <si>
    <t>1570531142468</t>
  </si>
  <si>
    <t>1570531149677</t>
  </si>
  <si>
    <t>1570531157918</t>
  </si>
  <si>
    <t>1570531164097</t>
  </si>
  <si>
    <t>1570531170278</t>
  </si>
  <si>
    <t>1570531177488</t>
  </si>
  <si>
    <t>1570531184727</t>
  </si>
  <si>
    <t>1570531192948</t>
  </si>
  <si>
    <t>1570531200167</t>
  </si>
  <si>
    <t>1570531206347</t>
  </si>
  <si>
    <t>1570531213528</t>
  </si>
  <si>
    <t>1570531219748</t>
  </si>
  <si>
    <t>1570531226968</t>
  </si>
  <si>
    <t>1570531234167</t>
  </si>
  <si>
    <t>1570531242407</t>
  </si>
  <si>
    <t>1570531248588</t>
  </si>
  <si>
    <t>1570531255778</t>
  </si>
  <si>
    <t>1570531261960</t>
  </si>
  <si>
    <t>1570531270227</t>
  </si>
  <si>
    <t>1570531276406</t>
  </si>
  <si>
    <t>1570531283611</t>
  </si>
  <si>
    <t>1570531290838</t>
  </si>
  <si>
    <t>1570531299077</t>
  </si>
  <si>
    <t>1570531306286</t>
  </si>
  <si>
    <t>1570531313496</t>
  </si>
  <si>
    <t>1570531322061</t>
  </si>
  <si>
    <t>1570531328958</t>
  </si>
  <si>
    <t>1570531336276</t>
  </si>
  <si>
    <t>1570531343380</t>
  </si>
  <si>
    <t>1570531349536</t>
  </si>
  <si>
    <t>1570531355717</t>
  </si>
  <si>
    <t>1570531362966</t>
  </si>
  <si>
    <t>1570531369138</t>
  </si>
  <si>
    <t>1570531376346</t>
  </si>
  <si>
    <t>1570531383558</t>
  </si>
  <si>
    <t>1570531390778</t>
  </si>
  <si>
    <t>1570531396955</t>
  </si>
  <si>
    <t>1570531403138</t>
  </si>
  <si>
    <t>1570531410326</t>
  </si>
  <si>
    <t>1570531416526</t>
  </si>
  <si>
    <t>1570531423746</t>
  </si>
  <si>
    <t>1570531430957</t>
  </si>
  <si>
    <t>1570531438168</t>
  </si>
  <si>
    <t>1570531445377</t>
  </si>
  <si>
    <t>1570531452568</t>
  </si>
  <si>
    <t>1570531458768</t>
  </si>
  <si>
    <t>1570531464956</t>
  </si>
  <si>
    <t>1570531471128</t>
  </si>
  <si>
    <t>1570531478347</t>
  </si>
  <si>
    <t>1570531484527</t>
  </si>
  <si>
    <t>1570531491738</t>
  </si>
  <si>
    <t>1570531498966</t>
  </si>
  <si>
    <t>1570531506167</t>
  </si>
  <si>
    <t>1570531513368</t>
  </si>
  <si>
    <t>1570531520586</t>
  </si>
  <si>
    <t>1570531528829</t>
  </si>
  <si>
    <t>1570531537047</t>
  </si>
  <si>
    <t>1570531543259</t>
  </si>
  <si>
    <t>1570531550488</t>
  </si>
  <si>
    <t>1570531557678</t>
  </si>
  <si>
    <t>1570531564887</t>
  </si>
  <si>
    <t>1570531572097</t>
  </si>
  <si>
    <t>1570531579289</t>
  </si>
  <si>
    <t>1570531585479</t>
  </si>
  <si>
    <t>1570531592728</t>
  </si>
  <si>
    <t>1570531599920</t>
  </si>
  <si>
    <t>1570531607129</t>
  </si>
  <si>
    <t>1570531614348</t>
  </si>
  <si>
    <t>1570531621529</t>
  </si>
  <si>
    <t>1570531628318</t>
  </si>
  <si>
    <t>1570531634968</t>
  </si>
  <si>
    <t>1570531642169</t>
  </si>
  <si>
    <t>1570531649367</t>
  </si>
  <si>
    <t>1570531656613</t>
  </si>
  <si>
    <t>1570531663767</t>
  </si>
  <si>
    <t>1570531669959</t>
  </si>
  <si>
    <t>1570531677207</t>
  </si>
  <si>
    <t>1570531684409</t>
  </si>
  <si>
    <t>1570531691608</t>
  </si>
  <si>
    <t>1570531698827</t>
  </si>
  <si>
    <t>1570531707080</t>
  </si>
  <si>
    <t>1570531714288</t>
  </si>
  <si>
    <t>1570531721497</t>
  </si>
  <si>
    <t>1570531729129</t>
  </si>
  <si>
    <t>1570531735918</t>
  </si>
  <si>
    <t>1570531743128</t>
  </si>
  <si>
    <t>1570531750339</t>
  </si>
  <si>
    <t>1570531757528</t>
  </si>
  <si>
    <t>1570531765873</t>
  </si>
  <si>
    <t>1570531773005</t>
  </si>
  <si>
    <t>1570531780214</t>
  </si>
  <si>
    <t>1570531786395</t>
  </si>
  <si>
    <t>1570531794645</t>
  </si>
  <si>
    <t>1570531800825</t>
  </si>
  <si>
    <t>1570531808033</t>
  </si>
  <si>
    <t>1570531814225</t>
  </si>
  <si>
    <t>1570531821161</t>
  </si>
  <si>
    <t>1570531827606</t>
  </si>
  <si>
    <t>1570531834826</t>
  </si>
  <si>
    <t>1570531840994</t>
  </si>
  <si>
    <t>1570531847133</t>
  </si>
  <si>
    <t>1570531853365</t>
  </si>
  <si>
    <t>1570531860565</t>
  </si>
  <si>
    <t>1570531866755</t>
  </si>
  <si>
    <t>1570531873974</t>
  </si>
  <si>
    <t>1570531880155</t>
  </si>
  <si>
    <t>1570531886339</t>
  </si>
  <si>
    <t>1570531893525</t>
  </si>
  <si>
    <t>1570531899714</t>
  </si>
  <si>
    <t>1570531906965</t>
  </si>
  <si>
    <t>1570531914154</t>
  </si>
  <si>
    <t>1570531921365</t>
  </si>
  <si>
    <t>1570531928585</t>
  </si>
  <si>
    <t>1570531935767</t>
  </si>
  <si>
    <t>1570531941975</t>
  </si>
  <si>
    <t>1570531949205</t>
  </si>
  <si>
    <t>1570531955374</t>
  </si>
  <si>
    <t>1570531961554</t>
  </si>
  <si>
    <t>1570531968745</t>
  </si>
  <si>
    <t>1570531974914</t>
  </si>
  <si>
    <t>1570531982164</t>
  </si>
  <si>
    <t>1570531988334</t>
  </si>
  <si>
    <t>1570531998286</t>
  </si>
  <si>
    <t>1570532006853</t>
  </si>
  <si>
    <t>1570532013064</t>
  </si>
  <si>
    <t>1570532019243</t>
  </si>
  <si>
    <t>1570532025433</t>
  </si>
  <si>
    <t>1570532031611</t>
  </si>
  <si>
    <t>1570532038802</t>
  </si>
  <si>
    <t>1570532045001</t>
  </si>
  <si>
    <t>1570532052222</t>
  </si>
  <si>
    <t>1570532058403</t>
  </si>
  <si>
    <t>1570532064584</t>
  </si>
  <si>
    <t>1570532071763</t>
  </si>
  <si>
    <t>1570532077963</t>
  </si>
  <si>
    <t>1570532085202</t>
  </si>
  <si>
    <t>1570532091372</t>
  </si>
  <si>
    <t>1570532097552</t>
  </si>
  <si>
    <t>1570532103732</t>
  </si>
  <si>
    <t>1570532109921</t>
  </si>
  <si>
    <t>1570532116095</t>
  </si>
  <si>
    <t>1570532122271</t>
  </si>
  <si>
    <t>1570532129492</t>
  </si>
  <si>
    <t>1570532136722</t>
  </si>
  <si>
    <t>1570532142881</t>
  </si>
  <si>
    <t>1570532149071</t>
  </si>
  <si>
    <t>1570532156242</t>
  </si>
  <si>
    <t>1570532162442</t>
  </si>
  <si>
    <t>1570532169681</t>
  </si>
  <si>
    <t>1570532176892</t>
  </si>
  <si>
    <t>1570532184082</t>
  </si>
  <si>
    <t>1570532190282</t>
  </si>
  <si>
    <t>1570532196442</t>
  </si>
  <si>
    <t>1570532202643</t>
  </si>
  <si>
    <t>1570532208832</t>
  </si>
  <si>
    <t>1570532217910</t>
  </si>
  <si>
    <t>1570532224293</t>
  </si>
  <si>
    <t>1570532230443</t>
  </si>
  <si>
    <t>1570532237686</t>
  </si>
  <si>
    <t>1570532244885</t>
  </si>
  <si>
    <t>1570532251074</t>
  </si>
  <si>
    <t>1570532258293</t>
  </si>
  <si>
    <t>1570532264483</t>
  </si>
  <si>
    <t>1570532270654</t>
  </si>
  <si>
    <t>1570532276835</t>
  </si>
  <si>
    <t>1570532283034</t>
  </si>
  <si>
    <t>1570532289204</t>
  </si>
  <si>
    <t>1570532296405</t>
  </si>
  <si>
    <t>1570532302597</t>
  </si>
  <si>
    <t>1570532308765</t>
  </si>
  <si>
    <t>1570532314965</t>
  </si>
  <si>
    <t>1570532322173</t>
  </si>
  <si>
    <t>1570532329367</t>
  </si>
  <si>
    <t>1570532335573</t>
  </si>
  <si>
    <t>1570532342803</t>
  </si>
  <si>
    <t>1570532348963</t>
  </si>
  <si>
    <t>1570532355154</t>
  </si>
  <si>
    <t>1570532361324</t>
  </si>
  <si>
    <t>1570532367513</t>
  </si>
  <si>
    <t>1570532373694</t>
  </si>
  <si>
    <t>1570532379874</t>
  </si>
  <si>
    <t>1570532386074</t>
  </si>
  <si>
    <t>1570532392244</t>
  </si>
  <si>
    <t>1570532399445</t>
  </si>
  <si>
    <t>1570532405662</t>
  </si>
  <si>
    <t>1570532412854</t>
  </si>
  <si>
    <t>1570532420065</t>
  </si>
  <si>
    <t>1570532426245</t>
  </si>
  <si>
    <t>1570532435976</t>
  </si>
  <si>
    <t>1570532442734</t>
  </si>
  <si>
    <t>1570532448912</t>
  </si>
  <si>
    <t>1570532455083</t>
  </si>
  <si>
    <t>1570532461281</t>
  </si>
  <si>
    <t>1570532467462</t>
  </si>
  <si>
    <t>1570532474645</t>
  </si>
  <si>
    <t>1570532480831</t>
  </si>
  <si>
    <t>1570532488081</t>
  </si>
  <si>
    <t>1570532494251</t>
  </si>
  <si>
    <t>1570532500433</t>
  </si>
  <si>
    <t>1570532506611</t>
  </si>
  <si>
    <t>1570532512791</t>
  </si>
  <si>
    <t>1570532519356</t>
  </si>
  <si>
    <t>1570532526169</t>
  </si>
  <si>
    <t>1570532532372</t>
  </si>
  <si>
    <t>1570532539601</t>
  </si>
  <si>
    <t>1570532546804</t>
  </si>
  <si>
    <t>1570532555007</t>
  </si>
  <si>
    <t>1570532562412</t>
  </si>
  <si>
    <t>1570532569464</t>
  </si>
  <si>
    <t>1570532576672</t>
  </si>
  <si>
    <t>1570532582872</t>
  </si>
  <si>
    <t>1570532589043</t>
  </si>
  <si>
    <t>1570532595221</t>
  </si>
  <si>
    <t>1570532601421</t>
  </si>
  <si>
    <t>1570532607593</t>
  </si>
  <si>
    <t>1570532614802</t>
  </si>
  <si>
    <t>1570532620983</t>
  </si>
  <si>
    <t>1570532628201</t>
  </si>
  <si>
    <t>1570532634394</t>
  </si>
  <si>
    <t>1570532640563</t>
  </si>
  <si>
    <t>1570532647762</t>
  </si>
  <si>
    <t>1570532653961</t>
  </si>
  <si>
    <t>1570532662176</t>
  </si>
  <si>
    <t>1570532668355</t>
  </si>
  <si>
    <t>1570532675606</t>
  </si>
  <si>
    <t>1570532682806</t>
  </si>
  <si>
    <t>1570532690006</t>
  </si>
  <si>
    <t>1570532696206</t>
  </si>
  <si>
    <t>1570532703415</t>
  </si>
  <si>
    <t>1570532709595</t>
  </si>
  <si>
    <t>1570532715775</t>
  </si>
  <si>
    <t>1570532721966</t>
  </si>
  <si>
    <t>1570532728148</t>
  </si>
  <si>
    <t>1570532734328</t>
  </si>
  <si>
    <t>1570532741526</t>
  </si>
  <si>
    <t>1570532747717</t>
  </si>
  <si>
    <t>1570532754936</t>
  </si>
  <si>
    <t>1570532761126</t>
  </si>
  <si>
    <t>1570532767303</t>
  </si>
  <si>
    <t>1570532774486</t>
  </si>
  <si>
    <t>1570532780696</t>
  </si>
  <si>
    <t>1570532787926</t>
  </si>
  <si>
    <t>1570532794085</t>
  </si>
  <si>
    <t>1570532800276</t>
  </si>
  <si>
    <t>1570532806447</t>
  </si>
  <si>
    <t>1570532812636</t>
  </si>
  <si>
    <t>1570532820885</t>
  </si>
  <si>
    <t>1570532827066</t>
  </si>
  <si>
    <t>1570532834276</t>
  </si>
  <si>
    <t>1570532841496</t>
  </si>
  <si>
    <t>1570532848705</t>
  </si>
  <si>
    <t>1570532854888</t>
  </si>
  <si>
    <t>1570532861065</t>
  </si>
  <si>
    <t>1570532868257</t>
  </si>
  <si>
    <t>1570532874465</t>
  </si>
  <si>
    <t>1570532882723</t>
  </si>
  <si>
    <t>1570532888893</t>
  </si>
  <si>
    <t>1570532896085</t>
  </si>
  <si>
    <t>1570532902274</t>
  </si>
  <si>
    <t>1570532909495</t>
  </si>
  <si>
    <t>1570532917753</t>
  </si>
  <si>
    <t>1570532923925</t>
  </si>
  <si>
    <t>1570532930104</t>
  </si>
  <si>
    <t>1570532937315</t>
  </si>
  <si>
    <t>1570532943516</t>
  </si>
  <si>
    <t>1570532949654</t>
  </si>
  <si>
    <t>1570532956885</t>
  </si>
  <si>
    <t>1570532963076</t>
  </si>
  <si>
    <t>1570532970284</t>
  </si>
  <si>
    <t>1570532976475</t>
  </si>
  <si>
    <t>1570532983686</t>
  </si>
  <si>
    <t>1570532989846</t>
  </si>
  <si>
    <t>1570532996034</t>
  </si>
  <si>
    <t>1570533003268</t>
  </si>
  <si>
    <t>1570533009446</t>
  </si>
  <si>
    <t>1570533016930</t>
  </si>
  <si>
    <t>1570533023865</t>
  </si>
  <si>
    <t>1570533031085</t>
  </si>
  <si>
    <t>1570533038260</t>
  </si>
  <si>
    <t>1570533044475</t>
  </si>
  <si>
    <t>1570533050646</t>
  </si>
  <si>
    <t>1570533056835</t>
  </si>
  <si>
    <t>1570533063025</t>
  </si>
  <si>
    <t>1570533069204</t>
  </si>
  <si>
    <t>1570533076424</t>
  </si>
  <si>
    <t>1570533084666</t>
  </si>
  <si>
    <t>1570533091874</t>
  </si>
  <si>
    <t>1570533098025</t>
  </si>
  <si>
    <t>1570533105305</t>
  </si>
  <si>
    <t>1570533111443</t>
  </si>
  <si>
    <t>1570533117634</t>
  </si>
  <si>
    <t>1570533124853</t>
  </si>
  <si>
    <t>1570533131044</t>
  </si>
  <si>
    <t>1570533137214</t>
  </si>
  <si>
    <t>1570533144403</t>
  </si>
  <si>
    <t>1570533150603</t>
  </si>
  <si>
    <t>1570533157813</t>
  </si>
  <si>
    <t>1570533165029</t>
  </si>
  <si>
    <t>1570533172242</t>
  </si>
  <si>
    <t>1570533178422</t>
  </si>
  <si>
    <t>1570533185633</t>
  </si>
  <si>
    <t>1570533192844</t>
  </si>
  <si>
    <t>1570533200062</t>
  </si>
  <si>
    <t>1570533206243</t>
  </si>
  <si>
    <t>1570533212424</t>
  </si>
  <si>
    <t>1570533218604</t>
  </si>
  <si>
    <t>1570533224783</t>
  </si>
  <si>
    <t>1570533230972</t>
  </si>
  <si>
    <t>1570533238162</t>
  </si>
  <si>
    <t>1570533244362</t>
  </si>
  <si>
    <t>1570533251574</t>
  </si>
  <si>
    <t>1570533257755</t>
  </si>
  <si>
    <t>1570533263925</t>
  </si>
  <si>
    <t>1570533271124</t>
  </si>
  <si>
    <t>1570533277324</t>
  </si>
  <si>
    <t>1570533284564</t>
  </si>
  <si>
    <t>1570533290724</t>
  </si>
  <si>
    <t>1570533296903</t>
  </si>
  <si>
    <t>1570533303074</t>
  </si>
  <si>
    <t>1570533310294</t>
  </si>
  <si>
    <t>1570533317523</t>
  </si>
  <si>
    <t>1570533323692</t>
  </si>
  <si>
    <t>1570533330910</t>
  </si>
  <si>
    <t>1570533337062</t>
  </si>
  <si>
    <t>1570533343272</t>
  </si>
  <si>
    <t>1570533349451</t>
  </si>
  <si>
    <t>1570533355604</t>
  </si>
  <si>
    <t>1570533361812</t>
  </si>
  <si>
    <t>1570533370072</t>
  </si>
  <si>
    <t>1570533376619</t>
  </si>
  <si>
    <t>1570533383441</t>
  </si>
  <si>
    <t>1570533389631</t>
  </si>
  <si>
    <t>1570533396842</t>
  </si>
  <si>
    <t>1570533403021</t>
  </si>
  <si>
    <t>1570533409204</t>
  </si>
  <si>
    <t>1570533416403</t>
  </si>
  <si>
    <t>1570533422603</t>
  </si>
  <si>
    <t>1570533429813</t>
  </si>
  <si>
    <t>1570533435991</t>
  </si>
  <si>
    <t>1570533442172</t>
  </si>
  <si>
    <t>1570533448352</t>
  </si>
  <si>
    <t>1570533454551</t>
  </si>
  <si>
    <t>1570533460722</t>
  </si>
  <si>
    <t>1570533466926</t>
  </si>
  <si>
    <t>1570533474112</t>
  </si>
  <si>
    <t>1570533481323</t>
  </si>
  <si>
    <t>1570533487512</t>
  </si>
  <si>
    <t>1570533493694</t>
  </si>
  <si>
    <t>1570533500883</t>
  </si>
  <si>
    <t>1570533507084</t>
  </si>
  <si>
    <t>1570533514296</t>
  </si>
  <si>
    <t>1570533522543</t>
  </si>
  <si>
    <t>1570533528722</t>
  </si>
  <si>
    <t>1570533535931</t>
  </si>
  <si>
    <t>1570533543123</t>
  </si>
  <si>
    <t>1570533551390</t>
  </si>
  <si>
    <t>1570533557581</t>
  </si>
  <si>
    <t>1570533563752</t>
  </si>
  <si>
    <t>1570533569931</t>
  </si>
  <si>
    <t>1570533576081</t>
  </si>
  <si>
    <t>1570533582291</t>
  </si>
  <si>
    <t>1570533588482</t>
  </si>
  <si>
    <t>1570533594642</t>
  </si>
  <si>
    <t>1570533600832</t>
  </si>
  <si>
    <t>1570533607021</t>
  </si>
  <si>
    <t>1570533614232</t>
  </si>
  <si>
    <t>1570533620422</t>
  </si>
  <si>
    <t>1570533626600</t>
  </si>
  <si>
    <t>1570533632791</t>
  </si>
  <si>
    <t>1570533638962</t>
  </si>
  <si>
    <t>1570533646163</t>
  </si>
  <si>
    <t>1570533653409</t>
  </si>
  <si>
    <t>1570533659573</t>
  </si>
  <si>
    <t>1570533665751</t>
  </si>
  <si>
    <t>1570533671931</t>
  </si>
  <si>
    <t>1570533678111</t>
  </si>
  <si>
    <t>1570533684311</t>
  </si>
  <si>
    <t>1570533690470</t>
  </si>
  <si>
    <t>1570533697681</t>
  </si>
  <si>
    <t>1570533703860</t>
  </si>
  <si>
    <t>1570533711082</t>
  </si>
  <si>
    <t>1570533717272</t>
  </si>
  <si>
    <t>1570533723442</t>
  </si>
  <si>
    <t>1570533729621</t>
  </si>
  <si>
    <t>1570533737872</t>
  </si>
  <si>
    <t>1570533744051</t>
  </si>
  <si>
    <t>1570533750232</t>
  </si>
  <si>
    <t>1570533756422</t>
  </si>
  <si>
    <t>1570533763887</t>
  </si>
  <si>
    <t>1570533770850</t>
  </si>
  <si>
    <t>1570533778077</t>
  </si>
  <si>
    <t>1570533784238</t>
  </si>
  <si>
    <t>1570533791448</t>
  </si>
  <si>
    <t>1570533797638</t>
  </si>
  <si>
    <t>1570533804857</t>
  </si>
  <si>
    <t>1570533811036</t>
  </si>
  <si>
    <t>1570533817218</t>
  </si>
  <si>
    <t>1570533824407</t>
  </si>
  <si>
    <t>1570533830596</t>
  </si>
  <si>
    <t>1570533837826</t>
  </si>
  <si>
    <t>1570533845048</t>
  </si>
  <si>
    <t>1570533852248</t>
  </si>
  <si>
    <t>1570533859466</t>
  </si>
  <si>
    <t>1570533865618</t>
  </si>
  <si>
    <t>1570533872856</t>
  </si>
  <si>
    <t>1570533881384</t>
  </si>
  <si>
    <t>1570533888318</t>
  </si>
  <si>
    <t>1570533894486</t>
  </si>
  <si>
    <t>1570533900682</t>
  </si>
  <si>
    <t>1570533907898</t>
  </si>
  <si>
    <t>1570533915087</t>
  </si>
  <si>
    <t>1570533922328</t>
  </si>
  <si>
    <t>1570533929538</t>
  </si>
  <si>
    <t>1570533936726</t>
  </si>
  <si>
    <t>1570533942917</t>
  </si>
  <si>
    <t>1570533950137</t>
  </si>
  <si>
    <t>1570533956327</t>
  </si>
  <si>
    <t>1570533962508</t>
  </si>
  <si>
    <t>1570533968689</t>
  </si>
  <si>
    <t>1570533975896</t>
  </si>
  <si>
    <t>1570533983128</t>
  </si>
  <si>
    <t>1570533990328</t>
  </si>
  <si>
    <t>1570533997527</t>
  </si>
  <si>
    <t>1570534004758</t>
  </si>
  <si>
    <t>1570534010917</t>
  </si>
  <si>
    <t>1570534017117</t>
  </si>
  <si>
    <t>1570534023308</t>
  </si>
  <si>
    <t>1570534029491</t>
  </si>
  <si>
    <t>1570534035668</t>
  </si>
  <si>
    <t>1570534041856</t>
  </si>
  <si>
    <t>1570534049048</t>
  </si>
  <si>
    <t>1570534055258</t>
  </si>
  <si>
    <t>1570534062458</t>
  </si>
  <si>
    <t>1570534069677</t>
  </si>
  <si>
    <t>1570534076887</t>
  </si>
  <si>
    <t>1570534084097</t>
  </si>
  <si>
    <t>1570534091288</t>
  </si>
  <si>
    <t>1570534098528</t>
  </si>
  <si>
    <t>1570534104726</t>
  </si>
  <si>
    <t>1570534111917</t>
  </si>
  <si>
    <t>1570534119127</t>
  </si>
  <si>
    <t>1570534125317</t>
  </si>
  <si>
    <t>1570534131498</t>
  </si>
  <si>
    <t>1570534137687</t>
  </si>
  <si>
    <t>1570534143868</t>
  </si>
  <si>
    <t>1570534151529</t>
  </si>
  <si>
    <t>1570534158297</t>
  </si>
  <si>
    <t>1570534165517</t>
  </si>
  <si>
    <t>1570534171687</t>
  </si>
  <si>
    <t>1570534177868</t>
  </si>
  <si>
    <t>1570534185057</t>
  </si>
  <si>
    <t>1570534191267</t>
  </si>
  <si>
    <t>1570534198487</t>
  </si>
  <si>
    <t>1570534204657</t>
  </si>
  <si>
    <t>1570534212887</t>
  </si>
  <si>
    <t>1570534222159</t>
  </si>
  <si>
    <t>1570534228354</t>
  </si>
  <si>
    <t>1570534235575</t>
  </si>
  <si>
    <t>1570534241757</t>
  </si>
  <si>
    <t>1570534247935</t>
  </si>
  <si>
    <t>1570534255126</t>
  </si>
  <si>
    <t>1570534261710</t>
  </si>
  <si>
    <t>1570534268565</t>
  </si>
  <si>
    <t>1570534275755</t>
  </si>
  <si>
    <t>1570534282966</t>
  </si>
  <si>
    <t>1570534289155</t>
  </si>
  <si>
    <t>1570534296375</t>
  </si>
  <si>
    <t>1570534302557</t>
  </si>
  <si>
    <t>1570534308737</t>
  </si>
  <si>
    <t>1570534314921</t>
  </si>
  <si>
    <t>1570534322134</t>
  </si>
  <si>
    <t>1570534330394</t>
  </si>
  <si>
    <t>1570534336565</t>
  </si>
  <si>
    <t>1570534343765</t>
  </si>
  <si>
    <t>1570534349955</t>
  </si>
  <si>
    <t>1570534357174</t>
  </si>
  <si>
    <t>1570534364387</t>
  </si>
  <si>
    <t>1570534371605</t>
  </si>
  <si>
    <t>1570534377784</t>
  </si>
  <si>
    <t>1570534384994</t>
  </si>
  <si>
    <t>1570534391195</t>
  </si>
  <si>
    <t>1570534397390</t>
  </si>
  <si>
    <t>1570534404565</t>
  </si>
  <si>
    <t>1570534410755</t>
  </si>
  <si>
    <t>1570534417976</t>
  </si>
  <si>
    <t>1570534424156</t>
  </si>
  <si>
    <t>1570534430338</t>
  </si>
  <si>
    <t>1570534437526</t>
  </si>
  <si>
    <t>1570534444797</t>
  </si>
  <si>
    <t>1570534451996</t>
  </si>
  <si>
    <t>1570534458166</t>
  </si>
  <si>
    <t>1570534465366</t>
  </si>
  <si>
    <t>1570534472596</t>
  </si>
  <si>
    <t>1570534478754</t>
  </si>
  <si>
    <t>1570534484956</t>
  </si>
  <si>
    <t>1570534491146</t>
  </si>
  <si>
    <t>1570534498324</t>
  </si>
  <si>
    <t>1570534504540</t>
  </si>
  <si>
    <t>1570534512794</t>
  </si>
  <si>
    <t>1570534518966</t>
  </si>
  <si>
    <t>1570534526165</t>
  </si>
  <si>
    <t>1570534532366</t>
  </si>
  <si>
    <t>1570534539576</t>
  </si>
  <si>
    <t>1570534546794</t>
  </si>
  <si>
    <t>1570534554007</t>
  </si>
  <si>
    <t>1570534562774</t>
  </si>
  <si>
    <t>1570534569465</t>
  </si>
  <si>
    <t>1570534576676</t>
  </si>
  <si>
    <t>1570534582876</t>
  </si>
  <si>
    <t>1570534589036</t>
  </si>
  <si>
    <t>1570534596246</t>
  </si>
  <si>
    <t>1570534603464</t>
  </si>
  <si>
    <t>1570534610646</t>
  </si>
  <si>
    <t>1570534616866</t>
  </si>
  <si>
    <t>1570534624084</t>
  </si>
  <si>
    <t>1570534631285</t>
  </si>
  <si>
    <t>1570534638489</t>
  </si>
  <si>
    <t>1570534644685</t>
  </si>
  <si>
    <t>1570534651894</t>
  </si>
  <si>
    <t>1570534659115</t>
  </si>
  <si>
    <t>1570534666326</t>
  </si>
  <si>
    <t>1570534672506</t>
  </si>
  <si>
    <t>1570534680724</t>
  </si>
  <si>
    <t>1570534686936</t>
  </si>
  <si>
    <t>1570534694144</t>
  </si>
  <si>
    <t>1570534700325</t>
  </si>
  <si>
    <t>1570534706504</t>
  </si>
  <si>
    <t>1570534712673</t>
  </si>
  <si>
    <t>1570534718873</t>
  </si>
  <si>
    <t>1570534725055</t>
  </si>
  <si>
    <t>1570534732243</t>
  </si>
  <si>
    <t>1570534738444</t>
  </si>
  <si>
    <t>1570534745685</t>
  </si>
  <si>
    <t>1570534751854</t>
  </si>
  <si>
    <t>1570534758034</t>
  </si>
  <si>
    <t>1570534765264</t>
  </si>
  <si>
    <t>1570534771424</t>
  </si>
  <si>
    <t>1570534778644</t>
  </si>
  <si>
    <t>1570534786101</t>
  </si>
  <si>
    <t>1570534793044</t>
  </si>
  <si>
    <t>1570534799254</t>
  </si>
  <si>
    <t>1570534806465</t>
  </si>
  <si>
    <t>1570534814703</t>
  </si>
  <si>
    <t>1570534821923</t>
  </si>
  <si>
    <t>1570534828104</t>
  </si>
  <si>
    <t>1570534835284</t>
  </si>
  <si>
    <t>1570534841495</t>
  </si>
  <si>
    <t>1570534848723</t>
  </si>
  <si>
    <t>1570534855929</t>
  </si>
  <si>
    <t>1570534863128</t>
  </si>
  <si>
    <t>1570534869315</t>
  </si>
  <si>
    <t>1570534876534</t>
  </si>
  <si>
    <t>1570534883744</t>
  </si>
  <si>
    <t>1570534890963</t>
  </si>
  <si>
    <t>1570534897135</t>
  </si>
  <si>
    <t>1570534905366</t>
  </si>
  <si>
    <t>1570534911565</t>
  </si>
  <si>
    <t>1570534918776</t>
  </si>
  <si>
    <t>1570534924965</t>
  </si>
  <si>
    <t>1570534931146</t>
  </si>
  <si>
    <t>1570534937325</t>
  </si>
  <si>
    <t>1570534944544</t>
  </si>
  <si>
    <t>1570534951835</t>
  </si>
  <si>
    <t>1570534957937</t>
  </si>
  <si>
    <t>1570534964116</t>
  </si>
  <si>
    <t>1570534970294</t>
  </si>
  <si>
    <t>1570534976486</t>
  </si>
  <si>
    <t>1570534982665</t>
  </si>
  <si>
    <t>1570534989845</t>
  </si>
  <si>
    <t>1570534996034</t>
  </si>
  <si>
    <t>1570535003285</t>
  </si>
  <si>
    <t>1570535009456</t>
  </si>
  <si>
    <t>1570535016674</t>
  </si>
  <si>
    <t>1570535023886</t>
  </si>
  <si>
    <t>1570535031097</t>
  </si>
  <si>
    <t>1570535037274</t>
  </si>
  <si>
    <t>1570535043465</t>
  </si>
  <si>
    <t>1570535049646</t>
  </si>
  <si>
    <t>1570535056866</t>
  </si>
  <si>
    <t>1570535064094</t>
  </si>
  <si>
    <t>1570535070255</t>
  </si>
  <si>
    <t>1570535076436</t>
  </si>
  <si>
    <t>1570535082594</t>
  </si>
  <si>
    <t>1570535089834</t>
  </si>
  <si>
    <t>1570535097046</t>
  </si>
  <si>
    <t>1570535103236</t>
  </si>
  <si>
    <t>1570535110445</t>
  </si>
  <si>
    <t>1570535116636</t>
  </si>
  <si>
    <t>1570535124151</t>
  </si>
  <si>
    <t>1570535131057</t>
  </si>
  <si>
    <t>1570535138263</t>
  </si>
  <si>
    <t>1570535144423</t>
  </si>
  <si>
    <t>1570535150633</t>
  </si>
  <si>
    <t>1570535157842</t>
  </si>
  <si>
    <t>1570535165064</t>
  </si>
  <si>
    <t>1570535171242</t>
  </si>
  <si>
    <t>1570535177422</t>
  </si>
  <si>
    <t>1570535184923</t>
  </si>
  <si>
    <t>1570535191853</t>
  </si>
  <si>
    <t>1570535198034</t>
  </si>
  <si>
    <t>1570535204203</t>
  </si>
  <si>
    <t>1570535211434</t>
  </si>
  <si>
    <t>1570535218643</t>
  </si>
  <si>
    <t>1570535224824</t>
  </si>
  <si>
    <t>1570535231024</t>
  </si>
  <si>
    <t>1570535238224</t>
  </si>
  <si>
    <t>1570535244416</t>
  </si>
  <si>
    <t>1570535251603</t>
  </si>
  <si>
    <t>1570535258833</t>
  </si>
  <si>
    <t>1570535264994</t>
  </si>
  <si>
    <t>1570535271194</t>
  </si>
  <si>
    <t>1570535277385</t>
  </si>
  <si>
    <t>1570535284746</t>
  </si>
  <si>
    <t>1570535291812</t>
  </si>
  <si>
    <t>1570535298004</t>
  </si>
  <si>
    <t>1570535304172</t>
  </si>
  <si>
    <t>1570535310354</t>
  </si>
  <si>
    <t>1570535317584</t>
  </si>
  <si>
    <t>1570535323755</t>
  </si>
  <si>
    <t>1570535330964</t>
  </si>
  <si>
    <t>1570535337153</t>
  </si>
  <si>
    <t>1570535345364</t>
  </si>
  <si>
    <t>1570535353636</t>
  </si>
  <si>
    <t>1570535360854</t>
  </si>
  <si>
    <t>1570535368075</t>
  </si>
  <si>
    <t>1570535376056</t>
  </si>
  <si>
    <t>1570535382485</t>
  </si>
  <si>
    <t>1570535388674</t>
  </si>
  <si>
    <t>1570535396884</t>
  </si>
  <si>
    <t>1570535403096</t>
  </si>
  <si>
    <t>1570535410326</t>
  </si>
  <si>
    <t>1570535417526</t>
  </si>
  <si>
    <t>1570535424725</t>
  </si>
  <si>
    <t>1570535430915</t>
  </si>
  <si>
    <t>1570535438137</t>
  </si>
  <si>
    <t>1570535445344</t>
  </si>
  <si>
    <t>1570535452565</t>
  </si>
  <si>
    <t>1570535458744</t>
  </si>
  <si>
    <t>1570535465956</t>
  </si>
  <si>
    <t>1570535472156</t>
  </si>
  <si>
    <t>1570535478314</t>
  </si>
  <si>
    <t>1570535485526</t>
  </si>
  <si>
    <t>1570535492746</t>
  </si>
  <si>
    <t>1570535498916</t>
  </si>
  <si>
    <t>1570535506134</t>
  </si>
  <si>
    <t>1570535513364</t>
  </si>
  <si>
    <t>1570535520565</t>
  </si>
  <si>
    <t>1570535527764</t>
  </si>
  <si>
    <t>1570535534722</t>
  </si>
  <si>
    <t>1570535541174</t>
  </si>
  <si>
    <t>1570535547356</t>
  </si>
  <si>
    <t>1570535553534</t>
  </si>
  <si>
    <t>1570535560724</t>
  </si>
  <si>
    <t>1570535566914</t>
  </si>
  <si>
    <t>1570535574166</t>
  </si>
  <si>
    <t>1570535582726</t>
  </si>
  <si>
    <t>1570535589609</t>
  </si>
  <si>
    <t>1570535595788</t>
  </si>
  <si>
    <t>1570535602978</t>
  </si>
  <si>
    <t>1570535609166</t>
  </si>
  <si>
    <t>1570535616408</t>
  </si>
  <si>
    <t>1570535623620</t>
  </si>
  <si>
    <t>1570535630809</t>
  </si>
  <si>
    <t>1570535636997</t>
  </si>
  <si>
    <t>1570535644228</t>
  </si>
  <si>
    <t>1570535651437</t>
  </si>
  <si>
    <t>1570535658647</t>
  </si>
  <si>
    <t>1570535665869</t>
  </si>
  <si>
    <t>1570535672052</t>
  </si>
  <si>
    <t>1570535680299</t>
  </si>
  <si>
    <t>1570535687507</t>
  </si>
  <si>
    <t>1570535693697</t>
  </si>
  <si>
    <t>1570535700889</t>
  </si>
  <si>
    <t>1570535707079</t>
  </si>
  <si>
    <t>1570535714299</t>
  </si>
  <si>
    <t>1570535721519</t>
  </si>
  <si>
    <t>1570535728729</t>
  </si>
  <si>
    <t>1570535735939</t>
  </si>
  <si>
    <t>1570535743127</t>
  </si>
  <si>
    <t>1570535749318</t>
  </si>
  <si>
    <t>1570535757601</t>
  </si>
  <si>
    <t>1570535763769</t>
  </si>
  <si>
    <t>1570535770968</t>
  </si>
  <si>
    <t>1570535778199</t>
  </si>
  <si>
    <t>1570535785379</t>
  </si>
  <si>
    <t>1570535791599</t>
  </si>
  <si>
    <t>1570535798809</t>
  </si>
  <si>
    <t>1570535806018</t>
  </si>
  <si>
    <t>1570535814383</t>
  </si>
  <si>
    <t>1570535821474</t>
  </si>
  <si>
    <t>1570535827663</t>
  </si>
  <si>
    <t>1570535833832</t>
  </si>
  <si>
    <t>1570535841043</t>
  </si>
  <si>
    <t>1570535848264</t>
  </si>
  <si>
    <t>1570535855444</t>
  </si>
  <si>
    <t>1570535861632</t>
  </si>
  <si>
    <t>1570535868884</t>
  </si>
  <si>
    <t>1570535876092</t>
  </si>
  <si>
    <t>1570535883282</t>
  </si>
  <si>
    <t>1570535889473</t>
  </si>
  <si>
    <t>1570535896692</t>
  </si>
  <si>
    <t>1570535903903</t>
  </si>
  <si>
    <t>1570535911125</t>
  </si>
  <si>
    <t>1570535917304</t>
  </si>
  <si>
    <t>1570535924513</t>
  </si>
  <si>
    <t>1570535931732</t>
  </si>
  <si>
    <t>1570535937914</t>
  </si>
  <si>
    <t>1570535945122</t>
  </si>
  <si>
    <t>1570535951314</t>
  </si>
  <si>
    <t>1570535958494</t>
  </si>
  <si>
    <t>1570535964704</t>
  </si>
  <si>
    <t>1570535971924</t>
  </si>
  <si>
    <t>1570535978112</t>
  </si>
  <si>
    <t>1570535985314</t>
  </si>
  <si>
    <t>1570535991514</t>
  </si>
  <si>
    <t>1570535997684</t>
  </si>
  <si>
    <t>1570536003863</t>
  </si>
  <si>
    <t>1570536011073</t>
  </si>
  <si>
    <t>1570536018324</t>
  </si>
  <si>
    <t>1570536025502</t>
  </si>
  <si>
    <t>1570536032722</t>
  </si>
  <si>
    <t>1570536038893</t>
  </si>
  <si>
    <t>1570536046117</t>
  </si>
  <si>
    <t>1570536053335</t>
  </si>
  <si>
    <t>1570536060567</t>
  </si>
  <si>
    <t>1570536066727</t>
  </si>
  <si>
    <t>1570536073937</t>
  </si>
  <si>
    <t>1570536080097</t>
  </si>
  <si>
    <t>1570536086276</t>
  </si>
  <si>
    <t>1570536093528</t>
  </si>
  <si>
    <t>1570536099707</t>
  </si>
  <si>
    <t>1570536106920</t>
  </si>
  <si>
    <t>1570536113116</t>
  </si>
  <si>
    <t>1570536119276</t>
  </si>
  <si>
    <t>1570536126486</t>
  </si>
  <si>
    <t>1570536135127</t>
  </si>
  <si>
    <t>1570536141957</t>
  </si>
  <si>
    <t>1570536149167</t>
  </si>
  <si>
    <t>1570536157358</t>
  </si>
  <si>
    <t>1570536164635</t>
  </si>
  <si>
    <t>1570536170796</t>
  </si>
  <si>
    <t>1570536178008</t>
  </si>
  <si>
    <t>1570536184196</t>
  </si>
  <si>
    <t>1570536191417</t>
  </si>
  <si>
    <t>1570536198627</t>
  </si>
  <si>
    <t>1570536204806</t>
  </si>
  <si>
    <t>1570536213055</t>
  </si>
  <si>
    <t>1570536219235</t>
  </si>
  <si>
    <t>1570536226446</t>
  </si>
  <si>
    <t>1570536233666</t>
  </si>
  <si>
    <t>1570536240877</t>
  </si>
  <si>
    <t>1570536248087</t>
  </si>
  <si>
    <t>1570536255296</t>
  </si>
  <si>
    <t>1570536261475</t>
  </si>
  <si>
    <t>1570536267676</t>
  </si>
  <si>
    <t>1570536275924</t>
  </si>
  <si>
    <t>1570536283125</t>
  </si>
  <si>
    <t>1570536290324</t>
  </si>
  <si>
    <t>1570536296514</t>
  </si>
  <si>
    <t>1570536303736</t>
  </si>
  <si>
    <t>1570536310945</t>
  </si>
  <si>
    <t>1570536318165</t>
  </si>
  <si>
    <t>1570536325375</t>
  </si>
  <si>
    <t>1570536332565</t>
  </si>
  <si>
    <t>1570536338764</t>
  </si>
  <si>
    <t>1570536345987</t>
  </si>
  <si>
    <t>1570536353194</t>
  </si>
  <si>
    <t>1570536360406</t>
  </si>
  <si>
    <t>1570536367616</t>
  </si>
  <si>
    <t>1570536374804</t>
  </si>
  <si>
    <t>1570536380994</t>
  </si>
  <si>
    <t>1570536389274</t>
  </si>
  <si>
    <t>1570536395446</t>
  </si>
  <si>
    <t>1570536402645</t>
  </si>
  <si>
    <t>1570536408835</t>
  </si>
  <si>
    <t>1570536416055</t>
  </si>
  <si>
    <t>1570536423266</t>
  </si>
  <si>
    <t>1570536430485</t>
  </si>
  <si>
    <t>1570536438725</t>
  </si>
  <si>
    <t>1570536445935</t>
  </si>
  <si>
    <t>1570536453144</t>
  </si>
  <si>
    <t>1570536460365</t>
  </si>
  <si>
    <t>1570536467605</t>
  </si>
  <si>
    <t>1570536474786</t>
  </si>
  <si>
    <t>1570536482005</t>
  </si>
  <si>
    <t>1570536489215</t>
  </si>
  <si>
    <t>1570536496405</t>
  </si>
  <si>
    <t>1570536502615</t>
  </si>
  <si>
    <t>1570536511023</t>
  </si>
  <si>
    <t>1570536517032</t>
  </si>
  <si>
    <t>1570536524245</t>
  </si>
  <si>
    <t>1570536531461</t>
  </si>
  <si>
    <t>1570536538643</t>
  </si>
  <si>
    <t>1570536544832</t>
  </si>
  <si>
    <t>1570536552083</t>
  </si>
  <si>
    <t>1570536558251</t>
  </si>
  <si>
    <t>1570536564433</t>
  </si>
  <si>
    <t>1570536570593</t>
  </si>
  <si>
    <t>1570536576802</t>
  </si>
  <si>
    <t>1570536583033</t>
  </si>
  <si>
    <t>1570536589153</t>
  </si>
  <si>
    <t>1570536595352</t>
  </si>
  <si>
    <t>1570536601532</t>
  </si>
  <si>
    <t>1570536607712</t>
  </si>
  <si>
    <t>1570536613911</t>
  </si>
  <si>
    <t>1570536620084</t>
  </si>
  <si>
    <t>1570536627282</t>
  </si>
  <si>
    <t>1570536633483</t>
  </si>
  <si>
    <t>1570536640692</t>
  </si>
  <si>
    <t>1570536646873</t>
  </si>
  <si>
    <t>1570536653062</t>
  </si>
  <si>
    <t>1570536659241</t>
  </si>
  <si>
    <t>1570536665429</t>
  </si>
  <si>
    <t>1570536671613</t>
  </si>
  <si>
    <t>1570536678803</t>
  </si>
  <si>
    <t>1570536685003</t>
  </si>
  <si>
    <t>1570536692242</t>
  </si>
  <si>
    <t>1570536698401</t>
  </si>
  <si>
    <t>1570536704563</t>
  </si>
  <si>
    <t>1570536710762</t>
  </si>
  <si>
    <t>1570536716952</t>
  </si>
  <si>
    <t>1570536723131</t>
  </si>
  <si>
    <t>1570536730325</t>
  </si>
  <si>
    <t>1570536736535</t>
  </si>
  <si>
    <t>1570536743746</t>
  </si>
  <si>
    <t>1570536749926</t>
  </si>
  <si>
    <t>1570536756116</t>
  </si>
  <si>
    <t>1570536763296</t>
  </si>
  <si>
    <t>1570536769486</t>
  </si>
  <si>
    <t>1570536776725</t>
  </si>
  <si>
    <t>1570536783934</t>
  </si>
  <si>
    <t>1570536791124</t>
  </si>
  <si>
    <t>1570536797324</t>
  </si>
  <si>
    <t>1570536804565</t>
  </si>
  <si>
    <t>1570536810724</t>
  </si>
  <si>
    <t>1570536816916</t>
  </si>
  <si>
    <t>1570536824096</t>
  </si>
  <si>
    <t>1570536830296</t>
  </si>
  <si>
    <t>1570536837524</t>
  </si>
  <si>
    <t>1570536844735</t>
  </si>
  <si>
    <t>1570536851926</t>
  </si>
  <si>
    <t>1570536859156</t>
  </si>
  <si>
    <t>1570536866385</t>
  </si>
  <si>
    <t>1570536872555</t>
  </si>
  <si>
    <t>1570536879765</t>
  </si>
  <si>
    <t>1570536886974</t>
  </si>
  <si>
    <t>1570536894166</t>
  </si>
  <si>
    <t>1570536901736</t>
  </si>
  <si>
    <t>1570536908624</t>
  </si>
  <si>
    <t>1570536914795</t>
  </si>
  <si>
    <t>1570536922005</t>
  </si>
  <si>
    <t>1570536929225</t>
  </si>
  <si>
    <t>1570536936475</t>
  </si>
  <si>
    <t>1570536942594</t>
  </si>
  <si>
    <t>1570536949845</t>
  </si>
  <si>
    <t>1570536958079</t>
  </si>
  <si>
    <t>1570536965543</t>
  </si>
  <si>
    <t>1570536972510</t>
  </si>
  <si>
    <t>1570536979720</t>
  </si>
  <si>
    <t>1570536985901</t>
  </si>
  <si>
    <t>1570536993119</t>
  </si>
  <si>
    <t>1570536999299</t>
  </si>
  <si>
    <t>1570537006490</t>
  </si>
  <si>
    <t>1570537012688</t>
  </si>
  <si>
    <t>1570537019908</t>
  </si>
  <si>
    <t>1570537027119</t>
  </si>
  <si>
    <t>1570537034329</t>
  </si>
  <si>
    <t>1570537041550</t>
  </si>
  <si>
    <t>1570537049395</t>
  </si>
  <si>
    <t>1570537055970</t>
  </si>
  <si>
    <t>1570537063199</t>
  </si>
  <si>
    <t>1570537069369</t>
  </si>
  <si>
    <t>1570537076572</t>
  </si>
  <si>
    <t>1570537082758</t>
  </si>
  <si>
    <t>1570537089969</t>
  </si>
  <si>
    <t>1570537097189</t>
  </si>
  <si>
    <t>1570537104491</t>
  </si>
  <si>
    <t>1570537111609</t>
  </si>
  <si>
    <t>1570537118808</t>
  </si>
  <si>
    <t>1570537126039</t>
  </si>
  <si>
    <t>1570537134263</t>
  </si>
  <si>
    <t>1570537141530</t>
  </si>
  <si>
    <t>1570537147678</t>
  </si>
  <si>
    <t>1570537153860</t>
  </si>
  <si>
    <t>1570537161050</t>
  </si>
  <si>
    <t>1570537167258</t>
  </si>
  <si>
    <t>1570537174489</t>
  </si>
  <si>
    <t>1570537181682</t>
  </si>
  <si>
    <t>1570537190441</t>
  </si>
  <si>
    <t>1570537197137</t>
  </si>
  <si>
    <t>1570537204347</t>
  </si>
  <si>
    <t>1570537211566</t>
  </si>
  <si>
    <t>1570537219029</t>
  </si>
  <si>
    <t>1570537226015</t>
  </si>
  <si>
    <t>1570537233207</t>
  </si>
  <si>
    <t>1570537239387</t>
  </si>
  <si>
    <t>1570537246597</t>
  </si>
  <si>
    <t>1570537253857</t>
  </si>
  <si>
    <t>1570537261027</t>
  </si>
  <si>
    <t>1570537268249</t>
  </si>
  <si>
    <t>1570537275449</t>
  </si>
  <si>
    <t>1570537282648</t>
  </si>
  <si>
    <t>1570537288848</t>
  </si>
  <si>
    <t>1570537296068</t>
  </si>
  <si>
    <t>1570537303280</t>
  </si>
  <si>
    <t>1570537310488</t>
  </si>
  <si>
    <t>1570537317698</t>
  </si>
  <si>
    <t>1570537324897</t>
  </si>
  <si>
    <t>1570537331115</t>
  </si>
  <si>
    <t>1570537338327</t>
  </si>
  <si>
    <t>1570537345528</t>
  </si>
  <si>
    <t>1570537352728</t>
  </si>
  <si>
    <t>1570537360414</t>
  </si>
  <si>
    <t>1570537367136</t>
  </si>
  <si>
    <t>1570537373319</t>
  </si>
  <si>
    <t>1570537380568</t>
  </si>
  <si>
    <t>1570537388186</t>
  </si>
  <si>
    <t>1570537394968</t>
  </si>
  <si>
    <t>1570537401138</t>
  </si>
  <si>
    <t>1570537408378</t>
  </si>
  <si>
    <t>1570537414569</t>
  </si>
  <si>
    <t>1570537420748</t>
  </si>
  <si>
    <t>1570537428985</t>
  </si>
  <si>
    <t>1570537436206</t>
  </si>
  <si>
    <t>1570537442384</t>
  </si>
  <si>
    <t>1570537448575</t>
  </si>
  <si>
    <t>1570537455763</t>
  </si>
  <si>
    <t>1570537461964</t>
  </si>
  <si>
    <t>1570537468145</t>
  </si>
  <si>
    <t>1570537475354</t>
  </si>
  <si>
    <t>1570537482744</t>
  </si>
  <si>
    <t>1570537489784</t>
  </si>
  <si>
    <t>1570537497004</t>
  </si>
  <si>
    <t>1570537503293</t>
  </si>
  <si>
    <t>1570537510393</t>
  </si>
  <si>
    <t>1570537517603</t>
  </si>
  <si>
    <t>1570537523784</t>
  </si>
  <si>
    <t>1570537530266</t>
  </si>
  <si>
    <t>1570537537184</t>
  </si>
  <si>
    <t>1570537544404</t>
  </si>
  <si>
    <t>1570537551614</t>
  </si>
  <si>
    <t>1570537558804</t>
  </si>
  <si>
    <t>1570537566038</t>
  </si>
  <si>
    <t>1570537573263</t>
  </si>
  <si>
    <t>1570537579434</t>
  </si>
  <si>
    <t>1570537586644</t>
  </si>
  <si>
    <t>1570537595284</t>
  </si>
  <si>
    <t>1570537602103</t>
  </si>
  <si>
    <t>1570537609316</t>
  </si>
  <si>
    <t>1570537616536</t>
  </si>
  <si>
    <t>1570537623743</t>
  </si>
  <si>
    <t>1570537629924</t>
  </si>
  <si>
    <t>1570537636105</t>
  </si>
  <si>
    <t>1570537642284</t>
  </si>
  <si>
    <t>1570537649504</t>
  </si>
  <si>
    <t>1570537657743</t>
  </si>
  <si>
    <t>1570537663932</t>
  </si>
  <si>
    <t>1570537671121</t>
  </si>
  <si>
    <t>1570537677322</t>
  </si>
  <si>
    <t>1570537684543</t>
  </si>
  <si>
    <t>1570537690723</t>
  </si>
  <si>
    <t>1570537696911</t>
  </si>
  <si>
    <t>1570537704082</t>
  </si>
  <si>
    <t>1570537710319</t>
  </si>
  <si>
    <t>1570537716491</t>
  </si>
  <si>
    <t>1570537722642</t>
  </si>
  <si>
    <t>1570537728843</t>
  </si>
  <si>
    <t>1570537736143</t>
  </si>
  <si>
    <t>1570537742242</t>
  </si>
  <si>
    <t>1570537748422</t>
  </si>
  <si>
    <t>1570537754602</t>
  </si>
  <si>
    <t>1570537761821</t>
  </si>
  <si>
    <t>1570537769041</t>
  </si>
  <si>
    <t>1570537776242</t>
  </si>
  <si>
    <t>1570537782433</t>
  </si>
  <si>
    <t>1570537789304</t>
  </si>
  <si>
    <t>1570537795801</t>
  </si>
  <si>
    <t>1570537802003</t>
  </si>
  <si>
    <t>1570537809223</t>
  </si>
  <si>
    <t>1570537816402</t>
  </si>
  <si>
    <t>1570537822622</t>
  </si>
  <si>
    <t>1570537829845</t>
  </si>
  <si>
    <t>1570537837044</t>
  </si>
  <si>
    <t>1570537844243</t>
  </si>
  <si>
    <t>1570537850441</t>
  </si>
  <si>
    <t>1570537856615</t>
  </si>
  <si>
    <t>1570537862803</t>
  </si>
  <si>
    <t>1570537870023</t>
  </si>
  <si>
    <t>1570537898233</t>
  </si>
  <si>
    <t>1570537904373</t>
  </si>
  <si>
    <t>1570537911592</t>
  </si>
  <si>
    <t>1570537917772</t>
  </si>
  <si>
    <t>1570537926022</t>
  </si>
  <si>
    <t>1570537933203</t>
  </si>
  <si>
    <t>1570537939414</t>
  </si>
  <si>
    <t>1570537947738</t>
  </si>
  <si>
    <t>1570537953851</t>
  </si>
  <si>
    <t>1570537960004</t>
  </si>
  <si>
    <t>1570537966224</t>
  </si>
  <si>
    <t>1570537973860</t>
  </si>
  <si>
    <t>1570537980632</t>
  </si>
  <si>
    <t>1570537986823</t>
  </si>
  <si>
    <t>1570537994004</t>
  </si>
  <si>
    <t>1570538000193</t>
  </si>
  <si>
    <t>1570538006404</t>
  </si>
  <si>
    <t>1570538012571</t>
  </si>
  <si>
    <t>1570538018763</t>
  </si>
  <si>
    <t>1570538025983</t>
  </si>
  <si>
    <t>1570538033192</t>
  </si>
  <si>
    <t>1570538040404</t>
  </si>
  <si>
    <t>1570538047622</t>
  </si>
  <si>
    <t>1570538054806</t>
  </si>
  <si>
    <t>1570538061013</t>
  </si>
  <si>
    <t>1570538068251</t>
  </si>
  <si>
    <t>1570538075443</t>
  </si>
  <si>
    <t>1570538082642</t>
  </si>
  <si>
    <t>1570538090903</t>
  </si>
  <si>
    <t>1570538098113</t>
  </si>
  <si>
    <t>1570538104292</t>
  </si>
  <si>
    <t>1570538111514</t>
  </si>
  <si>
    <t>1570538117664</t>
  </si>
  <si>
    <t>1570538124882</t>
  </si>
  <si>
    <t>1570538133157</t>
  </si>
  <si>
    <t>1570538140367</t>
  </si>
  <si>
    <t>1570538148587</t>
  </si>
  <si>
    <t>1570538154797</t>
  </si>
  <si>
    <t>1570538162006</t>
  </si>
  <si>
    <t>1570538169225</t>
  </si>
  <si>
    <t>1570538176407</t>
  </si>
  <si>
    <t>1570538182605</t>
  </si>
  <si>
    <t>1570538190744</t>
  </si>
  <si>
    <t>1570538197045</t>
  </si>
  <si>
    <t>1570538204247</t>
  </si>
  <si>
    <t>1570538211467</t>
  </si>
  <si>
    <t>1570538217647</t>
  </si>
  <si>
    <t>1570538223837</t>
  </si>
  <si>
    <t>1570538230015</t>
  </si>
  <si>
    <t>1570538237207</t>
  </si>
  <si>
    <t>1570538244306</t>
  </si>
  <si>
    <t>1570538250616</t>
  </si>
  <si>
    <t>1570538257836</t>
  </si>
  <si>
    <t>1570538265052</t>
  </si>
  <si>
    <t>1570538271236</t>
  </si>
  <si>
    <t>1570538278445</t>
  </si>
  <si>
    <t>1570538285669</t>
  </si>
  <si>
    <t>1570538292886</t>
  </si>
  <si>
    <t>1570538300088</t>
  </si>
  <si>
    <t>1570538306268</t>
  </si>
  <si>
    <t>1570538313486</t>
  </si>
  <si>
    <t>1570538320697</t>
  </si>
  <si>
    <t>1570538327905</t>
  </si>
  <si>
    <t>1570538335125</t>
  </si>
  <si>
    <t>1570538342337</t>
  </si>
  <si>
    <t>1570538349527</t>
  </si>
  <si>
    <t>1570538376042</t>
  </si>
  <si>
    <t>1570538382983</t>
  </si>
  <si>
    <t>1570538390163</t>
  </si>
  <si>
    <t>1570538396352</t>
  </si>
  <si>
    <t>1570538403605</t>
  </si>
  <si>
    <t>1570538410803</t>
  </si>
  <si>
    <t>1570538418005</t>
  </si>
  <si>
    <t>1570538424201</t>
  </si>
  <si>
    <t>1570538430354</t>
  </si>
  <si>
    <t>1570538436563</t>
  </si>
  <si>
    <t>1570538442743</t>
  </si>
  <si>
    <t>1570538450963</t>
  </si>
  <si>
    <t>1570538457174</t>
  </si>
  <si>
    <t>1570538464403</t>
  </si>
  <si>
    <t>1570538470780</t>
  </si>
  <si>
    <t>1570538477783</t>
  </si>
  <si>
    <t>1570538483932</t>
  </si>
  <si>
    <t>1570538490144</t>
  </si>
  <si>
    <t>1570538497364</t>
  </si>
  <si>
    <t>1570538504574</t>
  </si>
  <si>
    <t>1570538511764</t>
  </si>
  <si>
    <t>1570538517973</t>
  </si>
  <si>
    <t>1570538524153</t>
  </si>
  <si>
    <t>1570538532393</t>
  </si>
  <si>
    <t>1570538539604</t>
  </si>
  <si>
    <t>1570538545794</t>
  </si>
  <si>
    <t>1570538553014</t>
  </si>
  <si>
    <t>1570538560224</t>
  </si>
  <si>
    <t>1570538567444</t>
  </si>
  <si>
    <t>1570538574653</t>
  </si>
  <si>
    <t>1570538581844</t>
  </si>
  <si>
    <t>1570538588043</t>
  </si>
  <si>
    <t>1570538595264</t>
  </si>
  <si>
    <t>1570538601444</t>
  </si>
  <si>
    <t>1570538609683</t>
  </si>
  <si>
    <t>1570538615873</t>
  </si>
  <si>
    <t>1570538623084</t>
  </si>
  <si>
    <t>1570538630303</t>
  </si>
  <si>
    <t>1570538637523</t>
  </si>
  <si>
    <t>1570538644723</t>
  </si>
  <si>
    <t>1570538651924</t>
  </si>
  <si>
    <t>1570538658113</t>
  </si>
  <si>
    <t>1570538665333</t>
  </si>
  <si>
    <t>1570538672515</t>
  </si>
  <si>
    <t>1570538679765</t>
  </si>
  <si>
    <t>1570538685944</t>
  </si>
  <si>
    <t>1570538693162</t>
  </si>
  <si>
    <t>1570538699352</t>
  </si>
  <si>
    <t>1570538705522</t>
  </si>
  <si>
    <t>1570538711704</t>
  </si>
  <si>
    <t>1570538718922</t>
  </si>
  <si>
    <t>1570538726133</t>
  </si>
  <si>
    <t>1570538732312</t>
  </si>
  <si>
    <t>1570538738503</t>
  </si>
  <si>
    <t>1570538745682</t>
  </si>
  <si>
    <t>1570538751884</t>
  </si>
  <si>
    <t>1570538759122</t>
  </si>
  <si>
    <t>1570538766324</t>
  </si>
  <si>
    <t>1570538773523</t>
  </si>
  <si>
    <t>1570538779723</t>
  </si>
  <si>
    <t>1570538786934</t>
  </si>
  <si>
    <t>1570538794145</t>
  </si>
  <si>
    <t>1570538801363</t>
  </si>
  <si>
    <t>1570538807542</t>
  </si>
  <si>
    <t>1570538814754</t>
  </si>
  <si>
    <t>1570538821972</t>
  </si>
  <si>
    <t>1570538829183</t>
  </si>
  <si>
    <t>1570538837486</t>
  </si>
  <si>
    <t>1570538844650</t>
  </si>
  <si>
    <t>1570538851005</t>
  </si>
  <si>
    <t>1570538858015</t>
  </si>
  <si>
    <t>1570538864226</t>
  </si>
  <si>
    <t>1570538871446</t>
  </si>
  <si>
    <t>1570538877626</t>
  </si>
  <si>
    <t>1570538884838</t>
  </si>
  <si>
    <t>1570538892047</t>
  </si>
  <si>
    <t>1570538900305</t>
  </si>
  <si>
    <t>1570538906477</t>
  </si>
  <si>
    <t>1570538913686</t>
  </si>
  <si>
    <t>1570538921257</t>
  </si>
  <si>
    <t>1570538928086</t>
  </si>
  <si>
    <t>1570538934275</t>
  </si>
  <si>
    <t>1570538942885</t>
  </si>
  <si>
    <t>1570538949755</t>
  </si>
  <si>
    <t>1570538956967</t>
  </si>
  <si>
    <t>1570538963157</t>
  </si>
  <si>
    <t>1570538970341</t>
  </si>
  <si>
    <t>1570538976525</t>
  </si>
  <si>
    <t>1570538983766</t>
  </si>
  <si>
    <t>1570538991207</t>
  </si>
  <si>
    <t>1570538998166</t>
  </si>
  <si>
    <t>1570539004377</t>
  </si>
  <si>
    <t>1570539011587</t>
  </si>
  <si>
    <t>1570539017766</t>
  </si>
  <si>
    <t>1570539025338</t>
  </si>
  <si>
    <t>1570539033377</t>
  </si>
  <si>
    <t>1570539040417</t>
  </si>
  <si>
    <t>1570539047656</t>
  </si>
  <si>
    <t>1570539055906</t>
  </si>
  <si>
    <t>1570539063128</t>
  </si>
  <si>
    <t>1570539087051</t>
  </si>
  <si>
    <t>1570539094054</t>
  </si>
  <si>
    <t>1570539101080</t>
  </si>
  <si>
    <t>1570539107447</t>
  </si>
  <si>
    <t>1570539114654</t>
  </si>
  <si>
    <t>1570539120843</t>
  </si>
  <si>
    <t>1570539127035</t>
  </si>
  <si>
    <t>1570539134250</t>
  </si>
  <si>
    <t>1570539141442</t>
  </si>
  <si>
    <t>1570539148658</t>
  </si>
  <si>
    <t>1570539155873</t>
  </si>
  <si>
    <t>1570539162067</t>
  </si>
  <si>
    <t>1570539168257</t>
  </si>
  <si>
    <t>1570539176131</t>
  </si>
  <si>
    <t>1570539182676</t>
  </si>
  <si>
    <t>1570539189858</t>
  </si>
  <si>
    <t>1570539196067</t>
  </si>
  <si>
    <t>1570539203291</t>
  </si>
  <si>
    <t>1570539210614</t>
  </si>
  <si>
    <t>1570539217691</t>
  </si>
  <si>
    <t>1570539223902</t>
  </si>
  <si>
    <t>1570539231114</t>
  </si>
  <si>
    <t>1570539238337</t>
  </si>
  <si>
    <t>1570539245525</t>
  </si>
  <si>
    <t>1570539252760</t>
  </si>
  <si>
    <t>1570539262170</t>
  </si>
  <si>
    <t>1570539269209</t>
  </si>
  <si>
    <t>1570539275419</t>
  </si>
  <si>
    <t>1570539282649</t>
  </si>
  <si>
    <t>1570539289839</t>
  </si>
  <si>
    <t>1570539297050</t>
  </si>
  <si>
    <t>1570539303459</t>
  </si>
  <si>
    <t>1570539310444</t>
  </si>
  <si>
    <t>1570539317680</t>
  </si>
  <si>
    <t>1570539325904</t>
  </si>
  <si>
    <t>1570539332086</t>
  </si>
  <si>
    <t>1570539339285</t>
  </si>
  <si>
    <t>1570539345483</t>
  </si>
  <si>
    <t>1570539352704</t>
  </si>
  <si>
    <t>1570539359913</t>
  </si>
  <si>
    <t>1570539367124</t>
  </si>
  <si>
    <t>1570539374325</t>
  </si>
  <si>
    <t>1570539381523</t>
  </si>
  <si>
    <t>1570539387830</t>
  </si>
  <si>
    <t>1570539394964</t>
  </si>
  <si>
    <t>1570539402164</t>
  </si>
  <si>
    <t>1570539409364</t>
  </si>
  <si>
    <t>1570539416593</t>
  </si>
  <si>
    <t>1570539423825</t>
  </si>
  <si>
    <t>1570539430005</t>
  </si>
  <si>
    <t>1570539437206</t>
  </si>
  <si>
    <t>1570539444425</t>
  </si>
  <si>
    <t>1570539451605</t>
  </si>
  <si>
    <t>1570539457795</t>
  </si>
  <si>
    <t>1570539465045</t>
  </si>
  <si>
    <t>1570539472243</t>
  </si>
  <si>
    <t>1570539478426</t>
  </si>
  <si>
    <t>1570539485687</t>
  </si>
  <si>
    <t>1570539491815</t>
  </si>
  <si>
    <t>1570539498005</t>
  </si>
  <si>
    <t>1570539505213</t>
  </si>
  <si>
    <t>1570539511395</t>
  </si>
  <si>
    <t>1570539517603</t>
  </si>
  <si>
    <t>1570539523765</t>
  </si>
  <si>
    <t>1570539530964</t>
  </si>
  <si>
    <t>1570539537155</t>
  </si>
  <si>
    <t>1570539544375</t>
  </si>
  <si>
    <t>1570539552628</t>
  </si>
  <si>
    <t>1570539559840</t>
  </si>
  <si>
    <t>1570539567048</t>
  </si>
  <si>
    <t>1570539574269</t>
  </si>
  <si>
    <t>1570539581478</t>
  </si>
  <si>
    <t>1570539589445</t>
  </si>
  <si>
    <t>1570539595898</t>
  </si>
  <si>
    <t>1570539603108</t>
  </si>
  <si>
    <t>1570539610329</t>
  </si>
  <si>
    <t>1570539617550</t>
  </si>
  <si>
    <t>1570539624728</t>
  </si>
  <si>
    <t>1570539630918</t>
  </si>
  <si>
    <t>1570539638170</t>
  </si>
  <si>
    <t>1570539645369</t>
  </si>
  <si>
    <t>1570539652568</t>
  </si>
  <si>
    <t>1570539658759</t>
  </si>
  <si>
    <t>1570539666499</t>
  </si>
  <si>
    <t>1570539673202</t>
  </si>
  <si>
    <t>1570539679378</t>
  </si>
  <si>
    <t>1570539686588</t>
  </si>
  <si>
    <t>1570539694632</t>
  </si>
  <si>
    <t>1570539701008</t>
  </si>
  <si>
    <t>1570539708250</t>
  </si>
  <si>
    <t>1570539715448</t>
  </si>
  <si>
    <t>1570539722649</t>
  </si>
  <si>
    <t>1570539728838</t>
  </si>
  <si>
    <t>1570539736063</t>
  </si>
  <si>
    <t>1570539742240</t>
  </si>
  <si>
    <t>1570539748420</t>
  </si>
  <si>
    <t>1570539755608</t>
  </si>
  <si>
    <t>1570539762851</t>
  </si>
  <si>
    <t>1570539770080</t>
  </si>
  <si>
    <t>1570539776238</t>
  </si>
  <si>
    <t>1570539784665</t>
  </si>
  <si>
    <t>1570539791705</t>
  </si>
  <si>
    <t>1570539798915</t>
  </si>
  <si>
    <t>1570539806125</t>
  </si>
  <si>
    <t>1570539812305</t>
  </si>
  <si>
    <t>1570539818494</t>
  </si>
  <si>
    <t>1570539825684</t>
  </si>
  <si>
    <t>1570539831886</t>
  </si>
  <si>
    <t>1570539840145</t>
  </si>
  <si>
    <t>1570539846314</t>
  </si>
  <si>
    <t>1570539853526</t>
  </si>
  <si>
    <t>1570539859715</t>
  </si>
  <si>
    <t>1570539866925</t>
  </si>
  <si>
    <t>1570539874153</t>
  </si>
  <si>
    <t>1570539881365</t>
  </si>
  <si>
    <t>1570539887546</t>
  </si>
  <si>
    <t>1570539894755</t>
  </si>
  <si>
    <t>1570539901965</t>
  </si>
  <si>
    <t>1570539909185</t>
  </si>
  <si>
    <t>1570539915365</t>
  </si>
  <si>
    <t>1570539921554</t>
  </si>
  <si>
    <t>1570539927724</t>
  </si>
  <si>
    <t>1570539934946</t>
  </si>
  <si>
    <t>1570539942172</t>
  </si>
  <si>
    <t>1570539949384</t>
  </si>
  <si>
    <t>1570539955563</t>
  </si>
  <si>
    <t>1570539962772</t>
  </si>
  <si>
    <t>1570539972047</t>
  </si>
  <si>
    <t>1570539979265</t>
  </si>
  <si>
    <t>1570539985446</t>
  </si>
  <si>
    <t>1570539993684</t>
  </si>
  <si>
    <t>1570539999866</t>
  </si>
  <si>
    <t>1570540007085</t>
  </si>
  <si>
    <t>1570540014295</t>
  </si>
  <si>
    <t>1570540022555</t>
  </si>
  <si>
    <t>1570540028722</t>
  </si>
  <si>
    <t>1570540036870</t>
  </si>
  <si>
    <t>1570540043157</t>
  </si>
  <si>
    <t>1570540051103</t>
  </si>
  <si>
    <t>1570540057584</t>
  </si>
  <si>
    <t>1570540065084</t>
  </si>
  <si>
    <t>1570540072004</t>
  </si>
  <si>
    <t>1570540078163</t>
  </si>
  <si>
    <t>1570540084372</t>
  </si>
  <si>
    <t>1570540091603</t>
  </si>
  <si>
    <t>1570540099832</t>
  </si>
  <si>
    <t>1570540107042</t>
  </si>
  <si>
    <t>1570540113234</t>
  </si>
  <si>
    <t>1570540119404</t>
  </si>
  <si>
    <t>1570540126623</t>
  </si>
  <si>
    <t>1570540133843</t>
  </si>
  <si>
    <t>1570540141050</t>
  </si>
  <si>
    <t>1570540147232</t>
  </si>
  <si>
    <t>1570540154443</t>
  </si>
  <si>
    <t>1570540161692</t>
  </si>
  <si>
    <t>1570540167842</t>
  </si>
  <si>
    <t>1570540174023</t>
  </si>
  <si>
    <t>1570540181222</t>
  </si>
  <si>
    <t>1570540187394</t>
  </si>
  <si>
    <t>1570540194644</t>
  </si>
  <si>
    <t>1570540200821</t>
  </si>
  <si>
    <t>1570540208032</t>
  </si>
  <si>
    <t>1570540214242</t>
  </si>
  <si>
    <t>1570540220404</t>
  </si>
  <si>
    <t>1570540227602</t>
  </si>
  <si>
    <t>1570540234825</t>
  </si>
  <si>
    <t>1570540241002</t>
  </si>
  <si>
    <t>1570540249254</t>
  </si>
  <si>
    <t>1570540257832</t>
  </si>
  <si>
    <t>1570540264730</t>
  </si>
  <si>
    <t>1570540270907</t>
  </si>
  <si>
    <t>1570540278118</t>
  </si>
  <si>
    <t>1570540285637</t>
  </si>
  <si>
    <t>1570540292575</t>
  </si>
  <si>
    <t>1570540298727</t>
  </si>
  <si>
    <t>1570540304906</t>
  </si>
  <si>
    <t>1570540311084</t>
  </si>
  <si>
    <t>1570540318309</t>
  </si>
  <si>
    <t>1570540325526</t>
  </si>
  <si>
    <t>1570540332745</t>
  </si>
  <si>
    <t>1570540340441</t>
  </si>
  <si>
    <t>1570540347166</t>
  </si>
  <si>
    <t>1570540353327</t>
  </si>
  <si>
    <t>1570540359537</t>
  </si>
  <si>
    <t>1570540366745</t>
  </si>
  <si>
    <t>1570540372906</t>
  </si>
  <si>
    <t>1570540379705</t>
  </si>
  <si>
    <t>1570540387639</t>
  </si>
  <si>
    <t>1570540395503</t>
  </si>
  <si>
    <t>1570540401786</t>
  </si>
  <si>
    <t>1570540409015</t>
  </si>
  <si>
    <t>1570540415184</t>
  </si>
  <si>
    <t>1570540421368</t>
  </si>
  <si>
    <t>1570540428566</t>
  </si>
  <si>
    <t>1570540434766</t>
  </si>
  <si>
    <t>1570540441976</t>
  </si>
  <si>
    <t>1570540449205</t>
  </si>
  <si>
    <t>1570540456408</t>
  </si>
  <si>
    <t>1570540462588</t>
  </si>
  <si>
    <t>1570540469796</t>
  </si>
  <si>
    <t>1570540477305</t>
  </si>
  <si>
    <t>1570540484247</t>
  </si>
  <si>
    <t>1570540490388</t>
  </si>
  <si>
    <t>1570540496597</t>
  </si>
  <si>
    <t>1570540503787</t>
  </si>
  <si>
    <t>1570540509988</t>
  </si>
  <si>
    <t>1570540517211</t>
  </si>
  <si>
    <t>1570540524418</t>
  </si>
  <si>
    <t>1570540531607</t>
  </si>
  <si>
    <t>1570540537797</t>
  </si>
  <si>
    <t>1570540545046</t>
  </si>
  <si>
    <t>1570540552240</t>
  </si>
  <si>
    <t>1570540559448</t>
  </si>
  <si>
    <t>1570540566667</t>
  </si>
  <si>
    <t>1570540573857</t>
  </si>
  <si>
    <t>1570540580076</t>
  </si>
  <si>
    <t>1570540588106</t>
  </si>
  <si>
    <t>1570540594497</t>
  </si>
  <si>
    <t>1570540601687</t>
  </si>
  <si>
    <t>1570540607878</t>
  </si>
  <si>
    <t>1570540616148</t>
  </si>
  <si>
    <t>1570540622329</t>
  </si>
  <si>
    <t>1570540629528</t>
  </si>
  <si>
    <t>1570540636737</t>
  </si>
  <si>
    <t>1570540644988</t>
  </si>
  <si>
    <t>1570540652207</t>
  </si>
  <si>
    <t>1570540659388</t>
  </si>
  <si>
    <t>1570540666648</t>
  </si>
  <si>
    <t>1570540672818</t>
  </si>
  <si>
    <t>1570540680028</t>
  </si>
  <si>
    <t>1570540687247</t>
  </si>
  <si>
    <t>1570540695461</t>
  </si>
  <si>
    <t>1570540701637</t>
  </si>
  <si>
    <t>1570540708887</t>
  </si>
  <si>
    <t>1570540716096</t>
  </si>
  <si>
    <t>1570540723289</t>
  </si>
  <si>
    <t>1570540729526</t>
  </si>
  <si>
    <t>1570540736727</t>
  </si>
  <si>
    <t>1570540743491</t>
  </si>
  <si>
    <t>1570540750107</t>
  </si>
  <si>
    <t>1570540756257</t>
  </si>
  <si>
    <t>1570540762438</t>
  </si>
  <si>
    <t>1570540770584</t>
  </si>
  <si>
    <t>1570540776888</t>
  </si>
  <si>
    <t>1570540784086</t>
  </si>
  <si>
    <t>1570540790287</t>
  </si>
  <si>
    <t>1570540798011</t>
  </si>
  <si>
    <t>1570540804707</t>
  </si>
  <si>
    <t>1570540811927</t>
  </si>
  <si>
    <t>1570540819138</t>
  </si>
  <si>
    <t>1570540827388</t>
  </si>
  <si>
    <t>1570540834598</t>
  </si>
  <si>
    <t>1570540844128</t>
  </si>
  <si>
    <t>1570540851088</t>
  </si>
  <si>
    <t>1570540858298</t>
  </si>
  <si>
    <t>1570540865506</t>
  </si>
  <si>
    <t>1570540871686</t>
  </si>
  <si>
    <t>1570540878898</t>
  </si>
  <si>
    <t>1570540886117</t>
  </si>
  <si>
    <t>1570540893327</t>
  </si>
  <si>
    <t>1570540901586</t>
  </si>
  <si>
    <t>1570540907758</t>
  </si>
  <si>
    <t>1570540914967</t>
  </si>
  <si>
    <t>1570540922757</t>
  </si>
  <si>
    <t>1570540929366</t>
  </si>
  <si>
    <t>1570540935559</t>
  </si>
  <si>
    <t>1570540942808</t>
  </si>
  <si>
    <t>1570540951090</t>
  </si>
  <si>
    <t>1570540958299</t>
  </si>
  <si>
    <t>1570540965517</t>
  </si>
  <si>
    <t>1570540972725</t>
  </si>
  <si>
    <t>1570540980943</t>
  </si>
  <si>
    <t>1570540988185</t>
  </si>
  <si>
    <t>1570540995415</t>
  </si>
  <si>
    <t>1570541002615</t>
  </si>
  <si>
    <t>1570541009822</t>
  </si>
  <si>
    <t>1570541017044</t>
  </si>
  <si>
    <t>1570541024258</t>
  </si>
  <si>
    <t>1570541031481</t>
  </si>
  <si>
    <t>1570541038687</t>
  </si>
  <si>
    <t>1570541045881</t>
  </si>
  <si>
    <t>1570541053117</t>
  </si>
  <si>
    <t>1570541060293</t>
  </si>
  <si>
    <t>1570541067528</t>
  </si>
  <si>
    <t>1570541074772</t>
  </si>
  <si>
    <t>1570541081966</t>
  </si>
  <si>
    <t>1570541089177</t>
  </si>
  <si>
    <t>1570541096391</t>
  </si>
  <si>
    <t>1570541103605</t>
  </si>
  <si>
    <t>1570541111560</t>
  </si>
  <si>
    <t>1570541118006</t>
  </si>
  <si>
    <t>1570541125255</t>
  </si>
  <si>
    <t>1570541132467</t>
  </si>
  <si>
    <t>1570541139627</t>
  </si>
  <si>
    <t>1570541145843</t>
  </si>
  <si>
    <t>1570541153066</t>
  </si>
  <si>
    <t>1570541160258</t>
  </si>
  <si>
    <t>1570541167494</t>
  </si>
  <si>
    <t>1570541174716</t>
  </si>
  <si>
    <t>1570541184191</t>
  </si>
  <si>
    <t>1570541193395</t>
  </si>
  <si>
    <t>1570541200407</t>
  </si>
  <si>
    <t>1570541206606</t>
  </si>
  <si>
    <t>1570541215022</t>
  </si>
  <si>
    <t>1570541222066</t>
  </si>
  <si>
    <t>1570541229285</t>
  </si>
  <si>
    <t>1570541235465</t>
  </si>
  <si>
    <t>1570541242657</t>
  </si>
  <si>
    <t>1570541249887</t>
  </si>
  <si>
    <t>1570541256086</t>
  </si>
  <si>
    <t>1570541263287</t>
  </si>
  <si>
    <t>1570541270487</t>
  </si>
  <si>
    <t>1570541277530</t>
  </si>
  <si>
    <t>1570541283896</t>
  </si>
  <si>
    <t>1570541291126</t>
  </si>
  <si>
    <t>1570541298327</t>
  </si>
  <si>
    <t>1570541305536</t>
  </si>
  <si>
    <t>1570541312726</t>
  </si>
  <si>
    <t>1570541318935</t>
  </si>
  <si>
    <t>1570541326166</t>
  </si>
  <si>
    <t>1570541332326</t>
  </si>
  <si>
    <t>1570541338506</t>
  </si>
  <si>
    <t>1570541345748</t>
  </si>
  <si>
    <t>1570541351886</t>
  </si>
  <si>
    <t>1570541359126</t>
  </si>
  <si>
    <t>1570541366337</t>
  </si>
  <si>
    <t>1570541373535</t>
  </si>
  <si>
    <t>1570541380766</t>
  </si>
  <si>
    <t>1570541387997</t>
  </si>
  <si>
    <t>1570541394157</t>
  </si>
  <si>
    <t>1570541401391</t>
  </si>
  <si>
    <t>1570541408586</t>
  </si>
  <si>
    <t>1570541415775</t>
  </si>
  <si>
    <t>1570541441296</t>
  </si>
  <si>
    <t>1570541447327</t>
  </si>
  <si>
    <t>1570541454548</t>
  </si>
  <si>
    <t>1570541460720</t>
  </si>
  <si>
    <t>1570541466909</t>
  </si>
  <si>
    <t>1570541474120</t>
  </si>
  <si>
    <t>1570541481329</t>
  </si>
  <si>
    <t>1570541487508</t>
  </si>
  <si>
    <t>1570541493689</t>
  </si>
  <si>
    <t>1570541500888</t>
  </si>
  <si>
    <t>1570541507089</t>
  </si>
  <si>
    <t>1570541514308</t>
  </si>
  <si>
    <t>1570541520490</t>
  </si>
  <si>
    <t>1570541526648</t>
  </si>
  <si>
    <t>1570541533858</t>
  </si>
  <si>
    <t>1570541540038</t>
  </si>
  <si>
    <t>1570541547290</t>
  </si>
  <si>
    <t>1570541554490</t>
  </si>
  <si>
    <t>1570541560678</t>
  </si>
  <si>
    <t>1570541567891</t>
  </si>
  <si>
    <t>1570541575098</t>
  </si>
  <si>
    <t>1570541582318</t>
  </si>
  <si>
    <t>1570541589528</t>
  </si>
  <si>
    <t>1570541596739</t>
  </si>
  <si>
    <t>1570541603929</t>
  </si>
  <si>
    <t>1570541610139</t>
  </si>
  <si>
    <t>1570541617369</t>
  </si>
  <si>
    <t>1570541624569</t>
  </si>
  <si>
    <t>1570541631768</t>
  </si>
  <si>
    <t>1570541637960</t>
  </si>
  <si>
    <t>1570541645178</t>
  </si>
  <si>
    <t>1570541652390</t>
  </si>
  <si>
    <t>1570541659611</t>
  </si>
  <si>
    <t>1570541666818</t>
  </si>
  <si>
    <t>1570541675052</t>
  </si>
  <si>
    <t>1570541682153</t>
  </si>
  <si>
    <t>1570541688473</t>
  </si>
  <si>
    <t>1570541695663</t>
  </si>
  <si>
    <t>1570541701843</t>
  </si>
  <si>
    <t>1570541708032</t>
  </si>
  <si>
    <t>1570541714224</t>
  </si>
  <si>
    <t>1570541721432</t>
  </si>
  <si>
    <t>1570541727614</t>
  </si>
  <si>
    <t>1570541734804</t>
  </si>
  <si>
    <t>1570541740994</t>
  </si>
  <si>
    <t>1570541748243</t>
  </si>
  <si>
    <t>1570541755443</t>
  </si>
  <si>
    <t>1570541762643</t>
  </si>
  <si>
    <t>1570541769872</t>
  </si>
  <si>
    <t>1570541777053</t>
  </si>
  <si>
    <t>1570541783262</t>
  </si>
  <si>
    <t>1570541790482</t>
  </si>
  <si>
    <t>1570541797345</t>
  </si>
  <si>
    <t>1570541803872</t>
  </si>
  <si>
    <t>1570541810076</t>
  </si>
  <si>
    <t>1570541816243</t>
  </si>
  <si>
    <t>1570541823443</t>
  </si>
  <si>
    <t>1570541829633</t>
  </si>
  <si>
    <t>1570541836853</t>
  </si>
  <si>
    <t>1570541844063</t>
  </si>
  <si>
    <t>1570541851282</t>
  </si>
  <si>
    <t>1570541857463</t>
  </si>
  <si>
    <t>1570541864672</t>
  </si>
  <si>
    <t>1570541871863</t>
  </si>
  <si>
    <t>1570541879121</t>
  </si>
  <si>
    <t>1570541885284</t>
  </si>
  <si>
    <t>1570541891472</t>
  </si>
  <si>
    <t>1570541899719</t>
  </si>
  <si>
    <t>1570541906930</t>
  </si>
  <si>
    <t>1570541914149</t>
  </si>
  <si>
    <t>1570541920329</t>
  </si>
  <si>
    <t>1570541927537</t>
  </si>
  <si>
    <t>1570541934729</t>
  </si>
  <si>
    <t>1570541940950</t>
  </si>
  <si>
    <t>1570541947118</t>
  </si>
  <si>
    <t>1570541954328</t>
  </si>
  <si>
    <t>1570541960508</t>
  </si>
  <si>
    <t>1570541967728</t>
  </si>
  <si>
    <t>1570541974938</t>
  </si>
  <si>
    <t>1570541982169</t>
  </si>
  <si>
    <t>1570541989369</t>
  </si>
  <si>
    <t>1570541997568</t>
  </si>
  <si>
    <t>1570542004819</t>
  </si>
  <si>
    <t>1570542012038</t>
  </si>
  <si>
    <t>1570542019249</t>
  </si>
  <si>
    <t>1570542026471</t>
  </si>
  <si>
    <t>1570542033688</t>
  </si>
  <si>
    <t>1570542039868</t>
  </si>
  <si>
    <t>1570542047079</t>
  </si>
  <si>
    <t>1570542053278</t>
  </si>
  <si>
    <t>1570542059439</t>
  </si>
  <si>
    <t>1570542066648</t>
  </si>
  <si>
    <t>1570542072839</t>
  </si>
  <si>
    <t>1570542080048</t>
  </si>
  <si>
    <t>1570542087268</t>
  </si>
  <si>
    <t>1570542094488</t>
  </si>
  <si>
    <t>1570542100658</t>
  </si>
  <si>
    <t>1570542108153</t>
  </si>
  <si>
    <t>1570542115089</t>
  </si>
  <si>
    <t>1570542122308</t>
  </si>
  <si>
    <t>1570542130913</t>
  </si>
  <si>
    <t>1570542137755</t>
  </si>
  <si>
    <t>1570542143934</t>
  </si>
  <si>
    <t>1570542151124</t>
  </si>
  <si>
    <t>1570542157334</t>
  </si>
  <si>
    <t>1570542163515</t>
  </si>
  <si>
    <t>1570542170722</t>
  </si>
  <si>
    <t>1570542176913</t>
  </si>
  <si>
    <t>1570542183084</t>
  </si>
  <si>
    <t>1570542189274</t>
  </si>
  <si>
    <t>1570542195464</t>
  </si>
  <si>
    <t>1570542201654</t>
  </si>
  <si>
    <t>1570542208864</t>
  </si>
  <si>
    <t>1570542216084</t>
  </si>
  <si>
    <t>1570542222254</t>
  </si>
  <si>
    <t>1570542228441</t>
  </si>
  <si>
    <t>1570542235623</t>
  </si>
  <si>
    <t>1570542241999</t>
  </si>
  <si>
    <t>1570542249045</t>
  </si>
  <si>
    <t>1570542255233</t>
  </si>
  <si>
    <t>1570542262443</t>
  </si>
  <si>
    <t>1570542269624</t>
  </si>
  <si>
    <t>1570542276883</t>
  </si>
  <si>
    <t>1570542284093</t>
  </si>
  <si>
    <t>1570542291283</t>
  </si>
  <si>
    <t>1570542297481</t>
  </si>
  <si>
    <t>1570542304703</t>
  </si>
  <si>
    <t>1570542310886</t>
  </si>
  <si>
    <t>1570542317064</t>
  </si>
  <si>
    <t>1570542324254</t>
  </si>
  <si>
    <t>1570542330434</t>
  </si>
  <si>
    <t>1570542337685</t>
  </si>
  <si>
    <t>1570542343867</t>
  </si>
  <si>
    <t>1570542351073</t>
  </si>
  <si>
    <t>1570542360353</t>
  </si>
  <si>
    <t>1570542367562</t>
  </si>
  <si>
    <t>1570542374782</t>
  </si>
  <si>
    <t>1570542380962</t>
  </si>
  <si>
    <t>1570542387141</t>
  </si>
  <si>
    <t>1570542394332</t>
  </si>
  <si>
    <t>1570542400550</t>
  </si>
  <si>
    <t>1570542407763</t>
  </si>
  <si>
    <t>1570542414980</t>
  </si>
  <si>
    <t>1570542422163</t>
  </si>
  <si>
    <t>1570542428361</t>
  </si>
  <si>
    <t>1570542435582</t>
  </si>
  <si>
    <t>1570542441768</t>
  </si>
  <si>
    <t>1570542447922</t>
  </si>
  <si>
    <t>1570542454121</t>
  </si>
  <si>
    <t>1570542461342</t>
  </si>
  <si>
    <t>1570542468562</t>
  </si>
  <si>
    <t>1570542475761</t>
  </si>
  <si>
    <t>1570542481951</t>
  </si>
  <si>
    <t>1570542488146</t>
  </si>
  <si>
    <t>1570542494312</t>
  </si>
  <si>
    <t>1570542501523</t>
  </si>
  <si>
    <t>1570542507712</t>
  </si>
  <si>
    <t>1570542514930</t>
  </si>
  <si>
    <t>1570542522141</t>
  </si>
  <si>
    <t>1570542529361</t>
  </si>
  <si>
    <t>1570542536561</t>
  </si>
  <si>
    <t>1570542543761</t>
  </si>
  <si>
    <t>1570542549951</t>
  </si>
  <si>
    <t>1570542556142</t>
  </si>
  <si>
    <t>1570542563362</t>
  </si>
  <si>
    <t>1570542570580</t>
  </si>
  <si>
    <t>1570542576731</t>
  </si>
  <si>
    <t>1570542585006</t>
  </si>
  <si>
    <t>1570542591186</t>
  </si>
  <si>
    <t>1570542597364</t>
  </si>
  <si>
    <t>1570542604565</t>
  </si>
  <si>
    <t>1570542610763</t>
  </si>
  <si>
    <t>1570542617975</t>
  </si>
  <si>
    <t>1570542625183</t>
  </si>
  <si>
    <t>1570542632404</t>
  </si>
  <si>
    <t>1570542639614</t>
  </si>
  <si>
    <t>1570542647217</t>
  </si>
  <si>
    <t>1570542654034</t>
  </si>
  <si>
    <t>1570542660204</t>
  </si>
  <si>
    <t>1570542666413</t>
  </si>
  <si>
    <t>1570542672585</t>
  </si>
  <si>
    <t>1570542678755</t>
  </si>
  <si>
    <t>1570542685955</t>
  </si>
  <si>
    <t>1570542693205</t>
  </si>
  <si>
    <t>1570542699374</t>
  </si>
  <si>
    <t>1570542707603</t>
  </si>
  <si>
    <t>1570542714965</t>
  </si>
  <si>
    <t>1570542721003</t>
  </si>
  <si>
    <t>1570542728223</t>
  </si>
  <si>
    <t>1570542735444</t>
  </si>
  <si>
    <t>1570542741634</t>
  </si>
  <si>
    <t>1570542748834</t>
  </si>
  <si>
    <t>1570542755034</t>
  </si>
  <si>
    <t>1570542761205</t>
  </si>
  <si>
    <t>1570542768405</t>
  </si>
  <si>
    <t>1570542774574</t>
  </si>
  <si>
    <t>1570542781420</t>
  </si>
  <si>
    <t>1570542787995</t>
  </si>
  <si>
    <t>1570542794173</t>
  </si>
  <si>
    <t>1570542801365</t>
  </si>
  <si>
    <t>1570542809708</t>
  </si>
  <si>
    <t>1570542816845</t>
  </si>
  <si>
    <t>1570542825107</t>
  </si>
  <si>
    <t>1570542831279</t>
  </si>
  <si>
    <t>1570542838485</t>
  </si>
  <si>
    <t>1570542845698</t>
  </si>
  <si>
    <t>1570542852887</t>
  </si>
  <si>
    <t>1570542861157</t>
  </si>
  <si>
    <t>1570542867305</t>
  </si>
  <si>
    <t>1570542873560</t>
  </si>
  <si>
    <t>1570542880726</t>
  </si>
  <si>
    <t>1570542886916</t>
  </si>
  <si>
    <t>1570542894125</t>
  </si>
  <si>
    <t>1570542901335</t>
  </si>
  <si>
    <t>1570542908565</t>
  </si>
  <si>
    <t>1570542915765</t>
  </si>
  <si>
    <t>1570542922966</t>
  </si>
  <si>
    <t>1570542929165</t>
  </si>
  <si>
    <t>1570542936378</t>
  </si>
  <si>
    <t>1570542942555</t>
  </si>
  <si>
    <t>1570542948745</t>
  </si>
  <si>
    <t>1570542955928</t>
  </si>
  <si>
    <t>1570542962137</t>
  </si>
  <si>
    <t>1570542969366</t>
  </si>
  <si>
    <t>1570542976565</t>
  </si>
  <si>
    <t>1570542983765</t>
  </si>
  <si>
    <t>1570542989934</t>
  </si>
  <si>
    <t>1570542996146</t>
  </si>
  <si>
    <t>1570543003355</t>
  </si>
  <si>
    <t>1570543009535</t>
  </si>
  <si>
    <t>1570543016727</t>
  </si>
  <si>
    <t>1570543023965</t>
  </si>
  <si>
    <t>1570543031125</t>
  </si>
  <si>
    <t>1570543037367</t>
  </si>
  <si>
    <t>1570543044569</t>
  </si>
  <si>
    <t>1570543051792</t>
  </si>
  <si>
    <t>1570543057963</t>
  </si>
  <si>
    <t>1570543064151</t>
  </si>
  <si>
    <t>1570543070341</t>
  </si>
  <si>
    <t>1570543078500</t>
  </si>
  <si>
    <t>1570543084760</t>
  </si>
  <si>
    <t>1570543091991</t>
  </si>
  <si>
    <t>1570543098160</t>
  </si>
  <si>
    <t>1570543104341</t>
  </si>
  <si>
    <t>1570543110541</t>
  </si>
  <si>
    <t>1570543116711</t>
  </si>
  <si>
    <t>1570543123922</t>
  </si>
  <si>
    <t>1570543131131</t>
  </si>
  <si>
    <t>1570543137320</t>
  </si>
  <si>
    <t>1570543143521</t>
  </si>
  <si>
    <t>1570543149681</t>
  </si>
  <si>
    <t>1570543157922</t>
  </si>
  <si>
    <t>1570543164113</t>
  </si>
  <si>
    <t>1570543171290</t>
  </si>
  <si>
    <t>1570543177512</t>
  </si>
  <si>
    <t>1570543183692</t>
  </si>
  <si>
    <t>1570543189841</t>
  </si>
  <si>
    <t>1570543196463</t>
  </si>
  <si>
    <t>1570543203282</t>
  </si>
  <si>
    <t>1570543210481</t>
  </si>
  <si>
    <t>1570543216661</t>
  </si>
  <si>
    <t>1570543222861</t>
  </si>
  <si>
    <t>1570543229031</t>
  </si>
  <si>
    <t>1570543236242</t>
  </si>
  <si>
    <t>1570543242431</t>
  </si>
  <si>
    <t>1570543248602</t>
  </si>
  <si>
    <t>1570543254801</t>
  </si>
  <si>
    <t>1570543262103</t>
  </si>
  <si>
    <t>1570543269207</t>
  </si>
  <si>
    <t/>
  </si>
  <si>
    <t>1570543289847</t>
  </si>
  <si>
    <t>1570543297047</t>
  </si>
  <si>
    <t>1570543305298</t>
  </si>
  <si>
    <t>1570543312507</t>
  </si>
  <si>
    <t>1570543319719</t>
  </si>
  <si>
    <t>1570543326939</t>
  </si>
  <si>
    <t>1570543334168</t>
  </si>
  <si>
    <t>1570543340329</t>
  </si>
  <si>
    <t>1570543346519</t>
  </si>
  <si>
    <t>1570543353697</t>
  </si>
  <si>
    <t>1570543359908</t>
  </si>
  <si>
    <t>1570543367128</t>
  </si>
  <si>
    <t>1570543374347</t>
  </si>
  <si>
    <t>1570543381528</t>
  </si>
  <si>
    <t>1570543389757</t>
  </si>
  <si>
    <t>1570543395997</t>
  </si>
  <si>
    <t>1570543402157</t>
  </si>
  <si>
    <t>1570543409368</t>
  </si>
  <si>
    <t>1570543415558</t>
  </si>
  <si>
    <t>1570543422768</t>
  </si>
  <si>
    <t>1570543428957</t>
  </si>
  <si>
    <t>1570543435140</t>
  </si>
  <si>
    <t>1570543442327</t>
  </si>
  <si>
    <t>1570543448527</t>
  </si>
  <si>
    <t>1570543455749</t>
  </si>
  <si>
    <t>1570543461927</t>
  </si>
  <si>
    <t>1570543468109</t>
  </si>
  <si>
    <t>1570543474295</t>
  </si>
  <si>
    <t>1570543480478</t>
  </si>
  <si>
    <t>1570543486667</t>
  </si>
  <si>
    <t>1570543492820</t>
  </si>
  <si>
    <t>1570543499047</t>
  </si>
  <si>
    <t>1570543505207</t>
  </si>
  <si>
    <t>1570543516536</t>
  </si>
  <si>
    <t>1570543522721</t>
  </si>
  <si>
    <t>1570543529513</t>
  </si>
  <si>
    <t>1570543536090</t>
  </si>
  <si>
    <t>1570543542304</t>
  </si>
  <si>
    <t>1570543549524</t>
  </si>
  <si>
    <t>1570543555702</t>
  </si>
  <si>
    <t>1570543561883</t>
  </si>
  <si>
    <t>1570543568104</t>
  </si>
  <si>
    <t>1570543574244</t>
  </si>
  <si>
    <t>1570543580431</t>
  </si>
  <si>
    <t>1570543586590</t>
  </si>
  <si>
    <t>1570543592802</t>
  </si>
  <si>
    <t>1570543598982</t>
  </si>
  <si>
    <t>1570543605161</t>
  </si>
  <si>
    <t>1570543611351</t>
  </si>
  <si>
    <t>1570543617532</t>
  </si>
  <si>
    <t>1570543624722</t>
  </si>
  <si>
    <t>1570543630951</t>
  </si>
  <si>
    <t>1570543638162</t>
  </si>
  <si>
    <t>1570543644321</t>
  </si>
  <si>
    <t>1570543650513</t>
  </si>
  <si>
    <t>1570543658753</t>
  </si>
  <si>
    <t>1570543665963</t>
  </si>
  <si>
    <t>1570543672153</t>
  </si>
  <si>
    <t>1570543678333</t>
  </si>
  <si>
    <t>1570543684511</t>
  </si>
  <si>
    <t>1570543690711</t>
  </si>
  <si>
    <t>1570543696881</t>
  </si>
  <si>
    <t>1570543704098</t>
  </si>
  <si>
    <t>1570543710242</t>
  </si>
  <si>
    <t>1570543716462</t>
  </si>
  <si>
    <t>1570543722641</t>
  </si>
  <si>
    <t>1570543728821</t>
  </si>
  <si>
    <t>1570543737046</t>
  </si>
  <si>
    <t>1570543743255</t>
  </si>
  <si>
    <t>1570543750487</t>
  </si>
  <si>
    <t>1570543756657</t>
  </si>
  <si>
    <t>1570543763868</t>
  </si>
  <si>
    <t>1570543770017</t>
  </si>
  <si>
    <t>1570543776238</t>
  </si>
  <si>
    <t>1570543783447</t>
  </si>
  <si>
    <t>1570543789627</t>
  </si>
  <si>
    <t>1570543797245</t>
  </si>
  <si>
    <t>1570543804057</t>
  </si>
  <si>
    <t>1570543811286</t>
  </si>
  <si>
    <t>1570543817457</t>
  </si>
  <si>
    <t>1570543824667</t>
  </si>
  <si>
    <t>1570543830865</t>
  </si>
  <si>
    <t>1570543837058</t>
  </si>
  <si>
    <t>1570543844246</t>
  </si>
  <si>
    <t>1570543850437</t>
  </si>
  <si>
    <t>1570543857647</t>
  </si>
  <si>
    <t>1570543864867</t>
  </si>
  <si>
    <t>1570543872232</t>
  </si>
  <si>
    <t>1570543879295</t>
  </si>
  <si>
    <t>1570543885495</t>
  </si>
  <si>
    <t>1570543891668</t>
  </si>
  <si>
    <t>1570543897837</t>
  </si>
  <si>
    <t>1570543905049</t>
  </si>
  <si>
    <t>1570543911235</t>
  </si>
  <si>
    <t>1570543918447</t>
  </si>
  <si>
    <t>1570543924636</t>
  </si>
  <si>
    <t>1570543930808</t>
  </si>
  <si>
    <t>1570543938005</t>
  </si>
  <si>
    <t>1570543945528</t>
  </si>
  <si>
    <t>1570543952497</t>
  </si>
  <si>
    <t>1570543960695</t>
  </si>
  <si>
    <t>1570543966875</t>
  </si>
  <si>
    <t>1570543973057</t>
  </si>
  <si>
    <t>1570543979236</t>
  </si>
  <si>
    <t>1570543985434</t>
  </si>
  <si>
    <t>1570543991613</t>
  </si>
  <si>
    <t>1570543998804</t>
  </si>
  <si>
    <t>1570544005003</t>
  </si>
  <si>
    <t>1570544012216</t>
  </si>
  <si>
    <t>1570544018394</t>
  </si>
  <si>
    <t>1570544024575</t>
  </si>
  <si>
    <t>1570544030755</t>
  </si>
  <si>
    <t>1570544036954</t>
  </si>
  <si>
    <t>1570544043136</t>
  </si>
  <si>
    <t>1570544050326</t>
  </si>
  <si>
    <t>1570544056525</t>
  </si>
  <si>
    <t>1570544063736</t>
  </si>
  <si>
    <t>1570544069915</t>
  </si>
  <si>
    <t>1570544077134</t>
  </si>
  <si>
    <t>1570544083297</t>
  </si>
  <si>
    <t>1570544089506</t>
  </si>
  <si>
    <t>1570544096724</t>
  </si>
  <si>
    <t>1570544102896</t>
  </si>
  <si>
    <t>1570544111125</t>
  </si>
  <si>
    <t>1570544117325</t>
  </si>
  <si>
    <t>1570544123516</t>
  </si>
  <si>
    <t>1570544129684</t>
  </si>
  <si>
    <t>1570544135876</t>
  </si>
  <si>
    <t>1570544143097</t>
  </si>
  <si>
    <t>1570544149274</t>
  </si>
  <si>
    <t>1570544155455</t>
  </si>
  <si>
    <t>1570544161636</t>
  </si>
  <si>
    <t>1570544167844</t>
  </si>
  <si>
    <t>1570544175147</t>
  </si>
  <si>
    <t>1570544182256</t>
  </si>
  <si>
    <t>1570544189465</t>
  </si>
  <si>
    <t>1570544195666</t>
  </si>
  <si>
    <t>1570544201836</t>
  </si>
  <si>
    <t>1570544209046</t>
  </si>
  <si>
    <t>1570544215225</t>
  </si>
  <si>
    <t>1570544223451</t>
  </si>
  <si>
    <t>1570544229656</t>
  </si>
  <si>
    <t>1570544236887</t>
  </si>
  <si>
    <t>1570544244088</t>
  </si>
  <si>
    <t>1570544252230</t>
  </si>
  <si>
    <t>1570544258506</t>
  </si>
  <si>
    <t>1570544264674</t>
  </si>
  <si>
    <t>1570544270876</t>
  </si>
  <si>
    <t>1570544277055</t>
  </si>
  <si>
    <t>1570544284296</t>
  </si>
  <si>
    <t>1570544290456</t>
  </si>
  <si>
    <t>1570544297686</t>
  </si>
  <si>
    <t>1570544304885</t>
  </si>
  <si>
    <t>1570544312085</t>
  </si>
  <si>
    <t>1570544318276</t>
  </si>
  <si>
    <t>1570544325496</t>
  </si>
  <si>
    <t>1570544331676</t>
  </si>
  <si>
    <t>1570544337857</t>
  </si>
  <si>
    <t>1570544345046</t>
  </si>
  <si>
    <t>1570544351255</t>
  </si>
  <si>
    <t>1570544358485</t>
  </si>
  <si>
    <t>1570544365649</t>
  </si>
  <si>
    <t>1570544372885</t>
  </si>
  <si>
    <t>1570544379076</t>
  </si>
  <si>
    <t>1570544386295</t>
  </si>
  <si>
    <t>1570544392485</t>
  </si>
  <si>
    <t>1570544399625</t>
  </si>
  <si>
    <t>1570544407938</t>
  </si>
  <si>
    <t>1570544415128</t>
  </si>
  <si>
    <t>1570544422358</t>
  </si>
  <si>
    <t>1570544429832</t>
  </si>
  <si>
    <t>1570544436789</t>
  </si>
  <si>
    <t>1570544442968</t>
  </si>
  <si>
    <t>1570544449158</t>
  </si>
  <si>
    <t>1570544456371</t>
  </si>
  <si>
    <t>1570544462548</t>
  </si>
  <si>
    <t>1570544469767</t>
  </si>
  <si>
    <t>1570544475929</t>
  </si>
  <si>
    <t>1570544482138</t>
  </si>
  <si>
    <t>1570544489368</t>
  </si>
  <si>
    <t>1570544497532</t>
  </si>
  <si>
    <t>1570544503769</t>
  </si>
  <si>
    <t>1570544510989</t>
  </si>
  <si>
    <t>1570544518169</t>
  </si>
  <si>
    <t>1570544524421</t>
  </si>
  <si>
    <t>1570544532924</t>
  </si>
  <si>
    <t>1570544539838</t>
  </si>
  <si>
    <t>1570544547058</t>
  </si>
  <si>
    <t>1570544554268</t>
  </si>
  <si>
    <t>1570544560469</t>
  </si>
  <si>
    <t>1570544566657</t>
  </si>
  <si>
    <t>1570544573848</t>
  </si>
  <si>
    <t>1570544580028</t>
  </si>
  <si>
    <t>1570544587238</t>
  </si>
  <si>
    <t>1570544593439</t>
  </si>
  <si>
    <t>1570544599609</t>
  </si>
  <si>
    <t>1570544606809</t>
  </si>
  <si>
    <t>1570544613010</t>
  </si>
  <si>
    <t>1570544620217</t>
  </si>
  <si>
    <t>1570544626419</t>
  </si>
  <si>
    <t>1570544634649</t>
  </si>
  <si>
    <t>1570544641858</t>
  </si>
  <si>
    <t>1570544649048</t>
  </si>
  <si>
    <t>1570544655259</t>
  </si>
  <si>
    <t>1570544664528</t>
  </si>
  <si>
    <t>1570544670678</t>
  </si>
  <si>
    <t>1570544676888</t>
  </si>
  <si>
    <t>1570544683077</t>
  </si>
  <si>
    <t>1570544690298</t>
  </si>
  <si>
    <t>1570544696480</t>
  </si>
  <si>
    <t>1570544703690</t>
  </si>
  <si>
    <t>1570544709849</t>
  </si>
  <si>
    <t>1570544716058</t>
  </si>
  <si>
    <t>1570544723783</t>
  </si>
  <si>
    <t>1570544730490</t>
  </si>
  <si>
    <t>1570544738738</t>
  </si>
  <si>
    <t>1570544748009</t>
  </si>
  <si>
    <t>1570544754199</t>
  </si>
  <si>
    <t>1570544760368</t>
  </si>
  <si>
    <t>1570544767587</t>
  </si>
  <si>
    <t>1570544774808</t>
  </si>
  <si>
    <t>1570544780979</t>
  </si>
  <si>
    <t>1570544789208</t>
  </si>
  <si>
    <t>1570544795409</t>
  </si>
  <si>
    <t>1570544802630</t>
  </si>
  <si>
    <t>1570544808809</t>
  </si>
  <si>
    <t>1570544814988</t>
  </si>
  <si>
    <t>1570544821952</t>
  </si>
  <si>
    <t>1570544828378</t>
  </si>
  <si>
    <t>1570544835608</t>
  </si>
  <si>
    <t>1570544841779</t>
  </si>
  <si>
    <t>1570544848998</t>
  </si>
  <si>
    <t>1570544855188</t>
  </si>
  <si>
    <t>1570544862505</t>
  </si>
  <si>
    <t>1570544868564</t>
  </si>
  <si>
    <t>1570544875784</t>
  </si>
  <si>
    <t>1570544881956</t>
  </si>
  <si>
    <t>1570544888144</t>
  </si>
  <si>
    <t>1570544894335</t>
  </si>
  <si>
    <t>1570544901523</t>
  </si>
  <si>
    <t>1570544907735</t>
  </si>
  <si>
    <t>1570544914914</t>
  </si>
  <si>
    <t>1570544921122</t>
  </si>
  <si>
    <t>1570544927304</t>
  </si>
  <si>
    <t>1570544933492</t>
  </si>
  <si>
    <t>1570544939674</t>
  </si>
  <si>
    <t>1570544945853</t>
  </si>
  <si>
    <t>1570544952034</t>
  </si>
  <si>
    <t>1570544958233</t>
  </si>
  <si>
    <t>1570544964403</t>
  </si>
  <si>
    <t>1570544970583</t>
  </si>
  <si>
    <t>1570544977801</t>
  </si>
  <si>
    <t>1570544985015</t>
  </si>
  <si>
    <t>1570544991194</t>
  </si>
  <si>
    <t>1570544997373</t>
  </si>
  <si>
    <t>1570545003553</t>
  </si>
  <si>
    <t>1570545009749</t>
  </si>
  <si>
    <t>1570545016109</t>
  </si>
  <si>
    <t>1570545023123</t>
  </si>
  <si>
    <t>1570545029323</t>
  </si>
  <si>
    <t>1570545036534</t>
  </si>
  <si>
    <t>1570545042714</t>
  </si>
  <si>
    <t>1570545049283</t>
  </si>
  <si>
    <t>1570545056083</t>
  </si>
  <si>
    <t>1570545062295</t>
  </si>
  <si>
    <t>1570545069526</t>
  </si>
  <si>
    <t>1570545075693</t>
  </si>
  <si>
    <t>1570545083925</t>
  </si>
  <si>
    <t>1570545090125</t>
  </si>
  <si>
    <t>1570545097335</t>
  </si>
  <si>
    <t>1570545103515</t>
  </si>
  <si>
    <t>1570545109705</t>
  </si>
  <si>
    <t>1570545115877</t>
  </si>
  <si>
    <t>1570545122164</t>
  </si>
  <si>
    <t>1570545129286</t>
  </si>
  <si>
    <t>1570545136495</t>
  </si>
  <si>
    <t>1570545143715</t>
  </si>
  <si>
    <t>1570545149915</t>
  </si>
  <si>
    <t>1570545156077</t>
  </si>
  <si>
    <t>1570545164326</t>
  </si>
  <si>
    <t>1570545170505</t>
  </si>
  <si>
    <t>1570545176685</t>
  </si>
  <si>
    <t>1570545182877</t>
  </si>
  <si>
    <t>1570545189057</t>
  </si>
  <si>
    <t>1570545195235</t>
  </si>
  <si>
    <t>1570545201435</t>
  </si>
  <si>
    <t>1570545207605</t>
  </si>
  <si>
    <t>1570545214805</t>
  </si>
  <si>
    <t>1570545221005</t>
  </si>
  <si>
    <t>1570545228217</t>
  </si>
  <si>
    <t>1570545234406</t>
  </si>
  <si>
    <t>1570545240596</t>
  </si>
  <si>
    <t>1570545246756</t>
  </si>
  <si>
    <t>1570545253985</t>
  </si>
  <si>
    <t>1570545261205</t>
  </si>
  <si>
    <t>1570545267385</t>
  </si>
  <si>
    <t>1570545275607</t>
  </si>
  <si>
    <t>1570545281815</t>
  </si>
  <si>
    <t>1570545289027</t>
  </si>
  <si>
    <t>1570545295206</t>
  </si>
  <si>
    <t>1570545303455</t>
  </si>
  <si>
    <t>1570545309635</t>
  </si>
  <si>
    <t>1570545316845</t>
  </si>
  <si>
    <t>1570545323044</t>
  </si>
  <si>
    <t>1570545329214</t>
  </si>
  <si>
    <t>1570545336404</t>
  </si>
  <si>
    <t>1570545342603</t>
  </si>
  <si>
    <t>1570545349814</t>
  </si>
  <si>
    <t>1570545356004</t>
  </si>
  <si>
    <t>1570545362215</t>
  </si>
  <si>
    <t>1570545368355</t>
  </si>
  <si>
    <t>1570545375583</t>
  </si>
  <si>
    <t>1570545382803</t>
  </si>
  <si>
    <t>1570545391003</t>
  </si>
  <si>
    <t>1570545398254</t>
  </si>
  <si>
    <t>1570545405463</t>
  </si>
  <si>
    <t>1570545411672</t>
  </si>
  <si>
    <t>1570545417833</t>
  </si>
  <si>
    <t>1570545425045</t>
  </si>
  <si>
    <t>1570545431233</t>
  </si>
  <si>
    <t>1570545438443</t>
  </si>
  <si>
    <t>1570545445655</t>
  </si>
  <si>
    <t>1570545452883</t>
  </si>
  <si>
    <t>1570545459054</t>
  </si>
  <si>
    <t>1570545466273</t>
  </si>
  <si>
    <t>1570545473484</t>
  </si>
  <si>
    <t>1570545480698</t>
  </si>
  <si>
    <t>1570545486884</t>
  </si>
  <si>
    <t>1570545493064</t>
  </si>
  <si>
    <t>1570545499233</t>
  </si>
  <si>
    <t>1570545505434</t>
  </si>
  <si>
    <t>1570545511613</t>
  </si>
  <si>
    <t>1570545518804</t>
  </si>
  <si>
    <t>1570545526106</t>
  </si>
  <si>
    <t>1570545532204</t>
  </si>
  <si>
    <t>1570545538415</t>
  </si>
  <si>
    <t>1570545544597</t>
  </si>
  <si>
    <t>1570545550754</t>
  </si>
  <si>
    <t>1570545556964</t>
  </si>
  <si>
    <t>1570545563146</t>
  </si>
  <si>
    <t>1570545570334</t>
  </si>
  <si>
    <t>1570545576833</t>
  </si>
  <si>
    <t>1570545583765</t>
  </si>
  <si>
    <t>1570545590976</t>
  </si>
  <si>
    <t>1570545598167</t>
  </si>
  <si>
    <t>1570545604364</t>
  </si>
  <si>
    <t>1570545611585</t>
  </si>
  <si>
    <t>1570545617764</t>
  </si>
  <si>
    <t>1570545623946</t>
  </si>
  <si>
    <t>1570545631125</t>
  </si>
  <si>
    <t>1570545637347</t>
  </si>
  <si>
    <t>1570545644565</t>
  </si>
  <si>
    <t>1570545650907</t>
  </si>
  <si>
    <t>1570545657956</t>
  </si>
  <si>
    <t>1570545664095</t>
  </si>
  <si>
    <t>1570545670326</t>
  </si>
  <si>
    <t>1570545677526</t>
  </si>
  <si>
    <t>1570545683715</t>
  </si>
  <si>
    <t>1570545690934</t>
  </si>
  <si>
    <t>1570545697118</t>
  </si>
  <si>
    <t>1570545703296</t>
  </si>
  <si>
    <t>1570545709475</t>
  </si>
  <si>
    <t>1570545715676</t>
  </si>
  <si>
    <t>1570545721872</t>
  </si>
  <si>
    <t>1570545729045</t>
  </si>
  <si>
    <t>1570545735245</t>
  </si>
  <si>
    <t>1570545742484</t>
  </si>
  <si>
    <t>1570545750724</t>
  </si>
  <si>
    <t>1570545756887</t>
  </si>
  <si>
    <t>1570545763079</t>
  </si>
  <si>
    <t>1570545770297</t>
  </si>
  <si>
    <t>1570545776478</t>
  </si>
  <si>
    <t>1570545782648</t>
  </si>
  <si>
    <t>1570545788838</t>
  </si>
  <si>
    <t>1570545795389</t>
  </si>
  <si>
    <t>1570545802237</t>
  </si>
  <si>
    <t>1570545808409</t>
  </si>
  <si>
    <t>1570545814608</t>
  </si>
  <si>
    <t>1570545821827</t>
  </si>
  <si>
    <t>1570545827997</t>
  </si>
  <si>
    <t>1570545834890</t>
  </si>
  <si>
    <t>1570545841369</t>
  </si>
  <si>
    <t>1570545847558</t>
  </si>
  <si>
    <t>1570545854807</t>
  </si>
  <si>
    <t>1570545860979</t>
  </si>
  <si>
    <t>1570545869001</t>
  </si>
  <si>
    <t>1570545875409</t>
  </si>
  <si>
    <t>1570545882619</t>
  </si>
  <si>
    <t>1570545889839</t>
  </si>
  <si>
    <t>1570545897050</t>
  </si>
  <si>
    <t>1570545903227</t>
  </si>
  <si>
    <t>1570545910449</t>
  </si>
  <si>
    <t>1570545916629</t>
  </si>
  <si>
    <t>1570545922807</t>
  </si>
  <si>
    <t>1570545930007</t>
  </si>
  <si>
    <t>1570545936209</t>
  </si>
  <si>
    <t>1570545943419</t>
  </si>
  <si>
    <t>1570545949607</t>
  </si>
  <si>
    <t>1570545955787</t>
  </si>
  <si>
    <t>1570545961959</t>
  </si>
  <si>
    <t>1570545970223</t>
  </si>
  <si>
    <t>1570545976405</t>
  </si>
  <si>
    <t>1570545982573</t>
  </si>
  <si>
    <t>1570545988753</t>
  </si>
  <si>
    <t>1570545994944</t>
  </si>
  <si>
    <t>1570546001123</t>
  </si>
  <si>
    <t>1570546007313</t>
  </si>
  <si>
    <t>1570546013477</t>
  </si>
  <si>
    <t>1570546019679</t>
  </si>
  <si>
    <t>1570546025853</t>
  </si>
  <si>
    <t>1570546033042</t>
  </si>
  <si>
    <t>1570546039252</t>
  </si>
  <si>
    <t>1570546046483</t>
  </si>
  <si>
    <t>1570546052642</t>
  </si>
  <si>
    <t>1570546058833</t>
  </si>
  <si>
    <t>1570546064993</t>
  </si>
  <si>
    <t>1570546071192</t>
  </si>
  <si>
    <t>1570546079443</t>
  </si>
  <si>
    <t>1570546085621</t>
  </si>
  <si>
    <t>1570546092832</t>
  </si>
  <si>
    <t>1570546100966</t>
  </si>
  <si>
    <t>1570546107262</t>
  </si>
  <si>
    <t>1570546113459</t>
  </si>
  <si>
    <t>1570546120652</t>
  </si>
  <si>
    <t>1570546126813</t>
  </si>
  <si>
    <t>1570546133023</t>
  </si>
  <si>
    <t>1570546140243</t>
  </si>
  <si>
    <t>1570546146423</t>
  </si>
  <si>
    <t>1570546152603</t>
  </si>
  <si>
    <t>1570546158802</t>
  </si>
  <si>
    <t>1570546164973</t>
  </si>
  <si>
    <t>1570546171153</t>
  </si>
  <si>
    <t>1570546177332</t>
  </si>
  <si>
    <t>1570546184749</t>
  </si>
  <si>
    <t>1570546191768</t>
  </si>
  <si>
    <t>1570546197946</t>
  </si>
  <si>
    <t>1570546205169</t>
  </si>
  <si>
    <t>1570546211387</t>
  </si>
  <si>
    <t>1570546218568</t>
  </si>
  <si>
    <t>1570546224729</t>
  </si>
  <si>
    <t>1570546231957</t>
  </si>
  <si>
    <t>1570546238127</t>
  </si>
  <si>
    <t>1570546244328</t>
  </si>
  <si>
    <t>1570546250518</t>
  </si>
  <si>
    <t>1570546256678</t>
  </si>
  <si>
    <t>1570546262878</t>
  </si>
  <si>
    <t>1570546269535</t>
  </si>
  <si>
    <t>1570546276248</t>
  </si>
  <si>
    <t>1570546282467</t>
  </si>
  <si>
    <t>1570546289688</t>
  </si>
  <si>
    <t>1570546295858</t>
  </si>
  <si>
    <t>1570546302048</t>
  </si>
  <si>
    <t>1570546309322</t>
  </si>
  <si>
    <t>1570546316477</t>
  </si>
  <si>
    <t>1570546322647</t>
  </si>
  <si>
    <t>1570546328837</t>
  </si>
  <si>
    <t>1570546336059</t>
  </si>
  <si>
    <t>1570546342709</t>
  </si>
  <si>
    <t>1570546349458</t>
  </si>
  <si>
    <t>1570546355608</t>
  </si>
  <si>
    <t>1570546361827</t>
  </si>
  <si>
    <t>1570546369048</t>
  </si>
  <si>
    <t>1570546375217</t>
  </si>
  <si>
    <t>1570546382439</t>
  </si>
  <si>
    <t>1570546390677</t>
  </si>
  <si>
    <t>1570546397907</t>
  </si>
  <si>
    <t>1570546404076</t>
  </si>
  <si>
    <t>1570546412316</t>
  </si>
  <si>
    <t>1570546419325</t>
  </si>
  <si>
    <t>1570546425697</t>
  </si>
  <si>
    <t>1570546431909</t>
  </si>
  <si>
    <t>1570546439127</t>
  </si>
  <si>
    <t>1570546445268</t>
  </si>
  <si>
    <t>1570546451488</t>
  </si>
  <si>
    <t>1570546458716</t>
  </si>
  <si>
    <t>1570546464886</t>
  </si>
  <si>
    <t>1570546472087</t>
  </si>
  <si>
    <t>1570546478278</t>
  </si>
  <si>
    <t>1570546485498</t>
  </si>
  <si>
    <t>1570546492706</t>
  </si>
  <si>
    <t>1570546499927</t>
  </si>
  <si>
    <t>1570546506096</t>
  </si>
  <si>
    <t>1570546513317</t>
  </si>
  <si>
    <t>1570546520536</t>
  </si>
  <si>
    <t>1570546527766</t>
  </si>
  <si>
    <t>1570546533937</t>
  </si>
  <si>
    <t>1570546541146</t>
  </si>
  <si>
    <t>1570546548367</t>
  </si>
  <si>
    <t>1570546555576</t>
  </si>
  <si>
    <t>1570546561757</t>
  </si>
  <si>
    <t>1570546568978</t>
  </si>
  <si>
    <t>1570546575128</t>
  </si>
  <si>
    <t>1570546581338</t>
  </si>
  <si>
    <t>1570546588566</t>
  </si>
  <si>
    <t>1570546594736</t>
  </si>
  <si>
    <t>1570546601957</t>
  </si>
  <si>
    <t>1570546610196</t>
  </si>
  <si>
    <t>1570546617387</t>
  </si>
  <si>
    <t>1570546623598</t>
  </si>
  <si>
    <t>1570546630806</t>
  </si>
  <si>
    <t>1570546639065</t>
  </si>
  <si>
    <t>1570546645209</t>
  </si>
  <si>
    <t>1570546651418</t>
  </si>
  <si>
    <t>1570546658646</t>
  </si>
  <si>
    <t>1570546664817</t>
  </si>
  <si>
    <t>1570546672027</t>
  </si>
  <si>
    <t>1570546678404</t>
  </si>
  <si>
    <t>1570546685427</t>
  </si>
  <si>
    <t>1570546692639</t>
  </si>
  <si>
    <t>1570546698828</t>
  </si>
  <si>
    <t>1570546705008</t>
  </si>
  <si>
    <t>1570546713248</t>
  </si>
  <si>
    <t>1570546719409</t>
  </si>
  <si>
    <t>1570546725617</t>
  </si>
  <si>
    <t>1570546732828</t>
  </si>
  <si>
    <t>1570546738977</t>
  </si>
  <si>
    <t>1570546745197</t>
  </si>
  <si>
    <t>1570546752408</t>
  </si>
  <si>
    <t>1570546758598</t>
  </si>
  <si>
    <t>1570546765808</t>
  </si>
  <si>
    <t>1570546772007</t>
  </si>
  <si>
    <t>1570546778177</t>
  </si>
  <si>
    <t>1570546785369</t>
  </si>
  <si>
    <t>1570546791567</t>
  </si>
  <si>
    <t>1570546799839</t>
  </si>
  <si>
    <t>1570546805997</t>
  </si>
  <si>
    <t>1570546813207</t>
  </si>
  <si>
    <t>1570546820643</t>
  </si>
  <si>
    <t>1570546827618</t>
  </si>
  <si>
    <t>1570546833828</t>
  </si>
  <si>
    <t>1570546841050</t>
  </si>
  <si>
    <t>1570546847217</t>
  </si>
  <si>
    <t>1570546854438</t>
  </si>
  <si>
    <t>1570546861873</t>
  </si>
  <si>
    <t>1570546868873</t>
  </si>
  <si>
    <t>1570546875050</t>
  </si>
  <si>
    <t>1570546881228</t>
  </si>
  <si>
    <t>1570546887408</t>
  </si>
  <si>
    <t>1570546894659</t>
  </si>
  <si>
    <t>1570546901852</t>
  </si>
  <si>
    <t>1570546908028</t>
  </si>
  <si>
    <t>1570546915240</t>
  </si>
  <si>
    <t>1570546922460</t>
  </si>
  <si>
    <t>1570546929688</t>
  </si>
  <si>
    <t>1570546935859</t>
  </si>
  <si>
    <t>1570546943070</t>
  </si>
  <si>
    <t>1570546949269</t>
  </si>
  <si>
    <t>1570546955428</t>
  </si>
  <si>
    <t>1570546962649</t>
  </si>
  <si>
    <t>1570546968830</t>
  </si>
  <si>
    <t>1570546976049</t>
  </si>
  <si>
    <t>1570546982238</t>
  </si>
  <si>
    <t>1570546988408</t>
  </si>
  <si>
    <t>1570546995611</t>
  </si>
  <si>
    <t>1570547001808</t>
  </si>
  <si>
    <t>1570547009018</t>
  </si>
  <si>
    <t>1570547015209</t>
  </si>
  <si>
    <t>1570547021827</t>
  </si>
  <si>
    <t>1570547028578</t>
  </si>
  <si>
    <t>1570547034778</t>
  </si>
  <si>
    <t>1570547042011</t>
  </si>
  <si>
    <t>1570547048183</t>
  </si>
  <si>
    <t>1570547055398</t>
  </si>
  <si>
    <t>1570547061724</t>
  </si>
  <si>
    <t>1570547068799</t>
  </si>
  <si>
    <t>1570547075999</t>
  </si>
  <si>
    <t>1570547082190</t>
  </si>
  <si>
    <t>1570547090422</t>
  </si>
  <si>
    <t>1570547097643</t>
  </si>
  <si>
    <t>1570547103825</t>
  </si>
  <si>
    <t>1570547110013</t>
  </si>
  <si>
    <t>1570547117203</t>
  </si>
  <si>
    <t>1570547123415</t>
  </si>
  <si>
    <t>1570547129594</t>
  </si>
  <si>
    <t>1570547135763</t>
  </si>
  <si>
    <t>1570547141962</t>
  </si>
  <si>
    <t>1570547148124</t>
  </si>
  <si>
    <t>1570547154335</t>
  </si>
  <si>
    <t>1570547160512</t>
  </si>
  <si>
    <t>1570547168288</t>
  </si>
  <si>
    <t>1570547174944</t>
  </si>
  <si>
    <t>1570547182163</t>
  </si>
  <si>
    <t>1570547188345</t>
  </si>
  <si>
    <t>1570547194525</t>
  </si>
  <si>
    <t>1570547200724</t>
  </si>
  <si>
    <t>1570547206883</t>
  </si>
  <si>
    <t>1570547213073</t>
  </si>
  <si>
    <t>1570547219264</t>
  </si>
  <si>
    <t>1570547226475</t>
  </si>
  <si>
    <t>1570547233684</t>
  </si>
  <si>
    <t>1570547239900</t>
  </si>
  <si>
    <t>1570547246034</t>
  </si>
  <si>
    <t>1570547253283</t>
  </si>
  <si>
    <t>1570547260483</t>
  </si>
  <si>
    <t>1570547266645</t>
  </si>
  <si>
    <t>1570547272854</t>
  </si>
  <si>
    <t>1570547279034</t>
  </si>
  <si>
    <t>1570547285203</t>
  </si>
  <si>
    <t>1570547291403</t>
  </si>
  <si>
    <t>1570547297562</t>
  </si>
  <si>
    <t>1570547305800</t>
  </si>
  <si>
    <t>1570547312015</t>
  </si>
  <si>
    <t>1570547318173</t>
  </si>
  <si>
    <t>1570547324355</t>
  </si>
  <si>
    <t>1570547331605</t>
  </si>
  <si>
    <t>1570547337784</t>
  </si>
  <si>
    <t>1570547344993</t>
  </si>
  <si>
    <t>1570547351135</t>
  </si>
  <si>
    <t>1570547357366</t>
  </si>
  <si>
    <t>1570547364565</t>
  </si>
  <si>
    <t>1570547370755</t>
  </si>
  <si>
    <t>1570547377974</t>
  </si>
  <si>
    <t>1570547384169</t>
  </si>
  <si>
    <t>1570547390345</t>
  </si>
  <si>
    <t>1570547396513</t>
  </si>
  <si>
    <t>1570547402715</t>
  </si>
  <si>
    <t>1570547408895</t>
  </si>
  <si>
    <t>1570547416084</t>
  </si>
  <si>
    <t>1570547423325</t>
  </si>
  <si>
    <t>1570547429473</t>
  </si>
  <si>
    <t>1570547435684</t>
  </si>
  <si>
    <t>1570547441874</t>
  </si>
  <si>
    <t>1570547448033</t>
  </si>
  <si>
    <t>1570547454234</t>
  </si>
  <si>
    <t>1570547460424</t>
  </si>
  <si>
    <t>1570547467603</t>
  </si>
  <si>
    <t>1570547473824</t>
  </si>
  <si>
    <t>1570547481044</t>
  </si>
  <si>
    <t>1570547488582</t>
  </si>
  <si>
    <t>1570547495444</t>
  </si>
  <si>
    <t>1570547501644</t>
  </si>
  <si>
    <t>1570547508853</t>
  </si>
  <si>
    <t>1570547515043</t>
  </si>
  <si>
    <t>1570547522588</t>
  </si>
  <si>
    <t>1570547529463</t>
  </si>
  <si>
    <t>1570547536685</t>
  </si>
  <si>
    <t>1570547542865</t>
  </si>
  <si>
    <t>1570547549055</t>
  </si>
  <si>
    <t>1570547556244</t>
  </si>
  <si>
    <t>1570547562456</t>
  </si>
  <si>
    <t>1570547569664</t>
  </si>
  <si>
    <t>1570547576875</t>
  </si>
  <si>
    <t>1570547584093</t>
  </si>
  <si>
    <t>1570547590275</t>
  </si>
  <si>
    <t>1570547597485</t>
  </si>
  <si>
    <t>1570547603674</t>
  </si>
  <si>
    <t>1570547609855</t>
  </si>
  <si>
    <t>1570547616035</t>
  </si>
  <si>
    <t>1570547622235</t>
  </si>
  <si>
    <t>1570547628405</t>
  </si>
  <si>
    <t>1570547635604</t>
  </si>
  <si>
    <t>1570547641793</t>
  </si>
  <si>
    <t>1570547650014</t>
  </si>
  <si>
    <t>1570547656226</t>
  </si>
  <si>
    <t>1570547663445</t>
  </si>
  <si>
    <t>1570547669626</t>
  </si>
  <si>
    <t>1570547676843</t>
  </si>
  <si>
    <t>1570547683451</t>
  </si>
  <si>
    <t>1570547690265</t>
  </si>
  <si>
    <t>1570547697423</t>
  </si>
  <si>
    <t>1570547703636</t>
  </si>
  <si>
    <t>1570547709795</t>
  </si>
  <si>
    <t>1570547716005</t>
  </si>
  <si>
    <t>1570547722185</t>
  </si>
  <si>
    <t>1570547728354</t>
  </si>
  <si>
    <t>1570547734564</t>
  </si>
  <si>
    <t>1570547740735</t>
  </si>
  <si>
    <t>1570547748977</t>
  </si>
  <si>
    <t>1570547756197</t>
  </si>
  <si>
    <t>1570547762387</t>
  </si>
  <si>
    <t>1570547768558</t>
  </si>
  <si>
    <t>1570547775767</t>
  </si>
  <si>
    <t>1570547781956</t>
  </si>
  <si>
    <t>1570547789166</t>
  </si>
  <si>
    <t>1570547795353</t>
  </si>
  <si>
    <t>1570547803606</t>
  </si>
  <si>
    <t>1570547809778</t>
  </si>
  <si>
    <t>1570547816986</t>
  </si>
  <si>
    <t>1570547824208</t>
  </si>
  <si>
    <t>1570547831416</t>
  </si>
  <si>
    <t>1570547837598</t>
  </si>
  <si>
    <t>1570547843786</t>
  </si>
  <si>
    <t>1570547849966</t>
  </si>
  <si>
    <t>1570547856174</t>
  </si>
  <si>
    <t>1570547863366</t>
  </si>
  <si>
    <t>1570547870576</t>
  </si>
  <si>
    <t>1570547877796</t>
  </si>
  <si>
    <t>1570547883988</t>
  </si>
  <si>
    <t>1570547890157</t>
  </si>
  <si>
    <t>1570547897367</t>
  </si>
  <si>
    <t>1570547903901</t>
  </si>
  <si>
    <t>1570547910766</t>
  </si>
  <si>
    <t>1570547916958</t>
  </si>
  <si>
    <t>1570547923137</t>
  </si>
  <si>
    <t>1570547930328</t>
  </si>
  <si>
    <t>1570547936538</t>
  </si>
  <si>
    <t>1570547944488</t>
  </si>
  <si>
    <t>1570547950966</t>
  </si>
  <si>
    <t>1570547958168</t>
  </si>
  <si>
    <t>1570547965387</t>
  </si>
  <si>
    <t>1570547973648</t>
  </si>
  <si>
    <t>1570547980842</t>
  </si>
  <si>
    <t>1570547987876</t>
  </si>
  <si>
    <t>1570547994242</t>
  </si>
  <si>
    <t>1570548000402</t>
  </si>
  <si>
    <t>1570548006604</t>
  </si>
  <si>
    <t>1570548013824</t>
  </si>
  <si>
    <t>1570548020386</t>
  </si>
  <si>
    <t>1570548027222</t>
  </si>
  <si>
    <t>1570548034554</t>
  </si>
  <si>
    <t>1570548041642</t>
  </si>
  <si>
    <t>1570548047832</t>
  </si>
  <si>
    <t>1570548054014</t>
  </si>
  <si>
    <t>1570548062259</t>
  </si>
  <si>
    <t>1570548069472</t>
  </si>
  <si>
    <t>1570548075673</t>
  </si>
  <si>
    <t>1570548081834</t>
  </si>
  <si>
    <t>1570548088022</t>
  </si>
  <si>
    <t>1570548094172</t>
  </si>
  <si>
    <t>1570548101422</t>
  </si>
  <si>
    <t>1570548108634</t>
  </si>
  <si>
    <t>1570548114814</t>
  </si>
  <si>
    <t>1570548122004</t>
  </si>
  <si>
    <t>1570548129065</t>
  </si>
  <si>
    <t>1570548135431</t>
  </si>
  <si>
    <t>1570548141602</t>
  </si>
  <si>
    <t>1570548147792</t>
  </si>
  <si>
    <t>1570548153973</t>
  </si>
  <si>
    <t>1570548160157</t>
  </si>
  <si>
    <t>1570548166342</t>
  </si>
  <si>
    <t>1570548172522</t>
  </si>
  <si>
    <t>1570548178723</t>
  </si>
  <si>
    <t>1570548184893</t>
  </si>
  <si>
    <t>1570548193386</t>
  </si>
  <si>
    <t>1570548200344</t>
  </si>
  <si>
    <t>1570548206546</t>
  </si>
  <si>
    <t>1570548212714</t>
  </si>
  <si>
    <t>1570548218904</t>
  </si>
  <si>
    <t>1570548225062</t>
  </si>
  <si>
    <t>1570548231263</t>
  </si>
  <si>
    <t>1570548238484</t>
  </si>
  <si>
    <t>1570548244663</t>
  </si>
  <si>
    <t>1570548251874</t>
  </si>
  <si>
    <t>1570548260115</t>
  </si>
  <si>
    <t>1570548266273</t>
  </si>
  <si>
    <t>1570548272920</t>
  </si>
  <si>
    <t>1570548279703</t>
  </si>
  <si>
    <t>1570548285853</t>
  </si>
  <si>
    <t>1570548292063</t>
  </si>
  <si>
    <t>1570548299283</t>
  </si>
  <si>
    <t>1570548305463</t>
  </si>
  <si>
    <t>1570548311634</t>
  </si>
  <si>
    <t>1570548317844</t>
  </si>
  <si>
    <t>1570548324004</t>
  </si>
  <si>
    <t>1570548330193</t>
  </si>
  <si>
    <t>1570548336374</t>
  </si>
  <si>
    <t>1570548342563</t>
  </si>
  <si>
    <t>1570548348743</t>
  </si>
  <si>
    <t>1570548354913</t>
  </si>
  <si>
    <t>1570548361104</t>
  </si>
  <si>
    <t>1570548367304</t>
  </si>
  <si>
    <t>1570548373473</t>
  </si>
  <si>
    <t>1570548379675</t>
  </si>
  <si>
    <t>1570548385846</t>
  </si>
  <si>
    <t>1570548393045</t>
  </si>
  <si>
    <t>1570548400274</t>
  </si>
  <si>
    <t>1570548406433</t>
  </si>
  <si>
    <t>1570548414704</t>
  </si>
  <si>
    <t>1570548420885</t>
  </si>
  <si>
    <t>1570548427064</t>
  </si>
  <si>
    <t>1570548434284</t>
  </si>
  <si>
    <t>1570548440475</t>
  </si>
  <si>
    <t>1570548446644</t>
  </si>
  <si>
    <t>1570548452824</t>
  </si>
  <si>
    <t>1570548458984</t>
  </si>
  <si>
    <t>1570548467255</t>
  </si>
  <si>
    <t>1570548473434</t>
  </si>
  <si>
    <t>1570548479625</t>
  </si>
  <si>
    <t>1570548486804</t>
  </si>
  <si>
    <t>1570548492994</t>
  </si>
  <si>
    <t>1570548499204</t>
  </si>
  <si>
    <t>1570548505364</t>
  </si>
  <si>
    <t>1570548512594</t>
  </si>
  <si>
    <t>1570548519826</t>
  </si>
  <si>
    <t>1570548526005</t>
  </si>
  <si>
    <t>1570548533205</t>
  </si>
  <si>
    <t>1570548539395</t>
  </si>
  <si>
    <t>1570548546606</t>
  </si>
  <si>
    <t>1570548552794</t>
  </si>
  <si>
    <t>1570548558976</t>
  </si>
  <si>
    <t>1570548566164</t>
  </si>
  <si>
    <t>1570548572364</t>
  </si>
  <si>
    <t>1570548578556</t>
  </si>
  <si>
    <t>1570548584726</t>
  </si>
  <si>
    <t>1570548590915</t>
  </si>
  <si>
    <t>1570548597114</t>
  </si>
  <si>
    <t>1570548603284</t>
  </si>
  <si>
    <t>1570548609466</t>
  </si>
  <si>
    <t>1570548616685</t>
  </si>
  <si>
    <t>1570548622874</t>
  </si>
  <si>
    <t>1570548630081</t>
  </si>
  <si>
    <t>1570548636243</t>
  </si>
  <si>
    <t>1570548642442</t>
  </si>
  <si>
    <t>1570548649652</t>
  </si>
  <si>
    <t>1570548657893</t>
  </si>
  <si>
    <t>1570548665083</t>
  </si>
  <si>
    <t>1570548671292</t>
  </si>
  <si>
    <t>1570548677472</t>
  </si>
  <si>
    <t>1570548683673</t>
  </si>
  <si>
    <t>1570548689842</t>
  </si>
  <si>
    <t>1570548697042</t>
  </si>
  <si>
    <t>1570548703243</t>
  </si>
  <si>
    <t>1570548711685</t>
  </si>
  <si>
    <t>1570548718703</t>
  </si>
  <si>
    <t>1570548724882</t>
  </si>
  <si>
    <t>1570548732093</t>
  </si>
  <si>
    <t>1570548738331</t>
  </si>
  <si>
    <t>1570548744473</t>
  </si>
  <si>
    <t>1570548750652</t>
  </si>
  <si>
    <t>1570548756803</t>
  </si>
  <si>
    <t>1570548763023</t>
  </si>
  <si>
    <t>1570548771254</t>
  </si>
  <si>
    <t>1570548777442</t>
  </si>
  <si>
    <t>1570548783623</t>
  </si>
  <si>
    <t>1570548789803</t>
  </si>
  <si>
    <t>1570548795992</t>
  </si>
  <si>
    <t>1570548802175</t>
  </si>
  <si>
    <t>1570548809365</t>
  </si>
  <si>
    <t>1570548815553</t>
  </si>
  <si>
    <t>1570548823955</t>
  </si>
  <si>
    <t>1570548831034</t>
  </si>
  <si>
    <t>1570548837204</t>
  </si>
  <si>
    <t>1570548843392</t>
  </si>
  <si>
    <t>1570548851952</t>
  </si>
  <si>
    <t>1570548858858</t>
  </si>
  <si>
    <t>1570548865047</t>
  </si>
  <si>
    <t>1570548871217</t>
  </si>
  <si>
    <t>1570548878438</t>
  </si>
  <si>
    <t>1570548884638</t>
  </si>
  <si>
    <t>1570548890807</t>
  </si>
  <si>
    <t>1570548898008</t>
  </si>
  <si>
    <t>1570548904207</t>
  </si>
  <si>
    <t>1570548911949</t>
  </si>
  <si>
    <t>1570548918638</t>
  </si>
  <si>
    <t>1570548925850</t>
  </si>
  <si>
    <t>1570548932039</t>
  </si>
  <si>
    <t>1570548939247</t>
  </si>
  <si>
    <t>1570548946457</t>
  </si>
  <si>
    <t>1570548955738</t>
  </si>
  <si>
    <t>1570548962969</t>
  </si>
  <si>
    <t>1570548969128</t>
  </si>
  <si>
    <t>1570548975318</t>
  </si>
  <si>
    <t>1570548981488</t>
  </si>
  <si>
    <t>1570548988718</t>
  </si>
  <si>
    <t>1570548995927</t>
  </si>
  <si>
    <t>1570549002107</t>
  </si>
  <si>
    <t>1570549009329</t>
  </si>
  <si>
    <t>1570549015508</t>
  </si>
  <si>
    <t>1570549021699</t>
  </si>
  <si>
    <t>1570549028888</t>
  </si>
  <si>
    <t>1570549036340</t>
  </si>
  <si>
    <t>1570549043347</t>
  </si>
  <si>
    <t>1570549050588</t>
  </si>
  <si>
    <t>1570549057768</t>
  </si>
  <si>
    <t>1570549063947</t>
  </si>
  <si>
    <t>1570549070117</t>
  </si>
  <si>
    <t>1570549076324</t>
  </si>
  <si>
    <t>1570549084563</t>
  </si>
  <si>
    <t>1570549090742</t>
  </si>
  <si>
    <t>1570549097954</t>
  </si>
  <si>
    <t>1570549104155</t>
  </si>
  <si>
    <t>1570549110324</t>
  </si>
  <si>
    <t>1570549117281</t>
  </si>
  <si>
    <t>1570549123714</t>
  </si>
  <si>
    <t>1570549130923</t>
  </si>
  <si>
    <t>1570549137114</t>
  </si>
  <si>
    <t>1570549145262</t>
  </si>
  <si>
    <t>1570549151543</t>
  </si>
  <si>
    <t>1570549157704</t>
  </si>
  <si>
    <t>1570549163932</t>
  </si>
  <si>
    <t>1570549171124</t>
  </si>
  <si>
    <t>1570549177303</t>
  </si>
  <si>
    <t>1570549185543</t>
  </si>
  <si>
    <t>1570549191713</t>
  </si>
  <si>
    <t>1570549197913</t>
  </si>
  <si>
    <t>1570549204104</t>
  </si>
  <si>
    <t>1570549210282</t>
  </si>
  <si>
    <t>1570549216463</t>
  </si>
  <si>
    <t>1570549222654</t>
  </si>
  <si>
    <t>1570549229843</t>
  </si>
  <si>
    <t>1570549236043</t>
  </si>
  <si>
    <t>1570549243262</t>
  </si>
  <si>
    <t>1570549249442</t>
  </si>
  <si>
    <t>1570549255624</t>
  </si>
  <si>
    <t>1570549262814</t>
  </si>
  <si>
    <t>1570549269023</t>
  </si>
  <si>
    <t>1570549275224</t>
  </si>
  <si>
    <t>1570549281362</t>
  </si>
  <si>
    <t>1570549287573</t>
  </si>
  <si>
    <t>1570549294803</t>
  </si>
  <si>
    <t>1570549302009</t>
  </si>
  <si>
    <t>1570549309201</t>
  </si>
  <si>
    <t>1570549315448</t>
  </si>
  <si>
    <t>1570549322613</t>
  </si>
  <si>
    <t>1570549328801</t>
  </si>
  <si>
    <t>1570549334983</t>
  </si>
  <si>
    <t>1570549342171</t>
  </si>
  <si>
    <t>1570549348383</t>
  </si>
  <si>
    <t>1570549355602</t>
  </si>
  <si>
    <t>1570549361781</t>
  </si>
  <si>
    <t>1570549368991</t>
  </si>
  <si>
    <t>1570549375192</t>
  </si>
  <si>
    <t>1570549381361</t>
  </si>
  <si>
    <t>1570549387559</t>
  </si>
  <si>
    <t>1570549395501</t>
  </si>
  <si>
    <t>1570549401973</t>
  </si>
  <si>
    <t>1570549408163</t>
  </si>
  <si>
    <t>1570549414343</t>
  </si>
  <si>
    <t>1570549420513</t>
  </si>
  <si>
    <t>1570549426722</t>
  </si>
  <si>
    <t>1570549433827</t>
  </si>
  <si>
    <t>1570549440081</t>
  </si>
  <si>
    <t>1570549446291</t>
  </si>
  <si>
    <t>1570549453522</t>
  </si>
  <si>
    <t>1570549459691</t>
  </si>
  <si>
    <t>1570549465871</t>
  </si>
  <si>
    <t>1570549472067</t>
  </si>
  <si>
    <t>1570549478241</t>
  </si>
  <si>
    <t>1570549484421</t>
  </si>
  <si>
    <t>1570549491612</t>
  </si>
  <si>
    <t>1570549497821</t>
  </si>
  <si>
    <t>1570549505042</t>
  </si>
  <si>
    <t>1570549511223</t>
  </si>
  <si>
    <t>1570549519786</t>
  </si>
  <si>
    <t>1570549526682</t>
  </si>
  <si>
    <t>1570549533912</t>
  </si>
  <si>
    <t>1570549540082</t>
  </si>
  <si>
    <t>1570549546264</t>
  </si>
  <si>
    <t>1570549552465</t>
  </si>
  <si>
    <t>1570549558632</t>
  </si>
  <si>
    <t>1570549565842</t>
  </si>
  <si>
    <t>1570549573064</t>
  </si>
  <si>
    <t>1570549580245</t>
  </si>
  <si>
    <t>1570549586462</t>
  </si>
  <si>
    <t>1570549592613</t>
  </si>
  <si>
    <t>1570549599853</t>
  </si>
  <si>
    <t>1570549606043</t>
  </si>
  <si>
    <t>1570549612192</t>
  </si>
  <si>
    <t>1570549618423</t>
  </si>
  <si>
    <t>1570549625623</t>
  </si>
  <si>
    <t>1570549631774</t>
  </si>
  <si>
    <t>1570549637993</t>
  </si>
  <si>
    <t>1570549645204</t>
  </si>
  <si>
    <t>1570549651382</t>
  </si>
  <si>
    <t>1570549658604</t>
  </si>
  <si>
    <t>1570549664804</t>
  </si>
  <si>
    <t>1570549670976</t>
  </si>
  <si>
    <t>1570549677153</t>
  </si>
  <si>
    <t>1570549683353</t>
  </si>
  <si>
    <t>1570549689522</t>
  </si>
  <si>
    <t>1570549695703</t>
  </si>
  <si>
    <t>1570549701864</t>
  </si>
  <si>
    <t>1570549708074</t>
  </si>
  <si>
    <t>1570549715292</t>
  </si>
  <si>
    <t>1570549721473</t>
  </si>
  <si>
    <t>1570549728693</t>
  </si>
  <si>
    <t>1570549734876</t>
  </si>
  <si>
    <t>1570549743125</t>
  </si>
  <si>
    <t>1570549749305</t>
  </si>
  <si>
    <t>1570549756515</t>
  </si>
  <si>
    <t>1570549763727</t>
  </si>
  <si>
    <t>1570549770965</t>
  </si>
  <si>
    <t>1570549778157</t>
  </si>
  <si>
    <t>1570549785367</t>
  </si>
  <si>
    <t>1570549792080</t>
  </si>
  <si>
    <t>1570549798776</t>
  </si>
  <si>
    <t>1570549804956</t>
  </si>
  <si>
    <t>1570549811145</t>
  </si>
  <si>
    <t>1570549817322</t>
  </si>
  <si>
    <t>1570549823525</t>
  </si>
  <si>
    <t>1570549831766</t>
  </si>
  <si>
    <t>1570549837945</t>
  </si>
  <si>
    <t>1570549845156</t>
  </si>
  <si>
    <t>1570549851355</t>
  </si>
  <si>
    <t>1570549857525</t>
  </si>
  <si>
    <t>1570549864727</t>
  </si>
  <si>
    <t>1570549870926</t>
  </si>
  <si>
    <t>1570549878136</t>
  </si>
  <si>
    <t>1570549884325</t>
  </si>
  <si>
    <t>1570549890506</t>
  </si>
  <si>
    <t>1570549896684</t>
  </si>
  <si>
    <t>1570549902878</t>
  </si>
  <si>
    <t>1570549909066</t>
  </si>
  <si>
    <t>1570549915236</t>
  </si>
  <si>
    <t>1570549921425</t>
  </si>
  <si>
    <t>1570549927606</t>
  </si>
  <si>
    <t>1570549934805</t>
  </si>
  <si>
    <t>1570549941005</t>
  </si>
  <si>
    <t>1570549948246</t>
  </si>
  <si>
    <t>1570549954414</t>
  </si>
  <si>
    <t>1570549962650</t>
  </si>
  <si>
    <t>1570549968834</t>
  </si>
  <si>
    <t>1570549976054</t>
  </si>
  <si>
    <t>1570549982233</t>
  </si>
  <si>
    <t>1570549988413</t>
  </si>
  <si>
    <t>1570549994593</t>
  </si>
  <si>
    <t>1570550000783</t>
  </si>
  <si>
    <t>1570550006963</t>
  </si>
  <si>
    <t>1570550014163</t>
  </si>
  <si>
    <t>1570550020363</t>
  </si>
  <si>
    <t>1570550027584</t>
  </si>
  <si>
    <t>1570550033764</t>
  </si>
  <si>
    <t>1570550039944</t>
  </si>
  <si>
    <t>1570550048192</t>
  </si>
  <si>
    <t>1570550055403</t>
  </si>
  <si>
    <t>1570550061595</t>
  </si>
  <si>
    <t>1570550067773</t>
  </si>
  <si>
    <t>1570550073954</t>
  </si>
  <si>
    <t>1570550082015</t>
  </si>
  <si>
    <t>1570550088403</t>
  </si>
  <si>
    <t>1570550094573</t>
  </si>
  <si>
    <t>1570550100753</t>
  </si>
  <si>
    <t>1570550106915</t>
  </si>
  <si>
    <t>1570550113123</t>
  </si>
  <si>
    <t>1570550119304</t>
  </si>
  <si>
    <t>1570550125474</t>
  </si>
  <si>
    <t>1570550131673</t>
  </si>
  <si>
    <t>1570550137853</t>
  </si>
  <si>
    <t>1570550144034</t>
  </si>
  <si>
    <t>1570550150224</t>
  </si>
  <si>
    <t>1570550156416</t>
  </si>
  <si>
    <t>1570550163603</t>
  </si>
  <si>
    <t>1570550169803</t>
  </si>
  <si>
    <t>1570550178354</t>
  </si>
  <si>
    <t>1570550185266</t>
  </si>
  <si>
    <t>1570550191443</t>
  </si>
  <si>
    <t>1570550197635</t>
  </si>
  <si>
    <t>1570550204844</t>
  </si>
  <si>
    <t>1570550212053</t>
  </si>
  <si>
    <t>1570550219284</t>
  </si>
  <si>
    <t>1570550225454</t>
  </si>
  <si>
    <t>1570550232664</t>
  </si>
  <si>
    <t>1570550238863</t>
  </si>
  <si>
    <t>1570550245033</t>
  </si>
  <si>
    <t>1570550252244</t>
  </si>
  <si>
    <t>1570550258424</t>
  </si>
  <si>
    <t>1570550266503</t>
  </si>
  <si>
    <t>1570550272834</t>
  </si>
  <si>
    <t>1570550280085</t>
  </si>
  <si>
    <t>1570550287283</t>
  </si>
  <si>
    <t>1570550294485</t>
  </si>
  <si>
    <t>1570550302195</t>
  </si>
  <si>
    <t>1570550308944</t>
  </si>
  <si>
    <t>1570550315113</t>
  </si>
  <si>
    <t>1570550321295</t>
  </si>
  <si>
    <t>1570550327454</t>
  </si>
  <si>
    <t>1570550333665</t>
  </si>
  <si>
    <t>1570550340883</t>
  </si>
  <si>
    <t>1570550347065</t>
  </si>
  <si>
    <t>1570550354273</t>
  </si>
  <si>
    <t>1570550360477</t>
  </si>
  <si>
    <t>1570550366645</t>
  </si>
  <si>
    <t>1570550373847</t>
  </si>
  <si>
    <t>1570550380035</t>
  </si>
  <si>
    <t>1570550387254</t>
  </si>
  <si>
    <t>1570550393435</t>
  </si>
  <si>
    <t>1570550399626</t>
  </si>
  <si>
    <t>1570550407863</t>
  </si>
  <si>
    <t>1570550417165</t>
  </si>
  <si>
    <t>1570550424353</t>
  </si>
  <si>
    <t>1570550430553</t>
  </si>
  <si>
    <t>1570550436713</t>
  </si>
  <si>
    <t>1570550443921</t>
  </si>
  <si>
    <t>1570550451143</t>
  </si>
  <si>
    <t>1570550458333</t>
  </si>
  <si>
    <t>1570550464541</t>
  </si>
  <si>
    <t>1570550471762</t>
  </si>
  <si>
    <t>1570550477942</t>
  </si>
  <si>
    <t>1570550485151</t>
  </si>
  <si>
    <t>1570550492497</t>
  </si>
  <si>
    <t>1570550499156</t>
  </si>
  <si>
    <t>1570550505763</t>
  </si>
  <si>
    <t>1570550511942</t>
  </si>
  <si>
    <t>1570550518132</t>
  </si>
  <si>
    <t>1570550524311</t>
  </si>
  <si>
    <t>1570550531532</t>
  </si>
  <si>
    <t>1570550538742</t>
  </si>
  <si>
    <t>1570550545967</t>
  </si>
  <si>
    <t>1570550552142</t>
  </si>
  <si>
    <t>1570550558322</t>
  </si>
  <si>
    <t>1570550565303</t>
  </si>
  <si>
    <t>1570550571722</t>
  </si>
  <si>
    <t>1570550578932</t>
  </si>
  <si>
    <t>1570550585113</t>
  </si>
  <si>
    <t>1570550591303</t>
  </si>
  <si>
    <t>1570550597473</t>
  </si>
  <si>
    <t>1570550603665</t>
  </si>
  <si>
    <t>1570550610884</t>
  </si>
  <si>
    <t>1570550617043</t>
  </si>
  <si>
    <t>1570550623244</t>
  </si>
  <si>
    <t>1570550631514</t>
  </si>
  <si>
    <t>1570550637687</t>
  </si>
  <si>
    <t>1570550644887</t>
  </si>
  <si>
    <t>1570550651075</t>
  </si>
  <si>
    <t>1570550658284</t>
  </si>
  <si>
    <t>1570550664486</t>
  </si>
  <si>
    <t>1570550670658</t>
  </si>
  <si>
    <t>1570550676837</t>
  </si>
  <si>
    <t>1570550683027</t>
  </si>
  <si>
    <t>1570550689206</t>
  </si>
  <si>
    <t>1570550696406</t>
  </si>
  <si>
    <t>1570550702605</t>
  </si>
  <si>
    <t>1570550709828</t>
  </si>
  <si>
    <t>1570550716006</t>
  </si>
  <si>
    <t>1570550722186</t>
  </si>
  <si>
    <t>1570550728367</t>
  </si>
  <si>
    <t>1570550735556</t>
  </si>
  <si>
    <t>1570550742807</t>
  </si>
  <si>
    <t>1570550748985</t>
  </si>
  <si>
    <t>1570550756195</t>
  </si>
  <si>
    <t>1570550762600</t>
  </si>
  <si>
    <t>1570550769625</t>
  </si>
  <si>
    <t>1570550775766</t>
  </si>
  <si>
    <t>1570550781965</t>
  </si>
  <si>
    <t>1570550788144</t>
  </si>
  <si>
    <t>1570550794325</t>
  </si>
  <si>
    <t>1570550800517</t>
  </si>
  <si>
    <t>1570550807727</t>
  </si>
  <si>
    <t>1570550813915</t>
  </si>
  <si>
    <t>1570550820096</t>
  </si>
  <si>
    <t>1570550827286</t>
  </si>
  <si>
    <t>1570550833496</t>
  </si>
  <si>
    <t>1570550841757</t>
  </si>
  <si>
    <t>1570550848993</t>
  </si>
  <si>
    <t>1570550856164</t>
  </si>
  <si>
    <t>1570550862344</t>
  </si>
  <si>
    <t>1570550868533</t>
  </si>
  <si>
    <t>1570550874715</t>
  </si>
  <si>
    <t>1570550880904</t>
  </si>
  <si>
    <t>1570550888085</t>
  </si>
  <si>
    <t>1570550894293</t>
  </si>
  <si>
    <t>1570550900484</t>
  </si>
  <si>
    <t>1570550906645</t>
  </si>
  <si>
    <t>1570550912809</t>
  </si>
  <si>
    <t>1570550919150</t>
  </si>
  <si>
    <t>1570550925205</t>
  </si>
  <si>
    <t>1570550931366</t>
  </si>
  <si>
    <t>1570550937583</t>
  </si>
  <si>
    <t>1570550943763</t>
  </si>
  <si>
    <t>1570550949943</t>
  </si>
  <si>
    <t>1570550956125</t>
  </si>
  <si>
    <t>1570550962324</t>
  </si>
  <si>
    <t>1570550968495</t>
  </si>
  <si>
    <t>1570550974686</t>
  </si>
  <si>
    <t>1570550980833</t>
  </si>
  <si>
    <t>1570550987046</t>
  </si>
  <si>
    <t>1570550993226</t>
  </si>
  <si>
    <t>1570550999414</t>
  </si>
  <si>
    <t>1570551005595</t>
  </si>
  <si>
    <t>1570551012396</t>
  </si>
  <si>
    <t>1570551018965</t>
  </si>
  <si>
    <t>1570551025173</t>
  </si>
  <si>
    <t>1570551031354</t>
  </si>
  <si>
    <t>1570551037524</t>
  </si>
  <si>
    <t>1570551043724</t>
  </si>
  <si>
    <t>1570551050944</t>
  </si>
  <si>
    <t>1570551057124</t>
  </si>
  <si>
    <t>1570551065362</t>
  </si>
  <si>
    <t>1570551071552</t>
  </si>
  <si>
    <t>1570551077723</t>
  </si>
  <si>
    <t>1570551084944</t>
  </si>
  <si>
    <t>1570551091122</t>
  </si>
  <si>
    <t>1570551097314</t>
  </si>
  <si>
    <t>1570551104523</t>
  </si>
  <si>
    <t>1570551110683</t>
  </si>
  <si>
    <t>1570551116882</t>
  </si>
  <si>
    <t>1570551123072</t>
  </si>
  <si>
    <t>1570551130282</t>
  </si>
  <si>
    <t>1570551136472</t>
  </si>
  <si>
    <t>1570551144722</t>
  </si>
  <si>
    <t>1570551150909</t>
  </si>
  <si>
    <t>1570551158130</t>
  </si>
  <si>
    <t>1570551164316</t>
  </si>
  <si>
    <t>1570551170472</t>
  </si>
  <si>
    <t>1570551177685</t>
  </si>
  <si>
    <t>1570551183873</t>
  </si>
  <si>
    <t>1570551191093</t>
  </si>
  <si>
    <t>1570551197274</t>
  </si>
  <si>
    <t>1570551203462</t>
  </si>
  <si>
    <t>1570551209644</t>
  </si>
  <si>
    <t>1570551215865</t>
  </si>
  <si>
    <t>1570551223042</t>
  </si>
  <si>
    <t>1570551229213</t>
  </si>
  <si>
    <t>1570551235402</t>
  </si>
  <si>
    <t>1570551242643</t>
  </si>
  <si>
    <t>1570551249974</t>
  </si>
  <si>
    <t>1570551257043</t>
  </si>
  <si>
    <t>1570551263234</t>
  </si>
  <si>
    <t>1570551269404</t>
  </si>
  <si>
    <t>1570551275605</t>
  </si>
  <si>
    <t>1570551282815</t>
  </si>
  <si>
    <t>1570551290036</t>
  </si>
  <si>
    <t>1570551296215</t>
  </si>
  <si>
    <t>1570551303446</t>
  </si>
  <si>
    <t>1570551309617</t>
  </si>
  <si>
    <t>1570551316826</t>
  </si>
  <si>
    <t>1570551323025</t>
  </si>
  <si>
    <t>1570551329206</t>
  </si>
  <si>
    <t>1570551336406</t>
  </si>
  <si>
    <t>1570551342597</t>
  </si>
  <si>
    <t>1570551349807</t>
  </si>
  <si>
    <t>1570551355997</t>
  </si>
  <si>
    <t>1570551362187</t>
  </si>
  <si>
    <t>1570551368366</t>
  </si>
  <si>
    <t>1570551374547</t>
  </si>
  <si>
    <t>1570551380737</t>
  </si>
  <si>
    <t>1570551387928</t>
  </si>
  <si>
    <t>1570551394127</t>
  </si>
  <si>
    <t>1570551400308</t>
  </si>
  <si>
    <t>1570551406485</t>
  </si>
  <si>
    <t>1570551413706</t>
  </si>
  <si>
    <t>1570551419886</t>
  </si>
  <si>
    <t>1570551426087</t>
  </si>
  <si>
    <t>1570551432256</t>
  </si>
  <si>
    <t>1570551438437</t>
  </si>
  <si>
    <t>1570551444645</t>
  </si>
  <si>
    <t>1570551451906</t>
  </si>
  <si>
    <t>1570551458014</t>
  </si>
  <si>
    <t>1570551464205</t>
  </si>
  <si>
    <t>1570551471416</t>
  </si>
  <si>
    <t>1570551477606</t>
  </si>
  <si>
    <t>1570551483786</t>
  </si>
  <si>
    <t>1570551489967</t>
  </si>
  <si>
    <t>1570551497399</t>
  </si>
  <si>
    <t>1570551504403</t>
  </si>
  <si>
    <t>1570551510582</t>
  </si>
  <si>
    <t>1570551517793</t>
  </si>
  <si>
    <t>1570551523997</t>
  </si>
  <si>
    <t>1570551531192</t>
  </si>
  <si>
    <t>1570551537364</t>
  </si>
  <si>
    <t>1570551543553</t>
  </si>
  <si>
    <t>1570551550773</t>
  </si>
  <si>
    <t>1570551556954</t>
  </si>
  <si>
    <t>1570551563135</t>
  </si>
  <si>
    <t>1570551569313</t>
  </si>
  <si>
    <t>1570551575502</t>
  </si>
  <si>
    <t>1570551581683</t>
  </si>
  <si>
    <t>1570551588900</t>
  </si>
  <si>
    <t>1570551595084</t>
  </si>
  <si>
    <t>1570551602305</t>
  </si>
  <si>
    <t>1570551612624</t>
  </si>
  <si>
    <t>1570551618792</t>
  </si>
  <si>
    <t>1570551626003</t>
  </si>
  <si>
    <t>1570551632184</t>
  </si>
  <si>
    <t>1570551638375</t>
  </si>
  <si>
    <t>1570551644563</t>
  </si>
  <si>
    <t>1570551650744</t>
  </si>
  <si>
    <t>1570551657955</t>
  </si>
  <si>
    <t>1570551664153</t>
  </si>
  <si>
    <t>1570551670323</t>
  </si>
  <si>
    <t>1570551676504</t>
  </si>
  <si>
    <t>1570551682703</t>
  </si>
  <si>
    <t>1570551688873</t>
  </si>
  <si>
    <t>1570551695055</t>
  </si>
  <si>
    <t>1570551701204</t>
  </si>
  <si>
    <t>1570551707424</t>
  </si>
  <si>
    <t>1570551714644</t>
  </si>
  <si>
    <t>1570551722885</t>
  </si>
  <si>
    <t>1570551729047</t>
  </si>
  <si>
    <t>1570551735255</t>
  </si>
  <si>
    <t>1570551742485</t>
  </si>
  <si>
    <t>1570551748645</t>
  </si>
  <si>
    <t>1570551754836</t>
  </si>
  <si>
    <t>1570551760995</t>
  </si>
  <si>
    <t>1570551767206</t>
  </si>
  <si>
    <t>1570551773386</t>
  </si>
  <si>
    <t>1570551780566</t>
  </si>
  <si>
    <t>1570551788085</t>
  </si>
  <si>
    <t>1570551794007</t>
  </si>
  <si>
    <t>1570551800175</t>
  </si>
  <si>
    <t>1570551807397</t>
  </si>
  <si>
    <t>1570551813597</t>
  </si>
  <si>
    <t>1570551819764</t>
  </si>
  <si>
    <t>1570551826964</t>
  </si>
  <si>
    <t>1570551833138</t>
  </si>
  <si>
    <t>1570551840376</t>
  </si>
  <si>
    <t>1570551848616</t>
  </si>
  <si>
    <t>1570551855835</t>
  </si>
  <si>
    <t>1570551862014</t>
  </si>
  <si>
    <t>1570551868205</t>
  </si>
  <si>
    <t>1570551875414</t>
  </si>
  <si>
    <t>1570551882645</t>
  </si>
  <si>
    <t>1570551889835</t>
  </si>
  <si>
    <t>1570551897045</t>
  </si>
  <si>
    <t>1570551903234</t>
  </si>
  <si>
    <t>1570551910447</t>
  </si>
  <si>
    <t>1570551916638</t>
  </si>
  <si>
    <t>1570551922814</t>
  </si>
  <si>
    <t>1570551928995</t>
  </si>
  <si>
    <t>1570551935186</t>
  </si>
  <si>
    <t>1570551943454</t>
  </si>
  <si>
    <t>1570551949615</t>
  </si>
  <si>
    <t>1570551955795</t>
  </si>
  <si>
    <t>1570551961964</t>
  </si>
  <si>
    <t>1570551968163</t>
  </si>
  <si>
    <t>1570551975374</t>
  </si>
  <si>
    <t>1570551981533</t>
  </si>
  <si>
    <t>1570551987743</t>
  </si>
  <si>
    <t>1570551993923</t>
  </si>
  <si>
    <t>1570552000084</t>
  </si>
  <si>
    <t>1570552006275</t>
  </si>
  <si>
    <t>1570552013523</t>
  </si>
  <si>
    <t>1570552020341</t>
  </si>
  <si>
    <t>1570552026904</t>
  </si>
  <si>
    <t>1570552033043</t>
  </si>
  <si>
    <t>1570552039274</t>
  </si>
  <si>
    <t>1570552046483</t>
  </si>
  <si>
    <t>1570552052664</t>
  </si>
  <si>
    <t>1570552059884</t>
  </si>
  <si>
    <t>1570552066074</t>
  </si>
  <si>
    <t>1570552072244</t>
  </si>
  <si>
    <t>1570552078434</t>
  </si>
  <si>
    <t>1570552084623</t>
  </si>
  <si>
    <t>1570552090799</t>
  </si>
  <si>
    <t>1570552098006</t>
  </si>
  <si>
    <t>1570552105240</t>
  </si>
  <si>
    <t>1570552112404</t>
  </si>
  <si>
    <t>1570552118623</t>
  </si>
  <si>
    <t>1570552125843</t>
  </si>
  <si>
    <t>1570552132015</t>
  </si>
  <si>
    <t>1570552138206</t>
  </si>
  <si>
    <t>1570552144363</t>
  </si>
  <si>
    <t>1570552150565</t>
  </si>
  <si>
    <t>1570552157864</t>
  </si>
  <si>
    <t>1570552163932</t>
  </si>
  <si>
    <t>1570552170144</t>
  </si>
  <si>
    <t>1570552177371</t>
  </si>
  <si>
    <t>1570552183543</t>
  </si>
  <si>
    <t>1570552191800</t>
  </si>
  <si>
    <t>1570552197962</t>
  </si>
  <si>
    <t>1570552205172</t>
  </si>
  <si>
    <t>1570552211363</t>
  </si>
  <si>
    <t>1570552217543</t>
  </si>
  <si>
    <t>1570552224732</t>
  </si>
  <si>
    <t>1570552233003</t>
  </si>
  <si>
    <t>1570552240681</t>
  </si>
  <si>
    <t>1570552247443</t>
  </si>
  <si>
    <t>1570552253613</t>
  </si>
  <si>
    <t>1570552259792</t>
  </si>
  <si>
    <t>1570552265963</t>
  </si>
  <si>
    <t>1570552274133</t>
  </si>
  <si>
    <t>1570552280404</t>
  </si>
  <si>
    <t>1570552286582</t>
  </si>
  <si>
    <t>1570552292765</t>
  </si>
  <si>
    <t>1570552298963</t>
  </si>
  <si>
    <t>1570552306163</t>
  </si>
  <si>
    <t>1570552312352</t>
  </si>
  <si>
    <t>1570552318543</t>
  </si>
  <si>
    <t>1570552324712</t>
  </si>
  <si>
    <t>1570552331922</t>
  </si>
  <si>
    <t>1570552338114</t>
  </si>
  <si>
    <t>1570552345322</t>
  </si>
  <si>
    <t>1570552351542</t>
  </si>
  <si>
    <t>1570552359762</t>
  </si>
  <si>
    <t>1570552365932</t>
  </si>
  <si>
    <t>1570552372123</t>
  </si>
  <si>
    <t>1570552378323</t>
  </si>
  <si>
    <t>1570552388585</t>
  </si>
  <si>
    <t>1570552394793</t>
  </si>
  <si>
    <t>1570552402004</t>
  </si>
  <si>
    <t>1570552408193</t>
  </si>
  <si>
    <t>1570552415405</t>
  </si>
  <si>
    <t>1570552421593</t>
  </si>
  <si>
    <t>1570552427774</t>
  </si>
  <si>
    <t>1570552433953</t>
  </si>
  <si>
    <t>1570552440153</t>
  </si>
  <si>
    <t>1570552446323</t>
  </si>
  <si>
    <t>1570552453524</t>
  </si>
  <si>
    <t>1570552460755</t>
  </si>
  <si>
    <t>1570552467936</t>
  </si>
  <si>
    <t>1570552474145</t>
  </si>
  <si>
    <t>1570552481365</t>
  </si>
  <si>
    <t>1570552487543</t>
  </si>
  <si>
    <t>1570552495304</t>
  </si>
  <si>
    <t>1570552501976</t>
  </si>
  <si>
    <t>1570552509206</t>
  </si>
  <si>
    <t>1570552516403</t>
  </si>
  <si>
    <t>1570552522583</t>
  </si>
  <si>
    <t>1570552528733</t>
  </si>
  <si>
    <t>1570552534953</t>
  </si>
  <si>
    <t>1570552542163</t>
  </si>
  <si>
    <t>1570552548343</t>
  </si>
  <si>
    <t>1570552555563</t>
  </si>
  <si>
    <t>1570552561763</t>
  </si>
  <si>
    <t>1570552567925</t>
  </si>
  <si>
    <t>1570552575124</t>
  </si>
  <si>
    <t>1570552581322</t>
  </si>
  <si>
    <t>1570552587503</t>
  </si>
  <si>
    <t>1570552593651</t>
  </si>
  <si>
    <t>1570552599873</t>
  </si>
  <si>
    <t>1570552608091</t>
  </si>
  <si>
    <t>1570552614293</t>
  </si>
  <si>
    <t>1570552620723</t>
  </si>
  <si>
    <t>1570552627694</t>
  </si>
  <si>
    <t>1570552633873</t>
  </si>
  <si>
    <t>1570552640064</t>
  </si>
  <si>
    <t>1570552646243</t>
  </si>
  <si>
    <t>1570552652423</t>
  </si>
  <si>
    <t>1570552658605</t>
  </si>
  <si>
    <t>1570552664793</t>
  </si>
  <si>
    <t>1570552670973</t>
  </si>
  <si>
    <t>1570552678164</t>
  </si>
  <si>
    <t>1570552684373</t>
  </si>
  <si>
    <t>1570552690554</t>
  </si>
  <si>
    <t>1570552696725</t>
  </si>
  <si>
    <t>1570552702913</t>
  </si>
  <si>
    <t>1570552711040</t>
  </si>
  <si>
    <t>1570552717345</t>
  </si>
  <si>
    <t>1570552723534</t>
  </si>
  <si>
    <t>1570552729684</t>
  </si>
  <si>
    <t>1570552735893</t>
  </si>
  <si>
    <t>1570552742083</t>
  </si>
  <si>
    <t>1570552748243</t>
  </si>
  <si>
    <t>1570552755483</t>
  </si>
  <si>
    <t>1570552762704</t>
  </si>
  <si>
    <t>1570552768874</t>
  </si>
  <si>
    <t>1570552776083</t>
  </si>
  <si>
    <t>1570552782273</t>
  </si>
  <si>
    <t>1570552789482</t>
  </si>
  <si>
    <t>1570552795685</t>
  </si>
  <si>
    <t>1570552801843</t>
  </si>
  <si>
    <t>1570552809045</t>
  </si>
  <si>
    <t>1570552815244</t>
  </si>
  <si>
    <t>1570552823785</t>
  </si>
  <si>
    <t>1570552830949</t>
  </si>
  <si>
    <t>1570552837913</t>
  </si>
  <si>
    <t>1570552845122</t>
  </si>
  <si>
    <t>1570552852343</t>
  </si>
  <si>
    <t>1570552859562</t>
  </si>
  <si>
    <t>1570552865754</t>
  </si>
  <si>
    <t>1570552871922</t>
  </si>
  <si>
    <t>1570552878111</t>
  </si>
  <si>
    <t>1570552885323</t>
  </si>
  <si>
    <t>1570552892533</t>
  </si>
  <si>
    <t>1570552898712</t>
  </si>
  <si>
    <t>1570552904902</t>
  </si>
  <si>
    <t>1570552911074</t>
  </si>
  <si>
    <t>1570552917282</t>
  </si>
  <si>
    <t>1570552923443</t>
  </si>
  <si>
    <t>1570552930644</t>
  </si>
  <si>
    <t>1570552936842</t>
  </si>
  <si>
    <t>1570552943005</t>
  </si>
  <si>
    <t>1570552949202</t>
  </si>
  <si>
    <t>1570552955393</t>
  </si>
  <si>
    <t>1570552961554</t>
  </si>
  <si>
    <t>1570552967763</t>
  </si>
  <si>
    <t>1570552973932</t>
  </si>
  <si>
    <t>1570552980369</t>
  </si>
  <si>
    <t>1570552987342</t>
  </si>
  <si>
    <t>1570552993514</t>
  </si>
  <si>
    <t>1570553000722</t>
  </si>
  <si>
    <t>1570553006913</t>
  </si>
  <si>
    <t>1570553013083</t>
  </si>
  <si>
    <t>1570553019283</t>
  </si>
  <si>
    <t>1570553026459</t>
  </si>
  <si>
    <t>1570553032673</t>
  </si>
  <si>
    <t>1570553038873</t>
  </si>
  <si>
    <t>1570553047102</t>
  </si>
  <si>
    <t>1570553053284</t>
  </si>
  <si>
    <t>1570553059463</t>
  </si>
  <si>
    <t>1570553067029</t>
  </si>
  <si>
    <t>1570553073851</t>
  </si>
  <si>
    <t>1570553080081</t>
  </si>
  <si>
    <t>1570553086251</t>
  </si>
  <si>
    <t>1570553092431</t>
  </si>
  <si>
    <t>1570553099661</t>
  </si>
  <si>
    <t>1570553105831</t>
  </si>
  <si>
    <t>1570553113043</t>
  </si>
  <si>
    <t>1570553119221</t>
  </si>
  <si>
    <t>1570553125403</t>
  </si>
  <si>
    <t>1570553131603</t>
  </si>
  <si>
    <t>1570553137791</t>
  </si>
  <si>
    <t>1570553144981</t>
  </si>
  <si>
    <t>1570553152193</t>
  </si>
  <si>
    <t>1570553158364</t>
  </si>
  <si>
    <t>1570553164563</t>
  </si>
  <si>
    <t>1570553172801</t>
  </si>
  <si>
    <t>1570553178964</t>
  </si>
  <si>
    <t>1570553185171</t>
  </si>
  <si>
    <t>1570553191353</t>
  </si>
  <si>
    <t>1570553197523</t>
  </si>
  <si>
    <t>1570553203712</t>
  </si>
  <si>
    <t>1570553210933</t>
  </si>
  <si>
    <t>1570553217111</t>
  </si>
  <si>
    <t>1570553223295</t>
  </si>
  <si>
    <t>1570553230481</t>
  </si>
  <si>
    <t>1570553236691</t>
  </si>
  <si>
    <t>1570553242841</t>
  </si>
  <si>
    <t>1570553249041</t>
  </si>
  <si>
    <t>1570553293869</t>
  </si>
  <si>
    <t>1570553299926</t>
  </si>
  <si>
    <t>1570553306136</t>
  </si>
  <si>
    <t>1570553313365</t>
  </si>
  <si>
    <t>1570553320565</t>
  </si>
  <si>
    <t>1570553326746</t>
  </si>
  <si>
    <t>1570553332896</t>
  </si>
  <si>
    <t>1570553339105</t>
  </si>
  <si>
    <t>1570553345296</t>
  </si>
  <si>
    <t>1570553352505</t>
  </si>
  <si>
    <t>1570553359719</t>
  </si>
  <si>
    <t>1570553365866</t>
  </si>
  <si>
    <t>1570553372075</t>
  </si>
  <si>
    <t>1570553378266</t>
  </si>
  <si>
    <t>1570553384417</t>
  </si>
  <si>
    <t>1570553390636</t>
  </si>
  <si>
    <t>1570553397846</t>
  </si>
  <si>
    <t>1570553404027</t>
  </si>
  <si>
    <t>1570553411236</t>
  </si>
  <si>
    <t>1570553417435</t>
  </si>
  <si>
    <t>1570553423620</t>
  </si>
  <si>
    <t>1570553430805</t>
  </si>
  <si>
    <t>1570553438026</t>
  </si>
  <si>
    <t>1570553444196</t>
  </si>
  <si>
    <t>1570553450395</t>
  </si>
  <si>
    <t>1570553456576</t>
  </si>
  <si>
    <t>1570553463766</t>
  </si>
  <si>
    <t>1570553469965</t>
  </si>
  <si>
    <t>1570553477165</t>
  </si>
  <si>
    <t>1570553483366</t>
  </si>
  <si>
    <t>1570553489546</t>
  </si>
  <si>
    <t>1570553496742</t>
  </si>
  <si>
    <t>1570553502946</t>
  </si>
  <si>
    <t>1570553510166</t>
  </si>
  <si>
    <t>1570553519671</t>
  </si>
  <si>
    <t>1570553526648</t>
  </si>
  <si>
    <t>1570553532829</t>
  </si>
  <si>
    <t>1570553539029</t>
  </si>
  <si>
    <t>1570553545198</t>
  </si>
  <si>
    <t>1570553552407</t>
  </si>
  <si>
    <t>1570553560648</t>
  </si>
  <si>
    <t>1570553566807</t>
  </si>
  <si>
    <t>1570553573018</t>
  </si>
  <si>
    <t>1570553580248</t>
  </si>
  <si>
    <t>1570553586418</t>
  </si>
  <si>
    <t>1570553594647</t>
  </si>
  <si>
    <t>1570553600838</t>
  </si>
  <si>
    <t>1570553608048</t>
  </si>
  <si>
    <t>1570553614238</t>
  </si>
  <si>
    <t>1570553620418</t>
  </si>
  <si>
    <t>1570553627608</t>
  </si>
  <si>
    <t>1570553633807</t>
  </si>
  <si>
    <t>1570553641027</t>
  </si>
  <si>
    <t>1570553647207</t>
  </si>
  <si>
    <t>1570553653387</t>
  </si>
  <si>
    <t>1570553659587</t>
  </si>
  <si>
    <t>1570553665757</t>
  </si>
  <si>
    <t>1570553671938</t>
  </si>
  <si>
    <t>1570553679129</t>
  </si>
  <si>
    <t>1570553687397</t>
  </si>
  <si>
    <t>1570553693590</t>
  </si>
  <si>
    <t>1570553699758</t>
  </si>
  <si>
    <t>1570553706967</t>
  </si>
  <si>
    <t>1570553713158</t>
  </si>
  <si>
    <t>1570553720368</t>
  </si>
  <si>
    <t>1570553727577</t>
  </si>
  <si>
    <t>1570553735839</t>
  </si>
  <si>
    <t>1570553743083</t>
  </si>
  <si>
    <t>1570553749205</t>
  </si>
  <si>
    <t>1570553755394</t>
  </si>
  <si>
    <t>1570553762614</t>
  </si>
  <si>
    <t>1570553768794</t>
  </si>
  <si>
    <t>1570553774973</t>
  </si>
  <si>
    <t>1570553781156</t>
  </si>
  <si>
    <t>1570553787367</t>
  </si>
  <si>
    <t>1570553793523</t>
  </si>
  <si>
    <t>1570553799705</t>
  </si>
  <si>
    <t>1570553805903</t>
  </si>
  <si>
    <t>1570553812074</t>
  </si>
  <si>
    <t>1570553819286</t>
  </si>
  <si>
    <t>1570553825463</t>
  </si>
  <si>
    <t>1570553831645</t>
  </si>
  <si>
    <t>1570553837844</t>
  </si>
  <si>
    <t>1570553844041</t>
  </si>
  <si>
    <t>1570553851224</t>
  </si>
  <si>
    <t>1570553857425</t>
  </si>
  <si>
    <t>1570553863595</t>
  </si>
  <si>
    <t>1570553869775</t>
  </si>
  <si>
    <t>1570553875923</t>
  </si>
  <si>
    <t>1570553882133</t>
  </si>
  <si>
    <t>1570553889363</t>
  </si>
  <si>
    <t>1570553897594</t>
  </si>
  <si>
    <t>1570553905834</t>
  </si>
  <si>
    <t>1570553912013</t>
  </si>
  <si>
    <t>1570553918174</t>
  </si>
  <si>
    <t>1570553924385</t>
  </si>
  <si>
    <t>1570553931606</t>
  </si>
  <si>
    <t>1570553937775</t>
  </si>
  <si>
    <t>1570553943953</t>
  </si>
  <si>
    <t>1570553950115</t>
  </si>
  <si>
    <t>1570553957546</t>
  </si>
  <si>
    <t>1570553964577</t>
  </si>
  <si>
    <t>1570553970746</t>
  </si>
  <si>
    <t>1570553977958</t>
  </si>
  <si>
    <t>1570553984157</t>
  </si>
  <si>
    <t>1570553990327</t>
  </si>
  <si>
    <t>1570553996506</t>
  </si>
  <si>
    <t>1570554002667</t>
  </si>
  <si>
    <t>1570554008884</t>
  </si>
  <si>
    <t>1570554016088</t>
  </si>
  <si>
    <t>1570554022266</t>
  </si>
  <si>
    <t>1570554029477</t>
  </si>
  <si>
    <t>1570554036658</t>
  </si>
  <si>
    <t>1570554043907</t>
  </si>
  <si>
    <t>1570554051118</t>
  </si>
  <si>
    <t>1570554058326</t>
  </si>
  <si>
    <t>1570554064506</t>
  </si>
  <si>
    <t>1570554072727</t>
  </si>
  <si>
    <t>1570554078937</t>
  </si>
  <si>
    <t>1570554085117</t>
  </si>
  <si>
    <t>1570554091290</t>
  </si>
  <si>
    <t>1570554097486</t>
  </si>
  <si>
    <t>1570554104697</t>
  </si>
  <si>
    <t>1570554110876</t>
  </si>
  <si>
    <t>1570554119127</t>
  </si>
  <si>
    <t>1570554126338</t>
  </si>
  <si>
    <t>1570554133526</t>
  </si>
  <si>
    <t>1570554139706</t>
  </si>
  <si>
    <t>1570554146946</t>
  </si>
  <si>
    <t>1570554153126</t>
  </si>
  <si>
    <t>1570554159307</t>
  </si>
  <si>
    <t>1570554165486</t>
  </si>
  <si>
    <t>1570554171686</t>
  </si>
  <si>
    <t>1570554177856</t>
  </si>
  <si>
    <t>1570554186119</t>
  </si>
  <si>
    <t>1570554193320</t>
  </si>
  <si>
    <t>1570554200527</t>
  </si>
  <si>
    <t>1570554207738</t>
  </si>
  <si>
    <t>1570554213919</t>
  </si>
  <si>
    <t>1570554220109</t>
  </si>
  <si>
    <t>1570554226278</t>
  </si>
  <si>
    <t>1570554232470</t>
  </si>
  <si>
    <t>1570554238660</t>
  </si>
  <si>
    <t>1570554245848</t>
  </si>
  <si>
    <t>1570554252047</t>
  </si>
  <si>
    <t>1570554259263</t>
  </si>
  <si>
    <t>1570554265438</t>
  </si>
  <si>
    <t>1570554271619</t>
  </si>
  <si>
    <t>1570554277801</t>
  </si>
  <si>
    <t>1570554283991</t>
  </si>
  <si>
    <t>1570554290168</t>
  </si>
  <si>
    <t>1570554297369</t>
  </si>
  <si>
    <t>1570554303568</t>
  </si>
  <si>
    <t>1570554310786</t>
  </si>
  <si>
    <t>1570554316959</t>
  </si>
  <si>
    <t>1570554323149</t>
  </si>
  <si>
    <t>1570554329319</t>
  </si>
  <si>
    <t>1570554337548</t>
  </si>
  <si>
    <t>1570554343768</t>
  </si>
  <si>
    <t>1570554349940</t>
  </si>
  <si>
    <t>1570554357157</t>
  </si>
  <si>
    <t>1570554363348</t>
  </si>
  <si>
    <t>1570554371610</t>
  </si>
  <si>
    <t>1570554377759</t>
  </si>
  <si>
    <t>1570554383948</t>
  </si>
  <si>
    <t>1570554390119</t>
  </si>
  <si>
    <t>1570554419629</t>
  </si>
  <si>
    <t>1570554426463</t>
  </si>
  <si>
    <t>1570554433683</t>
  </si>
  <si>
    <t>1570554440117</t>
  </si>
  <si>
    <t>1570554447064</t>
  </si>
  <si>
    <t>1570554454274</t>
  </si>
  <si>
    <t>1570554460453</t>
  </si>
  <si>
    <t>1570554466642</t>
  </si>
  <si>
    <t>1570554472833</t>
  </si>
  <si>
    <t>1570554480044</t>
  </si>
  <si>
    <t>1570554486234</t>
  </si>
  <si>
    <t>1570554492413</t>
  </si>
  <si>
    <t>1570554499603</t>
  </si>
  <si>
    <t>1570554505814</t>
  </si>
  <si>
    <t>1570554513044</t>
  </si>
  <si>
    <t>1570554519203</t>
  </si>
  <si>
    <t>1570554525395</t>
  </si>
  <si>
    <t>1570554531564</t>
  </si>
  <si>
    <t>1570554538784</t>
  </si>
  <si>
    <t>1570554544964</t>
  </si>
  <si>
    <t>1570554551123</t>
  </si>
  <si>
    <t>1570554558663</t>
  </si>
  <si>
    <t>1570554565594</t>
  </si>
  <si>
    <t>1570554571764</t>
  </si>
  <si>
    <t>1570554577944</t>
  </si>
  <si>
    <t>1570554584093</t>
  </si>
  <si>
    <t>1570554590284</t>
  </si>
  <si>
    <t>1570554597524</t>
  </si>
  <si>
    <t>1570554604180</t>
  </si>
  <si>
    <t>1570554610923</t>
  </si>
  <si>
    <t>1570554617113</t>
  </si>
  <si>
    <t>1570554623293</t>
  </si>
  <si>
    <t>1570554630484</t>
  </si>
  <si>
    <t>1570554636684</t>
  </si>
  <si>
    <t>1570554644942</t>
  </si>
  <si>
    <t>1570554652143</t>
  </si>
  <si>
    <t>1570554658322</t>
  </si>
  <si>
    <t>1570554664504</t>
  </si>
  <si>
    <t>1570554670682</t>
  </si>
  <si>
    <t>1570554676883</t>
  </si>
  <si>
    <t>1570554683053</t>
  </si>
  <si>
    <t>1570554690148</t>
  </si>
  <si>
    <t>1570554697483</t>
  </si>
  <si>
    <t>1570554703642</t>
  </si>
  <si>
    <t>1570554709845</t>
  </si>
  <si>
    <t>1570554716035</t>
  </si>
  <si>
    <t>1570554722204</t>
  </si>
  <si>
    <t>1570554731492</t>
  </si>
  <si>
    <t>1570554737682</t>
  </si>
  <si>
    <t>1570554743852</t>
  </si>
  <si>
    <t>1570554750034</t>
  </si>
  <si>
    <t>1570554756183</t>
  </si>
  <si>
    <t>1570554763432</t>
  </si>
  <si>
    <t>1570554770642</t>
  </si>
  <si>
    <t>1570554776833</t>
  </si>
  <si>
    <t>1570554782993</t>
  </si>
  <si>
    <t>1570554789204</t>
  </si>
  <si>
    <t>1570554795374</t>
  </si>
  <si>
    <t>1570554801562</t>
  </si>
  <si>
    <t>1570554807764</t>
  </si>
  <si>
    <t>1570554813922</t>
  </si>
  <si>
    <t>1570554820121</t>
  </si>
  <si>
    <t>1570554826305</t>
  </si>
  <si>
    <t>1570554832473</t>
  </si>
  <si>
    <t>1570554838664</t>
  </si>
  <si>
    <t>1570554846902</t>
  </si>
  <si>
    <t>1570554856172</t>
  </si>
  <si>
    <t>1570554864413</t>
  </si>
  <si>
    <t>1570554870605</t>
  </si>
  <si>
    <t>1570554878165</t>
  </si>
  <si>
    <t>1570554885035</t>
  </si>
  <si>
    <t>1570554891234</t>
  </si>
  <si>
    <t>1570554897364</t>
  </si>
  <si>
    <t>1570554903584</t>
  </si>
  <si>
    <t>1570554910804</t>
  </si>
  <si>
    <t>1570554916974</t>
  </si>
  <si>
    <t>1570554923153</t>
  </si>
  <si>
    <t>1570554930394</t>
  </si>
  <si>
    <t>1570554936555</t>
  </si>
  <si>
    <t>1570554943763</t>
  </si>
  <si>
    <t>1570554949956</t>
  </si>
  <si>
    <t>1570554956098</t>
  </si>
  <si>
    <t>1570554962324</t>
  </si>
  <si>
    <t>1570554968503</t>
  </si>
  <si>
    <t>1570554975723</t>
  </si>
  <si>
    <t>1570554981924</t>
  </si>
  <si>
    <t>1570554988095</t>
  </si>
  <si>
    <t>1570554995284</t>
  </si>
  <si>
    <t>1570555001491</t>
  </si>
  <si>
    <t>1570555007643</t>
  </si>
  <si>
    <t>1570555013844</t>
  </si>
  <si>
    <t>1570555020034</t>
  </si>
  <si>
    <t>1570555027257</t>
  </si>
  <si>
    <t>1570555033436</t>
  </si>
  <si>
    <t>1570555039614</t>
  </si>
  <si>
    <t>1570555046805</t>
  </si>
  <si>
    <t>1570555053015</t>
  </si>
  <si>
    <t>1570555059197</t>
  </si>
  <si>
    <t>1570555067443</t>
  </si>
  <si>
    <t>1570555073625</t>
  </si>
  <si>
    <t>1570555081062</t>
  </si>
  <si>
    <t>1570555088052</t>
  </si>
  <si>
    <t>1570555094234</t>
  </si>
  <si>
    <t>1570555100413</t>
  </si>
  <si>
    <t>1570555106594</t>
  </si>
  <si>
    <t>1570555113816</t>
  </si>
  <si>
    <t>1570555121044</t>
  </si>
  <si>
    <t>1570555127212</t>
  </si>
  <si>
    <t>1570555134423</t>
  </si>
  <si>
    <t>1570555140573</t>
  </si>
  <si>
    <t>1570555146783</t>
  </si>
  <si>
    <t>1570555152980</t>
  </si>
  <si>
    <t>1570555159122</t>
  </si>
  <si>
    <t>1570555165334</t>
  </si>
  <si>
    <t>1570555172563</t>
  </si>
  <si>
    <t>1570555178734</t>
  </si>
  <si>
    <t>1570555185944</t>
  </si>
  <si>
    <t>1570555192142</t>
  </si>
  <si>
    <t>1570555198316</t>
  </si>
  <si>
    <t>1570555204494</t>
  </si>
  <si>
    <t>1570555211702</t>
  </si>
  <si>
    <t>1570555218963</t>
  </si>
  <si>
    <t>1570555225112</t>
  </si>
  <si>
    <t>1570555232302</t>
  </si>
  <si>
    <t>1570555238483</t>
  </si>
  <si>
    <t>1570555244684</t>
  </si>
  <si>
    <t>1570555251892</t>
  </si>
  <si>
    <t>1570555259112</t>
  </si>
  <si>
    <t>1570555266323</t>
  </si>
  <si>
    <t>1570555272510</t>
  </si>
  <si>
    <t>1570555279723</t>
  </si>
  <si>
    <t>1570555285914</t>
  </si>
  <si>
    <t>1570555292082</t>
  </si>
  <si>
    <t>1570555327466</t>
  </si>
  <si>
    <t>1570555334565</t>
  </si>
  <si>
    <t>1570555340755</t>
  </si>
  <si>
    <t>1570555348703</t>
  </si>
  <si>
    <t>1570555355186</t>
  </si>
  <si>
    <t>1570555361366</t>
  </si>
  <si>
    <t>1570555367554</t>
  </si>
  <si>
    <t>1570555374766</t>
  </si>
  <si>
    <t>1570555380944</t>
  </si>
  <si>
    <t>1570555387102</t>
  </si>
  <si>
    <t>1570555394324</t>
  </si>
  <si>
    <t>1570555400526</t>
  </si>
  <si>
    <t>1570555407736</t>
  </si>
  <si>
    <t>1570555414956</t>
  </si>
  <si>
    <t>1570555421136</t>
  </si>
  <si>
    <t>1570555427286</t>
  </si>
  <si>
    <t>1570555433496</t>
  </si>
  <si>
    <t>1570555440725</t>
  </si>
  <si>
    <t>1570555447926</t>
  </si>
  <si>
    <t>1570555454105</t>
  </si>
  <si>
    <t>1570555461324</t>
  </si>
  <si>
    <t>1570555468538</t>
  </si>
  <si>
    <t>1570555474715</t>
  </si>
  <si>
    <t>1570555480914</t>
  </si>
  <si>
    <t>1570555489145</t>
  </si>
  <si>
    <t>1570555496355</t>
  </si>
  <si>
    <t>1570555502561</t>
  </si>
  <si>
    <t>1570555508725</t>
  </si>
  <si>
    <t>1570555514906</t>
  </si>
  <si>
    <t>1570555522135</t>
  </si>
  <si>
    <t>1570555530334</t>
  </si>
  <si>
    <t>1570555536546</t>
  </si>
  <si>
    <t>1570555543765</t>
  </si>
  <si>
    <t>1570555549947</t>
  </si>
  <si>
    <t>1570555558164</t>
  </si>
  <si>
    <t>1570555564375</t>
  </si>
  <si>
    <t>1570555571980</t>
  </si>
  <si>
    <t>1570555578794</t>
  </si>
  <si>
    <t>1570555586003</t>
  </si>
  <si>
    <t>1570555592194</t>
  </si>
  <si>
    <t>1570555599403</t>
  </si>
  <si>
    <t>1570555605593</t>
  </si>
  <si>
    <t>1570555611771</t>
  </si>
  <si>
    <t>1570555618963</t>
  </si>
  <si>
    <t>1570555626193</t>
  </si>
  <si>
    <t>1570555632381</t>
  </si>
  <si>
    <t>1570555638565</t>
  </si>
  <si>
    <t>1570555644743</t>
  </si>
  <si>
    <t>1570555650913</t>
  </si>
  <si>
    <t>1570555657113</t>
  </si>
  <si>
    <t>1570555663294</t>
  </si>
  <si>
    <t>1570555671533</t>
  </si>
  <si>
    <t>1570555677714</t>
  </si>
  <si>
    <t>1570555683904</t>
  </si>
  <si>
    <t>1570555690094</t>
  </si>
  <si>
    <t>1570555697294</t>
  </si>
  <si>
    <t>1570555704513</t>
  </si>
  <si>
    <t>1570555712822</t>
  </si>
  <si>
    <t>1570555719964</t>
  </si>
  <si>
    <t>1570555726173</t>
  </si>
  <si>
    <t>1570555733363</t>
  </si>
  <si>
    <t>1570555740564</t>
  </si>
  <si>
    <t>1570555746763</t>
  </si>
  <si>
    <t>1570555752925</t>
  </si>
  <si>
    <t>1570555759123</t>
  </si>
  <si>
    <t>1570555765313</t>
  </si>
  <si>
    <t>1570555772523</t>
  </si>
  <si>
    <t>1570555779722</t>
  </si>
  <si>
    <t>1570555785923</t>
  </si>
  <si>
    <t>1570555792084</t>
  </si>
  <si>
    <t>1570555798284</t>
  </si>
  <si>
    <t>1570555804445</t>
  </si>
  <si>
    <t>1570555811688</t>
  </si>
  <si>
    <t>1570555817873</t>
  </si>
  <si>
    <t>1570555824053</t>
  </si>
  <si>
    <t>1570555832295</t>
  </si>
  <si>
    <t>1570555838483</t>
  </si>
  <si>
    <t>1570555844663</t>
  </si>
  <si>
    <t>1570555850844</t>
  </si>
  <si>
    <t>1570555857045</t>
  </si>
  <si>
    <t>1570555863214</t>
  </si>
  <si>
    <t>1570555869383</t>
  </si>
  <si>
    <t>1570555875590</t>
  </si>
  <si>
    <t>1570555881753</t>
  </si>
  <si>
    <t>1570555887944</t>
  </si>
  <si>
    <t>1570555894114</t>
  </si>
  <si>
    <t>1570555900305</t>
  </si>
  <si>
    <t>1570555906494</t>
  </si>
  <si>
    <t>1570555912674</t>
  </si>
  <si>
    <t>1570555918873</t>
  </si>
  <si>
    <t>1570555925034</t>
  </si>
  <si>
    <t>1570555932251</t>
  </si>
  <si>
    <t>1570555938433</t>
  </si>
  <si>
    <t>1570555945657</t>
  </si>
  <si>
    <t>1570555951835</t>
  </si>
  <si>
    <t>1570555958013</t>
  </si>
  <si>
    <t>1570555964195</t>
  </si>
  <si>
    <t>1570555970394</t>
  </si>
  <si>
    <t>1570555978642</t>
  </si>
  <si>
    <t>1570555984803</t>
  </si>
  <si>
    <t>1570555992350</t>
  </si>
  <si>
    <t>1570555999205</t>
  </si>
  <si>
    <t>1570556005417</t>
  </si>
  <si>
    <t>1570556011605</t>
  </si>
  <si>
    <t>1570556017787</t>
  </si>
  <si>
    <t>1570556023965</t>
  </si>
  <si>
    <t>1570556030125</t>
  </si>
  <si>
    <t>1570556037366</t>
  </si>
  <si>
    <t>1570556043546</t>
  </si>
  <si>
    <t>1570556050767</t>
  </si>
  <si>
    <t>1570556056936</t>
  </si>
  <si>
    <t>1570556063125</t>
  </si>
  <si>
    <t>1570556069317</t>
  </si>
  <si>
    <t>1570556077526</t>
  </si>
  <si>
    <t>1570556083737</t>
  </si>
  <si>
    <t>1570556089915</t>
  </si>
  <si>
    <t>1570556096086</t>
  </si>
  <si>
    <t>1570556102286</t>
  </si>
  <si>
    <t>1570556109496</t>
  </si>
  <si>
    <t>1570556115675</t>
  </si>
  <si>
    <t>1570556121867</t>
  </si>
  <si>
    <t>1570556128045</t>
  </si>
  <si>
    <t>1570556134237</t>
  </si>
  <si>
    <t>1570556140415</t>
  </si>
  <si>
    <t>1570556147606</t>
  </si>
  <si>
    <t>1570556153806</t>
  </si>
  <si>
    <t>1570556162095</t>
  </si>
  <si>
    <t>1570556168235</t>
  </si>
  <si>
    <t>1570556175445</t>
  </si>
  <si>
    <t>1570556181636</t>
  </si>
  <si>
    <t>1570556188845</t>
  </si>
  <si>
    <t>1570556195026</t>
  </si>
  <si>
    <t>1570556203285</t>
  </si>
  <si>
    <t>1570556209455</t>
  </si>
  <si>
    <t>1570556218726</t>
  </si>
  <si>
    <t>1570556224912</t>
  </si>
  <si>
    <t>1570556231094</t>
  </si>
  <si>
    <t>1570556237274</t>
  </si>
  <si>
    <t>1570556243453</t>
  </si>
  <si>
    <t>1570556249632</t>
  </si>
  <si>
    <t>1570556255824</t>
  </si>
  <si>
    <t>1570556262002</t>
  </si>
  <si>
    <t>1570556269205</t>
  </si>
  <si>
    <t>1570556275403</t>
  </si>
  <si>
    <t>1570556282614</t>
  </si>
  <si>
    <t>1570556290865</t>
  </si>
  <si>
    <t>1570556298081</t>
  </si>
  <si>
    <t>1570556304254</t>
  </si>
  <si>
    <t>1570556311444</t>
  </si>
  <si>
    <t>1570556317654</t>
  </si>
  <si>
    <t>1570556324882</t>
  </si>
  <si>
    <t>1570556331054</t>
  </si>
  <si>
    <t>1570556337234</t>
  </si>
  <si>
    <t>1570556343412</t>
  </si>
  <si>
    <t>1570556349592</t>
  </si>
  <si>
    <t>1570556355783</t>
  </si>
  <si>
    <t>1570556361963</t>
  </si>
  <si>
    <t>1570556368164</t>
  </si>
  <si>
    <t>1570556374333</t>
  </si>
  <si>
    <t>1570556380512</t>
  </si>
  <si>
    <t>1570556388754</t>
  </si>
  <si>
    <t>1570556394913</t>
  </si>
  <si>
    <t>1570556401123</t>
  </si>
  <si>
    <t>1570556407305</t>
  </si>
  <si>
    <t>1570556413492</t>
  </si>
  <si>
    <t>1570556419672</t>
  </si>
  <si>
    <t>1570556425853</t>
  </si>
  <si>
    <t>1570556434117</t>
  </si>
  <si>
    <t>1570556441317</t>
  </si>
  <si>
    <t>1570556447468</t>
  </si>
  <si>
    <t>1570556453677</t>
  </si>
  <si>
    <t>1570556460888</t>
  </si>
  <si>
    <t>1570556467078</t>
  </si>
  <si>
    <t>1570556474287</t>
  </si>
  <si>
    <t>1570556480468</t>
  </si>
  <si>
    <t>1570556486659</t>
  </si>
  <si>
    <t>1570556493847</t>
  </si>
  <si>
    <t>1570556500048</t>
  </si>
  <si>
    <t>1570556507257</t>
  </si>
  <si>
    <t>1570556513448</t>
  </si>
  <si>
    <t>1570556519668</t>
  </si>
  <si>
    <t>1570556525799</t>
  </si>
  <si>
    <t>1570556532007</t>
  </si>
  <si>
    <t>1570556540247</t>
  </si>
  <si>
    <t>1570556546417</t>
  </si>
  <si>
    <t>1570556553637</t>
  </si>
  <si>
    <t>1570556560847</t>
  </si>
  <si>
    <t>1570556568059</t>
  </si>
  <si>
    <t>1570556574238</t>
  </si>
  <si>
    <t>1570556580417</t>
  </si>
  <si>
    <t>1570556587608</t>
  </si>
  <si>
    <t>1570556593818</t>
  </si>
  <si>
    <t>1570556601048</t>
  </si>
  <si>
    <t>1570556607481</t>
  </si>
  <si>
    <t>1570556614427</t>
  </si>
  <si>
    <t>1570556620627</t>
  </si>
  <si>
    <t>1570556626788</t>
  </si>
  <si>
    <t>1570556634007</t>
  </si>
  <si>
    <t>1570556640187</t>
  </si>
  <si>
    <t>1570556647410</t>
  </si>
  <si>
    <t>1570556654824</t>
  </si>
  <si>
    <t>1570556661843</t>
  </si>
  <si>
    <t>1570556668003</t>
  </si>
  <si>
    <t>1570556674193</t>
  </si>
  <si>
    <t>1570556680373</t>
  </si>
  <si>
    <t>1570556686552</t>
  </si>
  <si>
    <t>1570556692736</t>
  </si>
  <si>
    <t>1570556698912</t>
  </si>
  <si>
    <t>1570556705104</t>
  </si>
  <si>
    <t>1570556711264</t>
  </si>
  <si>
    <t>1570556717474</t>
  </si>
  <si>
    <t>1570556723673</t>
  </si>
  <si>
    <t>1570556729832</t>
  </si>
  <si>
    <t>1570556737042</t>
  </si>
  <si>
    <t>1570556744264</t>
  </si>
  <si>
    <t>1570556750453</t>
  </si>
  <si>
    <t>1570556757663</t>
  </si>
  <si>
    <t>1570556763842</t>
  </si>
  <si>
    <t>1570556770002</t>
  </si>
  <si>
    <t>1570556776212</t>
  </si>
  <si>
    <t>1570556782392</t>
  </si>
  <si>
    <t>1570556788563</t>
  </si>
  <si>
    <t>1570556794764</t>
  </si>
  <si>
    <t>1570556800922</t>
  </si>
  <si>
    <t>1570556807122</t>
  </si>
  <si>
    <t>1570556813312</t>
  </si>
  <si>
    <t>1570556819473</t>
  </si>
  <si>
    <t>1570556826870</t>
  </si>
  <si>
    <t>1570556832892</t>
  </si>
  <si>
    <t>1570556839072</t>
  </si>
  <si>
    <t>1570556845271</t>
  </si>
  <si>
    <t>1570556851442</t>
  </si>
  <si>
    <t>1570556858643</t>
  </si>
  <si>
    <t>1570556864833</t>
  </si>
  <si>
    <t>1570556873056</t>
  </si>
  <si>
    <t>1570556879266</t>
  </si>
  <si>
    <t>1570556886485</t>
  </si>
  <si>
    <t>1570556893696</t>
  </si>
  <si>
    <t>1570556900885</t>
  </si>
  <si>
    <t>1570556907087</t>
  </si>
  <si>
    <t>1570556914307</t>
  </si>
  <si>
    <t>1570556920487</t>
  </si>
  <si>
    <t>1570556926834</t>
  </si>
  <si>
    <t>1570556932845</t>
  </si>
  <si>
    <t>1570556940065</t>
  </si>
  <si>
    <t>1570556948449</t>
  </si>
  <si>
    <t>1570556955527</t>
  </si>
  <si>
    <t>1570556961687</t>
  </si>
  <si>
    <t>1570556967887</t>
  </si>
  <si>
    <t>1570556976155</t>
  </si>
  <si>
    <t>1570556982317</t>
  </si>
  <si>
    <t>1570556989527</t>
  </si>
  <si>
    <t>1570556995716</t>
  </si>
  <si>
    <t>1570557002935</t>
  </si>
  <si>
    <t>1570557009121</t>
  </si>
  <si>
    <t>1570557015297</t>
  </si>
  <si>
    <t>1570557022487</t>
  </si>
  <si>
    <t>1570557028695</t>
  </si>
  <si>
    <t>1570557035927</t>
  </si>
  <si>
    <t>1570557042086</t>
  </si>
  <si>
    <t>1570557048276</t>
  </si>
  <si>
    <t>1570557055466</t>
  </si>
  <si>
    <t>1570557061667</t>
  </si>
  <si>
    <t>1570557068886</t>
  </si>
  <si>
    <t>1570557075065</t>
  </si>
  <si>
    <t>1570557082277</t>
  </si>
  <si>
    <t>1570557088475</t>
  </si>
  <si>
    <t>1570557096736</t>
  </si>
  <si>
    <t>1570557102885</t>
  </si>
  <si>
    <t>1570557109078</t>
  </si>
  <si>
    <t>1570557115235</t>
  </si>
  <si>
    <t>1570557122465</t>
  </si>
  <si>
    <t>1570557129688</t>
  </si>
  <si>
    <t>1570557135867</t>
  </si>
  <si>
    <t>1570557143076</t>
  </si>
  <si>
    <t>1570557149277</t>
  </si>
  <si>
    <t>1570557157657</t>
  </si>
  <si>
    <t>1570557164716</t>
  </si>
  <si>
    <t>1570557171936</t>
  </si>
  <si>
    <t>1570557178118</t>
  </si>
  <si>
    <t>1570557185365</t>
  </si>
  <si>
    <t>1570557191485</t>
  </si>
  <si>
    <t>1570557197698</t>
  </si>
  <si>
    <t>1570557204885</t>
  </si>
  <si>
    <t>1570557211096</t>
  </si>
  <si>
    <t>1570557218307</t>
  </si>
  <si>
    <t>1570557224491</t>
  </si>
  <si>
    <t>1570557230675</t>
  </si>
  <si>
    <t>1570557238916</t>
  </si>
  <si>
    <t>1570557246127</t>
  </si>
  <si>
    <t>1570557252316</t>
  </si>
  <si>
    <t>1570557258495</t>
  </si>
  <si>
    <t>1570557265687</t>
  </si>
  <si>
    <t>1570557271886</t>
  </si>
  <si>
    <t>1570557279107</t>
  </si>
  <si>
    <t>1570557285287</t>
  </si>
  <si>
    <t>1570557291465</t>
  </si>
  <si>
    <t>1570557297647</t>
  </si>
  <si>
    <t>1570557303837</t>
  </si>
  <si>
    <t>1570557310016</t>
  </si>
  <si>
    <t>1570557320390</t>
  </si>
  <si>
    <t>1570557326487</t>
  </si>
  <si>
    <t>1570557332686</t>
  </si>
  <si>
    <t>1570557339905</t>
  </si>
  <si>
    <t>1570557346085</t>
  </si>
  <si>
    <t>1570557352265</t>
  </si>
  <si>
    <t>1570557358436</t>
  </si>
  <si>
    <t>1570557364635</t>
  </si>
  <si>
    <t>1570557370816</t>
  </si>
  <si>
    <t>1570557376996</t>
  </si>
  <si>
    <t>1570557383197</t>
  </si>
  <si>
    <t>1570557389366</t>
  </si>
  <si>
    <t>1570557396566</t>
  </si>
  <si>
    <t>1570557402756</t>
  </si>
  <si>
    <t>1570557409984</t>
  </si>
  <si>
    <t>1570557417185</t>
  </si>
  <si>
    <t>1570557424407</t>
  </si>
  <si>
    <t>1570557430585</t>
  </si>
  <si>
    <t>1570557437794</t>
  </si>
  <si>
    <t>1570557445016</t>
  </si>
  <si>
    <t>1570557452245</t>
  </si>
  <si>
    <t>1570557458405</t>
  </si>
  <si>
    <t>1570557464597</t>
  </si>
  <si>
    <t>1570557470755</t>
  </si>
  <si>
    <t>1570557476955</t>
  </si>
  <si>
    <t>1570557483135</t>
  </si>
  <si>
    <t>1570557490326</t>
  </si>
  <si>
    <t>1570557496537</t>
  </si>
  <si>
    <t>1570557503766</t>
  </si>
  <si>
    <t>1570557509937</t>
  </si>
  <si>
    <t>1570557517146</t>
  </si>
  <si>
    <t>1570557523346</t>
  </si>
  <si>
    <t>1570557529507</t>
  </si>
  <si>
    <t>1570557535685</t>
  </si>
  <si>
    <t>1570557542905</t>
  </si>
  <si>
    <t>1570557549093</t>
  </si>
  <si>
    <t>1570557556277</t>
  </si>
  <si>
    <t>1570557562486</t>
  </si>
  <si>
    <t>1570557569686</t>
  </si>
  <si>
    <t>1570557575875</t>
  </si>
  <si>
    <t>1570557583096</t>
  </si>
  <si>
    <t>1570557589277</t>
  </si>
  <si>
    <t>1570557595455</t>
  </si>
  <si>
    <t>1570557601637</t>
  </si>
  <si>
    <t>1570557609887</t>
  </si>
  <si>
    <t>1570557616035</t>
  </si>
  <si>
    <t>1570557623278</t>
  </si>
  <si>
    <t>1570557630487</t>
  </si>
  <si>
    <t>1570557636675</t>
  </si>
  <si>
    <t>1570557643886</t>
  </si>
  <si>
    <t>1570557651107</t>
  </si>
  <si>
    <t>1570557658325</t>
  </si>
  <si>
    <t>1570557665525</t>
  </si>
  <si>
    <t>1570557672725</t>
  </si>
  <si>
    <t>1570557678925</t>
  </si>
  <si>
    <t>1570557686137</t>
  </si>
  <si>
    <t>1570557692535</t>
  </si>
  <si>
    <t>1570557700567</t>
  </si>
  <si>
    <t>1570557706746</t>
  </si>
  <si>
    <t>1570557713966</t>
  </si>
  <si>
    <t>1570557720147</t>
  </si>
  <si>
    <t>1570557726326</t>
  </si>
  <si>
    <t>1570557732515</t>
  </si>
  <si>
    <t>1570557739726</t>
  </si>
  <si>
    <t>1570557746936</t>
  </si>
  <si>
    <t>1570557753116</t>
  </si>
  <si>
    <t>1570557759307</t>
  </si>
  <si>
    <t>1570557767552</t>
  </si>
  <si>
    <t>1570557773724</t>
  </si>
  <si>
    <t>1570557781974</t>
  </si>
  <si>
    <t>1570557789180</t>
  </si>
  <si>
    <t>1570557795364</t>
  </si>
  <si>
    <t>1570557801553</t>
  </si>
  <si>
    <t>1570557807725</t>
  </si>
  <si>
    <t>1570557813917</t>
  </si>
  <si>
    <t>1570557820083</t>
  </si>
  <si>
    <t>1570557826275</t>
  </si>
  <si>
    <t>1570557832475</t>
  </si>
  <si>
    <t>1570557838643</t>
  </si>
  <si>
    <t>1570557844823</t>
  </si>
  <si>
    <t>1570557851023</t>
  </si>
  <si>
    <t>1570557857154</t>
  </si>
  <si>
    <t>1570557864405</t>
  </si>
  <si>
    <t>1570557871228</t>
  </si>
  <si>
    <t>1570557877794</t>
  </si>
  <si>
    <t>1570557883993</t>
  </si>
  <si>
    <t>1570557890165</t>
  </si>
  <si>
    <t>1570557896345</t>
  </si>
  <si>
    <t>1570557902543</t>
  </si>
  <si>
    <t>1570557908714</t>
  </si>
  <si>
    <t>1570557915924</t>
  </si>
  <si>
    <t>1570557922103</t>
  </si>
  <si>
    <t>1570557929324</t>
  </si>
  <si>
    <t>1570557936535</t>
  </si>
  <si>
    <t>1570557943765</t>
  </si>
  <si>
    <t>1570557949935</t>
  </si>
  <si>
    <t>1570557957143</t>
  </si>
  <si>
    <t>1570557963343</t>
  </si>
  <si>
    <t>1570557969513</t>
  </si>
  <si>
    <t>1570557976723</t>
  </si>
  <si>
    <t>1570557984108</t>
  </si>
  <si>
    <t>1570557991126</t>
  </si>
  <si>
    <t>1570557997337</t>
  </si>
  <si>
    <t>1570558005585</t>
  </si>
  <si>
    <t>1570558011766</t>
  </si>
  <si>
    <t>1570558018966</t>
  </si>
  <si>
    <t>1570558025157</t>
  </si>
  <si>
    <t>1570558032366</t>
  </si>
  <si>
    <t>1570558038567</t>
  </si>
  <si>
    <t>1570558044735</t>
  </si>
  <si>
    <t>1570558051927</t>
  </si>
  <si>
    <t>1570558058135</t>
  </si>
  <si>
    <t>1570558065347</t>
  </si>
  <si>
    <t>1570558071527</t>
  </si>
  <si>
    <t>1570558077687</t>
  </si>
  <si>
    <t>1570558083878</t>
  </si>
  <si>
    <t>1570558091105</t>
  </si>
  <si>
    <t>1570558098325</t>
  </si>
  <si>
    <t>1570558105537</t>
  </si>
  <si>
    <t>1570558112725</t>
  </si>
  <si>
    <t>1570558118897</t>
  </si>
  <si>
    <t>1570558126137</t>
  </si>
  <si>
    <t>1570558132325</t>
  </si>
  <si>
    <t>1570558138508</t>
  </si>
  <si>
    <t>1570558145697</t>
  </si>
  <si>
    <t>1570558151876</t>
  </si>
  <si>
    <t>1570558159125</t>
  </si>
  <si>
    <t>1570558165307</t>
  </si>
  <si>
    <t>1570558172516</t>
  </si>
  <si>
    <t>1570558178715</t>
  </si>
  <si>
    <t>1570558184876</t>
  </si>
  <si>
    <t>1570558192087</t>
  </si>
  <si>
    <t>1570558198275</t>
  </si>
  <si>
    <t>1570558205495</t>
  </si>
  <si>
    <t>1570558213732</t>
  </si>
  <si>
    <t>1570558219925</t>
  </si>
  <si>
    <t>1570558226104</t>
  </si>
  <si>
    <t>1570558233312</t>
  </si>
  <si>
    <t>1570558239462</t>
  </si>
  <si>
    <t>1570558245682</t>
  </si>
  <si>
    <t>1570558251863</t>
  </si>
  <si>
    <t>1570558259073</t>
  </si>
  <si>
    <t>1570558266282</t>
  </si>
  <si>
    <t>1570558272462</t>
  </si>
  <si>
    <t>1570558278652</t>
  </si>
  <si>
    <t>1570558286894</t>
  </si>
  <si>
    <t>1570558293072</t>
  </si>
  <si>
    <t>1570558299262</t>
  </si>
  <si>
    <t>1570558305444</t>
  </si>
  <si>
    <t>1570558311633</t>
  </si>
  <si>
    <t>1570558317813</t>
  </si>
  <si>
    <t>1570558323992</t>
  </si>
  <si>
    <t>1570558330172</t>
  </si>
  <si>
    <t>1570558337364</t>
  </si>
  <si>
    <t>1570558343572</t>
  </si>
  <si>
    <t>1570558350803</t>
  </si>
  <si>
    <t>1570558356973</t>
  </si>
  <si>
    <t>1570558363152</t>
  </si>
  <si>
    <t>1570558369332</t>
  </si>
  <si>
    <t>1570558375513</t>
  </si>
  <si>
    <t>1570558381703</t>
  </si>
  <si>
    <t>1570558387873</t>
  </si>
  <si>
    <t>1570558394063</t>
  </si>
  <si>
    <t>1570558400252</t>
  </si>
  <si>
    <t>1570558407453</t>
  </si>
  <si>
    <t>1570558413641</t>
  </si>
  <si>
    <t>1570558419804</t>
  </si>
  <si>
    <t>1570558427055</t>
  </si>
  <si>
    <t>1570558433226</t>
  </si>
  <si>
    <t>1570558440414</t>
  </si>
  <si>
    <t>1570558446622</t>
  </si>
  <si>
    <t>1570558453845</t>
  </si>
  <si>
    <t>1570558460016</t>
  </si>
  <si>
    <t>1570558466206</t>
  </si>
  <si>
    <t>1570558474447</t>
  </si>
  <si>
    <t>1570558482665</t>
  </si>
  <si>
    <t>1570558488876</t>
  </si>
  <si>
    <t>1570558496084</t>
  </si>
  <si>
    <t>1570558503296</t>
  </si>
  <si>
    <t>1570558509475</t>
  </si>
  <si>
    <t>1570558515674</t>
  </si>
  <si>
    <t>1570558522316</t>
  </si>
  <si>
    <t>1570558529045</t>
  </si>
  <si>
    <t>1570558535239</t>
  </si>
  <si>
    <t>1570558542455</t>
  </si>
  <si>
    <t>1570558548636</t>
  </si>
  <si>
    <t>1570558554816</t>
  </si>
  <si>
    <t>1570558562004</t>
  </si>
  <si>
    <t>1570558568218</t>
  </si>
  <si>
    <t>1570558575426</t>
  </si>
  <si>
    <t>1570558581605</t>
  </si>
  <si>
    <t>1570558587785</t>
  </si>
  <si>
    <t>1570558594974</t>
  </si>
  <si>
    <t>1570558601184</t>
  </si>
  <si>
    <t>1570558609446</t>
  </si>
  <si>
    <t>1570558615616</t>
  </si>
  <si>
    <t>1570558622805</t>
  </si>
  <si>
    <t>1570558629005</t>
  </si>
  <si>
    <t>1570558635166</t>
  </si>
  <si>
    <t>1570558641366</t>
  </si>
  <si>
    <t>1570558651303</t>
  </si>
  <si>
    <t>1570558657861</t>
  </si>
  <si>
    <t>1570558665043</t>
  </si>
  <si>
    <t>1570558671254</t>
  </si>
  <si>
    <t>1570558678483</t>
  </si>
  <si>
    <t>1570558684653</t>
  </si>
  <si>
    <t>1570558690833</t>
  </si>
  <si>
    <t>1570558699071</t>
  </si>
  <si>
    <t>1570558706293</t>
  </si>
  <si>
    <t>1570558712477</t>
  </si>
  <si>
    <t>1570558718653</t>
  </si>
  <si>
    <t>1570558724831</t>
  </si>
  <si>
    <t>1570558731031</t>
  </si>
  <si>
    <t>1570558737203</t>
  </si>
  <si>
    <t>1570558743392</t>
  </si>
  <si>
    <t>1570558751634</t>
  </si>
  <si>
    <t>1570558758802</t>
  </si>
  <si>
    <t>1570558765032</t>
  </si>
  <si>
    <t>1570558772243</t>
  </si>
  <si>
    <t>1570558778433</t>
  </si>
  <si>
    <t>1570558784602</t>
  </si>
  <si>
    <t>1570558790803</t>
  </si>
  <si>
    <t>1570558798012</t>
  </si>
  <si>
    <t>1570558805204</t>
  </si>
  <si>
    <t>1570558811402</t>
  </si>
  <si>
    <t>1570558817563</t>
  </si>
  <si>
    <t>1570558823761</t>
  </si>
  <si>
    <t>1570558829956</t>
  </si>
  <si>
    <t>1570558836123</t>
  </si>
  <si>
    <t>1570558842323</t>
  </si>
  <si>
    <t>1570558848511</t>
  </si>
  <si>
    <t>1570558854683</t>
  </si>
  <si>
    <t>1570558860883</t>
  </si>
  <si>
    <t>1570588885237</t>
  </si>
  <si>
    <t>1570588892226</t>
  </si>
  <si>
    <t>1570588898301</t>
  </si>
  <si>
    <t>1570588905523</t>
  </si>
  <si>
    <t>1570588912692</t>
  </si>
  <si>
    <t>1570588918896</t>
  </si>
  <si>
    <t>1570588926132</t>
  </si>
  <si>
    <t>1570588933334</t>
  </si>
  <si>
    <t>1570588940543</t>
  </si>
  <si>
    <t>1570588947752</t>
  </si>
  <si>
    <t>1570588954933</t>
  </si>
  <si>
    <t>1570588961143</t>
  </si>
  <si>
    <t>1570588968352</t>
  </si>
  <si>
    <t>1570588975564</t>
  </si>
  <si>
    <t>1570588982773</t>
  </si>
  <si>
    <t>1570588989983</t>
  </si>
  <si>
    <t>1570588997173</t>
  </si>
  <si>
    <t>1570589003373</t>
  </si>
  <si>
    <t>1570589009544</t>
  </si>
  <si>
    <t>1570589016764</t>
  </si>
  <si>
    <t>1570589023980</t>
  </si>
  <si>
    <t>1570589031204</t>
  </si>
  <si>
    <t>1570589038403</t>
  </si>
  <si>
    <t>1570589045614</t>
  </si>
  <si>
    <t>1570589052822</t>
  </si>
  <si>
    <t>1570589060054</t>
  </si>
  <si>
    <t>1570589067254</t>
  </si>
  <si>
    <t>1570589074453</t>
  </si>
  <si>
    <t>1570589080634</t>
  </si>
  <si>
    <t>1570589087842</t>
  </si>
  <si>
    <t>1570589095053</t>
  </si>
  <si>
    <t>1570589102262</t>
  </si>
  <si>
    <t>1570589109492</t>
  </si>
  <si>
    <t>1570589116682</t>
  </si>
  <si>
    <t>1570589124923</t>
  </si>
  <si>
    <t>1570589131082</t>
  </si>
  <si>
    <t>1570589138293</t>
  </si>
  <si>
    <t>1570589144494</t>
  </si>
  <si>
    <t>1570589151714</t>
  </si>
  <si>
    <t>1570589158924</t>
  </si>
  <si>
    <t>1570589166137</t>
  </si>
  <si>
    <t>1570589173344</t>
  </si>
  <si>
    <t>1570589180534</t>
  </si>
  <si>
    <t>1570589186722</t>
  </si>
  <si>
    <t>1570589193973</t>
  </si>
  <si>
    <t>1570589201153</t>
  </si>
  <si>
    <t>1570589208374</t>
  </si>
  <si>
    <t>1570589215575</t>
  </si>
  <si>
    <t>1570589222775</t>
  </si>
  <si>
    <t>1570589229996</t>
  </si>
  <si>
    <t>1570589237185</t>
  </si>
  <si>
    <t>1570589243364</t>
  </si>
  <si>
    <t>1570589250614</t>
  </si>
  <si>
    <t>1570589257814</t>
  </si>
  <si>
    <t>1570589263993</t>
  </si>
  <si>
    <t>1570589271203</t>
  </si>
  <si>
    <t>1570589277383</t>
  </si>
  <si>
    <t>1570589284575</t>
  </si>
  <si>
    <t>1570589290784</t>
  </si>
  <si>
    <t>1570589297974</t>
  </si>
  <si>
    <t>1570589305194</t>
  </si>
  <si>
    <t>1570589311373</t>
  </si>
  <si>
    <t>1570589318583</t>
  </si>
  <si>
    <t>1570589326814</t>
  </si>
  <si>
    <t>1570589333013</t>
  </si>
  <si>
    <t>1570589340214</t>
  </si>
  <si>
    <t>1570589347446</t>
  </si>
  <si>
    <t>1570589355674</t>
  </si>
  <si>
    <t>1570589362884</t>
  </si>
  <si>
    <t>1570589370094</t>
  </si>
  <si>
    <t>1570589377303</t>
  </si>
  <si>
    <t>1570589384520</t>
  </si>
  <si>
    <t>1570589391734</t>
  </si>
  <si>
    <t>1570589398942</t>
  </si>
  <si>
    <t>1570589406132</t>
  </si>
  <si>
    <t>1570589413352</t>
  </si>
  <si>
    <t>1570589421594</t>
  </si>
  <si>
    <t>1570589428813</t>
  </si>
  <si>
    <t>1570589436023</t>
  </si>
  <si>
    <t>1570589443233</t>
  </si>
  <si>
    <t>1570589450443</t>
  </si>
  <si>
    <t>1570589457653</t>
  </si>
  <si>
    <t>1570589464864</t>
  </si>
  <si>
    <t>1570589472054</t>
  </si>
  <si>
    <t>1570589478254</t>
  </si>
  <si>
    <t>1570589485464</t>
  </si>
  <si>
    <t>1570589492684</t>
  </si>
  <si>
    <t>1570589499893</t>
  </si>
  <si>
    <t>1570589507094</t>
  </si>
  <si>
    <t>1570589514294</t>
  </si>
  <si>
    <t>1570589521522</t>
  </si>
  <si>
    <t>1570589528702</t>
  </si>
  <si>
    <t>1570589534894</t>
  </si>
  <si>
    <t>1570589542135</t>
  </si>
  <si>
    <t>1570589549344</t>
  </si>
  <si>
    <t>1570589555524</t>
  </si>
  <si>
    <t>1570589562733</t>
  </si>
  <si>
    <t>1570589568903</t>
  </si>
  <si>
    <t>1570589577174</t>
  </si>
  <si>
    <t>1570589584373</t>
  </si>
  <si>
    <t>1570589593001</t>
  </si>
  <si>
    <t>1570589599813</t>
  </si>
  <si>
    <t>1570589605993</t>
  </si>
  <si>
    <t>1570589613175</t>
  </si>
  <si>
    <t>1570589621453</t>
  </si>
  <si>
    <t>1570589628653</t>
  </si>
  <si>
    <t>1570589635875</t>
  </si>
  <si>
    <t>1570589643083</t>
  </si>
  <si>
    <t>1570589650292</t>
  </si>
  <si>
    <t>1570589657502</t>
  </si>
  <si>
    <t>1570589664693</t>
  </si>
  <si>
    <t>1570589670893</t>
  </si>
  <si>
    <t>1570589678103</t>
  </si>
  <si>
    <t>1570589685314</t>
  </si>
  <si>
    <t>1570589692534</t>
  </si>
  <si>
    <t>1570589699744</t>
  </si>
  <si>
    <t>1570589706934</t>
  </si>
  <si>
    <t>1570589714164</t>
  </si>
  <si>
    <t>1570589721343</t>
  </si>
  <si>
    <t>1570589727533</t>
  </si>
  <si>
    <t>1570589734774</t>
  </si>
  <si>
    <t>1570589741983</t>
  </si>
  <si>
    <t>1570589749174</t>
  </si>
  <si>
    <t>1570589756364</t>
  </si>
  <si>
    <t>1570589763458</t>
  </si>
  <si>
    <t>1570589769774</t>
  </si>
  <si>
    <t>1570589777012</t>
  </si>
  <si>
    <t>1570589784837</t>
  </si>
  <si>
    <t>1570589791443</t>
  </si>
  <si>
    <t>1570589798634</t>
  </si>
  <si>
    <t>1570589805824</t>
  </si>
  <si>
    <t>1570589812012</t>
  </si>
  <si>
    <t>1570589819233</t>
  </si>
  <si>
    <t>1570589826453</t>
  </si>
  <si>
    <t>1570589834692</t>
  </si>
  <si>
    <t>1570589840872</t>
  </si>
  <si>
    <t>1570589848064</t>
  </si>
  <si>
    <t>1570589854263</t>
  </si>
  <si>
    <t>1570589861493</t>
  </si>
  <si>
    <t>1570589868692</t>
  </si>
  <si>
    <t>1570589875893</t>
  </si>
  <si>
    <t>1570589883082</t>
  </si>
  <si>
    <t>1570589890294</t>
  </si>
  <si>
    <t>1570589896495</t>
  </si>
  <si>
    <t>1570589904914</t>
  </si>
  <si>
    <t>1570589911962</t>
  </si>
  <si>
    <t>1570589919173</t>
  </si>
  <si>
    <t>1570589926241</t>
  </si>
  <si>
    <t>1570589933593</t>
  </si>
  <si>
    <t>1570589940803</t>
  </si>
  <si>
    <t>1570589948022</t>
  </si>
  <si>
    <t>1570589955232</t>
  </si>
  <si>
    <t>1570589961414</t>
  </si>
  <si>
    <t>1570589967594</t>
  </si>
  <si>
    <t>1570589974774</t>
  </si>
  <si>
    <t>1570589980973</t>
  </si>
  <si>
    <t>1570589988195</t>
  </si>
  <si>
    <t>1570589995412</t>
  </si>
  <si>
    <t>1570590002619</t>
  </si>
  <si>
    <t>1570590009863</t>
  </si>
  <si>
    <t>1570590017012</t>
  </si>
  <si>
    <t>1570590023184</t>
  </si>
  <si>
    <t>1570590029402</t>
  </si>
  <si>
    <t>1570590036622</t>
  </si>
  <si>
    <t>1570590042803</t>
  </si>
  <si>
    <t>1570590049982</t>
  </si>
  <si>
    <t>1570590056173</t>
  </si>
  <si>
    <t>1570590064443</t>
  </si>
  <si>
    <t>1570590070613</t>
  </si>
  <si>
    <t>1570590077812</t>
  </si>
  <si>
    <t>1570590085032</t>
  </si>
  <si>
    <t>1570590091213</t>
  </si>
  <si>
    <t>1570590098433</t>
  </si>
  <si>
    <t>1570590105652</t>
  </si>
  <si>
    <t>1570590112854</t>
  </si>
  <si>
    <t>1570590120053</t>
  </si>
  <si>
    <t>1570590127272</t>
  </si>
  <si>
    <t>1570590134452</t>
  </si>
  <si>
    <t>1570590140623</t>
  </si>
  <si>
    <t>1570590146853</t>
  </si>
  <si>
    <t>1570590154052</t>
  </si>
  <si>
    <t>1570590160241</t>
  </si>
  <si>
    <t>1570590166423</t>
  </si>
  <si>
    <t>1570590173632</t>
  </si>
  <si>
    <t>1570590180853</t>
  </si>
  <si>
    <t>1570590188052</t>
  </si>
  <si>
    <t>1570590195251</t>
  </si>
  <si>
    <t>1570590202472</t>
  </si>
  <si>
    <t>1570590209652</t>
  </si>
  <si>
    <t>1570590215853</t>
  </si>
  <si>
    <t>1570590223093</t>
  </si>
  <si>
    <t>1570590230292</t>
  </si>
  <si>
    <t>1570590237491</t>
  </si>
  <si>
    <t>1570590244712</t>
  </si>
  <si>
    <t>1570590251902</t>
  </si>
  <si>
    <t>1570590258093</t>
  </si>
  <si>
    <t>1570590265332</t>
  </si>
  <si>
    <t>1570590272907</t>
  </si>
  <si>
    <t>1570590279734</t>
  </si>
  <si>
    <t>1570590286952</t>
  </si>
  <si>
    <t>1570590295352</t>
  </si>
  <si>
    <t>1570590302417</t>
  </si>
  <si>
    <t>1570590309625</t>
  </si>
  <si>
    <t>1570590316826</t>
  </si>
  <si>
    <t>1570590323017</t>
  </si>
  <si>
    <t>1570590329198</t>
  </si>
  <si>
    <t>1570590336386</t>
  </si>
  <si>
    <t>1570590342565</t>
  </si>
  <si>
    <t>1570590350815</t>
  </si>
  <si>
    <t>1570590357015</t>
  </si>
  <si>
    <t>1570590364215</t>
  </si>
  <si>
    <t>1570590371438</t>
  </si>
  <si>
    <t>1570590378617</t>
  </si>
  <si>
    <t>1570590384817</t>
  </si>
  <si>
    <t>1570590392060</t>
  </si>
  <si>
    <t>1570590399759</t>
  </si>
  <si>
    <t>1570590406455</t>
  </si>
  <si>
    <t>1570590413677</t>
  </si>
  <si>
    <t>1570590420856</t>
  </si>
  <si>
    <t>1570590428097</t>
  </si>
  <si>
    <t>1570590435296</t>
  </si>
  <si>
    <t>1570590441487</t>
  </si>
  <si>
    <t>1570590447676</t>
  </si>
  <si>
    <t>1570590454886</t>
  </si>
  <si>
    <t>1570590462095</t>
  </si>
  <si>
    <t>1570590469315</t>
  </si>
  <si>
    <t>1570590476535</t>
  </si>
  <si>
    <t>1570590483735</t>
  </si>
  <si>
    <t>1570590490936</t>
  </si>
  <si>
    <t>1570590498175</t>
  </si>
  <si>
    <t>1570590505347</t>
  </si>
  <si>
    <t>1570590511531</t>
  </si>
  <si>
    <t>1570590517736</t>
  </si>
  <si>
    <t>1570590523920</t>
  </si>
  <si>
    <t>1570590532164</t>
  </si>
  <si>
    <t>1570590538335</t>
  </si>
  <si>
    <t>1570590545564</t>
  </si>
  <si>
    <t>1570590551724</t>
  </si>
  <si>
    <t>1570590560670</t>
  </si>
  <si>
    <t>1570590567176</t>
  </si>
  <si>
    <t>1570590573371</t>
  </si>
  <si>
    <t>1570590581596</t>
  </si>
  <si>
    <t>1570590587815</t>
  </si>
  <si>
    <t>1570590593965</t>
  </si>
  <si>
    <t>1570590601176</t>
  </si>
  <si>
    <t>1570590607366</t>
  </si>
  <si>
    <t>1570590613574</t>
  </si>
  <si>
    <t>1570590620769</t>
  </si>
  <si>
    <t>1570590626951</t>
  </si>
  <si>
    <t>1570590633110</t>
  </si>
  <si>
    <t>1570590639351</t>
  </si>
  <si>
    <t>1570590645487</t>
  </si>
  <si>
    <t>1570590651646</t>
  </si>
  <si>
    <t>1570590657835</t>
  </si>
  <si>
    <t>1570590664030</t>
  </si>
  <si>
    <t>1570590670223</t>
  </si>
  <si>
    <t>1570590676393</t>
  </si>
  <si>
    <t>1570590683584</t>
  </si>
  <si>
    <t>Value.mVoltageCO3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</si>
</sst>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\ h:mm:ss"/>
    <numFmt numFmtId="166" formatCode="[$-F400]h:mm:ss\ AM/PM"/>
  </numFmts>
  <fonts count="1" x14ac:knownFonts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22" fontId="0" fillId="0" borderId="0" xfId="0" applyNumberFormat="1"/>
    <xf numFmtId="164" fontId="0" fillId="0" borderId="0" xfId="0" applyNumberFormat="1"/>
    <xf numFmtId="164" fontId="0" fillId="2" borderId="1" xfId="0" applyNumberFormat="1" applyFont="1" applyFill="1" applyBorder="1"/>
    <xf numFmtId="164" fontId="0" fillId="0" borderId="1" xfId="0" applyNumberFormat="1" applyFont="1" applyBorder="1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">
    <dxf>
      <numFmt numFmtId="164" formatCode="dd/mm/yyyy\ h:mm:ss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2" connectionId="1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Name" tableColumnId="1"/>
      <queryTableField id="2" name="Value.CO2" tableColumnId="2"/>
      <queryTableField id="3" name="Value.O2" tableColumnId="3"/>
      <queryTableField id="4" name="Value.PM" tableColumnId="4"/>
      <queryTableField id="5" name="Value.RH" tableColumnId="5"/>
      <queryTableField id="6" name="Value.T" tableColumnId="6"/>
      <queryTableField id="7" name="Value.TVOC" tableColumnId="7"/>
      <queryTableField id="8" name="Value.Timestamp" tableColumnId="8"/>
      <queryTableField id="9" name="Value.mVoltageCO2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aplikasita_6ed29_AmbilDataBG_FSD_export__2" displayName="aplikasita_6ed29_AmbilDataBG_FSD_export__2" ref="A1:J7453" tableType="queryTable" totalsRowShown="0">
  <autoFilter ref="A1:J7453"/>
  <tableColumns count="10">
    <tableColumn id="1" uniqueName="1" name="Name" queryTableFieldId="1" dataDxfId="1"/>
    <tableColumn id="2" uniqueName="2" name="Value.CO2" queryTableFieldId="2"/>
    <tableColumn id="3" uniqueName="3" name="Value.O2" queryTableFieldId="3"/>
    <tableColumn id="4" uniqueName="4" name="Value.PM" queryTableFieldId="4"/>
    <tableColumn id="5" uniqueName="5" name="Value.RH" queryTableFieldId="5"/>
    <tableColumn id="6" uniqueName="6" name="Value.T" queryTableFieldId="6"/>
    <tableColumn id="7" uniqueName="7" name="Value.TVOC" queryTableFieldId="7"/>
    <tableColumn id="8" uniqueName="8" name="Value.Timestamp" queryTableFieldId="8"/>
    <tableColumn id="9" uniqueName="9" name="Value.mVoltageCO2" queryTableFieldId="9"/>
    <tableColumn id="10" uniqueName="10" name="Value.mVoltageCO3" queryTableFieldId="10" dataDxfId="0">
      <calculatedColumnFormula>(H2/86400000)+25569+(7/24)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453"/>
  <sheetViews>
    <sheetView topLeftCell="A7430" workbookViewId="0">
      <selection activeCell="J1038" sqref="C1038:J7453"/>
    </sheetView>
  </sheetViews>
  <sheetFormatPr defaultRowHeight="15" x14ac:dyDescent="0.25"/>
  <cols>
    <col min="1" max="1" width="27.7109375" bestFit="1" customWidth="1"/>
    <col min="2" max="2" width="12.5703125" bestFit="1" customWidth="1"/>
    <col min="3" max="3" width="11.42578125" bestFit="1" customWidth="1"/>
    <col min="4" max="4" width="12" bestFit="1" customWidth="1"/>
    <col min="5" max="5" width="11.42578125" bestFit="1" customWidth="1"/>
    <col min="6" max="6" width="10" bestFit="1" customWidth="1"/>
    <col min="7" max="7" width="13.85546875" bestFit="1" customWidth="1"/>
    <col min="8" max="8" width="19" bestFit="1" customWidth="1"/>
    <col min="9" max="9" width="21.42578125" bestFit="1" customWidth="1"/>
    <col min="10" max="10" width="18.5703125" style="3" bestFit="1" customWidth="1"/>
  </cols>
  <sheetData>
    <row r="1" spans="1:10" x14ac:dyDescent="0.25">
      <c r="A1" t="s">
        <v>0</v>
      </c>
      <c r="B1" t="s">
        <v>7453</v>
      </c>
      <c r="C1" t="s">
        <v>7454</v>
      </c>
      <c r="D1" t="s">
        <v>7455</v>
      </c>
      <c r="E1" t="s">
        <v>7456</v>
      </c>
      <c r="F1" t="s">
        <v>7457</v>
      </c>
      <c r="G1" t="s">
        <v>7458</v>
      </c>
      <c r="H1" t="s">
        <v>7459</v>
      </c>
      <c r="I1" t="s">
        <v>7460</v>
      </c>
      <c r="J1" s="3" t="s">
        <v>14913</v>
      </c>
    </row>
    <row r="2" spans="1:10" x14ac:dyDescent="0.25">
      <c r="A2" s="1" t="s">
        <v>1</v>
      </c>
      <c r="B2">
        <v>-1250</v>
      </c>
      <c r="C2">
        <v>0.26322600000000002</v>
      </c>
      <c r="D2">
        <v>0</v>
      </c>
      <c r="E2">
        <v>53.7</v>
      </c>
      <c r="F2">
        <v>30.2</v>
      </c>
      <c r="G2">
        <v>0</v>
      </c>
      <c r="H2" t="s">
        <v>7461</v>
      </c>
      <c r="I2">
        <v>-0.1875</v>
      </c>
      <c r="J2" s="3">
        <f>(H2/86400000)+25569+(7/24)</f>
        <v>43746.377479780094</v>
      </c>
    </row>
    <row r="3" spans="1:10" x14ac:dyDescent="0.25">
      <c r="A3" s="1" t="s">
        <v>2</v>
      </c>
      <c r="B3">
        <v>-1250</v>
      </c>
      <c r="C3">
        <v>0.26322600000000002</v>
      </c>
      <c r="D3">
        <v>0</v>
      </c>
      <c r="E3">
        <v>51.9</v>
      </c>
      <c r="F3">
        <v>30.2</v>
      </c>
      <c r="G3">
        <v>0</v>
      </c>
      <c r="H3" t="s">
        <v>7462</v>
      </c>
      <c r="I3">
        <v>-0.1875</v>
      </c>
      <c r="J3" s="3">
        <f t="shared" ref="J3:J66" si="0">(H3/86400000)+25569+(7/24)</f>
        <v>43746.377566481482</v>
      </c>
    </row>
    <row r="4" spans="1:10" x14ac:dyDescent="0.25">
      <c r="A4" s="1" t="s">
        <v>3</v>
      </c>
      <c r="B4">
        <v>-1250</v>
      </c>
      <c r="C4">
        <v>0.26322600000000002</v>
      </c>
      <c r="D4">
        <v>0</v>
      </c>
      <c r="E4">
        <v>51.8</v>
      </c>
      <c r="F4">
        <v>30.2</v>
      </c>
      <c r="G4">
        <v>0</v>
      </c>
      <c r="H4" t="s">
        <v>7463</v>
      </c>
      <c r="I4">
        <v>-0.1875</v>
      </c>
      <c r="J4" s="3">
        <f t="shared" si="0"/>
        <v>43746.377653217591</v>
      </c>
    </row>
    <row r="5" spans="1:10" x14ac:dyDescent="0.25">
      <c r="A5" s="1" t="s">
        <v>4</v>
      </c>
      <c r="B5">
        <v>-1250</v>
      </c>
      <c r="C5">
        <v>0.26322600000000002</v>
      </c>
      <c r="D5">
        <v>0</v>
      </c>
      <c r="E5">
        <v>51.8</v>
      </c>
      <c r="F5">
        <v>30.2</v>
      </c>
      <c r="G5">
        <v>0</v>
      </c>
      <c r="H5" t="s">
        <v>7464</v>
      </c>
      <c r="I5">
        <v>-0.1875</v>
      </c>
      <c r="J5" s="3">
        <f t="shared" si="0"/>
        <v>43746.377739884258</v>
      </c>
    </row>
    <row r="6" spans="1:10" x14ac:dyDescent="0.25">
      <c r="A6" s="1" t="s">
        <v>5</v>
      </c>
      <c r="B6">
        <v>-1250</v>
      </c>
      <c r="C6">
        <v>0.26322600000000002</v>
      </c>
      <c r="D6">
        <v>0</v>
      </c>
      <c r="E6">
        <v>51.8</v>
      </c>
      <c r="F6">
        <v>30.3</v>
      </c>
      <c r="G6">
        <v>0</v>
      </c>
      <c r="H6" t="s">
        <v>7465</v>
      </c>
      <c r="I6">
        <v>-0.1875</v>
      </c>
      <c r="J6" s="3">
        <f t="shared" si="0"/>
        <v>43746.37782671296</v>
      </c>
    </row>
    <row r="7" spans="1:10" x14ac:dyDescent="0.25">
      <c r="A7" s="1" t="s">
        <v>6</v>
      </c>
      <c r="B7">
        <v>-1250</v>
      </c>
      <c r="C7">
        <v>0.26322600000000002</v>
      </c>
      <c r="D7">
        <v>0</v>
      </c>
      <c r="E7">
        <v>51.7</v>
      </c>
      <c r="F7">
        <v>30.2</v>
      </c>
      <c r="G7">
        <v>0</v>
      </c>
      <c r="H7" t="s">
        <v>7466</v>
      </c>
      <c r="I7">
        <v>-0.1875</v>
      </c>
      <c r="J7" s="3">
        <f t="shared" si="0"/>
        <v>43746.377913414348</v>
      </c>
    </row>
    <row r="8" spans="1:10" x14ac:dyDescent="0.25">
      <c r="A8" s="1" t="s">
        <v>7</v>
      </c>
      <c r="B8">
        <v>-1250</v>
      </c>
      <c r="C8">
        <v>0.26322600000000002</v>
      </c>
      <c r="D8">
        <v>0</v>
      </c>
      <c r="E8">
        <v>51.7</v>
      </c>
      <c r="F8">
        <v>30.2</v>
      </c>
      <c r="G8">
        <v>0</v>
      </c>
      <c r="H8" t="s">
        <v>7467</v>
      </c>
      <c r="I8">
        <v>-0.1875</v>
      </c>
      <c r="J8" s="3">
        <f t="shared" si="0"/>
        <v>43746.378000092591</v>
      </c>
    </row>
    <row r="9" spans="1:10" x14ac:dyDescent="0.25">
      <c r="A9" s="1" t="s">
        <v>8</v>
      </c>
      <c r="B9">
        <v>-1250</v>
      </c>
      <c r="C9">
        <v>0.26322600000000002</v>
      </c>
      <c r="D9">
        <v>0</v>
      </c>
      <c r="E9">
        <v>51.3</v>
      </c>
      <c r="F9">
        <v>30.2</v>
      </c>
      <c r="G9">
        <v>0</v>
      </c>
      <c r="H9" t="s">
        <v>7468</v>
      </c>
      <c r="I9">
        <v>-0.1875</v>
      </c>
      <c r="J9" s="3">
        <f t="shared" si="0"/>
        <v>43746.378087002311</v>
      </c>
    </row>
    <row r="10" spans="1:10" x14ac:dyDescent="0.25">
      <c r="A10" s="1" t="s">
        <v>9</v>
      </c>
      <c r="B10">
        <v>-1250</v>
      </c>
      <c r="C10">
        <v>0.26322600000000002</v>
      </c>
      <c r="D10">
        <v>0</v>
      </c>
      <c r="E10">
        <v>51.5</v>
      </c>
      <c r="F10">
        <v>30.2</v>
      </c>
      <c r="G10">
        <v>0</v>
      </c>
      <c r="H10" t="s">
        <v>7469</v>
      </c>
      <c r="I10">
        <v>-0.1875</v>
      </c>
      <c r="J10" s="3">
        <f t="shared" si="0"/>
        <v>43746.378173634257</v>
      </c>
    </row>
    <row r="11" spans="1:10" x14ac:dyDescent="0.25">
      <c r="A11" s="1" t="s">
        <v>10</v>
      </c>
      <c r="B11">
        <v>-1250</v>
      </c>
      <c r="C11">
        <v>0.26322600000000002</v>
      </c>
      <c r="D11">
        <v>0</v>
      </c>
      <c r="E11">
        <v>51.4</v>
      </c>
      <c r="F11">
        <v>30.2</v>
      </c>
      <c r="G11">
        <v>0</v>
      </c>
      <c r="H11" t="s">
        <v>7470</v>
      </c>
      <c r="I11">
        <v>-0.1875</v>
      </c>
      <c r="J11" s="3">
        <f t="shared" si="0"/>
        <v>43746.378260381942</v>
      </c>
    </row>
    <row r="12" spans="1:10" x14ac:dyDescent="0.25">
      <c r="A12" s="1" t="s">
        <v>11</v>
      </c>
      <c r="B12">
        <v>-1250</v>
      </c>
      <c r="C12">
        <v>0.26322600000000002</v>
      </c>
      <c r="D12">
        <v>0</v>
      </c>
      <c r="E12">
        <v>51.3</v>
      </c>
      <c r="F12">
        <v>30.2</v>
      </c>
      <c r="G12">
        <v>0</v>
      </c>
      <c r="H12" t="s">
        <v>7471</v>
      </c>
      <c r="I12">
        <v>-0.1875</v>
      </c>
      <c r="J12" s="3">
        <f t="shared" si="0"/>
        <v>43746.378347129626</v>
      </c>
    </row>
    <row r="13" spans="1:10" x14ac:dyDescent="0.25">
      <c r="A13" s="1" t="s">
        <v>12</v>
      </c>
      <c r="B13">
        <v>-1250</v>
      </c>
      <c r="C13">
        <v>0.26322600000000002</v>
      </c>
      <c r="D13">
        <v>0</v>
      </c>
      <c r="E13">
        <v>51.9</v>
      </c>
      <c r="F13">
        <v>30.2</v>
      </c>
      <c r="G13">
        <v>0</v>
      </c>
      <c r="H13" t="s">
        <v>7472</v>
      </c>
      <c r="I13">
        <v>-0.1875</v>
      </c>
      <c r="J13" s="3">
        <f t="shared" si="0"/>
        <v>43746.378433865735</v>
      </c>
    </row>
    <row r="14" spans="1:10" x14ac:dyDescent="0.25">
      <c r="A14" s="1" t="s">
        <v>13</v>
      </c>
      <c r="B14">
        <v>-1250</v>
      </c>
      <c r="C14">
        <v>0.26322600000000002</v>
      </c>
      <c r="D14">
        <v>0</v>
      </c>
      <c r="E14">
        <v>51.3</v>
      </c>
      <c r="F14">
        <v>30.2</v>
      </c>
      <c r="G14">
        <v>0</v>
      </c>
      <c r="H14" t="s">
        <v>7473</v>
      </c>
      <c r="I14">
        <v>-0.1875</v>
      </c>
      <c r="J14" s="3">
        <f t="shared" si="0"/>
        <v>43746.378520543978</v>
      </c>
    </row>
    <row r="15" spans="1:10" x14ac:dyDescent="0.25">
      <c r="A15" s="1" t="s">
        <v>14</v>
      </c>
      <c r="B15">
        <v>-1250</v>
      </c>
      <c r="C15">
        <v>20.742170000000002</v>
      </c>
      <c r="D15">
        <v>46</v>
      </c>
      <c r="E15">
        <v>53.4</v>
      </c>
      <c r="F15">
        <v>30</v>
      </c>
      <c r="G15">
        <v>0</v>
      </c>
      <c r="H15" t="s">
        <v>7474</v>
      </c>
      <c r="I15">
        <v>-0.1875</v>
      </c>
      <c r="J15" s="3">
        <f t="shared" si="0"/>
        <v>43746.399486377311</v>
      </c>
    </row>
    <row r="16" spans="1:10" x14ac:dyDescent="0.25">
      <c r="A16" s="1" t="s">
        <v>15</v>
      </c>
      <c r="B16">
        <v>-1250</v>
      </c>
      <c r="C16">
        <v>20.742170000000002</v>
      </c>
      <c r="D16">
        <v>46</v>
      </c>
      <c r="E16">
        <v>53.5</v>
      </c>
      <c r="F16">
        <v>30</v>
      </c>
      <c r="G16">
        <v>0</v>
      </c>
      <c r="H16" t="s">
        <v>7475</v>
      </c>
      <c r="I16">
        <v>-0.1875</v>
      </c>
      <c r="J16" s="3">
        <f t="shared" si="0"/>
        <v>43746.399559062498</v>
      </c>
    </row>
    <row r="17" spans="1:10" x14ac:dyDescent="0.25">
      <c r="A17" s="1" t="s">
        <v>16</v>
      </c>
      <c r="B17">
        <v>-1250</v>
      </c>
      <c r="C17">
        <v>20.742170000000002</v>
      </c>
      <c r="D17">
        <v>50</v>
      </c>
      <c r="E17">
        <v>53.4</v>
      </c>
      <c r="F17">
        <v>29.9</v>
      </c>
      <c r="G17">
        <v>0</v>
      </c>
      <c r="H17" t="s">
        <v>7476</v>
      </c>
      <c r="I17">
        <v>-0.1875</v>
      </c>
      <c r="J17" s="3">
        <f t="shared" si="0"/>
        <v>43746.399630624997</v>
      </c>
    </row>
    <row r="18" spans="1:10" x14ac:dyDescent="0.25">
      <c r="A18" s="1" t="s">
        <v>17</v>
      </c>
      <c r="B18">
        <v>-1250</v>
      </c>
      <c r="C18">
        <v>20.742170000000002</v>
      </c>
      <c r="D18">
        <v>55</v>
      </c>
      <c r="E18">
        <v>53.4</v>
      </c>
      <c r="F18">
        <v>29.8</v>
      </c>
      <c r="G18">
        <v>0</v>
      </c>
      <c r="H18" t="s">
        <v>7477</v>
      </c>
      <c r="I18">
        <v>-0.1875</v>
      </c>
      <c r="J18" s="3">
        <f t="shared" si="0"/>
        <v>43746.399702164352</v>
      </c>
    </row>
    <row r="19" spans="1:10" x14ac:dyDescent="0.25">
      <c r="A19" s="1" t="s">
        <v>18</v>
      </c>
      <c r="B19">
        <v>-1250</v>
      </c>
      <c r="C19">
        <v>20.742170000000002</v>
      </c>
      <c r="D19">
        <v>55</v>
      </c>
      <c r="E19">
        <v>53.2</v>
      </c>
      <c r="F19">
        <v>29.8</v>
      </c>
      <c r="G19">
        <v>0</v>
      </c>
      <c r="H19" t="s">
        <v>7478</v>
      </c>
      <c r="I19">
        <v>-0.1875</v>
      </c>
      <c r="J19" s="3">
        <f t="shared" si="0"/>
        <v>43746.399773703706</v>
      </c>
    </row>
    <row r="20" spans="1:10" x14ac:dyDescent="0.25">
      <c r="A20" s="1" t="s">
        <v>19</v>
      </c>
      <c r="B20">
        <v>-1250</v>
      </c>
      <c r="C20">
        <v>20.742170000000002</v>
      </c>
      <c r="D20">
        <v>55</v>
      </c>
      <c r="E20">
        <v>53</v>
      </c>
      <c r="F20">
        <v>29.7</v>
      </c>
      <c r="G20">
        <v>0</v>
      </c>
      <c r="H20" t="s">
        <v>7479</v>
      </c>
      <c r="I20">
        <v>-0.1875</v>
      </c>
      <c r="J20" s="3">
        <f t="shared" si="0"/>
        <v>43746.399845277774</v>
      </c>
    </row>
    <row r="21" spans="1:10" x14ac:dyDescent="0.25">
      <c r="A21" s="1" t="s">
        <v>20</v>
      </c>
      <c r="B21">
        <v>-1250</v>
      </c>
      <c r="C21">
        <v>20.742170000000002</v>
      </c>
      <c r="D21">
        <v>55</v>
      </c>
      <c r="E21">
        <v>53.6</v>
      </c>
      <c r="F21">
        <v>29.6</v>
      </c>
      <c r="G21">
        <v>0</v>
      </c>
      <c r="H21" t="s">
        <v>7480</v>
      </c>
      <c r="I21">
        <v>-0.1875</v>
      </c>
      <c r="J21" s="3">
        <f t="shared" si="0"/>
        <v>43746.399916979164</v>
      </c>
    </row>
    <row r="22" spans="1:10" x14ac:dyDescent="0.25">
      <c r="A22" s="1" t="s">
        <v>21</v>
      </c>
      <c r="B22">
        <v>-1250</v>
      </c>
      <c r="C22">
        <v>20.742170000000002</v>
      </c>
      <c r="D22">
        <v>56</v>
      </c>
      <c r="E22">
        <v>54</v>
      </c>
      <c r="F22">
        <v>29.5</v>
      </c>
      <c r="G22">
        <v>0</v>
      </c>
      <c r="H22" t="s">
        <v>7481</v>
      </c>
      <c r="I22">
        <v>-0.1875</v>
      </c>
      <c r="J22" s="3">
        <f t="shared" si="0"/>
        <v>43746.399988333331</v>
      </c>
    </row>
    <row r="23" spans="1:10" x14ac:dyDescent="0.25">
      <c r="A23" s="1" t="s">
        <v>22</v>
      </c>
      <c r="B23">
        <v>-1250</v>
      </c>
      <c r="C23">
        <v>20.742170000000002</v>
      </c>
      <c r="D23">
        <v>56</v>
      </c>
      <c r="E23">
        <v>54.1</v>
      </c>
      <c r="F23">
        <v>29.5</v>
      </c>
      <c r="G23">
        <v>0</v>
      </c>
      <c r="H23" t="s">
        <v>7482</v>
      </c>
      <c r="I23">
        <v>-0.1875</v>
      </c>
      <c r="J23" s="3">
        <f t="shared" si="0"/>
        <v>43746.400059930551</v>
      </c>
    </row>
    <row r="24" spans="1:10" x14ac:dyDescent="0.25">
      <c r="A24" s="1" t="s">
        <v>23</v>
      </c>
      <c r="B24">
        <v>-1250</v>
      </c>
      <c r="C24">
        <v>20.742170000000002</v>
      </c>
      <c r="D24">
        <v>56</v>
      </c>
      <c r="E24">
        <v>53.9</v>
      </c>
      <c r="F24">
        <v>29.4</v>
      </c>
      <c r="G24">
        <v>0</v>
      </c>
      <c r="H24" t="s">
        <v>7483</v>
      </c>
      <c r="I24">
        <v>-0.1875</v>
      </c>
      <c r="J24" s="3">
        <f t="shared" si="0"/>
        <v>43746.400131550923</v>
      </c>
    </row>
    <row r="25" spans="1:10" x14ac:dyDescent="0.25">
      <c r="A25" s="1" t="s">
        <v>24</v>
      </c>
      <c r="B25">
        <v>-1250</v>
      </c>
      <c r="C25">
        <v>20.742170000000002</v>
      </c>
      <c r="D25">
        <v>57</v>
      </c>
      <c r="E25">
        <v>53.9</v>
      </c>
      <c r="F25">
        <v>29.4</v>
      </c>
      <c r="G25">
        <v>0</v>
      </c>
      <c r="H25" t="s">
        <v>7484</v>
      </c>
      <c r="I25">
        <v>-0.1875</v>
      </c>
      <c r="J25" s="3">
        <f t="shared" si="0"/>
        <v>43746.400203020828</v>
      </c>
    </row>
    <row r="26" spans="1:10" x14ac:dyDescent="0.25">
      <c r="A26" s="1" t="s">
        <v>25</v>
      </c>
      <c r="B26">
        <v>-1250</v>
      </c>
      <c r="C26">
        <v>20.742170000000002</v>
      </c>
      <c r="D26">
        <v>52</v>
      </c>
      <c r="E26">
        <v>54.8</v>
      </c>
      <c r="F26">
        <v>29.4</v>
      </c>
      <c r="G26">
        <v>0</v>
      </c>
      <c r="H26" t="s">
        <v>7485</v>
      </c>
      <c r="I26">
        <v>0</v>
      </c>
      <c r="J26" s="3">
        <f t="shared" si="0"/>
        <v>43746.40042002315</v>
      </c>
    </row>
    <row r="27" spans="1:10" x14ac:dyDescent="0.25">
      <c r="A27" s="1" t="s">
        <v>26</v>
      </c>
      <c r="B27">
        <v>-1250</v>
      </c>
      <c r="C27">
        <v>20.689530000000001</v>
      </c>
      <c r="D27">
        <v>52</v>
      </c>
      <c r="E27">
        <v>54.9</v>
      </c>
      <c r="F27">
        <v>29.3</v>
      </c>
      <c r="G27">
        <v>0</v>
      </c>
      <c r="H27" t="s">
        <v>7486</v>
      </c>
      <c r="I27">
        <v>-0.1875</v>
      </c>
      <c r="J27" s="3">
        <f t="shared" si="0"/>
        <v>43746.400492951383</v>
      </c>
    </row>
    <row r="28" spans="1:10" x14ac:dyDescent="0.25">
      <c r="A28" s="1" t="s">
        <v>27</v>
      </c>
      <c r="B28">
        <v>-1250</v>
      </c>
      <c r="C28">
        <v>20.689530000000001</v>
      </c>
      <c r="D28">
        <v>54</v>
      </c>
      <c r="E28">
        <v>54.4</v>
      </c>
      <c r="F28">
        <v>29.4</v>
      </c>
      <c r="G28">
        <v>0</v>
      </c>
      <c r="H28" t="s">
        <v>7487</v>
      </c>
      <c r="I28">
        <v>-0.1875</v>
      </c>
      <c r="J28" s="3">
        <f t="shared" si="0"/>
        <v>43746.400570046295</v>
      </c>
    </row>
    <row r="29" spans="1:10" x14ac:dyDescent="0.25">
      <c r="A29" s="1" t="s">
        <v>28</v>
      </c>
      <c r="B29">
        <v>-1250</v>
      </c>
      <c r="C29">
        <v>20.742170000000002</v>
      </c>
      <c r="D29">
        <v>55</v>
      </c>
      <c r="E29">
        <v>54.2</v>
      </c>
      <c r="F29">
        <v>29.4</v>
      </c>
      <c r="G29">
        <v>0</v>
      </c>
      <c r="H29" t="s">
        <v>7488</v>
      </c>
      <c r="I29">
        <v>-0.1875</v>
      </c>
      <c r="J29" s="3">
        <f t="shared" si="0"/>
        <v>43746.400648043978</v>
      </c>
    </row>
    <row r="30" spans="1:10" x14ac:dyDescent="0.25">
      <c r="A30" s="1" t="s">
        <v>29</v>
      </c>
      <c r="B30">
        <v>-1250</v>
      </c>
      <c r="C30">
        <v>20.742170000000002</v>
      </c>
      <c r="D30">
        <v>55</v>
      </c>
      <c r="E30">
        <v>54.1</v>
      </c>
      <c r="F30">
        <v>29.3</v>
      </c>
      <c r="G30">
        <v>0</v>
      </c>
      <c r="H30" t="s">
        <v>7489</v>
      </c>
      <c r="I30">
        <v>-0.1875</v>
      </c>
      <c r="J30" s="3">
        <f t="shared" si="0"/>
        <v>43746.400719583333</v>
      </c>
    </row>
    <row r="31" spans="1:10" x14ac:dyDescent="0.25">
      <c r="A31" s="1" t="s">
        <v>30</v>
      </c>
      <c r="B31">
        <v>-1250</v>
      </c>
      <c r="C31">
        <v>20.689530000000001</v>
      </c>
      <c r="D31">
        <v>57</v>
      </c>
      <c r="E31">
        <v>54</v>
      </c>
      <c r="F31">
        <v>29.3</v>
      </c>
      <c r="G31">
        <v>0</v>
      </c>
      <c r="H31" t="s">
        <v>7490</v>
      </c>
      <c r="I31">
        <v>-0.1875</v>
      </c>
      <c r="J31" s="3">
        <f t="shared" si="0"/>
        <v>43746.400791168977</v>
      </c>
    </row>
    <row r="32" spans="1:10" x14ac:dyDescent="0.25">
      <c r="A32" s="1" t="s">
        <v>31</v>
      </c>
      <c r="B32">
        <v>-1250</v>
      </c>
      <c r="C32">
        <v>20.689530000000001</v>
      </c>
      <c r="D32">
        <v>58</v>
      </c>
      <c r="E32">
        <v>54.4</v>
      </c>
      <c r="F32">
        <v>29.3</v>
      </c>
      <c r="G32">
        <v>0</v>
      </c>
      <c r="H32" t="s">
        <v>7491</v>
      </c>
      <c r="I32">
        <v>-0.1875</v>
      </c>
      <c r="J32" s="3">
        <f t="shared" si="0"/>
        <v>43746.400862708331</v>
      </c>
    </row>
    <row r="33" spans="1:10" x14ac:dyDescent="0.25">
      <c r="A33" s="1" t="s">
        <v>32</v>
      </c>
      <c r="B33">
        <v>-1250</v>
      </c>
      <c r="C33">
        <v>20.689530000000001</v>
      </c>
      <c r="D33">
        <v>58</v>
      </c>
      <c r="E33">
        <v>54.8</v>
      </c>
      <c r="F33">
        <v>29.3</v>
      </c>
      <c r="G33">
        <v>0</v>
      </c>
      <c r="H33" t="s">
        <v>7492</v>
      </c>
      <c r="I33">
        <v>-0.1875</v>
      </c>
      <c r="J33" s="3">
        <f t="shared" si="0"/>
        <v>43746.400934282407</v>
      </c>
    </row>
    <row r="34" spans="1:10" x14ac:dyDescent="0.25">
      <c r="A34" s="1" t="s">
        <v>33</v>
      </c>
      <c r="B34">
        <v>-1250</v>
      </c>
      <c r="C34">
        <v>20.689530000000001</v>
      </c>
      <c r="D34">
        <v>59</v>
      </c>
      <c r="E34">
        <v>55.5</v>
      </c>
      <c r="F34">
        <v>29.3</v>
      </c>
      <c r="G34">
        <v>0</v>
      </c>
      <c r="H34" t="s">
        <v>7493</v>
      </c>
      <c r="I34">
        <v>-0.1875</v>
      </c>
      <c r="J34" s="3">
        <f t="shared" si="0"/>
        <v>43746.401005925924</v>
      </c>
    </row>
    <row r="35" spans="1:10" x14ac:dyDescent="0.25">
      <c r="A35" s="1" t="s">
        <v>34</v>
      </c>
      <c r="B35">
        <v>-1250</v>
      </c>
      <c r="C35">
        <v>20.689530000000001</v>
      </c>
      <c r="D35">
        <v>59</v>
      </c>
      <c r="E35">
        <v>55.1</v>
      </c>
      <c r="F35">
        <v>29.3</v>
      </c>
      <c r="G35">
        <v>0</v>
      </c>
      <c r="H35" t="s">
        <v>7494</v>
      </c>
      <c r="I35">
        <v>-0.1875</v>
      </c>
      <c r="J35" s="3">
        <f t="shared" si="0"/>
        <v>43746.401077372684</v>
      </c>
    </row>
    <row r="36" spans="1:10" x14ac:dyDescent="0.25">
      <c r="A36" s="1" t="s">
        <v>35</v>
      </c>
      <c r="B36">
        <v>-1250</v>
      </c>
      <c r="C36">
        <v>20.689530000000001</v>
      </c>
      <c r="D36">
        <v>59</v>
      </c>
      <c r="E36">
        <v>54.7</v>
      </c>
      <c r="F36">
        <v>29.3</v>
      </c>
      <c r="G36">
        <v>0</v>
      </c>
      <c r="H36" t="s">
        <v>7495</v>
      </c>
      <c r="I36">
        <v>-0.1875</v>
      </c>
      <c r="J36" s="3">
        <f t="shared" si="0"/>
        <v>43746.401148969904</v>
      </c>
    </row>
    <row r="37" spans="1:10" x14ac:dyDescent="0.25">
      <c r="A37" s="1" t="s">
        <v>36</v>
      </c>
      <c r="B37">
        <v>-1250</v>
      </c>
      <c r="C37">
        <v>20.742170000000002</v>
      </c>
      <c r="D37">
        <v>58</v>
      </c>
      <c r="E37">
        <v>54.6</v>
      </c>
      <c r="F37">
        <v>29.3</v>
      </c>
      <c r="G37">
        <v>0</v>
      </c>
      <c r="H37" t="s">
        <v>7496</v>
      </c>
      <c r="I37">
        <v>-0.1875</v>
      </c>
      <c r="J37" s="3">
        <f t="shared" si="0"/>
        <v>43746.40122047453</v>
      </c>
    </row>
    <row r="38" spans="1:10" x14ac:dyDescent="0.25">
      <c r="A38" s="1" t="s">
        <v>37</v>
      </c>
      <c r="B38">
        <v>-1250</v>
      </c>
      <c r="C38">
        <v>20.689530000000001</v>
      </c>
      <c r="D38">
        <v>59</v>
      </c>
      <c r="E38">
        <v>54.7</v>
      </c>
      <c r="F38">
        <v>29.3</v>
      </c>
      <c r="G38">
        <v>0</v>
      </c>
      <c r="H38" t="s">
        <v>7497</v>
      </c>
      <c r="I38">
        <v>-0.1875</v>
      </c>
      <c r="J38" s="3">
        <f t="shared" si="0"/>
        <v>43746.401292060182</v>
      </c>
    </row>
    <row r="39" spans="1:10" x14ac:dyDescent="0.25">
      <c r="A39" s="1" t="s">
        <v>38</v>
      </c>
      <c r="B39">
        <v>-1250</v>
      </c>
      <c r="C39">
        <v>20.689530000000001</v>
      </c>
      <c r="D39">
        <v>59</v>
      </c>
      <c r="E39">
        <v>54.8</v>
      </c>
      <c r="F39">
        <v>29.3</v>
      </c>
      <c r="G39">
        <v>0</v>
      </c>
      <c r="H39" t="s">
        <v>7498</v>
      </c>
      <c r="I39">
        <v>-0.1875</v>
      </c>
      <c r="J39" s="3">
        <f t="shared" si="0"/>
        <v>43746.401363622681</v>
      </c>
    </row>
    <row r="40" spans="1:10" x14ac:dyDescent="0.25">
      <c r="A40" s="1" t="s">
        <v>39</v>
      </c>
      <c r="B40">
        <v>-1250</v>
      </c>
      <c r="C40">
        <v>20.689530000000001</v>
      </c>
      <c r="D40">
        <v>58</v>
      </c>
      <c r="E40">
        <v>54.7</v>
      </c>
      <c r="F40">
        <v>29.3</v>
      </c>
      <c r="G40">
        <v>0</v>
      </c>
      <c r="H40" t="s">
        <v>7499</v>
      </c>
      <c r="I40">
        <v>-0.1875</v>
      </c>
      <c r="J40" s="3">
        <f t="shared" si="0"/>
        <v>43746.401442152775</v>
      </c>
    </row>
    <row r="41" spans="1:10" x14ac:dyDescent="0.25">
      <c r="A41" s="1" t="s">
        <v>40</v>
      </c>
      <c r="B41">
        <v>-1250</v>
      </c>
      <c r="C41">
        <v>20.689530000000001</v>
      </c>
      <c r="D41">
        <v>56</v>
      </c>
      <c r="E41">
        <v>54.7</v>
      </c>
      <c r="F41">
        <v>29.3</v>
      </c>
      <c r="G41">
        <v>0</v>
      </c>
      <c r="H41" t="s">
        <v>7500</v>
      </c>
      <c r="I41">
        <v>-0.1875</v>
      </c>
      <c r="J41" s="3">
        <f t="shared" si="0"/>
        <v>43746.401518692124</v>
      </c>
    </row>
    <row r="42" spans="1:10" x14ac:dyDescent="0.25">
      <c r="A42" s="1" t="s">
        <v>41</v>
      </c>
      <c r="B42">
        <v>-1250</v>
      </c>
      <c r="C42">
        <v>20.689530000000001</v>
      </c>
      <c r="D42">
        <v>69</v>
      </c>
      <c r="E42">
        <v>55.5</v>
      </c>
      <c r="F42">
        <v>29.3</v>
      </c>
      <c r="G42">
        <v>0</v>
      </c>
      <c r="H42" t="s">
        <v>7501</v>
      </c>
      <c r="I42">
        <v>-0.1875</v>
      </c>
      <c r="J42" s="3">
        <f t="shared" si="0"/>
        <v>43746.401599328703</v>
      </c>
    </row>
    <row r="43" spans="1:10" x14ac:dyDescent="0.25">
      <c r="A43" s="1" t="s">
        <v>42</v>
      </c>
      <c r="B43">
        <v>-1250</v>
      </c>
      <c r="C43">
        <v>20.689530000000001</v>
      </c>
      <c r="D43">
        <v>70</v>
      </c>
      <c r="E43">
        <v>55.3</v>
      </c>
      <c r="F43">
        <v>29.3</v>
      </c>
      <c r="G43">
        <v>0</v>
      </c>
      <c r="H43" t="s">
        <v>7502</v>
      </c>
      <c r="I43">
        <v>-0.1875</v>
      </c>
      <c r="J43" s="3">
        <f t="shared" si="0"/>
        <v>43746.401671273146</v>
      </c>
    </row>
    <row r="44" spans="1:10" x14ac:dyDescent="0.25">
      <c r="A44" s="1" t="s">
        <v>43</v>
      </c>
      <c r="B44">
        <v>-1250</v>
      </c>
      <c r="C44">
        <v>20.689530000000001</v>
      </c>
      <c r="D44">
        <v>58</v>
      </c>
      <c r="E44">
        <v>54</v>
      </c>
      <c r="F44">
        <v>29.3</v>
      </c>
      <c r="G44">
        <v>0</v>
      </c>
      <c r="H44" t="s">
        <v>7503</v>
      </c>
      <c r="I44">
        <v>0</v>
      </c>
      <c r="J44" s="3">
        <f t="shared" si="0"/>
        <v>43746.402303391202</v>
      </c>
    </row>
    <row r="45" spans="1:10" x14ac:dyDescent="0.25">
      <c r="A45" s="1" t="s">
        <v>44</v>
      </c>
      <c r="B45">
        <v>-1250</v>
      </c>
      <c r="C45">
        <v>20.689530000000001</v>
      </c>
      <c r="D45">
        <v>57</v>
      </c>
      <c r="E45">
        <v>54.1</v>
      </c>
      <c r="F45">
        <v>29.3</v>
      </c>
      <c r="G45">
        <v>0</v>
      </c>
      <c r="H45" t="s">
        <v>7504</v>
      </c>
      <c r="I45">
        <v>-0.1875</v>
      </c>
      <c r="J45" s="3">
        <f t="shared" si="0"/>
        <v>43746.402377314815</v>
      </c>
    </row>
    <row r="46" spans="1:10" x14ac:dyDescent="0.25">
      <c r="A46" s="1" t="s">
        <v>45</v>
      </c>
      <c r="B46">
        <v>-1250</v>
      </c>
      <c r="C46">
        <v>20.689530000000001</v>
      </c>
      <c r="D46">
        <v>58</v>
      </c>
      <c r="E46">
        <v>54.2</v>
      </c>
      <c r="F46">
        <v>29.3</v>
      </c>
      <c r="G46">
        <v>0</v>
      </c>
      <c r="H46" t="s">
        <v>7505</v>
      </c>
      <c r="I46">
        <v>-0.1875</v>
      </c>
      <c r="J46" s="3">
        <f t="shared" si="0"/>
        <v>43746.402447858789</v>
      </c>
    </row>
    <row r="47" spans="1:10" x14ac:dyDescent="0.25">
      <c r="A47" s="1" t="s">
        <v>46</v>
      </c>
      <c r="B47">
        <v>-1250</v>
      </c>
      <c r="C47">
        <v>20.689530000000001</v>
      </c>
      <c r="D47">
        <v>59</v>
      </c>
      <c r="E47">
        <v>54.9</v>
      </c>
      <c r="F47">
        <v>29.3</v>
      </c>
      <c r="G47">
        <v>0</v>
      </c>
      <c r="H47" t="s">
        <v>7506</v>
      </c>
      <c r="I47">
        <v>-0.1875</v>
      </c>
      <c r="J47" s="3">
        <f t="shared" si="0"/>
        <v>43746.402519432864</v>
      </c>
    </row>
    <row r="48" spans="1:10" x14ac:dyDescent="0.25">
      <c r="A48" s="1" t="s">
        <v>47</v>
      </c>
      <c r="B48">
        <v>-1250</v>
      </c>
      <c r="C48">
        <v>20.689530000000001</v>
      </c>
      <c r="D48">
        <v>59</v>
      </c>
      <c r="E48">
        <v>54.4</v>
      </c>
      <c r="F48">
        <v>29.3</v>
      </c>
      <c r="G48">
        <v>0</v>
      </c>
      <c r="H48" t="s">
        <v>7507</v>
      </c>
      <c r="I48">
        <v>-0.1875</v>
      </c>
      <c r="J48" s="3">
        <f t="shared" si="0"/>
        <v>43746.402590983795</v>
      </c>
    </row>
    <row r="49" spans="1:10" x14ac:dyDescent="0.25">
      <c r="A49" s="1" t="s">
        <v>48</v>
      </c>
      <c r="B49">
        <v>-1250</v>
      </c>
      <c r="C49">
        <v>20.689530000000001</v>
      </c>
      <c r="D49">
        <v>59</v>
      </c>
      <c r="E49">
        <v>54.4</v>
      </c>
      <c r="F49">
        <v>29.3</v>
      </c>
      <c r="G49">
        <v>0</v>
      </c>
      <c r="H49" t="s">
        <v>7508</v>
      </c>
      <c r="I49">
        <v>-0.1875</v>
      </c>
      <c r="J49" s="3">
        <f t="shared" si="0"/>
        <v>43746.402662604167</v>
      </c>
    </row>
    <row r="50" spans="1:10" x14ac:dyDescent="0.25">
      <c r="A50" s="1" t="s">
        <v>49</v>
      </c>
      <c r="B50">
        <v>-1250</v>
      </c>
      <c r="C50">
        <v>20.689530000000001</v>
      </c>
      <c r="D50">
        <v>63</v>
      </c>
      <c r="E50">
        <v>54.1</v>
      </c>
      <c r="F50">
        <v>29.2</v>
      </c>
      <c r="G50">
        <v>0</v>
      </c>
      <c r="H50" t="s">
        <v>7509</v>
      </c>
      <c r="I50">
        <v>0</v>
      </c>
      <c r="J50" s="3">
        <f t="shared" si="0"/>
        <v>43746.402880092595</v>
      </c>
    </row>
    <row r="51" spans="1:10" x14ac:dyDescent="0.25">
      <c r="A51" s="1" t="s">
        <v>50</v>
      </c>
      <c r="B51">
        <v>-1250</v>
      </c>
      <c r="C51">
        <v>20.689530000000001</v>
      </c>
      <c r="D51">
        <v>63</v>
      </c>
      <c r="E51">
        <v>54.1</v>
      </c>
      <c r="F51">
        <v>29.2</v>
      </c>
      <c r="G51">
        <v>0</v>
      </c>
      <c r="H51" t="s">
        <v>7510</v>
      </c>
      <c r="I51">
        <v>-0.1875</v>
      </c>
      <c r="J51" s="3">
        <f t="shared" si="0"/>
        <v>43746.402952662036</v>
      </c>
    </row>
    <row r="52" spans="1:10" x14ac:dyDescent="0.25">
      <c r="A52" s="1" t="s">
        <v>51</v>
      </c>
      <c r="B52">
        <v>-1250</v>
      </c>
      <c r="C52">
        <v>20.689530000000001</v>
      </c>
      <c r="D52">
        <v>55</v>
      </c>
      <c r="E52">
        <v>55</v>
      </c>
      <c r="F52">
        <v>29.2</v>
      </c>
      <c r="G52">
        <v>0</v>
      </c>
      <c r="H52" t="s">
        <v>7511</v>
      </c>
      <c r="I52">
        <v>0</v>
      </c>
      <c r="J52" s="3">
        <f t="shared" si="0"/>
        <v>43746.403153206011</v>
      </c>
    </row>
    <row r="53" spans="1:10" x14ac:dyDescent="0.25">
      <c r="A53" s="1" t="s">
        <v>52</v>
      </c>
      <c r="B53">
        <v>-1250</v>
      </c>
      <c r="C53">
        <v>20.689530000000001</v>
      </c>
      <c r="D53">
        <v>60</v>
      </c>
      <c r="E53">
        <v>54.7</v>
      </c>
      <c r="F53">
        <v>29.3</v>
      </c>
      <c r="G53">
        <v>0</v>
      </c>
      <c r="H53" t="s">
        <v>7512</v>
      </c>
      <c r="I53">
        <v>-0.1875</v>
      </c>
      <c r="J53" s="3">
        <f t="shared" si="0"/>
        <v>43746.40322792824</v>
      </c>
    </row>
    <row r="54" spans="1:10" x14ac:dyDescent="0.25">
      <c r="A54" s="1" t="s">
        <v>53</v>
      </c>
      <c r="B54">
        <v>-1250</v>
      </c>
      <c r="C54">
        <v>20.689530000000001</v>
      </c>
      <c r="D54">
        <v>60</v>
      </c>
      <c r="E54">
        <v>54.3</v>
      </c>
      <c r="F54">
        <v>29.2</v>
      </c>
      <c r="G54">
        <v>0</v>
      </c>
      <c r="H54" t="s">
        <v>7513</v>
      </c>
      <c r="I54">
        <v>-0.1875</v>
      </c>
      <c r="J54" s="3">
        <f t="shared" si="0"/>
        <v>43746.403299490739</v>
      </c>
    </row>
    <row r="55" spans="1:10" x14ac:dyDescent="0.25">
      <c r="A55" s="1" t="s">
        <v>54</v>
      </c>
      <c r="B55">
        <v>-1250</v>
      </c>
      <c r="C55">
        <v>20.689530000000001</v>
      </c>
      <c r="D55">
        <v>57</v>
      </c>
      <c r="E55">
        <v>54.8</v>
      </c>
      <c r="F55">
        <v>29.2</v>
      </c>
      <c r="G55">
        <v>0</v>
      </c>
      <c r="H55" t="s">
        <v>7514</v>
      </c>
      <c r="I55">
        <v>0</v>
      </c>
      <c r="J55" s="3">
        <f t="shared" si="0"/>
        <v>43746.403470972218</v>
      </c>
    </row>
    <row r="56" spans="1:10" x14ac:dyDescent="0.25">
      <c r="A56" s="1" t="s">
        <v>55</v>
      </c>
      <c r="B56">
        <v>-1250</v>
      </c>
      <c r="C56">
        <v>20.689530000000001</v>
      </c>
      <c r="D56">
        <v>58</v>
      </c>
      <c r="E56">
        <v>54.8</v>
      </c>
      <c r="F56">
        <v>29.2</v>
      </c>
      <c r="G56">
        <v>0</v>
      </c>
      <c r="H56" t="s">
        <v>7515</v>
      </c>
      <c r="I56">
        <v>-0.1875</v>
      </c>
      <c r="J56" s="3">
        <f t="shared" si="0"/>
        <v>43746.403543912034</v>
      </c>
    </row>
    <row r="57" spans="1:10" x14ac:dyDescent="0.25">
      <c r="A57" s="1" t="s">
        <v>56</v>
      </c>
      <c r="B57">
        <v>-1250</v>
      </c>
      <c r="C57">
        <v>20.689530000000001</v>
      </c>
      <c r="D57">
        <v>58</v>
      </c>
      <c r="E57">
        <v>54.6</v>
      </c>
      <c r="F57">
        <v>29.2</v>
      </c>
      <c r="G57">
        <v>0</v>
      </c>
      <c r="H57" t="s">
        <v>7516</v>
      </c>
      <c r="I57">
        <v>-0.1875</v>
      </c>
      <c r="J57" s="3">
        <f t="shared" si="0"/>
        <v>43746.403615497686</v>
      </c>
    </row>
    <row r="58" spans="1:10" x14ac:dyDescent="0.25">
      <c r="A58" s="1" t="s">
        <v>57</v>
      </c>
      <c r="B58">
        <v>-1250</v>
      </c>
      <c r="C58">
        <v>20.689530000000001</v>
      </c>
      <c r="D58">
        <v>59</v>
      </c>
      <c r="E58">
        <v>54.4</v>
      </c>
      <c r="F58">
        <v>29.2</v>
      </c>
      <c r="G58">
        <v>0</v>
      </c>
      <c r="H58" t="s">
        <v>7517</v>
      </c>
      <c r="I58">
        <v>-0.1875</v>
      </c>
      <c r="J58" s="3">
        <f t="shared" si="0"/>
        <v>43746.40368708333</v>
      </c>
    </row>
    <row r="59" spans="1:10" x14ac:dyDescent="0.25">
      <c r="A59" s="1" t="s">
        <v>58</v>
      </c>
      <c r="B59">
        <v>-1250</v>
      </c>
      <c r="C59">
        <v>20.689530000000001</v>
      </c>
      <c r="D59">
        <v>59</v>
      </c>
      <c r="E59">
        <v>54.6</v>
      </c>
      <c r="F59">
        <v>29.2</v>
      </c>
      <c r="G59">
        <v>0</v>
      </c>
      <c r="H59" t="s">
        <v>7518</v>
      </c>
      <c r="I59">
        <v>-0.1875</v>
      </c>
      <c r="J59" s="3">
        <f t="shared" si="0"/>
        <v>43746.403758692126</v>
      </c>
    </row>
    <row r="60" spans="1:10" x14ac:dyDescent="0.25">
      <c r="A60" s="1" t="s">
        <v>59</v>
      </c>
      <c r="B60">
        <v>-1250</v>
      </c>
      <c r="C60">
        <v>20.689530000000001</v>
      </c>
      <c r="D60">
        <v>59</v>
      </c>
      <c r="E60">
        <v>54.6</v>
      </c>
      <c r="F60">
        <v>29.3</v>
      </c>
      <c r="G60">
        <v>0</v>
      </c>
      <c r="H60" t="s">
        <v>7519</v>
      </c>
      <c r="I60">
        <v>-0.1875</v>
      </c>
      <c r="J60" s="3">
        <f t="shared" si="0"/>
        <v>43746.403830266201</v>
      </c>
    </row>
    <row r="61" spans="1:10" x14ac:dyDescent="0.25">
      <c r="A61" s="1" t="s">
        <v>60</v>
      </c>
      <c r="B61">
        <v>-1250</v>
      </c>
      <c r="C61">
        <v>20.689530000000001</v>
      </c>
      <c r="D61">
        <v>61</v>
      </c>
      <c r="E61">
        <v>54.6</v>
      </c>
      <c r="F61">
        <v>29.2</v>
      </c>
      <c r="G61">
        <v>0</v>
      </c>
      <c r="H61" t="s">
        <v>7520</v>
      </c>
      <c r="I61">
        <v>-0.1875</v>
      </c>
      <c r="J61" s="3">
        <f t="shared" si="0"/>
        <v>43746.403901863428</v>
      </c>
    </row>
    <row r="62" spans="1:10" x14ac:dyDescent="0.25">
      <c r="A62" s="1" t="s">
        <v>61</v>
      </c>
      <c r="B62">
        <v>-1250</v>
      </c>
      <c r="C62">
        <v>20.689530000000001</v>
      </c>
      <c r="D62">
        <v>61</v>
      </c>
      <c r="E62">
        <v>54.8</v>
      </c>
      <c r="F62">
        <v>29.3</v>
      </c>
      <c r="G62">
        <v>0</v>
      </c>
      <c r="H62" t="s">
        <v>7521</v>
      </c>
      <c r="I62">
        <v>-0.1875</v>
      </c>
      <c r="J62" s="3">
        <f t="shared" si="0"/>
        <v>43746.403973449073</v>
      </c>
    </row>
    <row r="63" spans="1:10" x14ac:dyDescent="0.25">
      <c r="A63" s="1" t="s">
        <v>62</v>
      </c>
      <c r="B63">
        <v>-1250</v>
      </c>
      <c r="C63">
        <v>20.689530000000001</v>
      </c>
      <c r="D63">
        <v>61</v>
      </c>
      <c r="E63">
        <v>54.5</v>
      </c>
      <c r="F63">
        <v>29.2</v>
      </c>
      <c r="G63">
        <v>0</v>
      </c>
      <c r="H63" t="s">
        <v>7522</v>
      </c>
      <c r="I63">
        <v>-0.1875</v>
      </c>
      <c r="J63" s="3">
        <f t="shared" si="0"/>
        <v>43746.404045046293</v>
      </c>
    </row>
    <row r="64" spans="1:10" x14ac:dyDescent="0.25">
      <c r="A64" s="1" t="s">
        <v>63</v>
      </c>
      <c r="B64">
        <v>-1250</v>
      </c>
      <c r="C64">
        <v>20.689530000000001</v>
      </c>
      <c r="D64">
        <v>61</v>
      </c>
      <c r="E64">
        <v>54.7</v>
      </c>
      <c r="F64">
        <v>29.3</v>
      </c>
      <c r="G64">
        <v>0</v>
      </c>
      <c r="H64" t="s">
        <v>7523</v>
      </c>
      <c r="I64">
        <v>-0.1875</v>
      </c>
      <c r="J64" s="3">
        <f t="shared" si="0"/>
        <v>43746.404116620368</v>
      </c>
    </row>
    <row r="65" spans="1:10" x14ac:dyDescent="0.25">
      <c r="A65" s="1" t="s">
        <v>64</v>
      </c>
      <c r="B65">
        <v>-1250</v>
      </c>
      <c r="C65">
        <v>20.689530000000001</v>
      </c>
      <c r="D65">
        <v>62</v>
      </c>
      <c r="E65">
        <v>55</v>
      </c>
      <c r="F65">
        <v>29.3</v>
      </c>
      <c r="G65">
        <v>0</v>
      </c>
      <c r="H65" t="s">
        <v>7524</v>
      </c>
      <c r="I65">
        <v>-0.1875</v>
      </c>
      <c r="J65" s="3">
        <f t="shared" si="0"/>
        <v>43746.40418824074</v>
      </c>
    </row>
    <row r="66" spans="1:10" x14ac:dyDescent="0.25">
      <c r="A66" s="1" t="s">
        <v>65</v>
      </c>
      <c r="B66">
        <v>-1250</v>
      </c>
      <c r="C66">
        <v>20.689530000000001</v>
      </c>
      <c r="D66">
        <v>62</v>
      </c>
      <c r="E66">
        <v>54.9</v>
      </c>
      <c r="F66">
        <v>29.2</v>
      </c>
      <c r="G66">
        <v>0</v>
      </c>
      <c r="H66" t="s">
        <v>7525</v>
      </c>
      <c r="I66">
        <v>-0.1875</v>
      </c>
      <c r="J66" s="3">
        <f t="shared" si="0"/>
        <v>43746.404259791663</v>
      </c>
    </row>
    <row r="67" spans="1:10" x14ac:dyDescent="0.25">
      <c r="A67" s="1" t="s">
        <v>66</v>
      </c>
      <c r="B67">
        <v>-1250</v>
      </c>
      <c r="C67">
        <v>20.689530000000001</v>
      </c>
      <c r="D67">
        <v>63</v>
      </c>
      <c r="E67">
        <v>54.7</v>
      </c>
      <c r="F67">
        <v>29.3</v>
      </c>
      <c r="G67">
        <v>0</v>
      </c>
      <c r="H67" t="s">
        <v>7526</v>
      </c>
      <c r="I67">
        <v>-0.1875</v>
      </c>
      <c r="J67" s="3">
        <f t="shared" ref="J67:J130" si="1">(H67/86400000)+25569+(7/24)</f>
        <v>43746.404331412035</v>
      </c>
    </row>
    <row r="68" spans="1:10" x14ac:dyDescent="0.25">
      <c r="A68" s="1" t="s">
        <v>67</v>
      </c>
      <c r="B68">
        <v>-1250</v>
      </c>
      <c r="C68">
        <v>20.689530000000001</v>
      </c>
      <c r="D68">
        <v>62</v>
      </c>
      <c r="E68">
        <v>54.8</v>
      </c>
      <c r="F68">
        <v>29.3</v>
      </c>
      <c r="G68">
        <v>0</v>
      </c>
      <c r="H68" t="s">
        <v>7527</v>
      </c>
      <c r="I68">
        <v>-0.1875</v>
      </c>
      <c r="J68" s="3">
        <f t="shared" si="1"/>
        <v>43746.404403009255</v>
      </c>
    </row>
    <row r="69" spans="1:10" x14ac:dyDescent="0.25">
      <c r="A69" s="1" t="s">
        <v>68</v>
      </c>
      <c r="B69">
        <v>-1250</v>
      </c>
      <c r="C69">
        <v>20.689530000000001</v>
      </c>
      <c r="D69">
        <v>62</v>
      </c>
      <c r="E69">
        <v>54.6</v>
      </c>
      <c r="F69">
        <v>29.3</v>
      </c>
      <c r="G69">
        <v>0</v>
      </c>
      <c r="H69" t="s">
        <v>7528</v>
      </c>
      <c r="I69">
        <v>-0.1875</v>
      </c>
      <c r="J69" s="3">
        <f t="shared" si="1"/>
        <v>43746.40447454861</v>
      </c>
    </row>
    <row r="70" spans="1:10" x14ac:dyDescent="0.25">
      <c r="A70" s="1" t="s">
        <v>69</v>
      </c>
      <c r="B70">
        <v>-1250</v>
      </c>
      <c r="C70">
        <v>20.689530000000001</v>
      </c>
      <c r="D70">
        <v>62</v>
      </c>
      <c r="E70">
        <v>54.4</v>
      </c>
      <c r="F70">
        <v>29.2</v>
      </c>
      <c r="G70">
        <v>0</v>
      </c>
      <c r="H70" t="s">
        <v>7529</v>
      </c>
      <c r="I70">
        <v>-0.1875</v>
      </c>
      <c r="J70" s="3">
        <f t="shared" si="1"/>
        <v>43746.404546168975</v>
      </c>
    </row>
    <row r="71" spans="1:10" x14ac:dyDescent="0.25">
      <c r="A71" s="1" t="s">
        <v>70</v>
      </c>
      <c r="B71">
        <v>-1250</v>
      </c>
      <c r="C71">
        <v>20.689530000000001</v>
      </c>
      <c r="D71">
        <v>62</v>
      </c>
      <c r="E71">
        <v>54.6</v>
      </c>
      <c r="F71">
        <v>29.2</v>
      </c>
      <c r="G71">
        <v>0</v>
      </c>
      <c r="H71" t="s">
        <v>7530</v>
      </c>
      <c r="I71">
        <v>-0.1875</v>
      </c>
      <c r="J71" s="3">
        <f t="shared" si="1"/>
        <v>43746.404630844903</v>
      </c>
    </row>
    <row r="72" spans="1:10" x14ac:dyDescent="0.25">
      <c r="A72" s="1" t="s">
        <v>71</v>
      </c>
      <c r="B72">
        <v>-1250</v>
      </c>
      <c r="C72">
        <v>20.689530000000001</v>
      </c>
      <c r="D72">
        <v>62</v>
      </c>
      <c r="E72">
        <v>54.5</v>
      </c>
      <c r="F72">
        <v>29.2</v>
      </c>
      <c r="G72">
        <v>0</v>
      </c>
      <c r="H72" t="s">
        <v>7531</v>
      </c>
      <c r="I72">
        <v>-0.1875</v>
      </c>
      <c r="J72" s="3">
        <f t="shared" si="1"/>
        <v>43746.40470126157</v>
      </c>
    </row>
    <row r="73" spans="1:10" x14ac:dyDescent="0.25">
      <c r="A73" s="1" t="s">
        <v>72</v>
      </c>
      <c r="B73">
        <v>-1250</v>
      </c>
      <c r="C73">
        <v>20.689530000000001</v>
      </c>
      <c r="D73">
        <v>62</v>
      </c>
      <c r="E73">
        <v>54.7</v>
      </c>
      <c r="F73">
        <v>29.3</v>
      </c>
      <c r="G73">
        <v>0</v>
      </c>
      <c r="H73" t="s">
        <v>7532</v>
      </c>
      <c r="I73">
        <v>-0.1875</v>
      </c>
      <c r="J73" s="3">
        <f t="shared" si="1"/>
        <v>43746.404772847221</v>
      </c>
    </row>
    <row r="74" spans="1:10" x14ac:dyDescent="0.25">
      <c r="A74" s="1" t="s">
        <v>73</v>
      </c>
      <c r="B74">
        <v>-1250</v>
      </c>
      <c r="C74">
        <v>20.689530000000001</v>
      </c>
      <c r="D74">
        <v>62</v>
      </c>
      <c r="E74">
        <v>54.9</v>
      </c>
      <c r="F74">
        <v>29.2</v>
      </c>
      <c r="G74">
        <v>0</v>
      </c>
      <c r="H74" t="s">
        <v>7533</v>
      </c>
      <c r="I74">
        <v>-0.1875</v>
      </c>
      <c r="J74" s="3">
        <f t="shared" si="1"/>
        <v>43746.404844432873</v>
      </c>
    </row>
    <row r="75" spans="1:10" x14ac:dyDescent="0.25">
      <c r="A75" s="1" t="s">
        <v>74</v>
      </c>
      <c r="B75">
        <v>-1250</v>
      </c>
      <c r="C75">
        <v>20.689530000000001</v>
      </c>
      <c r="D75">
        <v>62</v>
      </c>
      <c r="E75">
        <v>54.6</v>
      </c>
      <c r="F75">
        <v>29.3</v>
      </c>
      <c r="G75">
        <v>0</v>
      </c>
      <c r="H75" t="s">
        <v>7534</v>
      </c>
      <c r="I75">
        <v>-0.1875</v>
      </c>
      <c r="J75" s="3">
        <f t="shared" si="1"/>
        <v>43746.404916030086</v>
      </c>
    </row>
    <row r="76" spans="1:10" x14ac:dyDescent="0.25">
      <c r="A76" s="1" t="s">
        <v>75</v>
      </c>
      <c r="B76">
        <v>-1250</v>
      </c>
      <c r="C76">
        <v>20.689530000000001</v>
      </c>
      <c r="D76">
        <v>62</v>
      </c>
      <c r="E76">
        <v>54.5</v>
      </c>
      <c r="F76">
        <v>29.3</v>
      </c>
      <c r="G76">
        <v>0</v>
      </c>
      <c r="H76" t="s">
        <v>7535</v>
      </c>
      <c r="I76">
        <v>-0.1875</v>
      </c>
      <c r="J76" s="3">
        <f t="shared" si="1"/>
        <v>43746.404987638882</v>
      </c>
    </row>
    <row r="77" spans="1:10" x14ac:dyDescent="0.25">
      <c r="A77" s="1" t="s">
        <v>76</v>
      </c>
      <c r="B77">
        <v>-1250</v>
      </c>
      <c r="C77">
        <v>20.689530000000001</v>
      </c>
      <c r="D77">
        <v>61</v>
      </c>
      <c r="E77">
        <v>54.7</v>
      </c>
      <c r="F77">
        <v>29.3</v>
      </c>
      <c r="G77">
        <v>0</v>
      </c>
      <c r="H77" t="s">
        <v>7536</v>
      </c>
      <c r="I77">
        <v>-0.1875</v>
      </c>
      <c r="J77" s="3">
        <f t="shared" si="1"/>
        <v>43746.405059201388</v>
      </c>
    </row>
    <row r="78" spans="1:10" x14ac:dyDescent="0.25">
      <c r="A78" s="1" t="s">
        <v>77</v>
      </c>
      <c r="B78">
        <v>-1250</v>
      </c>
      <c r="C78">
        <v>20.689530000000001</v>
      </c>
      <c r="D78">
        <v>62</v>
      </c>
      <c r="E78">
        <v>54.7</v>
      </c>
      <c r="F78">
        <v>29.3</v>
      </c>
      <c r="G78">
        <v>0</v>
      </c>
      <c r="H78" t="s">
        <v>7537</v>
      </c>
      <c r="I78">
        <v>-0.1875</v>
      </c>
      <c r="J78" s="3">
        <f t="shared" si="1"/>
        <v>43746.405130775463</v>
      </c>
    </row>
    <row r="79" spans="1:10" x14ac:dyDescent="0.25">
      <c r="A79" s="1" t="s">
        <v>78</v>
      </c>
      <c r="B79">
        <v>-1250</v>
      </c>
      <c r="C79">
        <v>20.689530000000001</v>
      </c>
      <c r="D79">
        <v>63</v>
      </c>
      <c r="E79">
        <v>54.6</v>
      </c>
      <c r="F79">
        <v>29.3</v>
      </c>
      <c r="G79">
        <v>0</v>
      </c>
      <c r="H79" t="s">
        <v>7538</v>
      </c>
      <c r="I79">
        <v>-0.1875</v>
      </c>
      <c r="J79" s="3">
        <f t="shared" si="1"/>
        <v>43746.405202337955</v>
      </c>
    </row>
    <row r="80" spans="1:10" x14ac:dyDescent="0.25">
      <c r="A80" s="1" t="s">
        <v>79</v>
      </c>
      <c r="B80">
        <v>-1250</v>
      </c>
      <c r="C80">
        <v>20.689530000000001</v>
      </c>
      <c r="D80">
        <v>62</v>
      </c>
      <c r="E80">
        <v>54.4</v>
      </c>
      <c r="F80">
        <v>29.3</v>
      </c>
      <c r="G80">
        <v>0</v>
      </c>
      <c r="H80" t="s">
        <v>7539</v>
      </c>
      <c r="I80">
        <v>-0.1875</v>
      </c>
      <c r="J80" s="3">
        <f t="shared" si="1"/>
        <v>43746.405273935183</v>
      </c>
    </row>
    <row r="81" spans="1:10" x14ac:dyDescent="0.25">
      <c r="A81" s="1" t="s">
        <v>80</v>
      </c>
      <c r="B81">
        <v>-1250</v>
      </c>
      <c r="C81">
        <v>20.689530000000001</v>
      </c>
      <c r="D81">
        <v>63</v>
      </c>
      <c r="E81">
        <v>54.5</v>
      </c>
      <c r="F81">
        <v>29.3</v>
      </c>
      <c r="G81">
        <v>0</v>
      </c>
      <c r="H81" t="s">
        <v>7540</v>
      </c>
      <c r="I81">
        <v>-0.1875</v>
      </c>
      <c r="J81" s="3">
        <f t="shared" si="1"/>
        <v>43746.405345486106</v>
      </c>
    </row>
    <row r="82" spans="1:10" x14ac:dyDescent="0.25">
      <c r="A82" s="1" t="s">
        <v>81</v>
      </c>
      <c r="B82">
        <v>-1250</v>
      </c>
      <c r="C82">
        <v>20.689530000000001</v>
      </c>
      <c r="D82">
        <v>62</v>
      </c>
      <c r="E82">
        <v>54.6</v>
      </c>
      <c r="F82">
        <v>29.3</v>
      </c>
      <c r="G82">
        <v>0</v>
      </c>
      <c r="H82" t="s">
        <v>7541</v>
      </c>
      <c r="I82">
        <v>-0.1875</v>
      </c>
      <c r="J82" s="3">
        <f t="shared" si="1"/>
        <v>43746.405417071757</v>
      </c>
    </row>
    <row r="83" spans="1:10" x14ac:dyDescent="0.25">
      <c r="A83" s="1" t="s">
        <v>82</v>
      </c>
      <c r="B83">
        <v>-1250</v>
      </c>
      <c r="C83">
        <v>20.689530000000001</v>
      </c>
      <c r="D83">
        <v>62</v>
      </c>
      <c r="E83">
        <v>54.9</v>
      </c>
      <c r="F83">
        <v>29.3</v>
      </c>
      <c r="G83">
        <v>0</v>
      </c>
      <c r="H83" t="s">
        <v>7542</v>
      </c>
      <c r="I83">
        <v>-0.1875</v>
      </c>
      <c r="J83" s="3">
        <f t="shared" si="1"/>
        <v>43746.405488645833</v>
      </c>
    </row>
    <row r="84" spans="1:10" x14ac:dyDescent="0.25">
      <c r="A84" s="1" t="s">
        <v>83</v>
      </c>
      <c r="B84">
        <v>-1250</v>
      </c>
      <c r="C84">
        <v>20.689530000000001</v>
      </c>
      <c r="D84">
        <v>62</v>
      </c>
      <c r="E84">
        <v>54.8</v>
      </c>
      <c r="F84">
        <v>29.3</v>
      </c>
      <c r="G84">
        <v>0</v>
      </c>
      <c r="H84" t="s">
        <v>7543</v>
      </c>
      <c r="I84">
        <v>-0.1875</v>
      </c>
      <c r="J84" s="3">
        <f t="shared" si="1"/>
        <v>43746.405560208332</v>
      </c>
    </row>
    <row r="85" spans="1:10" x14ac:dyDescent="0.25">
      <c r="A85" s="1" t="s">
        <v>84</v>
      </c>
      <c r="B85">
        <v>-1250</v>
      </c>
      <c r="C85">
        <v>20.689530000000001</v>
      </c>
      <c r="D85">
        <v>62</v>
      </c>
      <c r="E85">
        <v>54.8</v>
      </c>
      <c r="F85">
        <v>29.3</v>
      </c>
      <c r="G85">
        <v>0</v>
      </c>
      <c r="H85" t="s">
        <v>7544</v>
      </c>
      <c r="I85">
        <v>-0.1875</v>
      </c>
      <c r="J85" s="3">
        <f t="shared" si="1"/>
        <v>43746.405631828697</v>
      </c>
    </row>
    <row r="86" spans="1:10" x14ac:dyDescent="0.25">
      <c r="A86" s="1" t="s">
        <v>85</v>
      </c>
      <c r="B86">
        <v>-1250</v>
      </c>
      <c r="C86">
        <v>20.689530000000001</v>
      </c>
      <c r="D86">
        <v>61</v>
      </c>
      <c r="E86">
        <v>54.7</v>
      </c>
      <c r="F86">
        <v>29.3</v>
      </c>
      <c r="G86">
        <v>0</v>
      </c>
      <c r="H86" t="s">
        <v>7545</v>
      </c>
      <c r="I86">
        <v>-0.1875</v>
      </c>
      <c r="J86" s="3">
        <f t="shared" si="1"/>
        <v>43746.405703391203</v>
      </c>
    </row>
    <row r="87" spans="1:10" x14ac:dyDescent="0.25">
      <c r="A87" s="1" t="s">
        <v>86</v>
      </c>
      <c r="B87">
        <v>-1250</v>
      </c>
      <c r="C87">
        <v>20.689530000000001</v>
      </c>
      <c r="D87">
        <v>57</v>
      </c>
      <c r="E87">
        <v>54.3</v>
      </c>
      <c r="F87">
        <v>29.3</v>
      </c>
      <c r="G87">
        <v>0</v>
      </c>
      <c r="H87" t="s">
        <v>7546</v>
      </c>
      <c r="I87">
        <v>-0.1875</v>
      </c>
      <c r="J87" s="3">
        <f t="shared" si="1"/>
        <v>43746.405774953702</v>
      </c>
    </row>
    <row r="88" spans="1:10" x14ac:dyDescent="0.25">
      <c r="A88" s="1" t="s">
        <v>87</v>
      </c>
      <c r="B88">
        <v>-1250</v>
      </c>
      <c r="C88">
        <v>20.689530000000001</v>
      </c>
      <c r="D88">
        <v>57</v>
      </c>
      <c r="E88">
        <v>54.3</v>
      </c>
      <c r="F88">
        <v>29.4</v>
      </c>
      <c r="G88">
        <v>0</v>
      </c>
      <c r="H88" t="s">
        <v>7547</v>
      </c>
      <c r="I88">
        <v>-0.1875</v>
      </c>
      <c r="J88" s="3">
        <f t="shared" si="1"/>
        <v>43746.405846516202</v>
      </c>
    </row>
    <row r="89" spans="1:10" x14ac:dyDescent="0.25">
      <c r="A89" s="1" t="s">
        <v>88</v>
      </c>
      <c r="B89">
        <v>-1250</v>
      </c>
      <c r="C89">
        <v>20.689530000000001</v>
      </c>
      <c r="D89">
        <v>60</v>
      </c>
      <c r="E89">
        <v>54.8</v>
      </c>
      <c r="F89">
        <v>29.3</v>
      </c>
      <c r="G89">
        <v>0</v>
      </c>
      <c r="H89" t="s">
        <v>7548</v>
      </c>
      <c r="I89">
        <v>-0.1875</v>
      </c>
      <c r="J89" s="3">
        <f t="shared" si="1"/>
        <v>43746.405930023146</v>
      </c>
    </row>
    <row r="90" spans="1:10" x14ac:dyDescent="0.25">
      <c r="A90" s="1" t="s">
        <v>89</v>
      </c>
      <c r="B90">
        <v>-1250</v>
      </c>
      <c r="C90">
        <v>20.689530000000001</v>
      </c>
      <c r="D90">
        <v>60</v>
      </c>
      <c r="E90">
        <v>54.5</v>
      </c>
      <c r="F90">
        <v>29.3</v>
      </c>
      <c r="G90">
        <v>0</v>
      </c>
      <c r="H90" t="s">
        <v>7549</v>
      </c>
      <c r="I90">
        <v>-0.1875</v>
      </c>
      <c r="J90" s="3">
        <f t="shared" si="1"/>
        <v>43746.406001608797</v>
      </c>
    </row>
    <row r="91" spans="1:10" x14ac:dyDescent="0.25">
      <c r="A91" s="1" t="s">
        <v>90</v>
      </c>
      <c r="B91">
        <v>-1250</v>
      </c>
      <c r="C91">
        <v>20.689530000000001</v>
      </c>
      <c r="D91">
        <v>59</v>
      </c>
      <c r="E91">
        <v>54.4</v>
      </c>
      <c r="F91">
        <v>29.3</v>
      </c>
      <c r="G91">
        <v>0</v>
      </c>
      <c r="H91" t="s">
        <v>7550</v>
      </c>
      <c r="I91">
        <v>-0.1875</v>
      </c>
      <c r="J91" s="3">
        <f t="shared" si="1"/>
        <v>43746.406073148144</v>
      </c>
    </row>
    <row r="92" spans="1:10" x14ac:dyDescent="0.25">
      <c r="A92" s="1" t="s">
        <v>91</v>
      </c>
      <c r="B92">
        <v>-1250</v>
      </c>
      <c r="C92">
        <v>20.689530000000001</v>
      </c>
      <c r="D92">
        <v>59</v>
      </c>
      <c r="E92">
        <v>54.1</v>
      </c>
      <c r="F92">
        <v>29.3</v>
      </c>
      <c r="G92">
        <v>0</v>
      </c>
      <c r="H92" t="s">
        <v>7551</v>
      </c>
      <c r="I92">
        <v>-0.1875</v>
      </c>
      <c r="J92" s="3">
        <f t="shared" si="1"/>
        <v>43746.406144768516</v>
      </c>
    </row>
    <row r="93" spans="1:10" x14ac:dyDescent="0.25">
      <c r="A93" s="1" t="s">
        <v>92</v>
      </c>
      <c r="B93">
        <v>-1250</v>
      </c>
      <c r="C93">
        <v>20.689530000000001</v>
      </c>
      <c r="D93">
        <v>60</v>
      </c>
      <c r="E93">
        <v>54.1</v>
      </c>
      <c r="F93">
        <v>29.3</v>
      </c>
      <c r="G93">
        <v>0</v>
      </c>
      <c r="H93" t="s">
        <v>7552</v>
      </c>
      <c r="I93">
        <v>-0.1875</v>
      </c>
      <c r="J93" s="3">
        <f t="shared" si="1"/>
        <v>43746.406216296295</v>
      </c>
    </row>
    <row r="94" spans="1:10" x14ac:dyDescent="0.25">
      <c r="A94" s="1" t="s">
        <v>93</v>
      </c>
      <c r="B94">
        <v>-1250</v>
      </c>
      <c r="C94">
        <v>20.689530000000001</v>
      </c>
      <c r="D94">
        <v>59</v>
      </c>
      <c r="E94">
        <v>54</v>
      </c>
      <c r="F94">
        <v>29.3</v>
      </c>
      <c r="G94">
        <v>0</v>
      </c>
      <c r="H94" t="s">
        <v>7553</v>
      </c>
      <c r="I94">
        <v>-0.1875</v>
      </c>
      <c r="J94" s="3">
        <f t="shared" si="1"/>
        <v>43746.406287858794</v>
      </c>
    </row>
    <row r="95" spans="1:10" x14ac:dyDescent="0.25">
      <c r="A95" s="1" t="s">
        <v>94</v>
      </c>
      <c r="B95">
        <v>-1250</v>
      </c>
      <c r="C95">
        <v>20.689530000000001</v>
      </c>
      <c r="D95">
        <v>58</v>
      </c>
      <c r="E95">
        <v>54.1</v>
      </c>
      <c r="F95">
        <v>29.3</v>
      </c>
      <c r="G95">
        <v>0</v>
      </c>
      <c r="H95" t="s">
        <v>7554</v>
      </c>
      <c r="I95">
        <v>-0.1875</v>
      </c>
      <c r="J95" s="3">
        <f t="shared" si="1"/>
        <v>43746.406359432869</v>
      </c>
    </row>
    <row r="96" spans="1:10" x14ac:dyDescent="0.25">
      <c r="A96" s="1" t="s">
        <v>95</v>
      </c>
      <c r="B96">
        <v>-1250</v>
      </c>
      <c r="C96">
        <v>20.689530000000001</v>
      </c>
      <c r="D96">
        <v>57</v>
      </c>
      <c r="E96">
        <v>54</v>
      </c>
      <c r="F96">
        <v>29.3</v>
      </c>
      <c r="G96">
        <v>0</v>
      </c>
      <c r="H96" t="s">
        <v>7555</v>
      </c>
      <c r="I96">
        <v>-0.1875</v>
      </c>
      <c r="J96" s="3">
        <f t="shared" si="1"/>
        <v>43746.406431006944</v>
      </c>
    </row>
    <row r="97" spans="1:10" x14ac:dyDescent="0.25">
      <c r="A97" s="1" t="s">
        <v>96</v>
      </c>
      <c r="B97">
        <v>-1250</v>
      </c>
      <c r="C97">
        <v>20.689530000000001</v>
      </c>
      <c r="D97">
        <v>57</v>
      </c>
      <c r="E97">
        <v>53.9</v>
      </c>
      <c r="F97">
        <v>29.3</v>
      </c>
      <c r="G97">
        <v>0</v>
      </c>
      <c r="H97" t="s">
        <v>7556</v>
      </c>
      <c r="I97">
        <v>-0.1875</v>
      </c>
      <c r="J97" s="3">
        <f t="shared" si="1"/>
        <v>43746.406502592588</v>
      </c>
    </row>
    <row r="98" spans="1:10" x14ac:dyDescent="0.25">
      <c r="A98" s="1" t="s">
        <v>97</v>
      </c>
      <c r="B98">
        <v>-1250</v>
      </c>
      <c r="C98">
        <v>20.689530000000001</v>
      </c>
      <c r="D98">
        <v>58</v>
      </c>
      <c r="E98">
        <v>53.9</v>
      </c>
      <c r="F98">
        <v>29.3</v>
      </c>
      <c r="G98">
        <v>0</v>
      </c>
      <c r="H98" t="s">
        <v>7557</v>
      </c>
      <c r="I98">
        <v>-0.1875</v>
      </c>
      <c r="J98" s="3">
        <f t="shared" si="1"/>
        <v>43746.40657417824</v>
      </c>
    </row>
    <row r="99" spans="1:10" x14ac:dyDescent="0.25">
      <c r="A99" s="1" t="s">
        <v>98</v>
      </c>
      <c r="B99">
        <v>-1250</v>
      </c>
      <c r="C99">
        <v>20.689530000000001</v>
      </c>
      <c r="D99">
        <v>58</v>
      </c>
      <c r="E99">
        <v>54.2</v>
      </c>
      <c r="F99">
        <v>29.3</v>
      </c>
      <c r="G99">
        <v>0</v>
      </c>
      <c r="H99" t="s">
        <v>7558</v>
      </c>
      <c r="I99">
        <v>-0.1875</v>
      </c>
      <c r="J99" s="3">
        <f t="shared" si="1"/>
        <v>43746.406645763891</v>
      </c>
    </row>
    <row r="100" spans="1:10" x14ac:dyDescent="0.25">
      <c r="A100" s="1" t="s">
        <v>99</v>
      </c>
      <c r="B100">
        <v>-1250</v>
      </c>
      <c r="C100">
        <v>20.689530000000001</v>
      </c>
      <c r="D100">
        <v>58</v>
      </c>
      <c r="E100">
        <v>54.2</v>
      </c>
      <c r="F100">
        <v>29.3</v>
      </c>
      <c r="G100">
        <v>0</v>
      </c>
      <c r="H100" t="s">
        <v>7559</v>
      </c>
      <c r="I100">
        <v>-0.1875</v>
      </c>
      <c r="J100" s="3">
        <f t="shared" si="1"/>
        <v>43746.406717349535</v>
      </c>
    </row>
    <row r="101" spans="1:10" x14ac:dyDescent="0.25">
      <c r="A101" s="1" t="s">
        <v>100</v>
      </c>
      <c r="B101">
        <v>-1250</v>
      </c>
      <c r="C101">
        <v>20.689530000000001</v>
      </c>
      <c r="D101">
        <v>58</v>
      </c>
      <c r="E101">
        <v>54</v>
      </c>
      <c r="F101">
        <v>29.3</v>
      </c>
      <c r="G101">
        <v>0</v>
      </c>
      <c r="H101" t="s">
        <v>7560</v>
      </c>
      <c r="I101">
        <v>-0.1875</v>
      </c>
      <c r="J101" s="3">
        <f t="shared" si="1"/>
        <v>43746.40678892361</v>
      </c>
    </row>
    <row r="102" spans="1:10" x14ac:dyDescent="0.25">
      <c r="A102" s="1" t="s">
        <v>101</v>
      </c>
      <c r="B102">
        <v>-1250</v>
      </c>
      <c r="C102">
        <v>20.689530000000001</v>
      </c>
      <c r="D102">
        <v>58</v>
      </c>
      <c r="E102">
        <v>54</v>
      </c>
      <c r="F102">
        <v>29.3</v>
      </c>
      <c r="G102">
        <v>0</v>
      </c>
      <c r="H102" t="s">
        <v>7561</v>
      </c>
      <c r="I102">
        <v>-0.1875</v>
      </c>
      <c r="J102" s="3">
        <f t="shared" si="1"/>
        <v>43746.406860462965</v>
      </c>
    </row>
    <row r="103" spans="1:10" x14ac:dyDescent="0.25">
      <c r="A103" s="1" t="s">
        <v>102</v>
      </c>
      <c r="B103">
        <v>-1250</v>
      </c>
      <c r="C103">
        <v>20.689530000000001</v>
      </c>
      <c r="D103">
        <v>58</v>
      </c>
      <c r="E103">
        <v>54</v>
      </c>
      <c r="F103">
        <v>29.3</v>
      </c>
      <c r="G103">
        <v>0</v>
      </c>
      <c r="H103" t="s">
        <v>7562</v>
      </c>
      <c r="I103">
        <v>-0.1875</v>
      </c>
      <c r="J103" s="3">
        <f t="shared" si="1"/>
        <v>43746.406932048609</v>
      </c>
    </row>
    <row r="104" spans="1:10" x14ac:dyDescent="0.25">
      <c r="A104" s="1" t="s">
        <v>103</v>
      </c>
      <c r="B104">
        <v>-1250</v>
      </c>
      <c r="C104">
        <v>20.689530000000001</v>
      </c>
      <c r="D104">
        <v>59</v>
      </c>
      <c r="E104">
        <v>53.9</v>
      </c>
      <c r="F104">
        <v>29.3</v>
      </c>
      <c r="G104">
        <v>0</v>
      </c>
      <c r="H104" t="s">
        <v>7563</v>
      </c>
      <c r="I104">
        <v>-0.1875</v>
      </c>
      <c r="J104" s="3">
        <f t="shared" si="1"/>
        <v>43746.407003645836</v>
      </c>
    </row>
    <row r="105" spans="1:10" x14ac:dyDescent="0.25">
      <c r="A105" s="1" t="s">
        <v>104</v>
      </c>
      <c r="B105">
        <v>-1250</v>
      </c>
      <c r="C105">
        <v>20.689530000000001</v>
      </c>
      <c r="D105">
        <v>59</v>
      </c>
      <c r="E105">
        <v>53.8</v>
      </c>
      <c r="F105">
        <v>29.3</v>
      </c>
      <c r="G105">
        <v>0</v>
      </c>
      <c r="H105" t="s">
        <v>7564</v>
      </c>
      <c r="I105">
        <v>-0.1875</v>
      </c>
      <c r="J105" s="3">
        <f t="shared" si="1"/>
        <v>43746.407075196759</v>
      </c>
    </row>
    <row r="106" spans="1:10" x14ac:dyDescent="0.25">
      <c r="A106" s="1" t="s">
        <v>105</v>
      </c>
      <c r="B106">
        <v>-1250</v>
      </c>
      <c r="C106">
        <v>20.689530000000001</v>
      </c>
      <c r="D106">
        <v>58</v>
      </c>
      <c r="E106">
        <v>53.9</v>
      </c>
      <c r="F106">
        <v>29.3</v>
      </c>
      <c r="G106">
        <v>0</v>
      </c>
      <c r="H106" t="s">
        <v>7565</v>
      </c>
      <c r="I106">
        <v>-0.1875</v>
      </c>
      <c r="J106" s="3">
        <f t="shared" si="1"/>
        <v>43746.4071468287</v>
      </c>
    </row>
    <row r="107" spans="1:10" x14ac:dyDescent="0.25">
      <c r="A107" s="1" t="s">
        <v>106</v>
      </c>
      <c r="B107">
        <v>-1250</v>
      </c>
      <c r="C107">
        <v>20.689530000000001</v>
      </c>
      <c r="D107">
        <v>58</v>
      </c>
      <c r="E107">
        <v>54.2</v>
      </c>
      <c r="F107">
        <v>29.3</v>
      </c>
      <c r="G107">
        <v>0</v>
      </c>
      <c r="H107" t="s">
        <v>7566</v>
      </c>
      <c r="I107">
        <v>-0.1875</v>
      </c>
      <c r="J107" s="3">
        <f t="shared" si="1"/>
        <v>43746.407218368055</v>
      </c>
    </row>
    <row r="108" spans="1:10" x14ac:dyDescent="0.25">
      <c r="A108" s="1" t="s">
        <v>107</v>
      </c>
      <c r="B108">
        <v>-1250</v>
      </c>
      <c r="C108">
        <v>20.689530000000001</v>
      </c>
      <c r="D108">
        <v>58</v>
      </c>
      <c r="E108">
        <v>53.8</v>
      </c>
      <c r="F108">
        <v>29.3</v>
      </c>
      <c r="G108">
        <v>0</v>
      </c>
      <c r="H108" t="s">
        <v>7567</v>
      </c>
      <c r="I108">
        <v>-0.1875</v>
      </c>
      <c r="J108" s="3">
        <f t="shared" si="1"/>
        <v>43746.407290011572</v>
      </c>
    </row>
    <row r="109" spans="1:10" x14ac:dyDescent="0.25">
      <c r="A109" s="1" t="s">
        <v>108</v>
      </c>
      <c r="B109">
        <v>-1250</v>
      </c>
      <c r="C109">
        <v>20.689530000000001</v>
      </c>
      <c r="D109">
        <v>58</v>
      </c>
      <c r="E109">
        <v>53.7</v>
      </c>
      <c r="F109">
        <v>29.3</v>
      </c>
      <c r="G109">
        <v>0</v>
      </c>
      <c r="H109" t="s">
        <v>7568</v>
      </c>
      <c r="I109">
        <v>-0.1875</v>
      </c>
      <c r="J109" s="3">
        <f t="shared" si="1"/>
        <v>43746.40736153935</v>
      </c>
    </row>
    <row r="110" spans="1:10" x14ac:dyDescent="0.25">
      <c r="A110" s="1" t="s">
        <v>109</v>
      </c>
      <c r="B110">
        <v>-1250</v>
      </c>
      <c r="C110">
        <v>20.689530000000001</v>
      </c>
      <c r="D110">
        <v>58</v>
      </c>
      <c r="E110">
        <v>53.9</v>
      </c>
      <c r="F110">
        <v>29.3</v>
      </c>
      <c r="G110">
        <v>0</v>
      </c>
      <c r="H110" t="s">
        <v>7569</v>
      </c>
      <c r="I110">
        <v>-0.1875</v>
      </c>
      <c r="J110" s="3">
        <f t="shared" si="1"/>
        <v>43746.407433101849</v>
      </c>
    </row>
    <row r="111" spans="1:10" x14ac:dyDescent="0.25">
      <c r="A111" s="1" t="s">
        <v>110</v>
      </c>
      <c r="B111">
        <v>-1250</v>
      </c>
      <c r="C111">
        <v>20.689530000000001</v>
      </c>
      <c r="D111">
        <v>59</v>
      </c>
      <c r="E111">
        <v>53.4</v>
      </c>
      <c r="F111">
        <v>29.3</v>
      </c>
      <c r="G111">
        <v>0</v>
      </c>
      <c r="H111" t="s">
        <v>7570</v>
      </c>
      <c r="I111">
        <v>-0.1875</v>
      </c>
      <c r="J111" s="3">
        <f t="shared" si="1"/>
        <v>43746.407504664348</v>
      </c>
    </row>
    <row r="112" spans="1:10" x14ac:dyDescent="0.25">
      <c r="A112" s="1" t="s">
        <v>111</v>
      </c>
      <c r="B112">
        <v>-1250</v>
      </c>
      <c r="C112">
        <v>20.689530000000001</v>
      </c>
      <c r="D112">
        <v>59</v>
      </c>
      <c r="E112">
        <v>53.2</v>
      </c>
      <c r="F112">
        <v>29.3</v>
      </c>
      <c r="G112">
        <v>0</v>
      </c>
      <c r="H112" t="s">
        <v>7571</v>
      </c>
      <c r="I112">
        <v>-0.1875</v>
      </c>
      <c r="J112" s="3">
        <f t="shared" si="1"/>
        <v>43746.407576249992</v>
      </c>
    </row>
    <row r="113" spans="1:10" x14ac:dyDescent="0.25">
      <c r="A113" s="1" t="s">
        <v>112</v>
      </c>
      <c r="B113">
        <v>-1250</v>
      </c>
      <c r="C113">
        <v>20.689530000000001</v>
      </c>
      <c r="D113">
        <v>59</v>
      </c>
      <c r="E113">
        <v>53.3</v>
      </c>
      <c r="F113">
        <v>29.3</v>
      </c>
      <c r="G113">
        <v>0</v>
      </c>
      <c r="H113" t="s">
        <v>7572</v>
      </c>
      <c r="I113">
        <v>-0.1875</v>
      </c>
      <c r="J113" s="3">
        <f t="shared" si="1"/>
        <v>43746.407647835651</v>
      </c>
    </row>
    <row r="114" spans="1:10" x14ac:dyDescent="0.25">
      <c r="A114" s="1" t="s">
        <v>113</v>
      </c>
      <c r="B114">
        <v>-1250</v>
      </c>
      <c r="C114">
        <v>20.689530000000001</v>
      </c>
      <c r="D114">
        <v>58</v>
      </c>
      <c r="E114">
        <v>53.5</v>
      </c>
      <c r="F114">
        <v>29.3</v>
      </c>
      <c r="G114">
        <v>0</v>
      </c>
      <c r="H114" t="s">
        <v>7573</v>
      </c>
      <c r="I114">
        <v>-0.1875</v>
      </c>
      <c r="J114" s="3">
        <f t="shared" si="1"/>
        <v>43746.407719409719</v>
      </c>
    </row>
    <row r="115" spans="1:10" x14ac:dyDescent="0.25">
      <c r="A115" s="1" t="s">
        <v>114</v>
      </c>
      <c r="B115">
        <v>-1250</v>
      </c>
      <c r="C115">
        <v>20.689530000000001</v>
      </c>
      <c r="D115">
        <v>58</v>
      </c>
      <c r="E115">
        <v>53.5</v>
      </c>
      <c r="F115">
        <v>29.3</v>
      </c>
      <c r="G115">
        <v>0</v>
      </c>
      <c r="H115" t="s">
        <v>7574</v>
      </c>
      <c r="I115">
        <v>-0.1875</v>
      </c>
      <c r="J115" s="3">
        <f t="shared" si="1"/>
        <v>43746.407791018515</v>
      </c>
    </row>
    <row r="116" spans="1:10" x14ac:dyDescent="0.25">
      <c r="A116" s="1" t="s">
        <v>115</v>
      </c>
      <c r="B116">
        <v>-1250</v>
      </c>
      <c r="C116">
        <v>20.689530000000001</v>
      </c>
      <c r="D116">
        <v>59</v>
      </c>
      <c r="E116">
        <v>53.6</v>
      </c>
      <c r="F116">
        <v>29.3</v>
      </c>
      <c r="G116">
        <v>0</v>
      </c>
      <c r="H116" t="s">
        <v>7575</v>
      </c>
      <c r="I116">
        <v>-0.1875</v>
      </c>
      <c r="J116" s="3">
        <f t="shared" si="1"/>
        <v>43746.407873518518</v>
      </c>
    </row>
    <row r="117" spans="1:10" x14ac:dyDescent="0.25">
      <c r="A117" s="1" t="s">
        <v>116</v>
      </c>
      <c r="B117">
        <v>-1250</v>
      </c>
      <c r="C117">
        <v>20.689530000000001</v>
      </c>
      <c r="D117">
        <v>58</v>
      </c>
      <c r="E117">
        <v>53.6</v>
      </c>
      <c r="F117">
        <v>29.3</v>
      </c>
      <c r="G117">
        <v>0</v>
      </c>
      <c r="H117" t="s">
        <v>7576</v>
      </c>
      <c r="I117">
        <v>-0.1875</v>
      </c>
      <c r="J117" s="3">
        <f t="shared" si="1"/>
        <v>43746.407946064814</v>
      </c>
    </row>
    <row r="118" spans="1:10" x14ac:dyDescent="0.25">
      <c r="A118" s="1" t="s">
        <v>117</v>
      </c>
      <c r="B118">
        <v>-1250</v>
      </c>
      <c r="C118">
        <v>20.689530000000001</v>
      </c>
      <c r="D118">
        <v>58</v>
      </c>
      <c r="E118">
        <v>53.8</v>
      </c>
      <c r="F118">
        <v>29.3</v>
      </c>
      <c r="G118">
        <v>0</v>
      </c>
      <c r="H118" t="s">
        <v>7577</v>
      </c>
      <c r="I118">
        <v>-0.1875</v>
      </c>
      <c r="J118" s="3">
        <f t="shared" si="1"/>
        <v>43746.408017685178</v>
      </c>
    </row>
    <row r="119" spans="1:10" x14ac:dyDescent="0.25">
      <c r="A119" s="1" t="s">
        <v>118</v>
      </c>
      <c r="B119">
        <v>-1250</v>
      </c>
      <c r="C119">
        <v>20.689530000000001</v>
      </c>
      <c r="D119">
        <v>60</v>
      </c>
      <c r="E119">
        <v>55.2</v>
      </c>
      <c r="F119">
        <v>29.3</v>
      </c>
      <c r="G119">
        <v>0</v>
      </c>
      <c r="H119" t="s">
        <v>7578</v>
      </c>
      <c r="I119">
        <v>-0.1875</v>
      </c>
      <c r="J119" s="3">
        <f t="shared" si="1"/>
        <v>43746.408089212964</v>
      </c>
    </row>
    <row r="120" spans="1:10" x14ac:dyDescent="0.25">
      <c r="A120" s="1" t="s">
        <v>119</v>
      </c>
      <c r="B120">
        <v>-1250</v>
      </c>
      <c r="C120">
        <v>20.689530000000001</v>
      </c>
      <c r="D120">
        <v>60</v>
      </c>
      <c r="E120">
        <v>55.8</v>
      </c>
      <c r="F120">
        <v>29.3</v>
      </c>
      <c r="G120">
        <v>0</v>
      </c>
      <c r="H120" t="s">
        <v>7579</v>
      </c>
      <c r="I120">
        <v>-0.1875</v>
      </c>
      <c r="J120" s="3">
        <f t="shared" si="1"/>
        <v>43746.408160810184</v>
      </c>
    </row>
    <row r="121" spans="1:10" x14ac:dyDescent="0.25">
      <c r="A121" s="1" t="s">
        <v>120</v>
      </c>
      <c r="B121">
        <v>-1250</v>
      </c>
      <c r="C121">
        <v>20.689530000000001</v>
      </c>
      <c r="D121">
        <v>50</v>
      </c>
      <c r="E121">
        <v>53.3</v>
      </c>
      <c r="F121">
        <v>29.6</v>
      </c>
      <c r="G121">
        <v>0</v>
      </c>
      <c r="H121" t="s">
        <v>7580</v>
      </c>
      <c r="I121">
        <v>-0.1875</v>
      </c>
      <c r="J121" s="3">
        <f t="shared" si="1"/>
        <v>43746.408626064811</v>
      </c>
    </row>
    <row r="122" spans="1:10" x14ac:dyDescent="0.25">
      <c r="A122" s="1" t="s">
        <v>121</v>
      </c>
      <c r="B122">
        <v>-1250</v>
      </c>
      <c r="C122">
        <v>20.689530000000001</v>
      </c>
      <c r="D122">
        <v>51</v>
      </c>
      <c r="E122">
        <v>53.3</v>
      </c>
      <c r="F122">
        <v>29.6</v>
      </c>
      <c r="G122">
        <v>0</v>
      </c>
      <c r="H122" t="s">
        <v>7581</v>
      </c>
      <c r="I122">
        <v>-0.1875</v>
      </c>
      <c r="J122" s="3">
        <f t="shared" si="1"/>
        <v>43746.40869910879</v>
      </c>
    </row>
    <row r="123" spans="1:10" x14ac:dyDescent="0.25">
      <c r="A123" s="1" t="s">
        <v>122</v>
      </c>
      <c r="B123">
        <v>-1250</v>
      </c>
      <c r="C123">
        <v>20.689530000000001</v>
      </c>
      <c r="D123">
        <v>52</v>
      </c>
      <c r="E123">
        <v>53.4</v>
      </c>
      <c r="F123">
        <v>29.6</v>
      </c>
      <c r="G123">
        <v>0</v>
      </c>
      <c r="H123" t="s">
        <v>7582</v>
      </c>
      <c r="I123">
        <v>-0.1875</v>
      </c>
      <c r="J123" s="3">
        <f t="shared" si="1"/>
        <v>43746.408770706017</v>
      </c>
    </row>
    <row r="124" spans="1:10" x14ac:dyDescent="0.25">
      <c r="A124" s="1" t="s">
        <v>123</v>
      </c>
      <c r="B124">
        <v>196.875</v>
      </c>
      <c r="C124">
        <v>20.689530000000001</v>
      </c>
      <c r="D124">
        <v>54</v>
      </c>
      <c r="E124">
        <v>53.8</v>
      </c>
      <c r="F124">
        <v>29.6</v>
      </c>
      <c r="G124">
        <v>0</v>
      </c>
      <c r="H124" t="s">
        <v>7583</v>
      </c>
      <c r="I124">
        <v>463.6875</v>
      </c>
      <c r="J124" s="3">
        <f t="shared" si="1"/>
        <v>43746.408970972225</v>
      </c>
    </row>
    <row r="125" spans="1:10" x14ac:dyDescent="0.25">
      <c r="A125" s="1" t="s">
        <v>124</v>
      </c>
      <c r="B125">
        <v>-1250</v>
      </c>
      <c r="C125">
        <v>20.689530000000001</v>
      </c>
      <c r="D125">
        <v>56</v>
      </c>
      <c r="E125">
        <v>53.7</v>
      </c>
      <c r="F125">
        <v>29.5</v>
      </c>
      <c r="G125">
        <v>0</v>
      </c>
      <c r="H125" t="s">
        <v>7584</v>
      </c>
      <c r="I125">
        <v>-0.1875</v>
      </c>
      <c r="J125" s="3">
        <f t="shared" si="1"/>
        <v>43746.409043969907</v>
      </c>
    </row>
    <row r="126" spans="1:10" x14ac:dyDescent="0.25">
      <c r="A126" s="1" t="s">
        <v>125</v>
      </c>
      <c r="B126">
        <v>-1250</v>
      </c>
      <c r="C126">
        <v>20.689530000000001</v>
      </c>
      <c r="D126">
        <v>56</v>
      </c>
      <c r="E126">
        <v>53.5</v>
      </c>
      <c r="F126">
        <v>29.6</v>
      </c>
      <c r="G126">
        <v>0</v>
      </c>
      <c r="H126" t="s">
        <v>7585</v>
      </c>
      <c r="I126">
        <v>-0.1875</v>
      </c>
      <c r="J126" s="3">
        <f t="shared" si="1"/>
        <v>43746.409115567127</v>
      </c>
    </row>
    <row r="127" spans="1:10" x14ac:dyDescent="0.25">
      <c r="A127" s="1" t="s">
        <v>126</v>
      </c>
      <c r="B127">
        <v>-1250</v>
      </c>
      <c r="C127">
        <v>20.636880000000001</v>
      </c>
      <c r="D127">
        <v>56</v>
      </c>
      <c r="E127">
        <v>53.2</v>
      </c>
      <c r="F127">
        <v>29.5</v>
      </c>
      <c r="G127">
        <v>0</v>
      </c>
      <c r="H127" t="s">
        <v>7586</v>
      </c>
      <c r="I127">
        <v>-0.1875</v>
      </c>
      <c r="J127" s="3">
        <f t="shared" si="1"/>
        <v>43746.409187152771</v>
      </c>
    </row>
    <row r="128" spans="1:10" x14ac:dyDescent="0.25">
      <c r="A128" s="1" t="s">
        <v>127</v>
      </c>
      <c r="B128">
        <v>-1250</v>
      </c>
      <c r="C128">
        <v>20.636880000000001</v>
      </c>
      <c r="D128">
        <v>56</v>
      </c>
      <c r="E128">
        <v>53.3</v>
      </c>
      <c r="F128">
        <v>29.5</v>
      </c>
      <c r="G128">
        <v>0</v>
      </c>
      <c r="H128" t="s">
        <v>7587</v>
      </c>
      <c r="I128">
        <v>-0.1875</v>
      </c>
      <c r="J128" s="3">
        <f t="shared" si="1"/>
        <v>43746.409258726846</v>
      </c>
    </row>
    <row r="129" spans="1:10" x14ac:dyDescent="0.25">
      <c r="A129" s="1" t="s">
        <v>128</v>
      </c>
      <c r="B129">
        <v>-1250</v>
      </c>
      <c r="C129">
        <v>20.636880000000001</v>
      </c>
      <c r="D129">
        <v>57</v>
      </c>
      <c r="E129">
        <v>53.5</v>
      </c>
      <c r="F129">
        <v>29.5</v>
      </c>
      <c r="G129">
        <v>0</v>
      </c>
      <c r="H129" t="s">
        <v>7588</v>
      </c>
      <c r="I129">
        <v>-0.1875</v>
      </c>
      <c r="J129" s="3">
        <f t="shared" si="1"/>
        <v>43746.409330277776</v>
      </c>
    </row>
    <row r="130" spans="1:10" x14ac:dyDescent="0.25">
      <c r="A130" s="1" t="s">
        <v>129</v>
      </c>
      <c r="B130">
        <v>-1250</v>
      </c>
      <c r="C130">
        <v>20.689530000000001</v>
      </c>
      <c r="D130">
        <v>56</v>
      </c>
      <c r="E130">
        <v>53.6</v>
      </c>
      <c r="F130">
        <v>29.5</v>
      </c>
      <c r="G130">
        <v>0</v>
      </c>
      <c r="H130" t="s">
        <v>7589</v>
      </c>
      <c r="I130">
        <v>-0.1875</v>
      </c>
      <c r="J130" s="3">
        <f t="shared" si="1"/>
        <v>43746.409401886573</v>
      </c>
    </row>
    <row r="131" spans="1:10" x14ac:dyDescent="0.25">
      <c r="A131" s="1" t="s">
        <v>130</v>
      </c>
      <c r="B131">
        <v>-1250</v>
      </c>
      <c r="C131">
        <v>20.636880000000001</v>
      </c>
      <c r="D131">
        <v>53</v>
      </c>
      <c r="E131">
        <v>53.6</v>
      </c>
      <c r="F131">
        <v>29.5</v>
      </c>
      <c r="G131">
        <v>0</v>
      </c>
      <c r="H131" t="s">
        <v>7590</v>
      </c>
      <c r="I131">
        <v>-0.1875</v>
      </c>
      <c r="J131" s="3">
        <f t="shared" ref="J131:J194" si="2">(H131/86400000)+25569+(7/24)</f>
        <v>43746.409497314809</v>
      </c>
    </row>
    <row r="132" spans="1:10" x14ac:dyDescent="0.25">
      <c r="A132" s="1" t="s">
        <v>131</v>
      </c>
      <c r="B132">
        <v>-1250</v>
      </c>
      <c r="C132">
        <v>20.636880000000001</v>
      </c>
      <c r="D132">
        <v>54</v>
      </c>
      <c r="E132">
        <v>53.6</v>
      </c>
      <c r="F132">
        <v>29.5</v>
      </c>
      <c r="G132">
        <v>0</v>
      </c>
      <c r="H132" t="s">
        <v>7591</v>
      </c>
      <c r="I132">
        <v>-0.1875</v>
      </c>
      <c r="J132" s="3">
        <f t="shared" si="2"/>
        <v>43746.409568888885</v>
      </c>
    </row>
    <row r="133" spans="1:10" x14ac:dyDescent="0.25">
      <c r="A133" s="1" t="s">
        <v>132</v>
      </c>
      <c r="B133">
        <v>-1250</v>
      </c>
      <c r="C133">
        <v>20.636880000000001</v>
      </c>
      <c r="D133">
        <v>55</v>
      </c>
      <c r="E133">
        <v>53.3</v>
      </c>
      <c r="F133">
        <v>29.4</v>
      </c>
      <c r="G133">
        <v>0</v>
      </c>
      <c r="H133" t="s">
        <v>7592</v>
      </c>
      <c r="I133">
        <v>-0.1875</v>
      </c>
      <c r="J133" s="3">
        <f t="shared" si="2"/>
        <v>43746.40964046296</v>
      </c>
    </row>
    <row r="134" spans="1:10" x14ac:dyDescent="0.25">
      <c r="A134" s="1" t="s">
        <v>133</v>
      </c>
      <c r="B134">
        <v>-1250</v>
      </c>
      <c r="C134">
        <v>20.636880000000001</v>
      </c>
      <c r="D134">
        <v>56</v>
      </c>
      <c r="E134">
        <v>53.5</v>
      </c>
      <c r="F134">
        <v>29.4</v>
      </c>
      <c r="G134">
        <v>0</v>
      </c>
      <c r="H134" t="s">
        <v>7593</v>
      </c>
      <c r="I134">
        <v>-0.1875</v>
      </c>
      <c r="J134" s="3">
        <f t="shared" si="2"/>
        <v>43746.409723958328</v>
      </c>
    </row>
    <row r="135" spans="1:10" x14ac:dyDescent="0.25">
      <c r="A135" s="1" t="s">
        <v>134</v>
      </c>
      <c r="B135">
        <v>-1250</v>
      </c>
      <c r="C135">
        <v>20.689530000000001</v>
      </c>
      <c r="D135">
        <v>56</v>
      </c>
      <c r="E135">
        <v>53.5</v>
      </c>
      <c r="F135">
        <v>29.4</v>
      </c>
      <c r="G135">
        <v>0</v>
      </c>
      <c r="H135" t="s">
        <v>7594</v>
      </c>
      <c r="I135">
        <v>-0.1875</v>
      </c>
      <c r="J135" s="3">
        <f t="shared" si="2"/>
        <v>43746.409795520834</v>
      </c>
    </row>
    <row r="136" spans="1:10" x14ac:dyDescent="0.25">
      <c r="A136" s="1" t="s">
        <v>135</v>
      </c>
      <c r="B136">
        <v>-1250</v>
      </c>
      <c r="C136">
        <v>20.689530000000001</v>
      </c>
      <c r="D136">
        <v>57</v>
      </c>
      <c r="E136">
        <v>53.4</v>
      </c>
      <c r="F136">
        <v>29.4</v>
      </c>
      <c r="G136">
        <v>0</v>
      </c>
      <c r="H136" t="s">
        <v>7595</v>
      </c>
      <c r="I136">
        <v>-0.1875</v>
      </c>
      <c r="J136" s="3">
        <f t="shared" si="2"/>
        <v>43746.409867164351</v>
      </c>
    </row>
    <row r="137" spans="1:10" x14ac:dyDescent="0.25">
      <c r="A137" s="1" t="s">
        <v>136</v>
      </c>
      <c r="B137">
        <v>-1250</v>
      </c>
      <c r="C137">
        <v>20.689530000000001</v>
      </c>
      <c r="D137">
        <v>57</v>
      </c>
      <c r="E137">
        <v>53.4</v>
      </c>
      <c r="F137">
        <v>29.4</v>
      </c>
      <c r="G137">
        <v>0</v>
      </c>
      <c r="H137" t="s">
        <v>7596</v>
      </c>
      <c r="I137">
        <v>-0.1875</v>
      </c>
      <c r="J137" s="3">
        <f t="shared" si="2"/>
        <v>43746.409938692123</v>
      </c>
    </row>
    <row r="138" spans="1:10" x14ac:dyDescent="0.25">
      <c r="A138" s="1" t="s">
        <v>137</v>
      </c>
      <c r="B138">
        <v>-1250</v>
      </c>
      <c r="C138">
        <v>20.689530000000001</v>
      </c>
      <c r="D138">
        <v>57</v>
      </c>
      <c r="E138">
        <v>53.5</v>
      </c>
      <c r="F138">
        <v>29.4</v>
      </c>
      <c r="G138">
        <v>0</v>
      </c>
      <c r="H138" t="s">
        <v>7597</v>
      </c>
      <c r="I138">
        <v>-0.1875</v>
      </c>
      <c r="J138" s="3">
        <f t="shared" si="2"/>
        <v>43746.410010266198</v>
      </c>
    </row>
    <row r="139" spans="1:10" x14ac:dyDescent="0.25">
      <c r="A139" s="1" t="s">
        <v>138</v>
      </c>
      <c r="B139">
        <v>-1250</v>
      </c>
      <c r="C139">
        <v>20.636880000000001</v>
      </c>
      <c r="D139">
        <v>57</v>
      </c>
      <c r="E139">
        <v>53.7</v>
      </c>
      <c r="F139">
        <v>29.4</v>
      </c>
      <c r="G139">
        <v>0</v>
      </c>
      <c r="H139" t="s">
        <v>7598</v>
      </c>
      <c r="I139">
        <v>-0.1875</v>
      </c>
      <c r="J139" s="3">
        <f t="shared" si="2"/>
        <v>43746.41008188657</v>
      </c>
    </row>
    <row r="140" spans="1:10" x14ac:dyDescent="0.25">
      <c r="A140" s="1" t="s">
        <v>139</v>
      </c>
      <c r="B140">
        <v>-1250</v>
      </c>
      <c r="C140">
        <v>20.689530000000001</v>
      </c>
      <c r="D140">
        <v>56</v>
      </c>
      <c r="E140">
        <v>53.8</v>
      </c>
      <c r="F140">
        <v>29.4</v>
      </c>
      <c r="G140">
        <v>0</v>
      </c>
      <c r="H140" t="s">
        <v>7599</v>
      </c>
      <c r="I140">
        <v>-0.1875</v>
      </c>
      <c r="J140" s="3">
        <f t="shared" si="2"/>
        <v>43746.41015348379</v>
      </c>
    </row>
    <row r="141" spans="1:10" x14ac:dyDescent="0.25">
      <c r="A141" s="1" t="s">
        <v>140</v>
      </c>
      <c r="B141">
        <v>-1250</v>
      </c>
      <c r="C141">
        <v>20.636880000000001</v>
      </c>
      <c r="D141">
        <v>57</v>
      </c>
      <c r="E141">
        <v>53.6</v>
      </c>
      <c r="F141">
        <v>29.4</v>
      </c>
      <c r="G141">
        <v>0</v>
      </c>
      <c r="H141" t="s">
        <v>7600</v>
      </c>
      <c r="I141">
        <v>-0.1875</v>
      </c>
      <c r="J141" s="3">
        <f t="shared" si="2"/>
        <v>43746.410225011576</v>
      </c>
    </row>
    <row r="142" spans="1:10" x14ac:dyDescent="0.25">
      <c r="A142" s="1" t="s">
        <v>141</v>
      </c>
      <c r="B142">
        <v>-1250</v>
      </c>
      <c r="C142">
        <v>20.636880000000001</v>
      </c>
      <c r="D142">
        <v>57</v>
      </c>
      <c r="E142">
        <v>53.6</v>
      </c>
      <c r="F142">
        <v>29.4</v>
      </c>
      <c r="G142">
        <v>0</v>
      </c>
      <c r="H142" t="s">
        <v>7601</v>
      </c>
      <c r="I142">
        <v>-0.1875</v>
      </c>
      <c r="J142" s="3">
        <f t="shared" si="2"/>
        <v>43746.410296608788</v>
      </c>
    </row>
    <row r="143" spans="1:10" x14ac:dyDescent="0.25">
      <c r="A143" s="1" t="s">
        <v>142</v>
      </c>
      <c r="B143">
        <v>-1250</v>
      </c>
      <c r="C143">
        <v>20.636880000000001</v>
      </c>
      <c r="D143">
        <v>56</v>
      </c>
      <c r="E143">
        <v>53.6</v>
      </c>
      <c r="F143">
        <v>29.4</v>
      </c>
      <c r="G143">
        <v>0</v>
      </c>
      <c r="H143" t="s">
        <v>7602</v>
      </c>
      <c r="I143">
        <v>-0.1875</v>
      </c>
      <c r="J143" s="3">
        <f t="shared" si="2"/>
        <v>43746.410368217592</v>
      </c>
    </row>
    <row r="144" spans="1:10" x14ac:dyDescent="0.25">
      <c r="A144" s="1" t="s">
        <v>143</v>
      </c>
      <c r="B144">
        <v>-1250</v>
      </c>
      <c r="C144">
        <v>20.689530000000001</v>
      </c>
      <c r="D144">
        <v>57</v>
      </c>
      <c r="E144">
        <v>54.2</v>
      </c>
      <c r="F144">
        <v>29.4</v>
      </c>
      <c r="G144">
        <v>0</v>
      </c>
      <c r="H144" t="s">
        <v>7603</v>
      </c>
      <c r="I144">
        <v>-0.1875</v>
      </c>
      <c r="J144" s="3">
        <f t="shared" si="2"/>
        <v>43746.410439780091</v>
      </c>
    </row>
    <row r="145" spans="1:10" x14ac:dyDescent="0.25">
      <c r="A145" s="1" t="s">
        <v>144</v>
      </c>
      <c r="B145">
        <v>-1250</v>
      </c>
      <c r="C145">
        <v>20.689530000000001</v>
      </c>
      <c r="D145">
        <v>58</v>
      </c>
      <c r="E145">
        <v>54.1</v>
      </c>
      <c r="F145">
        <v>29.3</v>
      </c>
      <c r="G145">
        <v>0</v>
      </c>
      <c r="H145" t="s">
        <v>7604</v>
      </c>
      <c r="I145">
        <v>-0.1875</v>
      </c>
      <c r="J145" s="3">
        <f t="shared" si="2"/>
        <v>43746.410523252307</v>
      </c>
    </row>
    <row r="146" spans="1:10" x14ac:dyDescent="0.25">
      <c r="A146" s="1" t="s">
        <v>145</v>
      </c>
      <c r="B146">
        <v>-1250</v>
      </c>
      <c r="C146">
        <v>20.689530000000001</v>
      </c>
      <c r="D146">
        <v>58</v>
      </c>
      <c r="E146">
        <v>53.9</v>
      </c>
      <c r="F146">
        <v>29.4</v>
      </c>
      <c r="G146">
        <v>0</v>
      </c>
      <c r="H146" t="s">
        <v>7605</v>
      </c>
      <c r="I146">
        <v>-0.1875</v>
      </c>
      <c r="J146" s="3">
        <f t="shared" si="2"/>
        <v>43746.41059486111</v>
      </c>
    </row>
    <row r="147" spans="1:10" x14ac:dyDescent="0.25">
      <c r="A147" s="1" t="s">
        <v>146</v>
      </c>
      <c r="B147">
        <v>-1250</v>
      </c>
      <c r="C147">
        <v>20.636880000000001</v>
      </c>
      <c r="D147">
        <v>59</v>
      </c>
      <c r="E147">
        <v>53.9</v>
      </c>
      <c r="F147">
        <v>29.4</v>
      </c>
      <c r="G147">
        <v>0</v>
      </c>
      <c r="H147" t="s">
        <v>7606</v>
      </c>
      <c r="I147">
        <v>-0.1875</v>
      </c>
      <c r="J147" s="3">
        <f t="shared" si="2"/>
        <v>43746.410666435178</v>
      </c>
    </row>
    <row r="148" spans="1:10" x14ac:dyDescent="0.25">
      <c r="A148" s="1" t="s">
        <v>147</v>
      </c>
      <c r="B148">
        <v>-1250</v>
      </c>
      <c r="C148">
        <v>20.689530000000001</v>
      </c>
      <c r="D148">
        <v>59</v>
      </c>
      <c r="E148">
        <v>54</v>
      </c>
      <c r="F148">
        <v>29.4</v>
      </c>
      <c r="G148">
        <v>0</v>
      </c>
      <c r="H148" t="s">
        <v>7607</v>
      </c>
      <c r="I148">
        <v>-0.1875</v>
      </c>
      <c r="J148" s="3">
        <f t="shared" si="2"/>
        <v>43746.410737974533</v>
      </c>
    </row>
    <row r="149" spans="1:10" x14ac:dyDescent="0.25">
      <c r="A149" s="1" t="s">
        <v>148</v>
      </c>
      <c r="B149">
        <v>-1250</v>
      </c>
      <c r="C149">
        <v>20.689530000000001</v>
      </c>
      <c r="D149">
        <v>57</v>
      </c>
      <c r="E149">
        <v>54.1</v>
      </c>
      <c r="F149">
        <v>29.4</v>
      </c>
      <c r="G149">
        <v>0</v>
      </c>
      <c r="H149" t="s">
        <v>7608</v>
      </c>
      <c r="I149">
        <v>-0.1875</v>
      </c>
      <c r="J149" s="3">
        <f t="shared" si="2"/>
        <v>43746.41080957176</v>
      </c>
    </row>
    <row r="150" spans="1:10" x14ac:dyDescent="0.25">
      <c r="A150" s="1" t="s">
        <v>149</v>
      </c>
      <c r="B150">
        <v>-1250</v>
      </c>
      <c r="C150">
        <v>20.689530000000001</v>
      </c>
      <c r="D150">
        <v>58</v>
      </c>
      <c r="E150">
        <v>54</v>
      </c>
      <c r="F150">
        <v>29.4</v>
      </c>
      <c r="G150">
        <v>0</v>
      </c>
      <c r="H150" t="s">
        <v>7609</v>
      </c>
      <c r="I150">
        <v>-0.1875</v>
      </c>
      <c r="J150" s="3">
        <f t="shared" si="2"/>
        <v>43746.410881134252</v>
      </c>
    </row>
    <row r="151" spans="1:10" x14ac:dyDescent="0.25">
      <c r="A151" s="1" t="s">
        <v>150</v>
      </c>
      <c r="B151">
        <v>-1250</v>
      </c>
      <c r="C151">
        <v>20.636880000000001</v>
      </c>
      <c r="D151">
        <v>58</v>
      </c>
      <c r="E151">
        <v>54.4</v>
      </c>
      <c r="F151">
        <v>29.4</v>
      </c>
      <c r="G151">
        <v>0</v>
      </c>
      <c r="H151" t="s">
        <v>7610</v>
      </c>
      <c r="I151">
        <v>-0.1875</v>
      </c>
      <c r="J151" s="3">
        <f t="shared" si="2"/>
        <v>43746.410952708327</v>
      </c>
    </row>
    <row r="152" spans="1:10" x14ac:dyDescent="0.25">
      <c r="A152" s="1" t="s">
        <v>151</v>
      </c>
      <c r="B152">
        <v>-1250</v>
      </c>
      <c r="C152">
        <v>20.636880000000001</v>
      </c>
      <c r="D152">
        <v>59</v>
      </c>
      <c r="E152">
        <v>54.5</v>
      </c>
      <c r="F152">
        <v>29.4</v>
      </c>
      <c r="G152">
        <v>0</v>
      </c>
      <c r="H152" t="s">
        <v>7611</v>
      </c>
      <c r="I152">
        <v>-0.1875</v>
      </c>
      <c r="J152" s="3">
        <f t="shared" si="2"/>
        <v>43746.411024293979</v>
      </c>
    </row>
    <row r="153" spans="1:10" x14ac:dyDescent="0.25">
      <c r="A153" s="1" t="s">
        <v>152</v>
      </c>
      <c r="B153">
        <v>-1250</v>
      </c>
      <c r="C153">
        <v>20.636880000000001</v>
      </c>
      <c r="D153">
        <v>59</v>
      </c>
      <c r="E153">
        <v>55.6</v>
      </c>
      <c r="F153">
        <v>29.5</v>
      </c>
      <c r="G153">
        <v>0</v>
      </c>
      <c r="H153" t="s">
        <v>7612</v>
      </c>
      <c r="I153">
        <v>-0.1875</v>
      </c>
      <c r="J153" s="3">
        <f t="shared" si="2"/>
        <v>43746.41109587963</v>
      </c>
    </row>
    <row r="154" spans="1:10" x14ac:dyDescent="0.25">
      <c r="A154" s="1" t="s">
        <v>153</v>
      </c>
      <c r="B154">
        <v>-1250</v>
      </c>
      <c r="C154">
        <v>20.636880000000001</v>
      </c>
      <c r="D154">
        <v>59</v>
      </c>
      <c r="E154">
        <v>55.4</v>
      </c>
      <c r="F154">
        <v>29.5</v>
      </c>
      <c r="G154">
        <v>0</v>
      </c>
      <c r="H154" t="s">
        <v>7613</v>
      </c>
      <c r="I154">
        <v>-0.1875</v>
      </c>
      <c r="J154" s="3">
        <f t="shared" si="2"/>
        <v>43746.411167546299</v>
      </c>
    </row>
    <row r="155" spans="1:10" x14ac:dyDescent="0.25">
      <c r="A155" s="1" t="s">
        <v>154</v>
      </c>
      <c r="B155">
        <v>-1250</v>
      </c>
      <c r="C155">
        <v>20.636880000000001</v>
      </c>
      <c r="D155">
        <v>58</v>
      </c>
      <c r="E155">
        <v>55.1</v>
      </c>
      <c r="F155">
        <v>29.5</v>
      </c>
      <c r="G155">
        <v>0</v>
      </c>
      <c r="H155" t="s">
        <v>7614</v>
      </c>
      <c r="I155">
        <v>-0.1875</v>
      </c>
      <c r="J155" s="3">
        <f t="shared" si="2"/>
        <v>43746.411239016197</v>
      </c>
    </row>
    <row r="156" spans="1:10" x14ac:dyDescent="0.25">
      <c r="A156" s="1" t="s">
        <v>155</v>
      </c>
      <c r="B156">
        <v>-1250</v>
      </c>
      <c r="C156">
        <v>20.689530000000001</v>
      </c>
      <c r="D156">
        <v>57</v>
      </c>
      <c r="E156">
        <v>54.4</v>
      </c>
      <c r="F156">
        <v>29.5</v>
      </c>
      <c r="G156">
        <v>0</v>
      </c>
      <c r="H156" t="s">
        <v>7615</v>
      </c>
      <c r="I156">
        <v>-0.1875</v>
      </c>
      <c r="J156" s="3">
        <f t="shared" si="2"/>
        <v>43746.411310578704</v>
      </c>
    </row>
    <row r="157" spans="1:10" x14ac:dyDescent="0.25">
      <c r="A157" s="1" t="s">
        <v>156</v>
      </c>
      <c r="B157">
        <v>-1250</v>
      </c>
      <c r="C157">
        <v>20.636880000000001</v>
      </c>
      <c r="D157">
        <v>57</v>
      </c>
      <c r="E157">
        <v>54.1</v>
      </c>
      <c r="F157">
        <v>29.5</v>
      </c>
      <c r="G157">
        <v>0</v>
      </c>
      <c r="H157" t="s">
        <v>7616</v>
      </c>
      <c r="I157">
        <v>-0.1875</v>
      </c>
      <c r="J157" s="3">
        <f t="shared" si="2"/>
        <v>43746.4113821875</v>
      </c>
    </row>
    <row r="158" spans="1:10" x14ac:dyDescent="0.25">
      <c r="A158" s="1" t="s">
        <v>157</v>
      </c>
      <c r="B158">
        <v>-1250</v>
      </c>
      <c r="C158">
        <v>20.636880000000001</v>
      </c>
      <c r="D158">
        <v>57</v>
      </c>
      <c r="E158">
        <v>54.2</v>
      </c>
      <c r="F158">
        <v>29.5</v>
      </c>
      <c r="G158">
        <v>0</v>
      </c>
      <c r="H158" t="s">
        <v>7617</v>
      </c>
      <c r="I158">
        <v>-0.1875</v>
      </c>
      <c r="J158" s="3">
        <f t="shared" si="2"/>
        <v>43746.411465659716</v>
      </c>
    </row>
    <row r="159" spans="1:10" x14ac:dyDescent="0.25">
      <c r="A159" s="1" t="s">
        <v>158</v>
      </c>
      <c r="B159">
        <v>-1250</v>
      </c>
      <c r="C159">
        <v>20.689530000000001</v>
      </c>
      <c r="D159">
        <v>58</v>
      </c>
      <c r="E159">
        <v>54.7</v>
      </c>
      <c r="F159">
        <v>29.5</v>
      </c>
      <c r="G159">
        <v>0</v>
      </c>
      <c r="H159" t="s">
        <v>7618</v>
      </c>
      <c r="I159">
        <v>-0.1875</v>
      </c>
      <c r="J159" s="3">
        <f t="shared" si="2"/>
        <v>43746.411537256943</v>
      </c>
    </row>
    <row r="160" spans="1:10" x14ac:dyDescent="0.25">
      <c r="A160" s="1" t="s">
        <v>159</v>
      </c>
      <c r="B160">
        <v>-1250</v>
      </c>
      <c r="C160">
        <v>20.636880000000001</v>
      </c>
      <c r="D160">
        <v>57</v>
      </c>
      <c r="E160">
        <v>54.8</v>
      </c>
      <c r="F160">
        <v>29.5</v>
      </c>
      <c r="G160">
        <v>0</v>
      </c>
      <c r="H160" t="s">
        <v>7619</v>
      </c>
      <c r="I160">
        <v>-0.1875</v>
      </c>
      <c r="J160" s="3">
        <f t="shared" si="2"/>
        <v>43746.411608807866</v>
      </c>
    </row>
    <row r="161" spans="1:10" x14ac:dyDescent="0.25">
      <c r="A161" s="1" t="s">
        <v>160</v>
      </c>
      <c r="B161">
        <v>-1250</v>
      </c>
      <c r="C161">
        <v>20.636880000000001</v>
      </c>
      <c r="D161">
        <v>58</v>
      </c>
      <c r="E161">
        <v>54.9</v>
      </c>
      <c r="F161">
        <v>29.5</v>
      </c>
      <c r="G161">
        <v>0</v>
      </c>
      <c r="H161" t="s">
        <v>7620</v>
      </c>
      <c r="I161">
        <v>-0.1875</v>
      </c>
      <c r="J161" s="3">
        <f t="shared" si="2"/>
        <v>43746.411680416662</v>
      </c>
    </row>
    <row r="162" spans="1:10" x14ac:dyDescent="0.25">
      <c r="A162" s="1" t="s">
        <v>161</v>
      </c>
      <c r="B162">
        <v>-1250</v>
      </c>
      <c r="C162">
        <v>20.636880000000001</v>
      </c>
      <c r="D162">
        <v>57</v>
      </c>
      <c r="E162">
        <v>54.6</v>
      </c>
      <c r="F162">
        <v>29.5</v>
      </c>
      <c r="G162">
        <v>0</v>
      </c>
      <c r="H162" t="s">
        <v>7621</v>
      </c>
      <c r="I162">
        <v>-0.1875</v>
      </c>
      <c r="J162" s="3">
        <f t="shared" si="2"/>
        <v>43746.411751979169</v>
      </c>
    </row>
    <row r="163" spans="1:10" x14ac:dyDescent="0.25">
      <c r="A163" s="1" t="s">
        <v>162</v>
      </c>
      <c r="B163">
        <v>-1250</v>
      </c>
      <c r="C163">
        <v>20.689530000000001</v>
      </c>
      <c r="D163">
        <v>56</v>
      </c>
      <c r="E163">
        <v>54.3</v>
      </c>
      <c r="F163">
        <v>29.6</v>
      </c>
      <c r="G163">
        <v>0</v>
      </c>
      <c r="H163" t="s">
        <v>7622</v>
      </c>
      <c r="I163">
        <v>-0.1875</v>
      </c>
      <c r="J163" s="3">
        <f t="shared" si="2"/>
        <v>43746.411823553237</v>
      </c>
    </row>
    <row r="164" spans="1:10" x14ac:dyDescent="0.25">
      <c r="A164" s="1" t="s">
        <v>163</v>
      </c>
      <c r="B164">
        <v>-1250</v>
      </c>
      <c r="C164">
        <v>20.636880000000001</v>
      </c>
      <c r="D164">
        <v>56</v>
      </c>
      <c r="E164">
        <v>54</v>
      </c>
      <c r="F164">
        <v>29.5</v>
      </c>
      <c r="G164">
        <v>0</v>
      </c>
      <c r="H164" t="s">
        <v>7623</v>
      </c>
      <c r="I164">
        <v>-0.1875</v>
      </c>
      <c r="J164" s="3">
        <f t="shared" si="2"/>
        <v>43746.411895138888</v>
      </c>
    </row>
    <row r="165" spans="1:10" x14ac:dyDescent="0.25">
      <c r="A165" s="1" t="s">
        <v>164</v>
      </c>
      <c r="B165">
        <v>-1250</v>
      </c>
      <c r="C165">
        <v>20.689530000000001</v>
      </c>
      <c r="D165">
        <v>54</v>
      </c>
      <c r="E165">
        <v>54</v>
      </c>
      <c r="F165">
        <v>29.5</v>
      </c>
      <c r="G165">
        <v>0</v>
      </c>
      <c r="H165" t="s">
        <v>7624</v>
      </c>
      <c r="I165">
        <v>-0.1875</v>
      </c>
      <c r="J165" s="3">
        <f t="shared" si="2"/>
        <v>43746.411966724532</v>
      </c>
    </row>
    <row r="166" spans="1:10" x14ac:dyDescent="0.25">
      <c r="A166" s="1" t="s">
        <v>165</v>
      </c>
      <c r="B166">
        <v>-1250</v>
      </c>
      <c r="C166">
        <v>20.689530000000001</v>
      </c>
      <c r="D166">
        <v>52</v>
      </c>
      <c r="E166">
        <v>53.4</v>
      </c>
      <c r="F166">
        <v>29.5</v>
      </c>
      <c r="G166">
        <v>0</v>
      </c>
      <c r="H166" t="s">
        <v>7625</v>
      </c>
      <c r="I166">
        <v>-0.1875</v>
      </c>
      <c r="J166" s="3">
        <f t="shared" si="2"/>
        <v>43746.412038275455</v>
      </c>
    </row>
    <row r="167" spans="1:10" x14ac:dyDescent="0.25">
      <c r="A167" s="1" t="s">
        <v>166</v>
      </c>
      <c r="B167">
        <v>-1250</v>
      </c>
      <c r="C167">
        <v>20.689530000000001</v>
      </c>
      <c r="D167">
        <v>54</v>
      </c>
      <c r="E167">
        <v>53.6</v>
      </c>
      <c r="F167">
        <v>29.5</v>
      </c>
      <c r="G167">
        <v>0</v>
      </c>
      <c r="H167" t="s">
        <v>7626</v>
      </c>
      <c r="I167">
        <v>-0.1875</v>
      </c>
      <c r="J167" s="3">
        <f t="shared" si="2"/>
        <v>43746.412109861114</v>
      </c>
    </row>
    <row r="168" spans="1:10" x14ac:dyDescent="0.25">
      <c r="A168" s="1" t="s">
        <v>167</v>
      </c>
      <c r="B168">
        <v>-1250</v>
      </c>
      <c r="C168">
        <v>20.689530000000001</v>
      </c>
      <c r="D168">
        <v>54</v>
      </c>
      <c r="E168">
        <v>54.2</v>
      </c>
      <c r="F168">
        <v>29.5</v>
      </c>
      <c r="G168">
        <v>0</v>
      </c>
      <c r="H168" t="s">
        <v>7627</v>
      </c>
      <c r="I168">
        <v>-0.1875</v>
      </c>
      <c r="J168" s="3">
        <f t="shared" si="2"/>
        <v>43746.412181481479</v>
      </c>
    </row>
    <row r="169" spans="1:10" x14ac:dyDescent="0.25">
      <c r="A169" s="1" t="s">
        <v>168</v>
      </c>
      <c r="B169">
        <v>-1250</v>
      </c>
      <c r="C169">
        <v>20.531590000000001</v>
      </c>
      <c r="D169">
        <v>57</v>
      </c>
      <c r="E169">
        <v>53.9</v>
      </c>
      <c r="F169">
        <v>29.6</v>
      </c>
      <c r="G169">
        <v>0</v>
      </c>
      <c r="H169" t="s">
        <v>7628</v>
      </c>
      <c r="I169">
        <v>-0.1875</v>
      </c>
      <c r="J169" s="3">
        <f t="shared" si="2"/>
        <v>43746.412253101851</v>
      </c>
    </row>
    <row r="170" spans="1:10" x14ac:dyDescent="0.25">
      <c r="A170" s="1" t="s">
        <v>169</v>
      </c>
      <c r="B170">
        <v>-1250</v>
      </c>
      <c r="C170">
        <v>20.636880000000001</v>
      </c>
      <c r="D170">
        <v>57</v>
      </c>
      <c r="E170">
        <v>55.2</v>
      </c>
      <c r="F170">
        <v>29.6</v>
      </c>
      <c r="G170">
        <v>0</v>
      </c>
      <c r="H170" t="s">
        <v>7629</v>
      </c>
      <c r="I170">
        <v>-0.1875</v>
      </c>
      <c r="J170" s="3">
        <f t="shared" si="2"/>
        <v>43746.412324571756</v>
      </c>
    </row>
    <row r="171" spans="1:10" x14ac:dyDescent="0.25">
      <c r="A171" s="1" t="s">
        <v>170</v>
      </c>
      <c r="B171">
        <v>-1250</v>
      </c>
      <c r="C171">
        <v>20.689530000000001</v>
      </c>
      <c r="D171">
        <v>57</v>
      </c>
      <c r="E171">
        <v>54</v>
      </c>
      <c r="F171">
        <v>29.6</v>
      </c>
      <c r="G171">
        <v>0</v>
      </c>
      <c r="H171" t="s">
        <v>7630</v>
      </c>
      <c r="I171">
        <v>-0.1875</v>
      </c>
      <c r="J171" s="3">
        <f t="shared" si="2"/>
        <v>43746.412396145832</v>
      </c>
    </row>
    <row r="172" spans="1:10" x14ac:dyDescent="0.25">
      <c r="A172" s="1" t="s">
        <v>171</v>
      </c>
      <c r="B172">
        <v>-1250</v>
      </c>
      <c r="C172">
        <v>20.636880000000001</v>
      </c>
      <c r="D172">
        <v>57</v>
      </c>
      <c r="E172">
        <v>54.7</v>
      </c>
      <c r="F172">
        <v>29.6</v>
      </c>
      <c r="G172">
        <v>0</v>
      </c>
      <c r="H172" t="s">
        <v>7631</v>
      </c>
      <c r="I172">
        <v>-0.1875</v>
      </c>
      <c r="J172" s="3">
        <f t="shared" si="2"/>
        <v>43746.412467743052</v>
      </c>
    </row>
    <row r="173" spans="1:10" x14ac:dyDescent="0.25">
      <c r="A173" s="1" t="s">
        <v>172</v>
      </c>
      <c r="B173">
        <v>-1250</v>
      </c>
      <c r="C173">
        <v>20.636880000000001</v>
      </c>
      <c r="D173">
        <v>57</v>
      </c>
      <c r="E173">
        <v>55</v>
      </c>
      <c r="F173">
        <v>29.6</v>
      </c>
      <c r="G173">
        <v>0</v>
      </c>
      <c r="H173" t="s">
        <v>7632</v>
      </c>
      <c r="I173">
        <v>-0.1875</v>
      </c>
      <c r="J173" s="3">
        <f t="shared" si="2"/>
        <v>43746.412539305551</v>
      </c>
    </row>
    <row r="174" spans="1:10" x14ac:dyDescent="0.25">
      <c r="A174" s="1" t="s">
        <v>173</v>
      </c>
      <c r="B174">
        <v>-1250</v>
      </c>
      <c r="C174">
        <v>20.636880000000001</v>
      </c>
      <c r="D174">
        <v>57</v>
      </c>
      <c r="E174">
        <v>54.7</v>
      </c>
      <c r="F174">
        <v>29.6</v>
      </c>
      <c r="G174">
        <v>0</v>
      </c>
      <c r="H174" t="s">
        <v>7633</v>
      </c>
      <c r="I174">
        <v>-0.1875</v>
      </c>
      <c r="J174" s="3">
        <f t="shared" si="2"/>
        <v>43746.412610891202</v>
      </c>
    </row>
    <row r="175" spans="1:10" x14ac:dyDescent="0.25">
      <c r="A175" s="1" t="s">
        <v>174</v>
      </c>
      <c r="B175">
        <v>-1250</v>
      </c>
      <c r="C175">
        <v>20.636880000000001</v>
      </c>
      <c r="D175">
        <v>59</v>
      </c>
      <c r="E175">
        <v>54</v>
      </c>
      <c r="F175">
        <v>29.6</v>
      </c>
      <c r="G175">
        <v>0</v>
      </c>
      <c r="H175" t="s">
        <v>7634</v>
      </c>
      <c r="I175">
        <v>-0.1875</v>
      </c>
      <c r="J175" s="3">
        <f t="shared" si="2"/>
        <v>43746.412682453702</v>
      </c>
    </row>
    <row r="176" spans="1:10" x14ac:dyDescent="0.25">
      <c r="A176" s="1" t="s">
        <v>175</v>
      </c>
      <c r="B176">
        <v>-1250</v>
      </c>
      <c r="C176">
        <v>20.689530000000001</v>
      </c>
      <c r="D176">
        <v>59</v>
      </c>
      <c r="E176">
        <v>53.8</v>
      </c>
      <c r="F176">
        <v>29.6</v>
      </c>
      <c r="G176">
        <v>0</v>
      </c>
      <c r="H176" t="s">
        <v>7635</v>
      </c>
      <c r="I176">
        <v>-0.1875</v>
      </c>
      <c r="J176" s="3">
        <f t="shared" si="2"/>
        <v>43746.412754039346</v>
      </c>
    </row>
    <row r="177" spans="1:10" x14ac:dyDescent="0.25">
      <c r="A177" s="1" t="s">
        <v>176</v>
      </c>
      <c r="B177">
        <v>-1250</v>
      </c>
      <c r="C177">
        <v>20.636880000000001</v>
      </c>
      <c r="D177">
        <v>59</v>
      </c>
      <c r="E177">
        <v>53.9</v>
      </c>
      <c r="F177">
        <v>29.6</v>
      </c>
      <c r="G177">
        <v>0</v>
      </c>
      <c r="H177" t="s">
        <v>7636</v>
      </c>
      <c r="I177">
        <v>-0.1875</v>
      </c>
      <c r="J177" s="3">
        <f t="shared" si="2"/>
        <v>43746.412825659725</v>
      </c>
    </row>
    <row r="178" spans="1:10" x14ac:dyDescent="0.25">
      <c r="A178" s="1" t="s">
        <v>177</v>
      </c>
      <c r="B178">
        <v>-1250</v>
      </c>
      <c r="C178">
        <v>20.636880000000001</v>
      </c>
      <c r="D178">
        <v>60</v>
      </c>
      <c r="E178">
        <v>53.7</v>
      </c>
      <c r="F178">
        <v>29.6</v>
      </c>
      <c r="G178">
        <v>0</v>
      </c>
      <c r="H178" t="s">
        <v>7637</v>
      </c>
      <c r="I178">
        <v>-0.1875</v>
      </c>
      <c r="J178" s="3">
        <f t="shared" si="2"/>
        <v>43746.412897210648</v>
      </c>
    </row>
    <row r="179" spans="1:10" x14ac:dyDescent="0.25">
      <c r="A179" s="1" t="s">
        <v>178</v>
      </c>
      <c r="B179">
        <v>-1250</v>
      </c>
      <c r="C179">
        <v>20.689530000000001</v>
      </c>
      <c r="D179">
        <v>57</v>
      </c>
      <c r="E179">
        <v>53.7</v>
      </c>
      <c r="F179">
        <v>29.6</v>
      </c>
      <c r="G179">
        <v>0</v>
      </c>
      <c r="H179" t="s">
        <v>7638</v>
      </c>
      <c r="I179">
        <v>-0.1875</v>
      </c>
      <c r="J179" s="3">
        <f t="shared" si="2"/>
        <v>43746.412968773147</v>
      </c>
    </row>
    <row r="180" spans="1:10" x14ac:dyDescent="0.25">
      <c r="A180" s="1" t="s">
        <v>179</v>
      </c>
      <c r="B180">
        <v>-1250</v>
      </c>
      <c r="C180">
        <v>20.689530000000001</v>
      </c>
      <c r="D180">
        <v>58</v>
      </c>
      <c r="E180">
        <v>53.4</v>
      </c>
      <c r="F180">
        <v>29.6</v>
      </c>
      <c r="G180">
        <v>0</v>
      </c>
      <c r="H180" t="s">
        <v>7639</v>
      </c>
      <c r="I180">
        <v>-0.1875</v>
      </c>
      <c r="J180" s="3">
        <f t="shared" si="2"/>
        <v>43746.413040335647</v>
      </c>
    </row>
    <row r="181" spans="1:10" x14ac:dyDescent="0.25">
      <c r="A181" s="1" t="s">
        <v>180</v>
      </c>
      <c r="B181">
        <v>-1250</v>
      </c>
      <c r="C181">
        <v>20.689530000000001</v>
      </c>
      <c r="D181">
        <v>58</v>
      </c>
      <c r="E181">
        <v>53.4</v>
      </c>
      <c r="F181">
        <v>29.5</v>
      </c>
      <c r="G181">
        <v>0</v>
      </c>
      <c r="H181" t="s">
        <v>7640</v>
      </c>
      <c r="I181">
        <v>-0.1875</v>
      </c>
      <c r="J181" s="3">
        <f t="shared" si="2"/>
        <v>43746.413111956012</v>
      </c>
    </row>
    <row r="182" spans="1:10" x14ac:dyDescent="0.25">
      <c r="A182" s="1" t="s">
        <v>181</v>
      </c>
      <c r="B182">
        <v>-1250</v>
      </c>
      <c r="C182">
        <v>20.689530000000001</v>
      </c>
      <c r="D182">
        <v>58</v>
      </c>
      <c r="E182">
        <v>53.7</v>
      </c>
      <c r="F182">
        <v>29.5</v>
      </c>
      <c r="G182">
        <v>0</v>
      </c>
      <c r="H182" t="s">
        <v>7641</v>
      </c>
      <c r="I182">
        <v>-0.1875</v>
      </c>
      <c r="J182" s="3">
        <f t="shared" si="2"/>
        <v>43746.413183506942</v>
      </c>
    </row>
    <row r="183" spans="1:10" x14ac:dyDescent="0.25">
      <c r="A183" s="1" t="s">
        <v>182</v>
      </c>
      <c r="B183">
        <v>-1250</v>
      </c>
      <c r="C183">
        <v>20.689530000000001</v>
      </c>
      <c r="D183">
        <v>59</v>
      </c>
      <c r="E183">
        <v>54.4</v>
      </c>
      <c r="F183">
        <v>29.5</v>
      </c>
      <c r="G183">
        <v>0</v>
      </c>
      <c r="H183" t="s">
        <v>7642</v>
      </c>
      <c r="I183">
        <v>-0.1875</v>
      </c>
      <c r="J183" s="3">
        <f t="shared" si="2"/>
        <v>43746.413255104162</v>
      </c>
    </row>
    <row r="184" spans="1:10" x14ac:dyDescent="0.25">
      <c r="A184" s="1" t="s">
        <v>183</v>
      </c>
      <c r="B184">
        <v>-1250</v>
      </c>
      <c r="C184">
        <v>20.689530000000001</v>
      </c>
      <c r="D184">
        <v>59</v>
      </c>
      <c r="E184">
        <v>54.6</v>
      </c>
      <c r="F184">
        <v>29.5</v>
      </c>
      <c r="G184">
        <v>0</v>
      </c>
      <c r="H184" t="s">
        <v>7643</v>
      </c>
      <c r="I184">
        <v>-0.1875</v>
      </c>
      <c r="J184" s="3">
        <f t="shared" si="2"/>
        <v>43746.413326655085</v>
      </c>
    </row>
    <row r="185" spans="1:10" x14ac:dyDescent="0.25">
      <c r="A185" s="1" t="s">
        <v>184</v>
      </c>
      <c r="B185">
        <v>-1250</v>
      </c>
      <c r="C185">
        <v>20.636880000000001</v>
      </c>
      <c r="D185">
        <v>60</v>
      </c>
      <c r="E185">
        <v>54.1</v>
      </c>
      <c r="F185">
        <v>29.5</v>
      </c>
      <c r="G185">
        <v>0</v>
      </c>
      <c r="H185" t="s">
        <v>7644</v>
      </c>
      <c r="I185">
        <v>-0.1875</v>
      </c>
      <c r="J185" s="3">
        <f t="shared" si="2"/>
        <v>43746.413398240737</v>
      </c>
    </row>
    <row r="186" spans="1:10" x14ac:dyDescent="0.25">
      <c r="A186" s="1" t="s">
        <v>185</v>
      </c>
      <c r="B186">
        <v>-1250</v>
      </c>
      <c r="C186">
        <v>20.636880000000001</v>
      </c>
      <c r="D186">
        <v>60</v>
      </c>
      <c r="E186">
        <v>54</v>
      </c>
      <c r="F186">
        <v>29.5</v>
      </c>
      <c r="G186">
        <v>0</v>
      </c>
      <c r="H186" t="s">
        <v>7645</v>
      </c>
      <c r="I186">
        <v>-0.1875</v>
      </c>
      <c r="J186" s="3">
        <f t="shared" si="2"/>
        <v>43746.413469814812</v>
      </c>
    </row>
    <row r="187" spans="1:10" x14ac:dyDescent="0.25">
      <c r="A187" s="1" t="s">
        <v>186</v>
      </c>
      <c r="B187">
        <v>-1250</v>
      </c>
      <c r="C187">
        <v>20.636880000000001</v>
      </c>
      <c r="D187">
        <v>60</v>
      </c>
      <c r="E187">
        <v>53.9</v>
      </c>
      <c r="F187">
        <v>29.5</v>
      </c>
      <c r="G187">
        <v>0</v>
      </c>
      <c r="H187" t="s">
        <v>7646</v>
      </c>
      <c r="I187">
        <v>-0.1875</v>
      </c>
      <c r="J187" s="3">
        <f t="shared" si="2"/>
        <v>43746.413541412032</v>
      </c>
    </row>
    <row r="188" spans="1:10" x14ac:dyDescent="0.25">
      <c r="A188" s="1" t="s">
        <v>187</v>
      </c>
      <c r="B188">
        <v>-1250</v>
      </c>
      <c r="C188">
        <v>20.636880000000001</v>
      </c>
      <c r="D188">
        <v>60</v>
      </c>
      <c r="E188">
        <v>53.9</v>
      </c>
      <c r="F188">
        <v>29.5</v>
      </c>
      <c r="G188">
        <v>0</v>
      </c>
      <c r="H188" t="s">
        <v>7647</v>
      </c>
      <c r="I188">
        <v>-0.1875</v>
      </c>
      <c r="J188" s="3">
        <f t="shared" si="2"/>
        <v>43746.413612962955</v>
      </c>
    </row>
    <row r="189" spans="1:10" x14ac:dyDescent="0.25">
      <c r="A189" s="1" t="s">
        <v>188</v>
      </c>
      <c r="B189">
        <v>-1250</v>
      </c>
      <c r="C189">
        <v>20.636880000000001</v>
      </c>
      <c r="D189">
        <v>60</v>
      </c>
      <c r="E189">
        <v>56.9</v>
      </c>
      <c r="F189">
        <v>29.5</v>
      </c>
      <c r="G189">
        <v>0</v>
      </c>
      <c r="H189" t="s">
        <v>7648</v>
      </c>
      <c r="I189">
        <v>-0.1875</v>
      </c>
      <c r="J189" s="3">
        <f t="shared" si="2"/>
        <v>43746.413684571758</v>
      </c>
    </row>
    <row r="190" spans="1:10" x14ac:dyDescent="0.25">
      <c r="A190" s="1" t="s">
        <v>189</v>
      </c>
      <c r="B190">
        <v>-1250</v>
      </c>
      <c r="C190">
        <v>20.689530000000001</v>
      </c>
      <c r="D190">
        <v>59</v>
      </c>
      <c r="E190">
        <v>57.3</v>
      </c>
      <c r="F190">
        <v>29.5</v>
      </c>
      <c r="G190">
        <v>0</v>
      </c>
      <c r="H190" t="s">
        <v>7649</v>
      </c>
      <c r="I190">
        <v>-0.1875</v>
      </c>
      <c r="J190" s="3">
        <f t="shared" si="2"/>
        <v>43746.413756180555</v>
      </c>
    </row>
    <row r="191" spans="1:10" x14ac:dyDescent="0.25">
      <c r="A191" s="1" t="s">
        <v>190</v>
      </c>
      <c r="B191">
        <v>-1250</v>
      </c>
      <c r="C191">
        <v>20.636880000000001</v>
      </c>
      <c r="D191">
        <v>58</v>
      </c>
      <c r="E191">
        <v>60.8</v>
      </c>
      <c r="F191">
        <v>29.6</v>
      </c>
      <c r="G191">
        <v>0</v>
      </c>
      <c r="H191" t="s">
        <v>7650</v>
      </c>
      <c r="I191">
        <v>-0.1875</v>
      </c>
      <c r="J191" s="3">
        <f t="shared" si="2"/>
        <v>43746.413839618057</v>
      </c>
    </row>
    <row r="192" spans="1:10" x14ac:dyDescent="0.25">
      <c r="A192" s="1" t="s">
        <v>191</v>
      </c>
      <c r="B192">
        <v>-1250</v>
      </c>
      <c r="C192">
        <v>20.636880000000001</v>
      </c>
      <c r="D192">
        <v>58</v>
      </c>
      <c r="E192">
        <v>58.9</v>
      </c>
      <c r="F192">
        <v>29.7</v>
      </c>
      <c r="G192">
        <v>0</v>
      </c>
      <c r="H192" t="s">
        <v>7651</v>
      </c>
      <c r="I192">
        <v>-0.1875</v>
      </c>
      <c r="J192" s="3">
        <f t="shared" si="2"/>
        <v>43746.413911192132</v>
      </c>
    </row>
    <row r="193" spans="1:10" x14ac:dyDescent="0.25">
      <c r="A193" s="1" t="s">
        <v>192</v>
      </c>
      <c r="B193">
        <v>-1250</v>
      </c>
      <c r="C193">
        <v>20.689530000000001</v>
      </c>
      <c r="D193">
        <v>58</v>
      </c>
      <c r="E193">
        <v>57.9</v>
      </c>
      <c r="F193">
        <v>29.8</v>
      </c>
      <c r="G193">
        <v>0</v>
      </c>
      <c r="H193" t="s">
        <v>7652</v>
      </c>
      <c r="I193">
        <v>-0.1875</v>
      </c>
      <c r="J193" s="3">
        <f t="shared" si="2"/>
        <v>43746.4139827662</v>
      </c>
    </row>
    <row r="194" spans="1:10" x14ac:dyDescent="0.25">
      <c r="A194" s="1" t="s">
        <v>193</v>
      </c>
      <c r="B194">
        <v>-1250</v>
      </c>
      <c r="C194">
        <v>20.636880000000001</v>
      </c>
      <c r="D194">
        <v>57</v>
      </c>
      <c r="E194">
        <v>57.9</v>
      </c>
      <c r="F194">
        <v>29.9</v>
      </c>
      <c r="G194">
        <v>0</v>
      </c>
      <c r="H194" t="s">
        <v>7653</v>
      </c>
      <c r="I194">
        <v>-0.1875</v>
      </c>
      <c r="J194" s="3">
        <f t="shared" si="2"/>
        <v>43746.414054351852</v>
      </c>
    </row>
    <row r="195" spans="1:10" x14ac:dyDescent="0.25">
      <c r="A195" s="1" t="s">
        <v>194</v>
      </c>
      <c r="B195">
        <v>-1250</v>
      </c>
      <c r="C195">
        <v>20.689530000000001</v>
      </c>
      <c r="D195">
        <v>58</v>
      </c>
      <c r="E195">
        <v>56.5</v>
      </c>
      <c r="F195">
        <v>30</v>
      </c>
      <c r="G195">
        <v>0</v>
      </c>
      <c r="H195" t="s">
        <v>7654</v>
      </c>
      <c r="I195">
        <v>-0.1875</v>
      </c>
      <c r="J195" s="3">
        <f t="shared" ref="J195:J258" si="3">(H195/86400000)+25569+(7/24)</f>
        <v>43746.414125902775</v>
      </c>
    </row>
    <row r="196" spans="1:10" x14ac:dyDescent="0.25">
      <c r="A196" s="1" t="s">
        <v>195</v>
      </c>
      <c r="B196">
        <v>-1250</v>
      </c>
      <c r="C196">
        <v>20.689530000000001</v>
      </c>
      <c r="D196">
        <v>59</v>
      </c>
      <c r="E196">
        <v>53.7</v>
      </c>
      <c r="F196">
        <v>30</v>
      </c>
      <c r="G196">
        <v>0</v>
      </c>
      <c r="H196" t="s">
        <v>7655</v>
      </c>
      <c r="I196">
        <v>-0.1875</v>
      </c>
      <c r="J196" s="3">
        <f t="shared" si="3"/>
        <v>43746.414197523147</v>
      </c>
    </row>
    <row r="197" spans="1:10" x14ac:dyDescent="0.25">
      <c r="A197" s="1" t="s">
        <v>196</v>
      </c>
      <c r="B197">
        <v>-1250</v>
      </c>
      <c r="C197">
        <v>20.689530000000001</v>
      </c>
      <c r="D197">
        <v>52</v>
      </c>
      <c r="E197">
        <v>53</v>
      </c>
      <c r="F197">
        <v>29.8</v>
      </c>
      <c r="G197">
        <v>0</v>
      </c>
      <c r="H197" t="s">
        <v>7656</v>
      </c>
      <c r="I197">
        <v>0</v>
      </c>
      <c r="J197" s="3">
        <f t="shared" si="3"/>
        <v>43746.414900821757</v>
      </c>
    </row>
    <row r="198" spans="1:10" x14ac:dyDescent="0.25">
      <c r="A198" s="1" t="s">
        <v>197</v>
      </c>
      <c r="B198">
        <v>-1250</v>
      </c>
      <c r="C198">
        <v>20.636880000000001</v>
      </c>
      <c r="D198">
        <v>53</v>
      </c>
      <c r="E198">
        <v>53.1</v>
      </c>
      <c r="F198">
        <v>29.8</v>
      </c>
      <c r="G198">
        <v>0</v>
      </c>
      <c r="H198" t="s">
        <v>7657</v>
      </c>
      <c r="I198">
        <v>-0.1875</v>
      </c>
      <c r="J198" s="3">
        <f t="shared" si="3"/>
        <v>43746.414973749997</v>
      </c>
    </row>
    <row r="199" spans="1:10" x14ac:dyDescent="0.25">
      <c r="A199" s="1" t="s">
        <v>198</v>
      </c>
      <c r="B199">
        <v>-1250</v>
      </c>
      <c r="C199">
        <v>20.636880000000001</v>
      </c>
      <c r="D199">
        <v>53</v>
      </c>
      <c r="E199">
        <v>54.3</v>
      </c>
      <c r="F199">
        <v>29.7</v>
      </c>
      <c r="G199">
        <v>0</v>
      </c>
      <c r="H199" t="s">
        <v>7658</v>
      </c>
      <c r="I199">
        <v>-0.1875</v>
      </c>
      <c r="J199" s="3">
        <f t="shared" si="3"/>
        <v>43746.415045347218</v>
      </c>
    </row>
    <row r="200" spans="1:10" x14ac:dyDescent="0.25">
      <c r="A200" s="1" t="s">
        <v>199</v>
      </c>
      <c r="B200">
        <v>-1250</v>
      </c>
      <c r="C200">
        <v>20.478950000000001</v>
      </c>
      <c r="D200">
        <v>53</v>
      </c>
      <c r="E200">
        <v>55.6</v>
      </c>
      <c r="F200">
        <v>29.7</v>
      </c>
      <c r="G200">
        <v>0</v>
      </c>
      <c r="H200" t="s">
        <v>7659</v>
      </c>
      <c r="I200">
        <v>-0.1875</v>
      </c>
      <c r="J200" s="3">
        <f t="shared" si="3"/>
        <v>43746.415116898141</v>
      </c>
    </row>
    <row r="201" spans="1:10" x14ac:dyDescent="0.25">
      <c r="A201" s="1" t="s">
        <v>200</v>
      </c>
      <c r="B201">
        <v>-1250</v>
      </c>
      <c r="C201">
        <v>20.636880000000001</v>
      </c>
      <c r="D201">
        <v>53</v>
      </c>
      <c r="E201">
        <v>54.4</v>
      </c>
      <c r="F201">
        <v>29.7</v>
      </c>
      <c r="G201">
        <v>0</v>
      </c>
      <c r="H201" t="s">
        <v>7660</v>
      </c>
      <c r="I201">
        <v>-0.1875</v>
      </c>
      <c r="J201" s="3">
        <f t="shared" si="3"/>
        <v>43746.415188506937</v>
      </c>
    </row>
    <row r="202" spans="1:10" x14ac:dyDescent="0.25">
      <c r="A202" s="1" t="s">
        <v>201</v>
      </c>
      <c r="B202">
        <v>-1250</v>
      </c>
      <c r="C202">
        <v>20.636880000000001</v>
      </c>
      <c r="D202">
        <v>53</v>
      </c>
      <c r="E202">
        <v>54.2</v>
      </c>
      <c r="F202">
        <v>29.7</v>
      </c>
      <c r="G202">
        <v>0</v>
      </c>
      <c r="H202" t="s">
        <v>7661</v>
      </c>
      <c r="I202">
        <v>-0.1875</v>
      </c>
      <c r="J202" s="3">
        <f t="shared" si="3"/>
        <v>43746.415260092595</v>
      </c>
    </row>
    <row r="203" spans="1:10" x14ac:dyDescent="0.25">
      <c r="A203" s="1" t="s">
        <v>202</v>
      </c>
      <c r="B203">
        <v>-1250</v>
      </c>
      <c r="C203">
        <v>20.584240000000001</v>
      </c>
      <c r="D203">
        <v>53</v>
      </c>
      <c r="E203">
        <v>53.9</v>
      </c>
      <c r="F203">
        <v>29.7</v>
      </c>
      <c r="G203">
        <v>0</v>
      </c>
      <c r="H203" t="s">
        <v>7662</v>
      </c>
      <c r="I203">
        <v>-0.1875</v>
      </c>
      <c r="J203" s="3">
        <f t="shared" si="3"/>
        <v>43746.415331689808</v>
      </c>
    </row>
    <row r="204" spans="1:10" x14ac:dyDescent="0.25">
      <c r="A204" s="1" t="s">
        <v>203</v>
      </c>
      <c r="B204">
        <v>-1250</v>
      </c>
      <c r="C204">
        <v>20.584240000000001</v>
      </c>
      <c r="D204">
        <v>59</v>
      </c>
      <c r="E204">
        <v>55.1</v>
      </c>
      <c r="F204">
        <v>29.7</v>
      </c>
      <c r="G204">
        <v>0</v>
      </c>
      <c r="H204" t="s">
        <v>7663</v>
      </c>
      <c r="I204">
        <v>-0.1875</v>
      </c>
      <c r="J204" s="3">
        <f t="shared" si="3"/>
        <v>43746.41540327546</v>
      </c>
    </row>
    <row r="205" spans="1:10" x14ac:dyDescent="0.25">
      <c r="A205" s="1" t="s">
        <v>204</v>
      </c>
      <c r="B205">
        <v>-1250</v>
      </c>
      <c r="C205">
        <v>20.636880000000001</v>
      </c>
      <c r="D205">
        <v>59</v>
      </c>
      <c r="E205">
        <v>54.2</v>
      </c>
      <c r="F205">
        <v>29.7</v>
      </c>
      <c r="G205">
        <v>0</v>
      </c>
      <c r="H205" t="s">
        <v>7664</v>
      </c>
      <c r="I205">
        <v>-0.1875</v>
      </c>
      <c r="J205" s="3">
        <f t="shared" si="3"/>
        <v>43746.415474861111</v>
      </c>
    </row>
    <row r="206" spans="1:10" x14ac:dyDescent="0.25">
      <c r="A206" s="1" t="s">
        <v>205</v>
      </c>
      <c r="B206">
        <v>-1250</v>
      </c>
      <c r="C206">
        <v>20.636880000000001</v>
      </c>
      <c r="D206">
        <v>58</v>
      </c>
      <c r="E206">
        <v>53.1</v>
      </c>
      <c r="F206">
        <v>29.6</v>
      </c>
      <c r="G206">
        <v>0</v>
      </c>
      <c r="H206" t="s">
        <v>7665</v>
      </c>
      <c r="I206">
        <v>0</v>
      </c>
      <c r="J206" s="3">
        <f t="shared" si="3"/>
        <v>43746.415774259258</v>
      </c>
    </row>
    <row r="207" spans="1:10" x14ac:dyDescent="0.25">
      <c r="A207" s="1" t="s">
        <v>206</v>
      </c>
      <c r="B207">
        <v>-1250</v>
      </c>
      <c r="C207">
        <v>20.636880000000001</v>
      </c>
      <c r="D207">
        <v>58</v>
      </c>
      <c r="E207">
        <v>53.1</v>
      </c>
      <c r="F207">
        <v>29.6</v>
      </c>
      <c r="G207">
        <v>0</v>
      </c>
      <c r="H207" t="s">
        <v>7666</v>
      </c>
      <c r="I207">
        <v>-0.1875</v>
      </c>
      <c r="J207" s="3">
        <f t="shared" si="3"/>
        <v>43746.415847187498</v>
      </c>
    </row>
    <row r="208" spans="1:10" x14ac:dyDescent="0.25">
      <c r="A208" s="1" t="s">
        <v>207</v>
      </c>
      <c r="B208">
        <v>-1250</v>
      </c>
      <c r="C208">
        <v>20.689530000000001</v>
      </c>
      <c r="D208">
        <v>57</v>
      </c>
      <c r="E208">
        <v>54</v>
      </c>
      <c r="F208">
        <v>29.5</v>
      </c>
      <c r="G208">
        <v>0</v>
      </c>
      <c r="H208" t="s">
        <v>7667</v>
      </c>
      <c r="I208">
        <v>-0.1875</v>
      </c>
      <c r="J208" s="3">
        <f t="shared" si="3"/>
        <v>43746.415918773149</v>
      </c>
    </row>
    <row r="209" spans="1:10" x14ac:dyDescent="0.25">
      <c r="A209" s="1" t="s">
        <v>208</v>
      </c>
      <c r="B209">
        <v>-1250</v>
      </c>
      <c r="C209">
        <v>20.636880000000001</v>
      </c>
      <c r="D209">
        <v>63</v>
      </c>
      <c r="E209">
        <v>53.8</v>
      </c>
      <c r="F209">
        <v>29.6</v>
      </c>
      <c r="G209">
        <v>0</v>
      </c>
      <c r="H209" t="s">
        <v>7668</v>
      </c>
      <c r="I209">
        <v>0</v>
      </c>
      <c r="J209" s="3">
        <f t="shared" si="3"/>
        <v>43746.416156701387</v>
      </c>
    </row>
    <row r="210" spans="1:10" x14ac:dyDescent="0.25">
      <c r="A210" s="1" t="s">
        <v>209</v>
      </c>
      <c r="B210">
        <v>-1250</v>
      </c>
      <c r="C210">
        <v>20.689530000000001</v>
      </c>
      <c r="D210">
        <v>58</v>
      </c>
      <c r="E210">
        <v>54</v>
      </c>
      <c r="F210">
        <v>29.5</v>
      </c>
      <c r="G210">
        <v>0</v>
      </c>
      <c r="H210" t="s">
        <v>7669</v>
      </c>
      <c r="I210">
        <v>-0.1875</v>
      </c>
      <c r="J210" s="3">
        <f t="shared" si="3"/>
        <v>43746.416228715279</v>
      </c>
    </row>
    <row r="211" spans="1:10" x14ac:dyDescent="0.25">
      <c r="A211" s="1" t="s">
        <v>210</v>
      </c>
      <c r="B211">
        <v>-1250</v>
      </c>
      <c r="C211">
        <v>20.689530000000001</v>
      </c>
      <c r="D211">
        <v>58</v>
      </c>
      <c r="E211">
        <v>54.6</v>
      </c>
      <c r="F211">
        <v>29.5</v>
      </c>
      <c r="G211">
        <v>0</v>
      </c>
      <c r="H211" t="s">
        <v>7670</v>
      </c>
      <c r="I211">
        <v>-0.1875</v>
      </c>
      <c r="J211" s="3">
        <f t="shared" si="3"/>
        <v>43746.416300277771</v>
      </c>
    </row>
    <row r="212" spans="1:10" x14ac:dyDescent="0.25">
      <c r="A212" s="1" t="s">
        <v>211</v>
      </c>
      <c r="B212">
        <v>-1250</v>
      </c>
      <c r="C212">
        <v>20.584240000000001</v>
      </c>
      <c r="D212">
        <v>59</v>
      </c>
      <c r="E212">
        <v>54.4</v>
      </c>
      <c r="F212">
        <v>29.5</v>
      </c>
      <c r="G212">
        <v>0</v>
      </c>
      <c r="H212" t="s">
        <v>7671</v>
      </c>
      <c r="I212">
        <v>-0.1875</v>
      </c>
      <c r="J212" s="3">
        <f t="shared" si="3"/>
        <v>43746.416371828702</v>
      </c>
    </row>
    <row r="213" spans="1:10" x14ac:dyDescent="0.25">
      <c r="A213" s="1" t="s">
        <v>212</v>
      </c>
      <c r="B213">
        <v>-1250</v>
      </c>
      <c r="C213">
        <v>20.636880000000001</v>
      </c>
      <c r="D213">
        <v>57</v>
      </c>
      <c r="E213">
        <v>54.8</v>
      </c>
      <c r="F213">
        <v>29.5</v>
      </c>
      <c r="G213">
        <v>0</v>
      </c>
      <c r="H213" t="s">
        <v>7672</v>
      </c>
      <c r="I213">
        <v>-0.1875</v>
      </c>
      <c r="J213" s="3">
        <f t="shared" si="3"/>
        <v>43746.416443402777</v>
      </c>
    </row>
    <row r="214" spans="1:10" x14ac:dyDescent="0.25">
      <c r="A214" s="1" t="s">
        <v>213</v>
      </c>
      <c r="B214">
        <v>-1250</v>
      </c>
      <c r="C214">
        <v>20.689530000000001</v>
      </c>
      <c r="D214">
        <v>58</v>
      </c>
      <c r="E214">
        <v>54.1</v>
      </c>
      <c r="F214">
        <v>29.6</v>
      </c>
      <c r="G214">
        <v>0</v>
      </c>
      <c r="H214" t="s">
        <v>7673</v>
      </c>
      <c r="I214">
        <v>-0.1875</v>
      </c>
      <c r="J214" s="3">
        <f t="shared" si="3"/>
        <v>43746.416514976845</v>
      </c>
    </row>
    <row r="215" spans="1:10" x14ac:dyDescent="0.25">
      <c r="A215" s="1" t="s">
        <v>214</v>
      </c>
      <c r="B215">
        <v>-1250</v>
      </c>
      <c r="C215">
        <v>20.689530000000001</v>
      </c>
      <c r="D215">
        <v>58</v>
      </c>
      <c r="E215">
        <v>53.6</v>
      </c>
      <c r="F215">
        <v>29.5</v>
      </c>
      <c r="G215">
        <v>0</v>
      </c>
      <c r="H215" t="s">
        <v>7674</v>
      </c>
      <c r="I215">
        <v>-0.1875</v>
      </c>
      <c r="J215" s="3">
        <f t="shared" si="3"/>
        <v>43746.416586574072</v>
      </c>
    </row>
    <row r="216" spans="1:10" x14ac:dyDescent="0.25">
      <c r="A216" s="1" t="s">
        <v>215</v>
      </c>
      <c r="B216">
        <v>-1250</v>
      </c>
      <c r="C216">
        <v>20.636880000000001</v>
      </c>
      <c r="D216">
        <v>57</v>
      </c>
      <c r="E216">
        <v>54.1</v>
      </c>
      <c r="F216">
        <v>29.5</v>
      </c>
      <c r="G216">
        <v>0</v>
      </c>
      <c r="H216" t="s">
        <v>7675</v>
      </c>
      <c r="I216">
        <v>-0.1875</v>
      </c>
      <c r="J216" s="3">
        <f t="shared" si="3"/>
        <v>43746.416658171293</v>
      </c>
    </row>
    <row r="217" spans="1:10" x14ac:dyDescent="0.25">
      <c r="A217" s="1" t="s">
        <v>216</v>
      </c>
      <c r="B217">
        <v>-1250</v>
      </c>
      <c r="C217">
        <v>20.689530000000001</v>
      </c>
      <c r="D217">
        <v>57</v>
      </c>
      <c r="E217">
        <v>54.5</v>
      </c>
      <c r="F217">
        <v>29.5</v>
      </c>
      <c r="G217">
        <v>0</v>
      </c>
      <c r="H217" t="s">
        <v>7676</v>
      </c>
      <c r="I217">
        <v>-0.1875</v>
      </c>
      <c r="J217" s="3">
        <f t="shared" si="3"/>
        <v>43746.416729768513</v>
      </c>
    </row>
    <row r="218" spans="1:10" x14ac:dyDescent="0.25">
      <c r="A218" s="1" t="s">
        <v>217</v>
      </c>
      <c r="B218">
        <v>-1250</v>
      </c>
      <c r="C218">
        <v>20.689530000000001</v>
      </c>
      <c r="D218">
        <v>57</v>
      </c>
      <c r="E218">
        <v>54.2</v>
      </c>
      <c r="F218">
        <v>29.5</v>
      </c>
      <c r="G218">
        <v>0</v>
      </c>
      <c r="H218" t="s">
        <v>7677</v>
      </c>
      <c r="I218">
        <v>-0.1875</v>
      </c>
      <c r="J218" s="3">
        <f t="shared" si="3"/>
        <v>43746.416813252312</v>
      </c>
    </row>
    <row r="219" spans="1:10" x14ac:dyDescent="0.25">
      <c r="A219" s="1" t="s">
        <v>218</v>
      </c>
      <c r="B219">
        <v>-1250</v>
      </c>
      <c r="C219">
        <v>20.689530000000001</v>
      </c>
      <c r="D219">
        <v>58</v>
      </c>
      <c r="E219">
        <v>54</v>
      </c>
      <c r="F219">
        <v>29.5</v>
      </c>
      <c r="G219">
        <v>0</v>
      </c>
      <c r="H219" t="s">
        <v>7678</v>
      </c>
      <c r="I219">
        <v>-0.1875</v>
      </c>
      <c r="J219" s="3">
        <f t="shared" si="3"/>
        <v>43746.416884953702</v>
      </c>
    </row>
    <row r="220" spans="1:10" x14ac:dyDescent="0.25">
      <c r="A220" s="1" t="s">
        <v>219</v>
      </c>
      <c r="B220">
        <v>-1250</v>
      </c>
      <c r="C220">
        <v>20.689530000000001</v>
      </c>
      <c r="D220">
        <v>58</v>
      </c>
      <c r="E220">
        <v>53.9</v>
      </c>
      <c r="F220">
        <v>29.5</v>
      </c>
      <c r="G220">
        <v>0</v>
      </c>
      <c r="H220" t="s">
        <v>7679</v>
      </c>
      <c r="I220">
        <v>-0.1875</v>
      </c>
      <c r="J220" s="3">
        <f t="shared" si="3"/>
        <v>43746.41695648148</v>
      </c>
    </row>
    <row r="221" spans="1:10" x14ac:dyDescent="0.25">
      <c r="A221" s="1" t="s">
        <v>220</v>
      </c>
      <c r="B221">
        <v>-1250</v>
      </c>
      <c r="C221">
        <v>20.636880000000001</v>
      </c>
      <c r="D221">
        <v>58</v>
      </c>
      <c r="E221">
        <v>53.8</v>
      </c>
      <c r="F221">
        <v>29.5</v>
      </c>
      <c r="G221">
        <v>0</v>
      </c>
      <c r="H221" t="s">
        <v>7680</v>
      </c>
      <c r="I221">
        <v>-0.1875</v>
      </c>
      <c r="J221" s="3">
        <f t="shared" si="3"/>
        <v>43746.417027962962</v>
      </c>
    </row>
    <row r="222" spans="1:10" x14ac:dyDescent="0.25">
      <c r="A222" s="1" t="s">
        <v>221</v>
      </c>
      <c r="B222">
        <v>-1250</v>
      </c>
      <c r="C222">
        <v>20.689530000000001</v>
      </c>
      <c r="D222">
        <v>60</v>
      </c>
      <c r="E222">
        <v>54.3</v>
      </c>
      <c r="F222">
        <v>29.6</v>
      </c>
      <c r="G222">
        <v>0</v>
      </c>
      <c r="H222" t="s">
        <v>7681</v>
      </c>
      <c r="I222">
        <v>-0.1875</v>
      </c>
      <c r="J222" s="3">
        <f t="shared" si="3"/>
        <v>43746.417099710648</v>
      </c>
    </row>
    <row r="223" spans="1:10" x14ac:dyDescent="0.25">
      <c r="A223" s="1" t="s">
        <v>222</v>
      </c>
      <c r="B223">
        <v>-1250</v>
      </c>
      <c r="C223">
        <v>20.689530000000001</v>
      </c>
      <c r="D223">
        <v>59</v>
      </c>
      <c r="E223">
        <v>54</v>
      </c>
      <c r="F223">
        <v>29.5</v>
      </c>
      <c r="G223">
        <v>0</v>
      </c>
      <c r="H223" t="s">
        <v>7682</v>
      </c>
      <c r="I223">
        <v>-0.1875</v>
      </c>
      <c r="J223" s="3">
        <f t="shared" si="3"/>
        <v>43746.417171122688</v>
      </c>
    </row>
    <row r="224" spans="1:10" x14ac:dyDescent="0.25">
      <c r="A224" s="1" t="s">
        <v>223</v>
      </c>
      <c r="B224">
        <v>-1250</v>
      </c>
      <c r="C224">
        <v>20.689530000000001</v>
      </c>
      <c r="D224">
        <v>60</v>
      </c>
      <c r="E224">
        <v>53.7</v>
      </c>
      <c r="F224">
        <v>29.5</v>
      </c>
      <c r="G224">
        <v>0</v>
      </c>
      <c r="H224" t="s">
        <v>7683</v>
      </c>
      <c r="I224">
        <v>-0.1875</v>
      </c>
      <c r="J224" s="3">
        <f t="shared" si="3"/>
        <v>43746.417242662035</v>
      </c>
    </row>
    <row r="225" spans="1:10" x14ac:dyDescent="0.25">
      <c r="A225" s="1" t="s">
        <v>224</v>
      </c>
      <c r="B225">
        <v>-1250</v>
      </c>
      <c r="C225">
        <v>20.689530000000001</v>
      </c>
      <c r="D225">
        <v>59</v>
      </c>
      <c r="E225">
        <v>53.2</v>
      </c>
      <c r="F225">
        <v>29.5</v>
      </c>
      <c r="G225">
        <v>0</v>
      </c>
      <c r="H225" t="s">
        <v>7684</v>
      </c>
      <c r="I225">
        <v>-0.1875</v>
      </c>
      <c r="J225" s="3">
        <f t="shared" si="3"/>
        <v>43746.417324189817</v>
      </c>
    </row>
    <row r="226" spans="1:10" x14ac:dyDescent="0.25">
      <c r="A226" s="1" t="s">
        <v>225</v>
      </c>
      <c r="B226">
        <v>-1250</v>
      </c>
      <c r="C226">
        <v>20.689530000000001</v>
      </c>
      <c r="D226">
        <v>58</v>
      </c>
      <c r="E226">
        <v>53.1</v>
      </c>
      <c r="F226">
        <v>29.4</v>
      </c>
      <c r="G226">
        <v>0</v>
      </c>
      <c r="H226" t="s">
        <v>7685</v>
      </c>
      <c r="I226">
        <v>-0.1875</v>
      </c>
      <c r="J226" s="3">
        <f t="shared" si="3"/>
        <v>43746.417397777775</v>
      </c>
    </row>
    <row r="227" spans="1:10" x14ac:dyDescent="0.25">
      <c r="A227" s="1" t="s">
        <v>226</v>
      </c>
      <c r="B227">
        <v>-1250</v>
      </c>
      <c r="C227">
        <v>20.689530000000001</v>
      </c>
      <c r="D227">
        <v>57</v>
      </c>
      <c r="E227">
        <v>53.3</v>
      </c>
      <c r="F227">
        <v>29.5</v>
      </c>
      <c r="G227">
        <v>0</v>
      </c>
      <c r="H227" t="s">
        <v>7686</v>
      </c>
      <c r="I227">
        <v>-0.1875</v>
      </c>
      <c r="J227" s="3">
        <f t="shared" si="3"/>
        <v>43746.41746931713</v>
      </c>
    </row>
    <row r="228" spans="1:10" x14ac:dyDescent="0.25">
      <c r="A228" s="1" t="s">
        <v>227</v>
      </c>
      <c r="B228">
        <v>-1250</v>
      </c>
      <c r="C228">
        <v>20.689530000000001</v>
      </c>
      <c r="D228">
        <v>57</v>
      </c>
      <c r="E228">
        <v>53.1</v>
      </c>
      <c r="F228">
        <v>29.5</v>
      </c>
      <c r="G228">
        <v>0</v>
      </c>
      <c r="H228" t="s">
        <v>7687</v>
      </c>
      <c r="I228">
        <v>-0.1875</v>
      </c>
      <c r="J228" s="3">
        <f t="shared" si="3"/>
        <v>43746.417540891205</v>
      </c>
    </row>
    <row r="229" spans="1:10" x14ac:dyDescent="0.25">
      <c r="A229" s="1" t="s">
        <v>228</v>
      </c>
      <c r="B229">
        <v>-1250</v>
      </c>
      <c r="C229">
        <v>20.689530000000001</v>
      </c>
      <c r="D229">
        <v>56</v>
      </c>
      <c r="E229">
        <v>53.1</v>
      </c>
      <c r="F229">
        <v>29.5</v>
      </c>
      <c r="G229">
        <v>0</v>
      </c>
      <c r="H229" t="s">
        <v>7688</v>
      </c>
      <c r="I229">
        <v>-0.1875</v>
      </c>
      <c r="J229" s="3">
        <f t="shared" si="3"/>
        <v>43746.417612488425</v>
      </c>
    </row>
    <row r="230" spans="1:10" x14ac:dyDescent="0.25">
      <c r="A230" s="1" t="s">
        <v>229</v>
      </c>
      <c r="B230">
        <v>-1250</v>
      </c>
      <c r="C230">
        <v>20.689530000000001</v>
      </c>
      <c r="D230">
        <v>56</v>
      </c>
      <c r="E230">
        <v>53.3</v>
      </c>
      <c r="F230">
        <v>29.5</v>
      </c>
      <c r="G230">
        <v>0</v>
      </c>
      <c r="H230" t="s">
        <v>7689</v>
      </c>
      <c r="I230">
        <v>-0.1875</v>
      </c>
      <c r="J230" s="3">
        <f t="shared" si="3"/>
        <v>43746.417684050924</v>
      </c>
    </row>
    <row r="231" spans="1:10" x14ac:dyDescent="0.25">
      <c r="A231" s="1" t="s">
        <v>230</v>
      </c>
      <c r="B231">
        <v>-1250</v>
      </c>
      <c r="C231">
        <v>20.636880000000001</v>
      </c>
      <c r="D231">
        <v>56</v>
      </c>
      <c r="E231">
        <v>53.7</v>
      </c>
      <c r="F231">
        <v>29.5</v>
      </c>
      <c r="G231">
        <v>0</v>
      </c>
      <c r="H231" t="s">
        <v>7690</v>
      </c>
      <c r="I231">
        <v>-0.1875</v>
      </c>
      <c r="J231" s="3">
        <f t="shared" si="3"/>
        <v>43746.417755613424</v>
      </c>
    </row>
    <row r="232" spans="1:10" x14ac:dyDescent="0.25">
      <c r="A232" s="1" t="s">
        <v>231</v>
      </c>
      <c r="B232">
        <v>-1250</v>
      </c>
      <c r="C232">
        <v>20.636880000000001</v>
      </c>
      <c r="D232">
        <v>54</v>
      </c>
      <c r="E232">
        <v>53.2</v>
      </c>
      <c r="F232">
        <v>29.5</v>
      </c>
      <c r="G232">
        <v>0</v>
      </c>
      <c r="H232" t="s">
        <v>7691</v>
      </c>
      <c r="I232">
        <v>-0.1875</v>
      </c>
      <c r="J232" s="3">
        <f t="shared" si="3"/>
        <v>43746.417827199075</v>
      </c>
    </row>
    <row r="233" spans="1:10" x14ac:dyDescent="0.25">
      <c r="A233" s="1" t="s">
        <v>232</v>
      </c>
      <c r="B233">
        <v>-1250</v>
      </c>
      <c r="C233">
        <v>20.636880000000001</v>
      </c>
      <c r="D233">
        <v>55</v>
      </c>
      <c r="E233">
        <v>53.1</v>
      </c>
      <c r="F233">
        <v>29.5</v>
      </c>
      <c r="G233">
        <v>0</v>
      </c>
      <c r="H233" t="s">
        <v>7692</v>
      </c>
      <c r="I233">
        <v>-0.1875</v>
      </c>
      <c r="J233" s="3">
        <f t="shared" si="3"/>
        <v>43746.417898784719</v>
      </c>
    </row>
    <row r="234" spans="1:10" x14ac:dyDescent="0.25">
      <c r="A234" s="1" t="s">
        <v>233</v>
      </c>
      <c r="B234">
        <v>-1250</v>
      </c>
      <c r="C234">
        <v>20.584240000000001</v>
      </c>
      <c r="D234">
        <v>54</v>
      </c>
      <c r="E234">
        <v>54.6</v>
      </c>
      <c r="F234">
        <v>29.5</v>
      </c>
      <c r="G234">
        <v>0</v>
      </c>
      <c r="H234" t="s">
        <v>7693</v>
      </c>
      <c r="I234">
        <v>-0.1875</v>
      </c>
      <c r="J234" s="3">
        <f t="shared" si="3"/>
        <v>43746.417970347218</v>
      </c>
    </row>
    <row r="235" spans="1:10" x14ac:dyDescent="0.25">
      <c r="A235" s="1" t="s">
        <v>234</v>
      </c>
      <c r="B235">
        <v>-1250</v>
      </c>
      <c r="C235">
        <v>20.636880000000001</v>
      </c>
      <c r="D235">
        <v>55</v>
      </c>
      <c r="E235">
        <v>54</v>
      </c>
      <c r="F235">
        <v>29.5</v>
      </c>
      <c r="G235">
        <v>0</v>
      </c>
      <c r="H235" t="s">
        <v>7694</v>
      </c>
      <c r="I235">
        <v>-0.1875</v>
      </c>
      <c r="J235" s="3">
        <f t="shared" si="3"/>
        <v>43746.418041921293</v>
      </c>
    </row>
    <row r="236" spans="1:10" x14ac:dyDescent="0.25">
      <c r="A236" s="1" t="s">
        <v>235</v>
      </c>
      <c r="B236">
        <v>-1250</v>
      </c>
      <c r="C236">
        <v>20.689530000000001</v>
      </c>
      <c r="D236">
        <v>55</v>
      </c>
      <c r="E236">
        <v>53.6</v>
      </c>
      <c r="F236">
        <v>29.5</v>
      </c>
      <c r="G236">
        <v>0</v>
      </c>
      <c r="H236" t="s">
        <v>7695</v>
      </c>
      <c r="I236">
        <v>-0.1875</v>
      </c>
      <c r="J236" s="3">
        <f t="shared" si="3"/>
        <v>43746.418113472224</v>
      </c>
    </row>
    <row r="237" spans="1:10" x14ac:dyDescent="0.25">
      <c r="A237" s="1" t="s">
        <v>236</v>
      </c>
      <c r="B237">
        <v>-1250</v>
      </c>
      <c r="C237">
        <v>20.689530000000001</v>
      </c>
      <c r="D237">
        <v>55</v>
      </c>
      <c r="E237">
        <v>53.5</v>
      </c>
      <c r="F237">
        <v>29.5</v>
      </c>
      <c r="G237">
        <v>0</v>
      </c>
      <c r="H237" t="s">
        <v>7696</v>
      </c>
      <c r="I237">
        <v>-0.1875</v>
      </c>
      <c r="J237" s="3">
        <f t="shared" si="3"/>
        <v>43746.418185069437</v>
      </c>
    </row>
    <row r="238" spans="1:10" x14ac:dyDescent="0.25">
      <c r="A238" s="1" t="s">
        <v>237</v>
      </c>
      <c r="B238">
        <v>-1250</v>
      </c>
      <c r="C238">
        <v>20.689530000000001</v>
      </c>
      <c r="D238">
        <v>56</v>
      </c>
      <c r="E238">
        <v>53.4</v>
      </c>
      <c r="F238">
        <v>29.4</v>
      </c>
      <c r="G238">
        <v>0</v>
      </c>
      <c r="H238" t="s">
        <v>7697</v>
      </c>
      <c r="I238">
        <v>-0.1875</v>
      </c>
      <c r="J238" s="3">
        <f t="shared" si="3"/>
        <v>43746.418256655095</v>
      </c>
    </row>
    <row r="239" spans="1:10" x14ac:dyDescent="0.25">
      <c r="A239" s="1" t="s">
        <v>238</v>
      </c>
      <c r="B239">
        <v>-1250</v>
      </c>
      <c r="C239">
        <v>20.689530000000001</v>
      </c>
      <c r="D239">
        <v>59</v>
      </c>
      <c r="E239">
        <v>53.4</v>
      </c>
      <c r="F239">
        <v>29.4</v>
      </c>
      <c r="G239">
        <v>0</v>
      </c>
      <c r="H239" t="s">
        <v>7698</v>
      </c>
      <c r="I239">
        <v>-0.1875</v>
      </c>
      <c r="J239" s="3">
        <f t="shared" si="3"/>
        <v>43746.418328229163</v>
      </c>
    </row>
    <row r="240" spans="1:10" x14ac:dyDescent="0.25">
      <c r="A240" s="1" t="s">
        <v>239</v>
      </c>
      <c r="B240">
        <v>-1250</v>
      </c>
      <c r="C240">
        <v>20.689530000000001</v>
      </c>
      <c r="D240">
        <v>58</v>
      </c>
      <c r="E240">
        <v>53.3</v>
      </c>
      <c r="F240">
        <v>29.4</v>
      </c>
      <c r="G240">
        <v>0</v>
      </c>
      <c r="H240" t="s">
        <v>7699</v>
      </c>
      <c r="I240">
        <v>-0.1875</v>
      </c>
      <c r="J240" s="3">
        <f t="shared" si="3"/>
        <v>43746.418399791663</v>
      </c>
    </row>
    <row r="241" spans="1:10" x14ac:dyDescent="0.25">
      <c r="A241" s="1" t="s">
        <v>240</v>
      </c>
      <c r="B241">
        <v>-1250</v>
      </c>
      <c r="C241">
        <v>20.584240000000001</v>
      </c>
      <c r="D241">
        <v>58</v>
      </c>
      <c r="E241">
        <v>53.9</v>
      </c>
      <c r="F241">
        <v>29.4</v>
      </c>
      <c r="G241">
        <v>0</v>
      </c>
      <c r="H241" t="s">
        <v>7700</v>
      </c>
      <c r="I241">
        <v>-0.1875</v>
      </c>
      <c r="J241" s="3">
        <f t="shared" si="3"/>
        <v>43746.418471365738</v>
      </c>
    </row>
    <row r="242" spans="1:10" x14ac:dyDescent="0.25">
      <c r="A242" s="1" t="s">
        <v>241</v>
      </c>
      <c r="B242">
        <v>-1250</v>
      </c>
      <c r="C242">
        <v>20.584240000000001</v>
      </c>
      <c r="D242">
        <v>58</v>
      </c>
      <c r="E242">
        <v>54.2</v>
      </c>
      <c r="F242">
        <v>29.4</v>
      </c>
      <c r="G242">
        <v>0</v>
      </c>
      <c r="H242" t="s">
        <v>7701</v>
      </c>
      <c r="I242">
        <v>-0.1875</v>
      </c>
      <c r="J242" s="3">
        <f t="shared" si="3"/>
        <v>43746.418555520831</v>
      </c>
    </row>
    <row r="243" spans="1:10" x14ac:dyDescent="0.25">
      <c r="A243" s="1" t="s">
        <v>242</v>
      </c>
      <c r="B243">
        <v>-1250</v>
      </c>
      <c r="C243">
        <v>20.636880000000001</v>
      </c>
      <c r="D243">
        <v>58</v>
      </c>
      <c r="E243">
        <v>54.5</v>
      </c>
      <c r="F243">
        <v>29.4</v>
      </c>
      <c r="G243">
        <v>0</v>
      </c>
      <c r="H243" t="s">
        <v>7702</v>
      </c>
      <c r="I243">
        <v>-0.1875</v>
      </c>
      <c r="J243" s="3">
        <f t="shared" si="3"/>
        <v>43746.418638344905</v>
      </c>
    </row>
    <row r="244" spans="1:10" x14ac:dyDescent="0.25">
      <c r="A244" s="1" t="s">
        <v>243</v>
      </c>
      <c r="B244">
        <v>-1250</v>
      </c>
      <c r="C244">
        <v>20.689530000000001</v>
      </c>
      <c r="D244">
        <v>59</v>
      </c>
      <c r="E244">
        <v>53.6</v>
      </c>
      <c r="F244">
        <v>29.4</v>
      </c>
      <c r="G244">
        <v>0</v>
      </c>
      <c r="H244" t="s">
        <v>7703</v>
      </c>
      <c r="I244">
        <v>-0.1875</v>
      </c>
      <c r="J244" s="3">
        <f t="shared" si="3"/>
        <v>43746.418709907404</v>
      </c>
    </row>
    <row r="245" spans="1:10" x14ac:dyDescent="0.25">
      <c r="A245" s="1" t="s">
        <v>244</v>
      </c>
      <c r="B245">
        <v>-1250</v>
      </c>
      <c r="C245">
        <v>20.636880000000001</v>
      </c>
      <c r="D245">
        <v>58</v>
      </c>
      <c r="E245">
        <v>53.6</v>
      </c>
      <c r="F245">
        <v>29.4</v>
      </c>
      <c r="G245">
        <v>0</v>
      </c>
      <c r="H245" t="s">
        <v>7704</v>
      </c>
      <c r="I245">
        <v>-0.1875</v>
      </c>
      <c r="J245" s="3">
        <f t="shared" si="3"/>
        <v>43746.418781446751</v>
      </c>
    </row>
    <row r="246" spans="1:10" x14ac:dyDescent="0.25">
      <c r="A246" s="1" t="s">
        <v>245</v>
      </c>
      <c r="B246">
        <v>-1250</v>
      </c>
      <c r="C246">
        <v>20.636880000000001</v>
      </c>
      <c r="D246">
        <v>59</v>
      </c>
      <c r="E246">
        <v>54</v>
      </c>
      <c r="F246">
        <v>29.4</v>
      </c>
      <c r="G246">
        <v>0</v>
      </c>
      <c r="H246" t="s">
        <v>7705</v>
      </c>
      <c r="I246">
        <v>-0.1875</v>
      </c>
      <c r="J246" s="3">
        <f t="shared" si="3"/>
        <v>43746.41885303241</v>
      </c>
    </row>
    <row r="247" spans="1:10" x14ac:dyDescent="0.25">
      <c r="A247" s="1" t="s">
        <v>246</v>
      </c>
      <c r="B247">
        <v>-1250</v>
      </c>
      <c r="C247">
        <v>20.636880000000001</v>
      </c>
      <c r="D247">
        <v>59</v>
      </c>
      <c r="E247">
        <v>54.2</v>
      </c>
      <c r="F247">
        <v>29.4</v>
      </c>
      <c r="G247">
        <v>0</v>
      </c>
      <c r="H247" t="s">
        <v>7706</v>
      </c>
      <c r="I247">
        <v>-0.1875</v>
      </c>
      <c r="J247" s="3">
        <f t="shared" si="3"/>
        <v>43746.418924594902</v>
      </c>
    </row>
    <row r="248" spans="1:10" x14ac:dyDescent="0.25">
      <c r="A248" s="1" t="s">
        <v>247</v>
      </c>
      <c r="B248">
        <v>-1250</v>
      </c>
      <c r="C248">
        <v>20.636880000000001</v>
      </c>
      <c r="D248">
        <v>59</v>
      </c>
      <c r="E248">
        <v>53.9</v>
      </c>
      <c r="F248">
        <v>29.4</v>
      </c>
      <c r="G248">
        <v>0</v>
      </c>
      <c r="H248" t="s">
        <v>7707</v>
      </c>
      <c r="I248">
        <v>-0.1875</v>
      </c>
      <c r="J248" s="3">
        <f t="shared" si="3"/>
        <v>43746.418996168977</v>
      </c>
    </row>
    <row r="249" spans="1:10" x14ac:dyDescent="0.25">
      <c r="A249" s="1" t="s">
        <v>248</v>
      </c>
      <c r="B249">
        <v>-1250</v>
      </c>
      <c r="C249">
        <v>20.636880000000001</v>
      </c>
      <c r="D249">
        <v>60</v>
      </c>
      <c r="E249">
        <v>54</v>
      </c>
      <c r="F249">
        <v>29.4</v>
      </c>
      <c r="G249">
        <v>0</v>
      </c>
      <c r="H249" t="s">
        <v>7708</v>
      </c>
      <c r="I249">
        <v>-0.1875</v>
      </c>
      <c r="J249" s="3">
        <f t="shared" si="3"/>
        <v>43746.4190677199</v>
      </c>
    </row>
    <row r="250" spans="1:10" x14ac:dyDescent="0.25">
      <c r="A250" s="1" t="s">
        <v>249</v>
      </c>
      <c r="B250">
        <v>-1250</v>
      </c>
      <c r="C250">
        <v>20.584240000000001</v>
      </c>
      <c r="D250">
        <v>60</v>
      </c>
      <c r="E250">
        <v>54.2</v>
      </c>
      <c r="F250">
        <v>29.4</v>
      </c>
      <c r="G250">
        <v>0</v>
      </c>
      <c r="H250" t="s">
        <v>7709</v>
      </c>
      <c r="I250">
        <v>-0.1875</v>
      </c>
      <c r="J250" s="3">
        <f t="shared" si="3"/>
        <v>43746.419139282407</v>
      </c>
    </row>
    <row r="251" spans="1:10" x14ac:dyDescent="0.25">
      <c r="A251" s="1" t="s">
        <v>250</v>
      </c>
      <c r="B251">
        <v>-1250</v>
      </c>
      <c r="C251">
        <v>20.689530000000001</v>
      </c>
      <c r="D251">
        <v>61</v>
      </c>
      <c r="E251">
        <v>53.8</v>
      </c>
      <c r="F251">
        <v>29.4</v>
      </c>
      <c r="G251">
        <v>0</v>
      </c>
      <c r="H251" t="s">
        <v>7710</v>
      </c>
      <c r="I251">
        <v>-0.1875</v>
      </c>
      <c r="J251" s="3">
        <f t="shared" si="3"/>
        <v>43746.41921083333</v>
      </c>
    </row>
    <row r="252" spans="1:10" x14ac:dyDescent="0.25">
      <c r="A252" s="1" t="s">
        <v>251</v>
      </c>
      <c r="B252">
        <v>-1250</v>
      </c>
      <c r="C252">
        <v>20.636880000000001</v>
      </c>
      <c r="D252">
        <v>59</v>
      </c>
      <c r="E252">
        <v>53.7</v>
      </c>
      <c r="F252">
        <v>29.4</v>
      </c>
      <c r="G252">
        <v>0</v>
      </c>
      <c r="H252" t="s">
        <v>7711</v>
      </c>
      <c r="I252">
        <v>-0.1875</v>
      </c>
      <c r="J252" s="3">
        <f t="shared" si="3"/>
        <v>43746.419282488423</v>
      </c>
    </row>
    <row r="253" spans="1:10" x14ac:dyDescent="0.25">
      <c r="A253" s="1" t="s">
        <v>252</v>
      </c>
      <c r="B253">
        <v>-1250</v>
      </c>
      <c r="C253">
        <v>20.636880000000001</v>
      </c>
      <c r="D253">
        <v>50</v>
      </c>
      <c r="E253">
        <v>54.2</v>
      </c>
      <c r="F253">
        <v>29.4</v>
      </c>
      <c r="G253">
        <v>0</v>
      </c>
      <c r="H253" t="s">
        <v>7712</v>
      </c>
      <c r="I253">
        <v>-0.1875</v>
      </c>
      <c r="J253" s="3">
        <f t="shared" si="3"/>
        <v>43746.419353993049</v>
      </c>
    </row>
    <row r="254" spans="1:10" x14ac:dyDescent="0.25">
      <c r="A254" s="1" t="s">
        <v>253</v>
      </c>
      <c r="B254">
        <v>-1250</v>
      </c>
      <c r="C254">
        <v>20.636880000000001</v>
      </c>
      <c r="D254">
        <v>53</v>
      </c>
      <c r="E254">
        <v>53.8</v>
      </c>
      <c r="F254">
        <v>29.4</v>
      </c>
      <c r="G254">
        <v>0</v>
      </c>
      <c r="H254" t="s">
        <v>7713</v>
      </c>
      <c r="I254">
        <v>-0.1875</v>
      </c>
      <c r="J254" s="3">
        <f t="shared" si="3"/>
        <v>43746.419437476849</v>
      </c>
    </row>
    <row r="255" spans="1:10" x14ac:dyDescent="0.25">
      <c r="A255" s="1" t="s">
        <v>254</v>
      </c>
      <c r="B255">
        <v>-1250</v>
      </c>
      <c r="C255">
        <v>20.689530000000001</v>
      </c>
      <c r="D255">
        <v>55</v>
      </c>
      <c r="E255">
        <v>53.5</v>
      </c>
      <c r="F255">
        <v>29.4</v>
      </c>
      <c r="G255">
        <v>0</v>
      </c>
      <c r="H255" t="s">
        <v>7714</v>
      </c>
      <c r="I255">
        <v>-0.1875</v>
      </c>
      <c r="J255" s="3">
        <f t="shared" si="3"/>
        <v>43746.419509027772</v>
      </c>
    </row>
    <row r="256" spans="1:10" x14ac:dyDescent="0.25">
      <c r="A256" s="1" t="s">
        <v>255</v>
      </c>
      <c r="B256">
        <v>-1250</v>
      </c>
      <c r="C256">
        <v>20.689530000000001</v>
      </c>
      <c r="D256">
        <v>57</v>
      </c>
      <c r="E256">
        <v>54</v>
      </c>
      <c r="F256">
        <v>29.5</v>
      </c>
      <c r="G256">
        <v>0</v>
      </c>
      <c r="H256" t="s">
        <v>7715</v>
      </c>
      <c r="I256">
        <v>-0.1875</v>
      </c>
      <c r="J256" s="3">
        <f t="shared" si="3"/>
        <v>43746.419580578702</v>
      </c>
    </row>
    <row r="257" spans="1:10" x14ac:dyDescent="0.25">
      <c r="A257" s="1" t="s">
        <v>256</v>
      </c>
      <c r="B257">
        <v>-1250</v>
      </c>
      <c r="C257">
        <v>20.636880000000001</v>
      </c>
      <c r="D257">
        <v>58</v>
      </c>
      <c r="E257">
        <v>53.8</v>
      </c>
      <c r="F257">
        <v>29.5</v>
      </c>
      <c r="G257">
        <v>0</v>
      </c>
      <c r="H257" t="s">
        <v>7716</v>
      </c>
      <c r="I257">
        <v>-0.1875</v>
      </c>
      <c r="J257" s="3">
        <f t="shared" si="3"/>
        <v>43746.419652164353</v>
      </c>
    </row>
    <row r="258" spans="1:10" x14ac:dyDescent="0.25">
      <c r="A258" s="1" t="s">
        <v>257</v>
      </c>
      <c r="B258">
        <v>-1250</v>
      </c>
      <c r="C258">
        <v>20.636880000000001</v>
      </c>
      <c r="D258">
        <v>58</v>
      </c>
      <c r="E258">
        <v>53.9</v>
      </c>
      <c r="F258">
        <v>29.5</v>
      </c>
      <c r="G258">
        <v>0</v>
      </c>
      <c r="H258" t="s">
        <v>7717</v>
      </c>
      <c r="I258">
        <v>-0.1875</v>
      </c>
      <c r="J258" s="3">
        <f t="shared" si="3"/>
        <v>43746.419723726845</v>
      </c>
    </row>
    <row r="259" spans="1:10" x14ac:dyDescent="0.25">
      <c r="A259" s="1" t="s">
        <v>258</v>
      </c>
      <c r="B259">
        <v>-1250</v>
      </c>
      <c r="C259">
        <v>20.636880000000001</v>
      </c>
      <c r="D259">
        <v>58</v>
      </c>
      <c r="E259">
        <v>54.1</v>
      </c>
      <c r="F259">
        <v>29.5</v>
      </c>
      <c r="G259">
        <v>0</v>
      </c>
      <c r="H259" t="s">
        <v>7718</v>
      </c>
      <c r="I259">
        <v>-0.1875</v>
      </c>
      <c r="J259" s="3">
        <f t="shared" ref="J259:J322" si="4">(H259/86400000)+25569+(7/24)</f>
        <v>43746.419795289352</v>
      </c>
    </row>
    <row r="260" spans="1:10" x14ac:dyDescent="0.25">
      <c r="A260" s="1" t="s">
        <v>259</v>
      </c>
      <c r="B260">
        <v>-1250</v>
      </c>
      <c r="C260">
        <v>20.636880000000001</v>
      </c>
      <c r="D260">
        <v>56</v>
      </c>
      <c r="E260">
        <v>54.5</v>
      </c>
      <c r="F260">
        <v>29.5</v>
      </c>
      <c r="G260">
        <v>0</v>
      </c>
      <c r="H260" t="s">
        <v>7719</v>
      </c>
      <c r="I260">
        <v>-0.1875</v>
      </c>
      <c r="J260" s="3">
        <f t="shared" si="4"/>
        <v>43746.419866874996</v>
      </c>
    </row>
    <row r="261" spans="1:10" x14ac:dyDescent="0.25">
      <c r="A261" s="1" t="s">
        <v>260</v>
      </c>
      <c r="B261">
        <v>-1250</v>
      </c>
      <c r="C261">
        <v>20.636880000000001</v>
      </c>
      <c r="D261">
        <v>56</v>
      </c>
      <c r="E261">
        <v>55.4</v>
      </c>
      <c r="F261">
        <v>29.5</v>
      </c>
      <c r="G261">
        <v>0</v>
      </c>
      <c r="H261" t="s">
        <v>7720</v>
      </c>
      <c r="I261">
        <v>-0.1875</v>
      </c>
      <c r="J261" s="3">
        <f t="shared" si="4"/>
        <v>43746.41993841435</v>
      </c>
    </row>
    <row r="262" spans="1:10" x14ac:dyDescent="0.25">
      <c r="A262" s="1" t="s">
        <v>261</v>
      </c>
      <c r="B262">
        <v>-1250</v>
      </c>
      <c r="C262">
        <v>20.636880000000001</v>
      </c>
      <c r="D262">
        <v>56</v>
      </c>
      <c r="E262">
        <v>54.1</v>
      </c>
      <c r="F262">
        <v>29.5</v>
      </c>
      <c r="G262">
        <v>0</v>
      </c>
      <c r="H262" t="s">
        <v>7721</v>
      </c>
      <c r="I262">
        <v>-0.1875</v>
      </c>
      <c r="J262" s="3">
        <f t="shared" si="4"/>
        <v>43746.420009988426</v>
      </c>
    </row>
    <row r="263" spans="1:10" x14ac:dyDescent="0.25">
      <c r="A263" s="1" t="s">
        <v>262</v>
      </c>
      <c r="B263">
        <v>-1250</v>
      </c>
      <c r="C263">
        <v>20.636880000000001</v>
      </c>
      <c r="D263">
        <v>56</v>
      </c>
      <c r="E263">
        <v>54</v>
      </c>
      <c r="F263">
        <v>29.5</v>
      </c>
      <c r="G263">
        <v>0</v>
      </c>
      <c r="H263" t="s">
        <v>7722</v>
      </c>
      <c r="I263">
        <v>-0.1875</v>
      </c>
      <c r="J263" s="3">
        <f t="shared" si="4"/>
        <v>43746.420092025459</v>
      </c>
    </row>
    <row r="264" spans="1:10" x14ac:dyDescent="0.25">
      <c r="A264" s="1" t="s">
        <v>263</v>
      </c>
      <c r="B264">
        <v>-1250</v>
      </c>
      <c r="C264">
        <v>20.636880000000001</v>
      </c>
      <c r="D264">
        <v>57</v>
      </c>
      <c r="E264">
        <v>54</v>
      </c>
      <c r="F264">
        <v>29.5</v>
      </c>
      <c r="G264">
        <v>0</v>
      </c>
      <c r="H264" t="s">
        <v>7723</v>
      </c>
      <c r="I264">
        <v>-0.1875</v>
      </c>
      <c r="J264" s="3">
        <f t="shared" si="4"/>
        <v>43746.420165046293</v>
      </c>
    </row>
    <row r="265" spans="1:10" x14ac:dyDescent="0.25">
      <c r="A265" s="1" t="s">
        <v>264</v>
      </c>
      <c r="B265">
        <v>-1250</v>
      </c>
      <c r="C265">
        <v>20.636880000000001</v>
      </c>
      <c r="D265">
        <v>57</v>
      </c>
      <c r="E265">
        <v>55.1</v>
      </c>
      <c r="F265">
        <v>29.5</v>
      </c>
      <c r="G265">
        <v>0</v>
      </c>
      <c r="H265" t="s">
        <v>7724</v>
      </c>
      <c r="I265">
        <v>-0.1875</v>
      </c>
      <c r="J265" s="3">
        <f t="shared" si="4"/>
        <v>43746.420236631944</v>
      </c>
    </row>
    <row r="266" spans="1:10" x14ac:dyDescent="0.25">
      <c r="A266" s="1" t="s">
        <v>265</v>
      </c>
      <c r="B266">
        <v>-1250</v>
      </c>
      <c r="C266">
        <v>20.636880000000001</v>
      </c>
      <c r="D266">
        <v>57</v>
      </c>
      <c r="E266">
        <v>54.1</v>
      </c>
      <c r="F266">
        <v>29.5</v>
      </c>
      <c r="G266">
        <v>0</v>
      </c>
      <c r="H266" t="s">
        <v>7725</v>
      </c>
      <c r="I266">
        <v>-0.1875</v>
      </c>
      <c r="J266" s="3">
        <f t="shared" si="4"/>
        <v>43746.420308182867</v>
      </c>
    </row>
    <row r="267" spans="1:10" x14ac:dyDescent="0.25">
      <c r="A267" s="1" t="s">
        <v>266</v>
      </c>
      <c r="B267">
        <v>-1250</v>
      </c>
      <c r="C267">
        <v>20.689530000000001</v>
      </c>
      <c r="D267">
        <v>57</v>
      </c>
      <c r="E267">
        <v>54.2</v>
      </c>
      <c r="F267">
        <v>29.5</v>
      </c>
      <c r="G267">
        <v>0</v>
      </c>
      <c r="H267" t="s">
        <v>7726</v>
      </c>
      <c r="I267">
        <v>-0.1875</v>
      </c>
      <c r="J267" s="3">
        <f t="shared" si="4"/>
        <v>43746.420379722222</v>
      </c>
    </row>
    <row r="268" spans="1:10" x14ac:dyDescent="0.25">
      <c r="A268" s="1" t="s">
        <v>267</v>
      </c>
      <c r="B268">
        <v>-1250</v>
      </c>
      <c r="C268">
        <v>20.689530000000001</v>
      </c>
      <c r="D268">
        <v>57</v>
      </c>
      <c r="E268">
        <v>54</v>
      </c>
      <c r="F268">
        <v>29.5</v>
      </c>
      <c r="G268">
        <v>0</v>
      </c>
      <c r="H268" t="s">
        <v>7727</v>
      </c>
      <c r="I268">
        <v>-0.1875</v>
      </c>
      <c r="J268" s="3">
        <f t="shared" si="4"/>
        <v>43746.420451307866</v>
      </c>
    </row>
    <row r="269" spans="1:10" x14ac:dyDescent="0.25">
      <c r="A269" s="1" t="s">
        <v>268</v>
      </c>
      <c r="B269">
        <v>-1250</v>
      </c>
      <c r="C269">
        <v>20.636880000000001</v>
      </c>
      <c r="D269">
        <v>56</v>
      </c>
      <c r="E269">
        <v>54.6</v>
      </c>
      <c r="F269">
        <v>29.5</v>
      </c>
      <c r="G269">
        <v>0</v>
      </c>
      <c r="H269" t="s">
        <v>7728</v>
      </c>
      <c r="I269">
        <v>-0.1875</v>
      </c>
      <c r="J269" s="3">
        <f t="shared" si="4"/>
        <v>43746.420522870372</v>
      </c>
    </row>
    <row r="270" spans="1:10" x14ac:dyDescent="0.25">
      <c r="A270" s="1" t="s">
        <v>269</v>
      </c>
      <c r="B270">
        <v>-1250</v>
      </c>
      <c r="C270">
        <v>20.636880000000001</v>
      </c>
      <c r="D270">
        <v>0</v>
      </c>
      <c r="E270">
        <v>54.4</v>
      </c>
      <c r="F270">
        <v>29</v>
      </c>
      <c r="G270">
        <v>0</v>
      </c>
      <c r="H270" t="s">
        <v>7729</v>
      </c>
      <c r="I270">
        <v>-0.1875</v>
      </c>
      <c r="J270" s="3">
        <f t="shared" si="4"/>
        <v>43746.433005729159</v>
      </c>
    </row>
    <row r="271" spans="1:10" x14ac:dyDescent="0.25">
      <c r="A271" s="1" t="s">
        <v>270</v>
      </c>
      <c r="B271">
        <v>-1250</v>
      </c>
      <c r="C271">
        <v>20.689530000000001</v>
      </c>
      <c r="D271">
        <v>49</v>
      </c>
      <c r="E271">
        <v>54.4</v>
      </c>
      <c r="F271">
        <v>28.9</v>
      </c>
      <c r="G271">
        <v>0</v>
      </c>
      <c r="H271" t="s">
        <v>7730</v>
      </c>
      <c r="I271">
        <v>-0.1875</v>
      </c>
      <c r="J271" s="3">
        <f t="shared" si="4"/>
        <v>43746.433093680556</v>
      </c>
    </row>
    <row r="272" spans="1:10" x14ac:dyDescent="0.25">
      <c r="A272" s="1" t="s">
        <v>271</v>
      </c>
      <c r="B272">
        <v>-1250</v>
      </c>
      <c r="C272">
        <v>20.689530000000001</v>
      </c>
      <c r="D272">
        <v>47</v>
      </c>
      <c r="E272">
        <v>55</v>
      </c>
      <c r="F272">
        <v>28.9</v>
      </c>
      <c r="G272">
        <v>0</v>
      </c>
      <c r="H272" t="s">
        <v>7731</v>
      </c>
      <c r="I272">
        <v>-0.1875</v>
      </c>
      <c r="J272" s="3">
        <f t="shared" si="4"/>
        <v>43746.433177395833</v>
      </c>
    </row>
    <row r="273" spans="1:10" x14ac:dyDescent="0.25">
      <c r="A273" s="1" t="s">
        <v>272</v>
      </c>
      <c r="B273">
        <v>-1250</v>
      </c>
      <c r="C273">
        <v>20.636880000000001</v>
      </c>
      <c r="D273">
        <v>32</v>
      </c>
      <c r="E273">
        <v>55.3</v>
      </c>
      <c r="F273">
        <v>28.9</v>
      </c>
      <c r="G273">
        <v>0</v>
      </c>
      <c r="H273" t="s">
        <v>7732</v>
      </c>
      <c r="I273">
        <v>-0.1875</v>
      </c>
      <c r="J273" s="3">
        <f t="shared" si="4"/>
        <v>43746.435774189813</v>
      </c>
    </row>
    <row r="274" spans="1:10" x14ac:dyDescent="0.25">
      <c r="A274" s="1" t="s">
        <v>273</v>
      </c>
      <c r="B274">
        <v>-1250</v>
      </c>
      <c r="C274">
        <v>20.636880000000001</v>
      </c>
      <c r="D274">
        <v>42</v>
      </c>
      <c r="E274">
        <v>55.3</v>
      </c>
      <c r="F274">
        <v>28.9</v>
      </c>
      <c r="G274">
        <v>0</v>
      </c>
      <c r="H274" t="s">
        <v>7733</v>
      </c>
      <c r="I274">
        <v>-0.1875</v>
      </c>
      <c r="J274" s="3">
        <f t="shared" si="4"/>
        <v>43746.435857534721</v>
      </c>
    </row>
    <row r="275" spans="1:10" x14ac:dyDescent="0.25">
      <c r="A275" s="1" t="s">
        <v>274</v>
      </c>
      <c r="B275">
        <v>-1250</v>
      </c>
      <c r="C275">
        <v>20.636880000000001</v>
      </c>
      <c r="D275">
        <v>45</v>
      </c>
      <c r="E275">
        <v>54.9</v>
      </c>
      <c r="F275">
        <v>28.9</v>
      </c>
      <c r="G275">
        <v>0</v>
      </c>
      <c r="H275" t="s">
        <v>7734</v>
      </c>
      <c r="I275">
        <v>-0.1875</v>
      </c>
      <c r="J275" s="3">
        <f t="shared" si="4"/>
        <v>43746.436144421292</v>
      </c>
    </row>
    <row r="276" spans="1:10" x14ac:dyDescent="0.25">
      <c r="A276" s="1" t="s">
        <v>275</v>
      </c>
      <c r="B276">
        <v>-1250</v>
      </c>
      <c r="C276">
        <v>20.636880000000001</v>
      </c>
      <c r="D276">
        <v>49</v>
      </c>
      <c r="E276">
        <v>55</v>
      </c>
      <c r="F276">
        <v>28.9</v>
      </c>
      <c r="G276">
        <v>0</v>
      </c>
      <c r="H276" t="s">
        <v>7735</v>
      </c>
      <c r="I276">
        <v>-0.1875</v>
      </c>
      <c r="J276" s="3">
        <f t="shared" si="4"/>
        <v>43746.436228969906</v>
      </c>
    </row>
    <row r="277" spans="1:10" x14ac:dyDescent="0.25">
      <c r="A277" s="1" t="s">
        <v>276</v>
      </c>
      <c r="B277">
        <v>-1250</v>
      </c>
      <c r="C277">
        <v>20.636880000000001</v>
      </c>
      <c r="D277">
        <v>47</v>
      </c>
      <c r="E277">
        <v>55.1</v>
      </c>
      <c r="F277">
        <v>28.9</v>
      </c>
      <c r="G277">
        <v>0</v>
      </c>
      <c r="H277" t="s">
        <v>7736</v>
      </c>
      <c r="I277">
        <v>-0.1875</v>
      </c>
      <c r="J277" s="3">
        <f t="shared" si="4"/>
        <v>43746.436313564809</v>
      </c>
    </row>
    <row r="278" spans="1:10" x14ac:dyDescent="0.25">
      <c r="A278" s="1" t="s">
        <v>277</v>
      </c>
      <c r="B278">
        <v>-1250</v>
      </c>
      <c r="C278">
        <v>20.636880000000001</v>
      </c>
      <c r="D278">
        <v>46</v>
      </c>
      <c r="E278">
        <v>54.8</v>
      </c>
      <c r="F278">
        <v>28.9</v>
      </c>
      <c r="G278">
        <v>0</v>
      </c>
      <c r="H278" t="s">
        <v>7737</v>
      </c>
      <c r="I278">
        <v>-0.1875</v>
      </c>
      <c r="J278" s="3">
        <f t="shared" si="4"/>
        <v>43746.436401388892</v>
      </c>
    </row>
    <row r="279" spans="1:10" x14ac:dyDescent="0.25">
      <c r="A279" s="1" t="s">
        <v>278</v>
      </c>
      <c r="B279">
        <v>-1250</v>
      </c>
      <c r="C279">
        <v>20.636880000000001</v>
      </c>
      <c r="D279">
        <v>45</v>
      </c>
      <c r="E279">
        <v>54.7</v>
      </c>
      <c r="F279">
        <v>28.9</v>
      </c>
      <c r="G279">
        <v>0</v>
      </c>
      <c r="H279" t="s">
        <v>7738</v>
      </c>
      <c r="I279">
        <v>-0.1875</v>
      </c>
      <c r="J279" s="3">
        <f t="shared" si="4"/>
        <v>43746.436479166667</v>
      </c>
    </row>
    <row r="280" spans="1:10" x14ac:dyDescent="0.25">
      <c r="A280" s="1" t="s">
        <v>279</v>
      </c>
      <c r="B280">
        <v>-1250</v>
      </c>
      <c r="C280">
        <v>20.636880000000001</v>
      </c>
      <c r="D280">
        <v>46</v>
      </c>
      <c r="E280">
        <v>54.9</v>
      </c>
      <c r="F280">
        <v>28.8</v>
      </c>
      <c r="G280">
        <v>0</v>
      </c>
      <c r="H280" t="s">
        <v>7739</v>
      </c>
      <c r="I280">
        <v>-0.1875</v>
      </c>
      <c r="J280" s="3">
        <f t="shared" si="4"/>
        <v>43746.436562986106</v>
      </c>
    </row>
    <row r="281" spans="1:10" x14ac:dyDescent="0.25">
      <c r="A281" s="1" t="s">
        <v>280</v>
      </c>
      <c r="B281">
        <v>-1250</v>
      </c>
      <c r="C281">
        <v>20.636880000000001</v>
      </c>
      <c r="D281">
        <v>46</v>
      </c>
      <c r="E281">
        <v>54.8</v>
      </c>
      <c r="F281">
        <v>28.9</v>
      </c>
      <c r="G281">
        <v>0</v>
      </c>
      <c r="H281" t="s">
        <v>7740</v>
      </c>
      <c r="I281">
        <v>-0.1875</v>
      </c>
      <c r="J281" s="3">
        <f t="shared" si="4"/>
        <v>43746.43664630787</v>
      </c>
    </row>
    <row r="282" spans="1:10" x14ac:dyDescent="0.25">
      <c r="A282" s="1" t="s">
        <v>281</v>
      </c>
      <c r="B282">
        <v>-1250</v>
      </c>
      <c r="C282">
        <v>20.636880000000001</v>
      </c>
      <c r="D282">
        <v>46</v>
      </c>
      <c r="E282">
        <v>54.8</v>
      </c>
      <c r="F282">
        <v>28.9</v>
      </c>
      <c r="G282">
        <v>0</v>
      </c>
      <c r="H282" t="s">
        <v>7741</v>
      </c>
      <c r="I282">
        <v>-0.1875</v>
      </c>
      <c r="J282" s="3">
        <f t="shared" si="4"/>
        <v>43746.43672961805</v>
      </c>
    </row>
    <row r="283" spans="1:10" x14ac:dyDescent="0.25">
      <c r="A283" s="1" t="s">
        <v>282</v>
      </c>
      <c r="B283">
        <v>-1250</v>
      </c>
      <c r="C283">
        <v>20.636880000000001</v>
      </c>
      <c r="D283">
        <v>46</v>
      </c>
      <c r="E283">
        <v>54.7</v>
      </c>
      <c r="F283">
        <v>28.8</v>
      </c>
      <c r="G283">
        <v>0</v>
      </c>
      <c r="H283" t="s">
        <v>7742</v>
      </c>
      <c r="I283">
        <v>-0.1875</v>
      </c>
      <c r="J283" s="3">
        <f t="shared" si="4"/>
        <v>43746.43681342592</v>
      </c>
    </row>
    <row r="284" spans="1:10" x14ac:dyDescent="0.25">
      <c r="A284" s="1" t="s">
        <v>283</v>
      </c>
      <c r="B284">
        <v>-1250</v>
      </c>
      <c r="C284">
        <v>20.636880000000001</v>
      </c>
      <c r="D284">
        <v>44</v>
      </c>
      <c r="E284">
        <v>54.7</v>
      </c>
      <c r="F284">
        <v>28.8</v>
      </c>
      <c r="G284">
        <v>0</v>
      </c>
      <c r="H284" t="s">
        <v>7743</v>
      </c>
      <c r="I284">
        <v>-0.1875</v>
      </c>
      <c r="J284" s="3">
        <f t="shared" si="4"/>
        <v>43746.436896759253</v>
      </c>
    </row>
    <row r="285" spans="1:10" x14ac:dyDescent="0.25">
      <c r="A285" s="1" t="s">
        <v>284</v>
      </c>
      <c r="B285">
        <v>-1250</v>
      </c>
      <c r="C285">
        <v>20.636880000000001</v>
      </c>
      <c r="D285">
        <v>73</v>
      </c>
      <c r="E285">
        <v>55.2</v>
      </c>
      <c r="F285">
        <v>28.9</v>
      </c>
      <c r="G285">
        <v>0</v>
      </c>
      <c r="H285" t="s">
        <v>7744</v>
      </c>
      <c r="I285">
        <v>0</v>
      </c>
      <c r="J285" s="3">
        <f t="shared" si="4"/>
        <v>43746.437613807873</v>
      </c>
    </row>
    <row r="286" spans="1:10" x14ac:dyDescent="0.25">
      <c r="A286" s="1" t="s">
        <v>285</v>
      </c>
      <c r="B286">
        <v>-1250</v>
      </c>
      <c r="C286">
        <v>20.636880000000001</v>
      </c>
      <c r="D286">
        <v>46</v>
      </c>
      <c r="E286">
        <v>55</v>
      </c>
      <c r="F286">
        <v>28.8</v>
      </c>
      <c r="G286">
        <v>0</v>
      </c>
      <c r="H286" t="s">
        <v>7745</v>
      </c>
      <c r="I286">
        <v>-0.1875</v>
      </c>
      <c r="J286" s="3">
        <f t="shared" si="4"/>
        <v>43746.437697951384</v>
      </c>
    </row>
    <row r="287" spans="1:10" x14ac:dyDescent="0.25">
      <c r="A287" s="1" t="s">
        <v>286</v>
      </c>
      <c r="B287">
        <v>-1250</v>
      </c>
      <c r="C287">
        <v>20.584240000000001</v>
      </c>
      <c r="D287">
        <v>47</v>
      </c>
      <c r="E287">
        <v>55</v>
      </c>
      <c r="F287">
        <v>28.8</v>
      </c>
      <c r="G287">
        <v>0</v>
      </c>
      <c r="H287" t="s">
        <v>7746</v>
      </c>
      <c r="I287">
        <v>-0.1875</v>
      </c>
      <c r="J287" s="3">
        <f t="shared" si="4"/>
        <v>43746.437781840279</v>
      </c>
    </row>
    <row r="288" spans="1:10" x14ac:dyDescent="0.25">
      <c r="A288" s="1" t="s">
        <v>287</v>
      </c>
      <c r="B288">
        <v>-1250</v>
      </c>
      <c r="C288">
        <v>20.636880000000001</v>
      </c>
      <c r="D288">
        <v>47</v>
      </c>
      <c r="E288">
        <v>55.2</v>
      </c>
      <c r="F288">
        <v>28.8</v>
      </c>
      <c r="G288">
        <v>0</v>
      </c>
      <c r="H288" t="s">
        <v>7747</v>
      </c>
      <c r="I288">
        <v>-0.1875</v>
      </c>
      <c r="J288" s="3">
        <f t="shared" si="4"/>
        <v>43746.43786554398</v>
      </c>
    </row>
    <row r="289" spans="1:10" x14ac:dyDescent="0.25">
      <c r="A289" s="1" t="s">
        <v>288</v>
      </c>
      <c r="B289">
        <v>-1250</v>
      </c>
      <c r="C289">
        <v>20.636880000000001</v>
      </c>
      <c r="D289">
        <v>47</v>
      </c>
      <c r="E289">
        <v>55.4</v>
      </c>
      <c r="F289">
        <v>28.9</v>
      </c>
      <c r="G289">
        <v>0</v>
      </c>
      <c r="H289" t="s">
        <v>7748</v>
      </c>
      <c r="I289">
        <v>-0.1875</v>
      </c>
      <c r="J289" s="3">
        <f t="shared" si="4"/>
        <v>43746.437952106477</v>
      </c>
    </row>
    <row r="290" spans="1:10" x14ac:dyDescent="0.25">
      <c r="A290" s="1" t="s">
        <v>289</v>
      </c>
      <c r="B290">
        <v>-1250</v>
      </c>
      <c r="C290">
        <v>20.636880000000001</v>
      </c>
      <c r="D290">
        <v>47</v>
      </c>
      <c r="E290">
        <v>55.1</v>
      </c>
      <c r="F290">
        <v>28.8</v>
      </c>
      <c r="G290">
        <v>0</v>
      </c>
      <c r="H290" t="s">
        <v>7749</v>
      </c>
      <c r="I290">
        <v>-0.1875</v>
      </c>
      <c r="J290" s="3">
        <f t="shared" si="4"/>
        <v>43746.438032210644</v>
      </c>
    </row>
    <row r="291" spans="1:10" x14ac:dyDescent="0.25">
      <c r="A291" s="1" t="s">
        <v>290</v>
      </c>
      <c r="B291">
        <v>-1250</v>
      </c>
      <c r="C291">
        <v>20.636880000000001</v>
      </c>
      <c r="D291">
        <v>47</v>
      </c>
      <c r="E291">
        <v>55.3</v>
      </c>
      <c r="F291">
        <v>28.8</v>
      </c>
      <c r="G291">
        <v>0</v>
      </c>
      <c r="H291" t="s">
        <v>7750</v>
      </c>
      <c r="I291">
        <v>-0.1875</v>
      </c>
      <c r="J291" s="3">
        <f t="shared" si="4"/>
        <v>43746.43812446759</v>
      </c>
    </row>
    <row r="292" spans="1:10" x14ac:dyDescent="0.25">
      <c r="A292" s="1" t="s">
        <v>291</v>
      </c>
      <c r="B292">
        <v>-1250</v>
      </c>
      <c r="C292">
        <v>20.584240000000001</v>
      </c>
      <c r="D292">
        <v>48</v>
      </c>
      <c r="E292">
        <v>55.4</v>
      </c>
      <c r="F292">
        <v>28.9</v>
      </c>
      <c r="G292">
        <v>0</v>
      </c>
      <c r="H292" t="s">
        <v>7751</v>
      </c>
      <c r="I292">
        <v>-0.1875</v>
      </c>
      <c r="J292" s="3">
        <f t="shared" si="4"/>
        <v>43746.438210925924</v>
      </c>
    </row>
    <row r="293" spans="1:10" x14ac:dyDescent="0.25">
      <c r="A293" s="1" t="s">
        <v>292</v>
      </c>
      <c r="B293">
        <v>-1250</v>
      </c>
      <c r="C293">
        <v>20.584240000000001</v>
      </c>
      <c r="D293">
        <v>47</v>
      </c>
      <c r="E293">
        <v>55.6</v>
      </c>
      <c r="F293">
        <v>28.9</v>
      </c>
      <c r="G293">
        <v>0</v>
      </c>
      <c r="H293" t="s">
        <v>7752</v>
      </c>
      <c r="I293">
        <v>-0.1875</v>
      </c>
      <c r="J293" s="3">
        <f t="shared" si="4"/>
        <v>43746.438294756947</v>
      </c>
    </row>
    <row r="294" spans="1:10" x14ac:dyDescent="0.25">
      <c r="A294" s="1" t="s">
        <v>293</v>
      </c>
      <c r="B294">
        <v>-1250</v>
      </c>
      <c r="C294">
        <v>20.636880000000001</v>
      </c>
      <c r="D294">
        <v>48</v>
      </c>
      <c r="E294">
        <v>55.2</v>
      </c>
      <c r="F294">
        <v>28.8</v>
      </c>
      <c r="G294">
        <v>0</v>
      </c>
      <c r="H294" t="s">
        <v>7753</v>
      </c>
      <c r="I294">
        <v>-0.1875</v>
      </c>
      <c r="J294" s="3">
        <f t="shared" si="4"/>
        <v>43746.438378136569</v>
      </c>
    </row>
    <row r="295" spans="1:10" x14ac:dyDescent="0.25">
      <c r="A295" s="1" t="s">
        <v>294</v>
      </c>
      <c r="B295">
        <v>-1250</v>
      </c>
      <c r="C295">
        <v>20.584240000000001</v>
      </c>
      <c r="D295">
        <v>48</v>
      </c>
      <c r="E295">
        <v>56</v>
      </c>
      <c r="F295">
        <v>28.9</v>
      </c>
      <c r="G295">
        <v>0</v>
      </c>
      <c r="H295" t="s">
        <v>7754</v>
      </c>
      <c r="I295">
        <v>-0.1875</v>
      </c>
      <c r="J295" s="3">
        <f t="shared" si="4"/>
        <v>43746.438461469901</v>
      </c>
    </row>
    <row r="296" spans="1:10" x14ac:dyDescent="0.25">
      <c r="A296" s="1" t="s">
        <v>295</v>
      </c>
      <c r="B296">
        <v>-1250</v>
      </c>
      <c r="C296">
        <v>20.636880000000001</v>
      </c>
      <c r="D296">
        <v>48</v>
      </c>
      <c r="E296">
        <v>55.6</v>
      </c>
      <c r="F296">
        <v>28.9</v>
      </c>
      <c r="G296">
        <v>0</v>
      </c>
      <c r="H296" t="s">
        <v>7755</v>
      </c>
      <c r="I296">
        <v>-0.1875</v>
      </c>
      <c r="J296" s="3">
        <f t="shared" si="4"/>
        <v>43746.438545277771</v>
      </c>
    </row>
    <row r="297" spans="1:10" x14ac:dyDescent="0.25">
      <c r="A297" s="1" t="s">
        <v>296</v>
      </c>
      <c r="B297">
        <v>-1250</v>
      </c>
      <c r="C297">
        <v>20.584240000000001</v>
      </c>
      <c r="D297">
        <v>48</v>
      </c>
      <c r="E297">
        <v>55.6</v>
      </c>
      <c r="F297">
        <v>28.8</v>
      </c>
      <c r="G297">
        <v>0</v>
      </c>
      <c r="H297" t="s">
        <v>7756</v>
      </c>
      <c r="I297">
        <v>-0.1875</v>
      </c>
      <c r="J297" s="3">
        <f t="shared" si="4"/>
        <v>43746.438628506941</v>
      </c>
    </row>
    <row r="298" spans="1:10" x14ac:dyDescent="0.25">
      <c r="A298" s="1" t="s">
        <v>297</v>
      </c>
      <c r="B298">
        <v>-1250</v>
      </c>
      <c r="C298">
        <v>20.584240000000001</v>
      </c>
      <c r="D298">
        <v>48</v>
      </c>
      <c r="E298">
        <v>56</v>
      </c>
      <c r="F298">
        <v>28.9</v>
      </c>
      <c r="G298">
        <v>0</v>
      </c>
      <c r="H298" t="s">
        <v>7757</v>
      </c>
      <c r="I298">
        <v>-0.1875</v>
      </c>
      <c r="J298" s="3">
        <f t="shared" si="4"/>
        <v>43746.438711840274</v>
      </c>
    </row>
    <row r="299" spans="1:10" x14ac:dyDescent="0.25">
      <c r="A299" s="1" t="s">
        <v>298</v>
      </c>
      <c r="B299">
        <v>-1250</v>
      </c>
      <c r="C299">
        <v>20.531590000000001</v>
      </c>
      <c r="D299">
        <v>41</v>
      </c>
      <c r="E299">
        <v>54.8</v>
      </c>
      <c r="F299">
        <v>29</v>
      </c>
      <c r="G299">
        <v>0</v>
      </c>
      <c r="H299" t="s">
        <v>7758</v>
      </c>
      <c r="I299">
        <v>0</v>
      </c>
      <c r="J299" s="3">
        <f t="shared" si="4"/>
        <v>43746.447385439817</v>
      </c>
    </row>
    <row r="300" spans="1:10" x14ac:dyDescent="0.25">
      <c r="A300" s="1" t="s">
        <v>299</v>
      </c>
      <c r="B300">
        <v>-1250</v>
      </c>
      <c r="C300">
        <v>20.636880000000001</v>
      </c>
      <c r="D300">
        <v>40</v>
      </c>
      <c r="E300">
        <v>55.3</v>
      </c>
      <c r="F300">
        <v>29</v>
      </c>
      <c r="G300">
        <v>0</v>
      </c>
      <c r="H300" t="s">
        <v>7759</v>
      </c>
      <c r="I300">
        <v>-0.1875</v>
      </c>
      <c r="J300" s="3">
        <f t="shared" si="4"/>
        <v>43746.447469247687</v>
      </c>
    </row>
    <row r="301" spans="1:10" x14ac:dyDescent="0.25">
      <c r="A301" s="1" t="s">
        <v>300</v>
      </c>
      <c r="B301">
        <v>-1250</v>
      </c>
      <c r="C301">
        <v>20.636880000000001</v>
      </c>
      <c r="D301">
        <v>40</v>
      </c>
      <c r="E301">
        <v>53.7</v>
      </c>
      <c r="F301">
        <v>28.9</v>
      </c>
      <c r="G301">
        <v>0</v>
      </c>
      <c r="H301" t="s">
        <v>7760</v>
      </c>
      <c r="I301">
        <v>-0.1875</v>
      </c>
      <c r="J301" s="3">
        <f t="shared" si="4"/>
        <v>43746.447552569443</v>
      </c>
    </row>
    <row r="302" spans="1:10" x14ac:dyDescent="0.25">
      <c r="A302" s="1" t="s">
        <v>301</v>
      </c>
      <c r="B302">
        <v>-1250</v>
      </c>
      <c r="C302">
        <v>20.636880000000001</v>
      </c>
      <c r="D302">
        <v>41</v>
      </c>
      <c r="E302">
        <v>53.6</v>
      </c>
      <c r="F302">
        <v>28.9</v>
      </c>
      <c r="G302">
        <v>0</v>
      </c>
      <c r="H302" t="s">
        <v>7761</v>
      </c>
      <c r="I302">
        <v>-0.1875</v>
      </c>
      <c r="J302" s="3">
        <f t="shared" si="4"/>
        <v>43746.447635787037</v>
      </c>
    </row>
    <row r="303" spans="1:10" x14ac:dyDescent="0.25">
      <c r="A303" s="1" t="s">
        <v>302</v>
      </c>
      <c r="B303">
        <v>-1250</v>
      </c>
      <c r="C303">
        <v>20.636880000000001</v>
      </c>
      <c r="D303">
        <v>42</v>
      </c>
      <c r="E303">
        <v>53.7</v>
      </c>
      <c r="F303">
        <v>29</v>
      </c>
      <c r="G303">
        <v>0</v>
      </c>
      <c r="H303" t="s">
        <v>7762</v>
      </c>
      <c r="I303">
        <v>-0.1875</v>
      </c>
      <c r="J303" s="3">
        <f t="shared" si="4"/>
        <v>43746.447720208329</v>
      </c>
    </row>
    <row r="304" spans="1:10" x14ac:dyDescent="0.25">
      <c r="A304" s="1" t="s">
        <v>303</v>
      </c>
      <c r="B304">
        <v>-1250</v>
      </c>
      <c r="C304">
        <v>20.636880000000001</v>
      </c>
      <c r="D304">
        <v>42</v>
      </c>
      <c r="E304">
        <v>53.5</v>
      </c>
      <c r="F304">
        <v>28.9</v>
      </c>
      <c r="G304">
        <v>0</v>
      </c>
      <c r="H304" t="s">
        <v>7763</v>
      </c>
      <c r="I304">
        <v>-0.1875</v>
      </c>
      <c r="J304" s="3">
        <f t="shared" si="4"/>
        <v>43746.447802962961</v>
      </c>
    </row>
    <row r="305" spans="1:10" x14ac:dyDescent="0.25">
      <c r="A305" s="1" t="s">
        <v>304</v>
      </c>
      <c r="B305">
        <v>-1250</v>
      </c>
      <c r="C305">
        <v>20.636880000000001</v>
      </c>
      <c r="D305">
        <v>39</v>
      </c>
      <c r="E305">
        <v>53.4</v>
      </c>
      <c r="F305">
        <v>28.9</v>
      </c>
      <c r="G305">
        <v>0</v>
      </c>
      <c r="H305" t="s">
        <v>7764</v>
      </c>
      <c r="I305">
        <v>0</v>
      </c>
      <c r="J305" s="3">
        <f t="shared" si="4"/>
        <v>43746.449573437501</v>
      </c>
    </row>
    <row r="306" spans="1:10" x14ac:dyDescent="0.25">
      <c r="A306" s="1" t="s">
        <v>305</v>
      </c>
      <c r="B306">
        <v>-1250</v>
      </c>
      <c r="C306">
        <v>20.636880000000001</v>
      </c>
      <c r="D306">
        <v>39</v>
      </c>
      <c r="E306">
        <v>53.6</v>
      </c>
      <c r="F306">
        <v>28.9</v>
      </c>
      <c r="G306">
        <v>0</v>
      </c>
      <c r="H306" t="s">
        <v>7765</v>
      </c>
      <c r="I306">
        <v>-0.1875</v>
      </c>
      <c r="J306" s="3">
        <f t="shared" si="4"/>
        <v>43746.449657488425</v>
      </c>
    </row>
    <row r="307" spans="1:10" x14ac:dyDescent="0.25">
      <c r="A307" s="1" t="s">
        <v>306</v>
      </c>
      <c r="B307">
        <v>-1250</v>
      </c>
      <c r="C307">
        <v>20.636880000000001</v>
      </c>
      <c r="D307">
        <v>39</v>
      </c>
      <c r="E307">
        <v>53.7</v>
      </c>
      <c r="F307">
        <v>29</v>
      </c>
      <c r="G307">
        <v>0</v>
      </c>
      <c r="H307" t="s">
        <v>7766</v>
      </c>
      <c r="I307">
        <v>-0.1875</v>
      </c>
      <c r="J307" s="3">
        <f t="shared" si="4"/>
        <v>43746.449740949072</v>
      </c>
    </row>
    <row r="308" spans="1:10" x14ac:dyDescent="0.25">
      <c r="A308" s="1" t="s">
        <v>307</v>
      </c>
      <c r="B308">
        <v>-1250</v>
      </c>
      <c r="C308">
        <v>20.636880000000001</v>
      </c>
      <c r="D308">
        <v>39</v>
      </c>
      <c r="E308">
        <v>53.7</v>
      </c>
      <c r="F308">
        <v>29</v>
      </c>
      <c r="G308">
        <v>0</v>
      </c>
      <c r="H308" t="s">
        <v>7767</v>
      </c>
      <c r="I308">
        <v>-0.1875</v>
      </c>
      <c r="J308" s="3">
        <f t="shared" si="4"/>
        <v>43746.449847372678</v>
      </c>
    </row>
    <row r="309" spans="1:10" x14ac:dyDescent="0.25">
      <c r="A309" s="1" t="s">
        <v>308</v>
      </c>
      <c r="B309">
        <v>-1250</v>
      </c>
      <c r="C309">
        <v>20.636880000000001</v>
      </c>
      <c r="D309">
        <v>39</v>
      </c>
      <c r="E309">
        <v>53.7</v>
      </c>
      <c r="F309">
        <v>29</v>
      </c>
      <c r="G309">
        <v>0</v>
      </c>
      <c r="H309" t="s">
        <v>7768</v>
      </c>
      <c r="I309">
        <v>-0.1875</v>
      </c>
      <c r="J309" s="3">
        <f t="shared" si="4"/>
        <v>43746.449932210649</v>
      </c>
    </row>
    <row r="310" spans="1:10" x14ac:dyDescent="0.25">
      <c r="A310" s="1" t="s">
        <v>309</v>
      </c>
      <c r="B310">
        <v>-1250</v>
      </c>
      <c r="C310">
        <v>20.636880000000001</v>
      </c>
      <c r="D310">
        <v>41</v>
      </c>
      <c r="E310">
        <v>54</v>
      </c>
      <c r="F310">
        <v>29</v>
      </c>
      <c r="G310">
        <v>0</v>
      </c>
      <c r="H310" t="s">
        <v>7769</v>
      </c>
      <c r="I310">
        <v>-0.1875</v>
      </c>
      <c r="J310" s="3">
        <f t="shared" si="4"/>
        <v>43746.450014988419</v>
      </c>
    </row>
    <row r="311" spans="1:10" x14ac:dyDescent="0.25">
      <c r="A311" s="1" t="s">
        <v>310</v>
      </c>
      <c r="B311">
        <v>-1250</v>
      </c>
      <c r="C311">
        <v>20.636880000000001</v>
      </c>
      <c r="D311">
        <v>38</v>
      </c>
      <c r="E311">
        <v>53.9</v>
      </c>
      <c r="F311">
        <v>29</v>
      </c>
      <c r="G311">
        <v>0</v>
      </c>
      <c r="H311" t="s">
        <v>7770</v>
      </c>
      <c r="I311">
        <v>-0.1875</v>
      </c>
      <c r="J311" s="3">
        <f t="shared" si="4"/>
        <v>43746.450098437497</v>
      </c>
    </row>
    <row r="312" spans="1:10" x14ac:dyDescent="0.25">
      <c r="A312" s="1" t="s">
        <v>311</v>
      </c>
      <c r="B312">
        <v>-1250</v>
      </c>
      <c r="C312">
        <v>20.636880000000001</v>
      </c>
      <c r="D312">
        <v>41</v>
      </c>
      <c r="E312">
        <v>53.8</v>
      </c>
      <c r="F312">
        <v>29</v>
      </c>
      <c r="G312">
        <v>0</v>
      </c>
      <c r="H312" t="s">
        <v>7771</v>
      </c>
      <c r="I312">
        <v>-0.1875</v>
      </c>
      <c r="J312" s="3">
        <f t="shared" si="4"/>
        <v>43746.450181678236</v>
      </c>
    </row>
    <row r="313" spans="1:10" x14ac:dyDescent="0.25">
      <c r="A313" s="1" t="s">
        <v>312</v>
      </c>
      <c r="B313">
        <v>-1250</v>
      </c>
      <c r="C313">
        <v>20.636880000000001</v>
      </c>
      <c r="D313">
        <v>43</v>
      </c>
      <c r="E313">
        <v>53.9</v>
      </c>
      <c r="F313">
        <v>29</v>
      </c>
      <c r="G313">
        <v>0</v>
      </c>
      <c r="H313" t="s">
        <v>7772</v>
      </c>
      <c r="I313">
        <v>-0.1875</v>
      </c>
      <c r="J313" s="3">
        <f t="shared" si="4"/>
        <v>43746.450265462961</v>
      </c>
    </row>
    <row r="314" spans="1:10" x14ac:dyDescent="0.25">
      <c r="A314" s="1" t="s">
        <v>313</v>
      </c>
      <c r="B314">
        <v>-1250</v>
      </c>
      <c r="C314">
        <v>20.636880000000001</v>
      </c>
      <c r="D314">
        <v>43</v>
      </c>
      <c r="E314">
        <v>53.8</v>
      </c>
      <c r="F314">
        <v>29</v>
      </c>
      <c r="G314">
        <v>0</v>
      </c>
      <c r="H314" t="s">
        <v>7773</v>
      </c>
      <c r="I314">
        <v>-0.1875</v>
      </c>
      <c r="J314" s="3">
        <f t="shared" si="4"/>
        <v>43746.450348900464</v>
      </c>
    </row>
    <row r="315" spans="1:10" x14ac:dyDescent="0.25">
      <c r="A315" s="1" t="s">
        <v>314</v>
      </c>
      <c r="B315">
        <v>-1250</v>
      </c>
      <c r="C315">
        <v>20.636880000000001</v>
      </c>
      <c r="D315">
        <v>41</v>
      </c>
      <c r="E315">
        <v>53.7</v>
      </c>
      <c r="F315">
        <v>29</v>
      </c>
      <c r="G315">
        <v>0</v>
      </c>
      <c r="H315" t="s">
        <v>7774</v>
      </c>
      <c r="I315">
        <v>-0.1875</v>
      </c>
      <c r="J315" s="3">
        <f t="shared" si="4"/>
        <v>43746.450432685182</v>
      </c>
    </row>
    <row r="316" spans="1:10" x14ac:dyDescent="0.25">
      <c r="A316" s="1" t="s">
        <v>315</v>
      </c>
      <c r="B316">
        <v>-1250</v>
      </c>
      <c r="C316">
        <v>20.636880000000001</v>
      </c>
      <c r="D316">
        <v>40</v>
      </c>
      <c r="E316">
        <v>53.7</v>
      </c>
      <c r="F316">
        <v>29</v>
      </c>
      <c r="G316">
        <v>0</v>
      </c>
      <c r="H316" t="s">
        <v>7775</v>
      </c>
      <c r="I316">
        <v>-0.1875</v>
      </c>
      <c r="J316" s="3">
        <f t="shared" si="4"/>
        <v>43746.450515925921</v>
      </c>
    </row>
    <row r="317" spans="1:10" x14ac:dyDescent="0.25">
      <c r="A317" s="1" t="s">
        <v>316</v>
      </c>
      <c r="B317">
        <v>-1250</v>
      </c>
      <c r="C317">
        <v>20.636880000000001</v>
      </c>
      <c r="D317">
        <v>41</v>
      </c>
      <c r="E317">
        <v>53.6</v>
      </c>
      <c r="F317">
        <v>28.9</v>
      </c>
      <c r="G317">
        <v>0</v>
      </c>
      <c r="H317" t="s">
        <v>7776</v>
      </c>
      <c r="I317">
        <v>-0.1875</v>
      </c>
      <c r="J317" s="3">
        <f t="shared" si="4"/>
        <v>43746.450599456017</v>
      </c>
    </row>
    <row r="318" spans="1:10" x14ac:dyDescent="0.25">
      <c r="A318" s="1" t="s">
        <v>317</v>
      </c>
      <c r="B318">
        <v>-1250</v>
      </c>
      <c r="C318">
        <v>20.636880000000001</v>
      </c>
      <c r="D318">
        <v>40</v>
      </c>
      <c r="E318">
        <v>54.1</v>
      </c>
      <c r="F318">
        <v>29</v>
      </c>
      <c r="G318">
        <v>0</v>
      </c>
      <c r="H318" t="s">
        <v>7777</v>
      </c>
      <c r="I318">
        <v>-0.1875</v>
      </c>
      <c r="J318" s="3">
        <f t="shared" si="4"/>
        <v>43746.450683055555</v>
      </c>
    </row>
    <row r="319" spans="1:10" x14ac:dyDescent="0.25">
      <c r="A319" s="1" t="s">
        <v>318</v>
      </c>
      <c r="B319">
        <v>-1250</v>
      </c>
      <c r="C319">
        <v>20.636880000000001</v>
      </c>
      <c r="D319">
        <v>40</v>
      </c>
      <c r="E319">
        <v>53.8</v>
      </c>
      <c r="F319">
        <v>28.9</v>
      </c>
      <c r="G319">
        <v>0</v>
      </c>
      <c r="H319" t="s">
        <v>7778</v>
      </c>
      <c r="I319">
        <v>-0.1875</v>
      </c>
      <c r="J319" s="3">
        <f t="shared" si="4"/>
        <v>43746.450766469905</v>
      </c>
    </row>
    <row r="320" spans="1:10" x14ac:dyDescent="0.25">
      <c r="A320" s="1" t="s">
        <v>319</v>
      </c>
      <c r="B320">
        <v>-1250</v>
      </c>
      <c r="C320">
        <v>20.636880000000001</v>
      </c>
      <c r="D320">
        <v>39</v>
      </c>
      <c r="E320">
        <v>55</v>
      </c>
      <c r="F320">
        <v>29</v>
      </c>
      <c r="G320">
        <v>0</v>
      </c>
      <c r="H320" t="s">
        <v>7779</v>
      </c>
      <c r="I320">
        <v>-0.1875</v>
      </c>
      <c r="J320" s="3">
        <f t="shared" si="4"/>
        <v>43746.450849710651</v>
      </c>
    </row>
    <row r="321" spans="1:10" x14ac:dyDescent="0.25">
      <c r="A321" s="1" t="s">
        <v>320</v>
      </c>
      <c r="B321">
        <v>-1250</v>
      </c>
      <c r="C321">
        <v>20.584240000000001</v>
      </c>
      <c r="D321">
        <v>39</v>
      </c>
      <c r="E321">
        <v>53.9</v>
      </c>
      <c r="F321">
        <v>29</v>
      </c>
      <c r="G321">
        <v>0</v>
      </c>
      <c r="H321" t="s">
        <v>7780</v>
      </c>
      <c r="I321">
        <v>-0.1875</v>
      </c>
      <c r="J321" s="3">
        <f t="shared" si="4"/>
        <v>43746.450933611108</v>
      </c>
    </row>
    <row r="322" spans="1:10" x14ac:dyDescent="0.25">
      <c r="A322" s="1" t="s">
        <v>321</v>
      </c>
      <c r="B322">
        <v>-1250</v>
      </c>
      <c r="C322">
        <v>20.584240000000001</v>
      </c>
      <c r="D322">
        <v>41</v>
      </c>
      <c r="E322">
        <v>55</v>
      </c>
      <c r="F322">
        <v>29.1</v>
      </c>
      <c r="G322">
        <v>0</v>
      </c>
      <c r="H322" t="s">
        <v>7781</v>
      </c>
      <c r="I322">
        <v>-0.1875</v>
      </c>
      <c r="J322" s="3">
        <f t="shared" si="4"/>
        <v>43746.451016851854</v>
      </c>
    </row>
    <row r="323" spans="1:10" x14ac:dyDescent="0.25">
      <c r="A323" s="1" t="s">
        <v>322</v>
      </c>
      <c r="B323">
        <v>-1250</v>
      </c>
      <c r="C323">
        <v>20.584240000000001</v>
      </c>
      <c r="D323">
        <v>40</v>
      </c>
      <c r="E323">
        <v>54.9</v>
      </c>
      <c r="F323">
        <v>29.1</v>
      </c>
      <c r="G323">
        <v>0</v>
      </c>
      <c r="H323" t="s">
        <v>7782</v>
      </c>
      <c r="I323">
        <v>-0.1875</v>
      </c>
      <c r="J323" s="3">
        <f t="shared" ref="J323:J386" si="5">(H323/86400000)+25569+(7/24)</f>
        <v>43746.451100289349</v>
      </c>
    </row>
    <row r="324" spans="1:10" x14ac:dyDescent="0.25">
      <c r="A324" s="1" t="s">
        <v>323</v>
      </c>
      <c r="B324">
        <v>-1250</v>
      </c>
      <c r="C324">
        <v>20.584240000000001</v>
      </c>
      <c r="D324">
        <v>41</v>
      </c>
      <c r="E324">
        <v>54</v>
      </c>
      <c r="F324">
        <v>29.1</v>
      </c>
      <c r="G324">
        <v>0</v>
      </c>
      <c r="H324" t="s">
        <v>7783</v>
      </c>
      <c r="I324">
        <v>-0.1875</v>
      </c>
      <c r="J324" s="3">
        <f t="shared" si="5"/>
        <v>43746.451184004625</v>
      </c>
    </row>
    <row r="325" spans="1:10" x14ac:dyDescent="0.25">
      <c r="A325" s="1" t="s">
        <v>324</v>
      </c>
      <c r="B325">
        <v>-1250</v>
      </c>
      <c r="C325">
        <v>20.584240000000001</v>
      </c>
      <c r="D325">
        <v>41</v>
      </c>
      <c r="E325">
        <v>54.4</v>
      </c>
      <c r="F325">
        <v>29.1</v>
      </c>
      <c r="G325">
        <v>0</v>
      </c>
      <c r="H325" t="s">
        <v>7784</v>
      </c>
      <c r="I325">
        <v>-0.1875</v>
      </c>
      <c r="J325" s="3">
        <f t="shared" si="5"/>
        <v>43746.451267303237</v>
      </c>
    </row>
    <row r="326" spans="1:10" x14ac:dyDescent="0.25">
      <c r="A326" s="1" t="s">
        <v>325</v>
      </c>
      <c r="B326">
        <v>-1250</v>
      </c>
      <c r="C326">
        <v>20.584240000000001</v>
      </c>
      <c r="D326">
        <v>42</v>
      </c>
      <c r="E326">
        <v>53.9</v>
      </c>
      <c r="F326">
        <v>29.1</v>
      </c>
      <c r="G326">
        <v>0</v>
      </c>
      <c r="H326" t="s">
        <v>7785</v>
      </c>
      <c r="I326">
        <v>-0.1875</v>
      </c>
      <c r="J326" s="3">
        <f t="shared" si="5"/>
        <v>43746.451350659721</v>
      </c>
    </row>
    <row r="327" spans="1:10" x14ac:dyDescent="0.25">
      <c r="A327" s="1" t="s">
        <v>326</v>
      </c>
      <c r="B327">
        <v>-1250</v>
      </c>
      <c r="C327">
        <v>20.636880000000001</v>
      </c>
      <c r="D327">
        <v>41</v>
      </c>
      <c r="E327">
        <v>53.8</v>
      </c>
      <c r="F327">
        <v>29.1</v>
      </c>
      <c r="G327">
        <v>0</v>
      </c>
      <c r="H327" t="s">
        <v>7786</v>
      </c>
      <c r="I327">
        <v>-0.1875</v>
      </c>
      <c r="J327" s="3">
        <f t="shared" si="5"/>
        <v>43746.451434537033</v>
      </c>
    </row>
    <row r="328" spans="1:10" x14ac:dyDescent="0.25">
      <c r="A328" s="1" t="s">
        <v>327</v>
      </c>
      <c r="B328">
        <v>-1250</v>
      </c>
      <c r="C328">
        <v>20.584240000000001</v>
      </c>
      <c r="D328">
        <v>40</v>
      </c>
      <c r="E328">
        <v>53.9</v>
      </c>
      <c r="F328">
        <v>29.1</v>
      </c>
      <c r="G328">
        <v>0</v>
      </c>
      <c r="H328" t="s">
        <v>7787</v>
      </c>
      <c r="I328">
        <v>-0.1875</v>
      </c>
      <c r="J328" s="3">
        <f t="shared" si="5"/>
        <v>43746.451542071758</v>
      </c>
    </row>
    <row r="329" spans="1:10" x14ac:dyDescent="0.25">
      <c r="A329" s="1" t="s">
        <v>328</v>
      </c>
      <c r="B329">
        <v>-1250</v>
      </c>
      <c r="C329">
        <v>20.636880000000001</v>
      </c>
      <c r="D329">
        <v>40</v>
      </c>
      <c r="E329">
        <v>53.8</v>
      </c>
      <c r="F329">
        <v>29.1</v>
      </c>
      <c r="G329">
        <v>0</v>
      </c>
      <c r="H329" t="s">
        <v>7788</v>
      </c>
      <c r="I329">
        <v>-0.1875</v>
      </c>
      <c r="J329" s="3">
        <f t="shared" si="5"/>
        <v>43746.451624733796</v>
      </c>
    </row>
    <row r="330" spans="1:10" x14ac:dyDescent="0.25">
      <c r="A330" s="1" t="s">
        <v>329</v>
      </c>
      <c r="B330">
        <v>-1250</v>
      </c>
      <c r="C330">
        <v>20.584240000000001</v>
      </c>
      <c r="D330">
        <v>41</v>
      </c>
      <c r="E330">
        <v>53.5</v>
      </c>
      <c r="F330">
        <v>29.1</v>
      </c>
      <c r="G330">
        <v>0</v>
      </c>
      <c r="H330" t="s">
        <v>7789</v>
      </c>
      <c r="I330">
        <v>-0.1875</v>
      </c>
      <c r="J330" s="3">
        <f t="shared" si="5"/>
        <v>43746.45170853009</v>
      </c>
    </row>
    <row r="331" spans="1:10" x14ac:dyDescent="0.25">
      <c r="A331" s="1" t="s">
        <v>330</v>
      </c>
      <c r="B331">
        <v>-1250</v>
      </c>
      <c r="C331">
        <v>20.636880000000001</v>
      </c>
      <c r="D331">
        <v>42</v>
      </c>
      <c r="E331">
        <v>53.4</v>
      </c>
      <c r="F331">
        <v>29.1</v>
      </c>
      <c r="G331">
        <v>0</v>
      </c>
      <c r="H331" t="s">
        <v>7790</v>
      </c>
      <c r="I331">
        <v>-0.1875</v>
      </c>
      <c r="J331" s="3">
        <f t="shared" si="5"/>
        <v>43746.451791874999</v>
      </c>
    </row>
    <row r="332" spans="1:10" x14ac:dyDescent="0.25">
      <c r="A332" s="1" t="s">
        <v>331</v>
      </c>
      <c r="B332">
        <v>-1250</v>
      </c>
      <c r="C332">
        <v>20.636880000000001</v>
      </c>
      <c r="D332">
        <v>42</v>
      </c>
      <c r="E332">
        <v>53.4</v>
      </c>
      <c r="F332">
        <v>29.1</v>
      </c>
      <c r="G332">
        <v>0</v>
      </c>
      <c r="H332" t="s">
        <v>7791</v>
      </c>
      <c r="I332">
        <v>-0.1875</v>
      </c>
      <c r="J332" s="3">
        <f t="shared" si="5"/>
        <v>43746.4518752199</v>
      </c>
    </row>
    <row r="333" spans="1:10" x14ac:dyDescent="0.25">
      <c r="A333" s="1" t="s">
        <v>332</v>
      </c>
      <c r="B333">
        <v>-1250</v>
      </c>
      <c r="C333">
        <v>20.636880000000001</v>
      </c>
      <c r="D333">
        <v>42</v>
      </c>
      <c r="E333">
        <v>53.1</v>
      </c>
      <c r="F333">
        <v>29.1</v>
      </c>
      <c r="G333">
        <v>0</v>
      </c>
      <c r="H333" t="s">
        <v>7792</v>
      </c>
      <c r="I333">
        <v>-0.1875</v>
      </c>
      <c r="J333" s="3">
        <f t="shared" si="5"/>
        <v>43746.451959004626</v>
      </c>
    </row>
    <row r="334" spans="1:10" x14ac:dyDescent="0.25">
      <c r="A334" s="1" t="s">
        <v>333</v>
      </c>
      <c r="B334">
        <v>-1250</v>
      </c>
      <c r="C334">
        <v>20.636880000000001</v>
      </c>
      <c r="D334">
        <v>41</v>
      </c>
      <c r="E334">
        <v>53</v>
      </c>
      <c r="F334">
        <v>29.1</v>
      </c>
      <c r="G334">
        <v>0</v>
      </c>
      <c r="H334" t="s">
        <v>7793</v>
      </c>
      <c r="I334">
        <v>-0.1875</v>
      </c>
      <c r="J334" s="3">
        <f t="shared" si="5"/>
        <v>43746.452042326382</v>
      </c>
    </row>
    <row r="335" spans="1:10" x14ac:dyDescent="0.25">
      <c r="A335" s="1" t="s">
        <v>334</v>
      </c>
      <c r="B335">
        <v>-1250</v>
      </c>
      <c r="C335">
        <v>20.636880000000001</v>
      </c>
      <c r="D335">
        <v>40</v>
      </c>
      <c r="E335">
        <v>52.9</v>
      </c>
      <c r="F335">
        <v>29.1</v>
      </c>
      <c r="G335">
        <v>0</v>
      </c>
      <c r="H335" t="s">
        <v>7794</v>
      </c>
      <c r="I335">
        <v>-0.1875</v>
      </c>
      <c r="J335" s="3">
        <f t="shared" si="5"/>
        <v>43746.452125763892</v>
      </c>
    </row>
    <row r="336" spans="1:10" x14ac:dyDescent="0.25">
      <c r="A336" s="1" t="s">
        <v>335</v>
      </c>
      <c r="B336">
        <v>-1250</v>
      </c>
      <c r="C336">
        <v>20.636880000000001</v>
      </c>
      <c r="D336">
        <v>39</v>
      </c>
      <c r="E336">
        <v>52.9</v>
      </c>
      <c r="F336">
        <v>29.1</v>
      </c>
      <c r="G336">
        <v>0</v>
      </c>
      <c r="H336" t="s">
        <v>7795</v>
      </c>
      <c r="I336">
        <v>-0.1875</v>
      </c>
      <c r="J336" s="3">
        <f t="shared" si="5"/>
        <v>43746.452209467585</v>
      </c>
    </row>
    <row r="337" spans="1:10" x14ac:dyDescent="0.25">
      <c r="A337" s="1" t="s">
        <v>336</v>
      </c>
      <c r="B337">
        <v>-1250</v>
      </c>
      <c r="C337">
        <v>20.636880000000001</v>
      </c>
      <c r="D337">
        <v>38</v>
      </c>
      <c r="E337">
        <v>52.7</v>
      </c>
      <c r="F337">
        <v>29.2</v>
      </c>
      <c r="G337">
        <v>0</v>
      </c>
      <c r="H337" t="s">
        <v>7796</v>
      </c>
      <c r="I337">
        <v>-0.1875</v>
      </c>
      <c r="J337" s="3">
        <f t="shared" si="5"/>
        <v>43746.452292789349</v>
      </c>
    </row>
    <row r="338" spans="1:10" x14ac:dyDescent="0.25">
      <c r="A338" s="1" t="s">
        <v>337</v>
      </c>
      <c r="B338">
        <v>-1250</v>
      </c>
      <c r="C338">
        <v>20.636880000000001</v>
      </c>
      <c r="D338">
        <v>38</v>
      </c>
      <c r="E338">
        <v>52.6</v>
      </c>
      <c r="F338">
        <v>29.1</v>
      </c>
      <c r="G338">
        <v>0</v>
      </c>
      <c r="H338" t="s">
        <v>7797</v>
      </c>
      <c r="I338">
        <v>-0.1875</v>
      </c>
      <c r="J338" s="3">
        <f t="shared" si="5"/>
        <v>43746.452376134257</v>
      </c>
    </row>
    <row r="339" spans="1:10" x14ac:dyDescent="0.25">
      <c r="A339" s="1" t="s">
        <v>338</v>
      </c>
      <c r="B339">
        <v>-1250</v>
      </c>
      <c r="C339">
        <v>20.636880000000001</v>
      </c>
      <c r="D339">
        <v>38</v>
      </c>
      <c r="E339">
        <v>52.7</v>
      </c>
      <c r="F339">
        <v>29.2</v>
      </c>
      <c r="G339">
        <v>0</v>
      </c>
      <c r="H339" t="s">
        <v>7798</v>
      </c>
      <c r="I339">
        <v>-0.1875</v>
      </c>
      <c r="J339" s="3">
        <f t="shared" si="5"/>
        <v>43746.452483668974</v>
      </c>
    </row>
    <row r="340" spans="1:10" x14ac:dyDescent="0.25">
      <c r="A340" s="1" t="s">
        <v>339</v>
      </c>
      <c r="B340">
        <v>-1250</v>
      </c>
      <c r="C340">
        <v>20.636880000000001</v>
      </c>
      <c r="D340">
        <v>39</v>
      </c>
      <c r="E340">
        <v>53.3</v>
      </c>
      <c r="F340">
        <v>29.2</v>
      </c>
      <c r="G340">
        <v>0</v>
      </c>
      <c r="H340" t="s">
        <v>7799</v>
      </c>
      <c r="I340">
        <v>-0.1875</v>
      </c>
      <c r="J340" s="3">
        <f t="shared" si="5"/>
        <v>43746.452567280088</v>
      </c>
    </row>
    <row r="341" spans="1:10" x14ac:dyDescent="0.25">
      <c r="A341" s="1" t="s">
        <v>340</v>
      </c>
      <c r="B341">
        <v>-1250</v>
      </c>
      <c r="C341">
        <v>20.636880000000001</v>
      </c>
      <c r="D341">
        <v>39</v>
      </c>
      <c r="E341">
        <v>52.6</v>
      </c>
      <c r="F341">
        <v>29.2</v>
      </c>
      <c r="G341">
        <v>0</v>
      </c>
      <c r="H341" t="s">
        <v>7800</v>
      </c>
      <c r="I341">
        <v>-0.1875</v>
      </c>
      <c r="J341" s="3">
        <f t="shared" si="5"/>
        <v>43746.452650601852</v>
      </c>
    </row>
    <row r="342" spans="1:10" x14ac:dyDescent="0.25">
      <c r="A342" s="1" t="s">
        <v>341</v>
      </c>
      <c r="B342">
        <v>-1250</v>
      </c>
      <c r="C342">
        <v>20.636880000000001</v>
      </c>
      <c r="D342">
        <v>40</v>
      </c>
      <c r="E342">
        <v>52.4</v>
      </c>
      <c r="F342">
        <v>29.2</v>
      </c>
      <c r="G342">
        <v>0</v>
      </c>
      <c r="H342" t="s">
        <v>7801</v>
      </c>
      <c r="I342">
        <v>-0.1875</v>
      </c>
      <c r="J342" s="3">
        <f t="shared" si="5"/>
        <v>43746.45273542824</v>
      </c>
    </row>
    <row r="343" spans="1:10" x14ac:dyDescent="0.25">
      <c r="A343" s="1" t="s">
        <v>342</v>
      </c>
      <c r="B343">
        <v>-1250</v>
      </c>
      <c r="C343">
        <v>20.636880000000001</v>
      </c>
      <c r="D343">
        <v>39</v>
      </c>
      <c r="E343">
        <v>52.3</v>
      </c>
      <c r="F343">
        <v>29.2</v>
      </c>
      <c r="G343">
        <v>0</v>
      </c>
      <c r="H343" t="s">
        <v>7802</v>
      </c>
      <c r="I343">
        <v>-0.1875</v>
      </c>
      <c r="J343" s="3">
        <f t="shared" si="5"/>
        <v>43746.452817708334</v>
      </c>
    </row>
    <row r="344" spans="1:10" x14ac:dyDescent="0.25">
      <c r="A344" s="1" t="s">
        <v>343</v>
      </c>
      <c r="B344">
        <v>-1250</v>
      </c>
      <c r="C344">
        <v>20.636880000000001</v>
      </c>
      <c r="D344">
        <v>39</v>
      </c>
      <c r="E344">
        <v>52.2</v>
      </c>
      <c r="F344">
        <v>29.2</v>
      </c>
      <c r="G344">
        <v>0</v>
      </c>
      <c r="H344" t="s">
        <v>7803</v>
      </c>
      <c r="I344">
        <v>-0.1875</v>
      </c>
      <c r="J344" s="3">
        <f t="shared" si="5"/>
        <v>43746.452901064811</v>
      </c>
    </row>
    <row r="345" spans="1:10" x14ac:dyDescent="0.25">
      <c r="A345" s="1" t="s">
        <v>344</v>
      </c>
      <c r="B345">
        <v>-1250</v>
      </c>
      <c r="C345">
        <v>20.636880000000001</v>
      </c>
      <c r="D345">
        <v>39</v>
      </c>
      <c r="E345">
        <v>52.3</v>
      </c>
      <c r="F345">
        <v>29.2</v>
      </c>
      <c r="G345">
        <v>0</v>
      </c>
      <c r="H345" t="s">
        <v>7804</v>
      </c>
      <c r="I345">
        <v>-0.1875</v>
      </c>
      <c r="J345" s="3">
        <f t="shared" si="5"/>
        <v>43746.452984479161</v>
      </c>
    </row>
    <row r="346" spans="1:10" x14ac:dyDescent="0.25">
      <c r="A346" s="1" t="s">
        <v>345</v>
      </c>
      <c r="B346">
        <v>-1250</v>
      </c>
      <c r="C346">
        <v>20.636880000000001</v>
      </c>
      <c r="D346">
        <v>40</v>
      </c>
      <c r="E346">
        <v>52.3</v>
      </c>
      <c r="F346">
        <v>29.1</v>
      </c>
      <c r="G346">
        <v>0</v>
      </c>
      <c r="H346" t="s">
        <v>7805</v>
      </c>
      <c r="I346">
        <v>-0.1875</v>
      </c>
      <c r="J346" s="3">
        <f t="shared" si="5"/>
        <v>43746.453068321753</v>
      </c>
    </row>
    <row r="347" spans="1:10" x14ac:dyDescent="0.25">
      <c r="A347" s="1" t="s">
        <v>346</v>
      </c>
      <c r="B347">
        <v>-1250</v>
      </c>
      <c r="C347">
        <v>20.636880000000001</v>
      </c>
      <c r="D347">
        <v>39</v>
      </c>
      <c r="E347">
        <v>52.3</v>
      </c>
      <c r="F347">
        <v>29.2</v>
      </c>
      <c r="G347">
        <v>0</v>
      </c>
      <c r="H347" t="s">
        <v>7806</v>
      </c>
      <c r="I347">
        <v>-0.1875</v>
      </c>
      <c r="J347" s="3">
        <f t="shared" si="5"/>
        <v>43746.453151516202</v>
      </c>
    </row>
    <row r="348" spans="1:10" x14ac:dyDescent="0.25">
      <c r="A348" s="1" t="s">
        <v>347</v>
      </c>
      <c r="B348">
        <v>-1250</v>
      </c>
      <c r="C348">
        <v>20.636880000000001</v>
      </c>
      <c r="D348">
        <v>40</v>
      </c>
      <c r="E348">
        <v>52.3</v>
      </c>
      <c r="F348">
        <v>29.1</v>
      </c>
      <c r="G348">
        <v>0</v>
      </c>
      <c r="H348" t="s">
        <v>7807</v>
      </c>
      <c r="I348">
        <v>-0.1875</v>
      </c>
      <c r="J348" s="3">
        <f t="shared" si="5"/>
        <v>43746.453235439811</v>
      </c>
    </row>
    <row r="349" spans="1:10" x14ac:dyDescent="0.25">
      <c r="A349" s="1" t="s">
        <v>348</v>
      </c>
      <c r="B349">
        <v>-1250</v>
      </c>
      <c r="C349">
        <v>20.636880000000001</v>
      </c>
      <c r="D349">
        <v>38</v>
      </c>
      <c r="E349">
        <v>52.2</v>
      </c>
      <c r="F349">
        <v>29.1</v>
      </c>
      <c r="G349">
        <v>0</v>
      </c>
      <c r="H349" t="s">
        <v>7808</v>
      </c>
      <c r="I349">
        <v>-0.1875</v>
      </c>
      <c r="J349" s="3">
        <f t="shared" si="5"/>
        <v>43746.453318414351</v>
      </c>
    </row>
    <row r="350" spans="1:10" x14ac:dyDescent="0.25">
      <c r="A350" s="1" t="s">
        <v>349</v>
      </c>
      <c r="B350">
        <v>-1250</v>
      </c>
      <c r="C350">
        <v>20.636880000000001</v>
      </c>
      <c r="D350">
        <v>37</v>
      </c>
      <c r="E350">
        <v>52.3</v>
      </c>
      <c r="F350">
        <v>29.2</v>
      </c>
      <c r="G350">
        <v>0</v>
      </c>
      <c r="H350" t="s">
        <v>7809</v>
      </c>
      <c r="I350">
        <v>-0.1875</v>
      </c>
      <c r="J350" s="3">
        <f t="shared" si="5"/>
        <v>43746.453402118052</v>
      </c>
    </row>
    <row r="351" spans="1:10" x14ac:dyDescent="0.25">
      <c r="A351" s="1" t="s">
        <v>350</v>
      </c>
      <c r="B351">
        <v>-1250</v>
      </c>
      <c r="C351">
        <v>20.636880000000001</v>
      </c>
      <c r="D351">
        <v>38</v>
      </c>
      <c r="E351">
        <v>52.2</v>
      </c>
      <c r="F351">
        <v>29.1</v>
      </c>
      <c r="G351">
        <v>0</v>
      </c>
      <c r="H351" t="s">
        <v>7810</v>
      </c>
      <c r="I351">
        <v>-0.1875</v>
      </c>
      <c r="J351" s="3">
        <f t="shared" si="5"/>
        <v>43746.453485324069</v>
      </c>
    </row>
    <row r="352" spans="1:10" x14ac:dyDescent="0.25">
      <c r="A352" s="1" t="s">
        <v>351</v>
      </c>
      <c r="B352">
        <v>-1250</v>
      </c>
      <c r="C352">
        <v>20.636880000000001</v>
      </c>
      <c r="D352">
        <v>39</v>
      </c>
      <c r="E352">
        <v>52.1</v>
      </c>
      <c r="F352">
        <v>29.1</v>
      </c>
      <c r="G352">
        <v>0</v>
      </c>
      <c r="H352" t="s">
        <v>7811</v>
      </c>
      <c r="I352">
        <v>-0.1875</v>
      </c>
      <c r="J352" s="3">
        <f t="shared" si="5"/>
        <v>43746.453569108795</v>
      </c>
    </row>
    <row r="353" spans="1:10" x14ac:dyDescent="0.25">
      <c r="A353" s="1" t="s">
        <v>352</v>
      </c>
      <c r="B353">
        <v>-1250</v>
      </c>
      <c r="C353">
        <v>20.636880000000001</v>
      </c>
      <c r="D353">
        <v>39</v>
      </c>
      <c r="E353">
        <v>52.2</v>
      </c>
      <c r="F353">
        <v>29.2</v>
      </c>
      <c r="G353">
        <v>0</v>
      </c>
      <c r="H353" t="s">
        <v>7812</v>
      </c>
      <c r="I353">
        <v>-0.1875</v>
      </c>
      <c r="J353" s="3">
        <f t="shared" si="5"/>
        <v>43746.453652870368</v>
      </c>
    </row>
    <row r="354" spans="1:10" x14ac:dyDescent="0.25">
      <c r="A354" s="1" t="s">
        <v>353</v>
      </c>
      <c r="B354">
        <v>-1250</v>
      </c>
      <c r="C354">
        <v>20.636880000000001</v>
      </c>
      <c r="D354">
        <v>39</v>
      </c>
      <c r="E354">
        <v>52.1</v>
      </c>
      <c r="F354">
        <v>29.1</v>
      </c>
      <c r="G354">
        <v>0</v>
      </c>
      <c r="H354" t="s">
        <v>7813</v>
      </c>
      <c r="I354">
        <v>-0.1875</v>
      </c>
      <c r="J354" s="3">
        <f t="shared" si="5"/>
        <v>43746.453735868054</v>
      </c>
    </row>
    <row r="355" spans="1:10" x14ac:dyDescent="0.25">
      <c r="A355" s="1" t="s">
        <v>354</v>
      </c>
      <c r="B355">
        <v>-1250</v>
      </c>
      <c r="C355">
        <v>20.584240000000001</v>
      </c>
      <c r="D355">
        <v>34</v>
      </c>
      <c r="E355">
        <v>52.5</v>
      </c>
      <c r="F355">
        <v>29.5</v>
      </c>
      <c r="G355">
        <v>0</v>
      </c>
      <c r="H355" t="s">
        <v>7814</v>
      </c>
      <c r="I355">
        <v>0</v>
      </c>
      <c r="J355" s="3">
        <f t="shared" si="5"/>
        <v>43746.455416770834</v>
      </c>
    </row>
    <row r="356" spans="1:10" x14ac:dyDescent="0.25">
      <c r="A356" s="1" t="s">
        <v>355</v>
      </c>
      <c r="B356">
        <v>-1250</v>
      </c>
      <c r="C356">
        <v>20.531590000000001</v>
      </c>
      <c r="D356">
        <v>37</v>
      </c>
      <c r="E356">
        <v>51.8</v>
      </c>
      <c r="F356">
        <v>29.5</v>
      </c>
      <c r="G356">
        <v>0</v>
      </c>
      <c r="H356" t="s">
        <v>7815</v>
      </c>
      <c r="I356">
        <v>-0.1875</v>
      </c>
      <c r="J356" s="3">
        <f t="shared" si="5"/>
        <v>43746.45550128472</v>
      </c>
    </row>
    <row r="357" spans="1:10" x14ac:dyDescent="0.25">
      <c r="A357" s="1" t="s">
        <v>356</v>
      </c>
      <c r="B357">
        <v>-1250</v>
      </c>
      <c r="C357">
        <v>20.636880000000001</v>
      </c>
      <c r="D357">
        <v>37</v>
      </c>
      <c r="E357">
        <v>51.4</v>
      </c>
      <c r="F357">
        <v>29.5</v>
      </c>
      <c r="G357">
        <v>0</v>
      </c>
      <c r="H357" t="s">
        <v>7816</v>
      </c>
      <c r="I357">
        <v>-0.1875</v>
      </c>
      <c r="J357" s="3">
        <f t="shared" si="5"/>
        <v>43746.455584745367</v>
      </c>
    </row>
    <row r="358" spans="1:10" x14ac:dyDescent="0.25">
      <c r="A358" s="1" t="s">
        <v>357</v>
      </c>
      <c r="B358">
        <v>-1250</v>
      </c>
      <c r="C358">
        <v>20.636880000000001</v>
      </c>
      <c r="D358">
        <v>36</v>
      </c>
      <c r="E358">
        <v>50.7</v>
      </c>
      <c r="F358">
        <v>29.5</v>
      </c>
      <c r="G358">
        <v>0</v>
      </c>
      <c r="H358" t="s">
        <v>7817</v>
      </c>
      <c r="I358">
        <v>-0.1875</v>
      </c>
      <c r="J358" s="3">
        <f t="shared" si="5"/>
        <v>43746.455668530085</v>
      </c>
    </row>
    <row r="359" spans="1:10" x14ac:dyDescent="0.25">
      <c r="A359" s="1" t="s">
        <v>358</v>
      </c>
      <c r="B359">
        <v>-1250</v>
      </c>
      <c r="C359">
        <v>20.584240000000001</v>
      </c>
      <c r="D359">
        <v>36</v>
      </c>
      <c r="E359">
        <v>50.5</v>
      </c>
      <c r="F359">
        <v>29.5</v>
      </c>
      <c r="G359">
        <v>0</v>
      </c>
      <c r="H359" t="s">
        <v>7818</v>
      </c>
      <c r="I359">
        <v>-0.1875</v>
      </c>
      <c r="J359" s="3">
        <f t="shared" si="5"/>
        <v>43746.455751770831</v>
      </c>
    </row>
    <row r="360" spans="1:10" x14ac:dyDescent="0.25">
      <c r="A360" s="1" t="s">
        <v>359</v>
      </c>
      <c r="B360">
        <v>-1250</v>
      </c>
      <c r="C360">
        <v>20.636880000000001</v>
      </c>
      <c r="D360">
        <v>36</v>
      </c>
      <c r="E360">
        <v>50.3</v>
      </c>
      <c r="F360">
        <v>29.4</v>
      </c>
      <c r="G360">
        <v>0</v>
      </c>
      <c r="H360" t="s">
        <v>7819</v>
      </c>
      <c r="I360">
        <v>-0.1875</v>
      </c>
      <c r="J360" s="3">
        <f t="shared" si="5"/>
        <v>43746.455848078702</v>
      </c>
    </row>
    <row r="361" spans="1:10" x14ac:dyDescent="0.25">
      <c r="A361" s="1" t="s">
        <v>360</v>
      </c>
      <c r="B361">
        <v>-1250</v>
      </c>
      <c r="C361">
        <v>20.584240000000001</v>
      </c>
      <c r="D361">
        <v>36</v>
      </c>
      <c r="E361">
        <v>50.2</v>
      </c>
      <c r="F361">
        <v>29.4</v>
      </c>
      <c r="G361">
        <v>0</v>
      </c>
      <c r="H361" t="s">
        <v>7820</v>
      </c>
      <c r="I361">
        <v>-0.1875</v>
      </c>
      <c r="J361" s="3">
        <f t="shared" si="5"/>
        <v>43746.455930833334</v>
      </c>
    </row>
    <row r="362" spans="1:10" x14ac:dyDescent="0.25">
      <c r="A362" s="1" t="s">
        <v>361</v>
      </c>
      <c r="B362">
        <v>-1250</v>
      </c>
      <c r="C362">
        <v>20.636880000000001</v>
      </c>
      <c r="D362">
        <v>36</v>
      </c>
      <c r="E362">
        <v>50.4</v>
      </c>
      <c r="F362">
        <v>29.4</v>
      </c>
      <c r="G362">
        <v>0</v>
      </c>
      <c r="H362" t="s">
        <v>7821</v>
      </c>
      <c r="I362">
        <v>-0.1875</v>
      </c>
      <c r="J362" s="3">
        <f t="shared" si="5"/>
        <v>43746.456014270829</v>
      </c>
    </row>
    <row r="363" spans="1:10" x14ac:dyDescent="0.25">
      <c r="A363" s="1" t="s">
        <v>362</v>
      </c>
      <c r="B363">
        <v>-1250</v>
      </c>
      <c r="C363">
        <v>20.636880000000001</v>
      </c>
      <c r="D363">
        <v>36</v>
      </c>
      <c r="E363">
        <v>50</v>
      </c>
      <c r="F363">
        <v>29.4</v>
      </c>
      <c r="G363">
        <v>0</v>
      </c>
      <c r="H363" t="s">
        <v>7822</v>
      </c>
      <c r="I363">
        <v>-0.1875</v>
      </c>
      <c r="J363" s="3">
        <f t="shared" si="5"/>
        <v>43746.456098472219</v>
      </c>
    </row>
    <row r="364" spans="1:10" x14ac:dyDescent="0.25">
      <c r="A364" s="1" t="s">
        <v>363</v>
      </c>
      <c r="B364">
        <v>-1250</v>
      </c>
      <c r="C364">
        <v>20.584240000000001</v>
      </c>
      <c r="D364">
        <v>35</v>
      </c>
      <c r="E364">
        <v>50.1</v>
      </c>
      <c r="F364">
        <v>29.4</v>
      </c>
      <c r="G364">
        <v>0</v>
      </c>
      <c r="H364" t="s">
        <v>7823</v>
      </c>
      <c r="I364">
        <v>-0.1875</v>
      </c>
      <c r="J364" s="3">
        <f t="shared" si="5"/>
        <v>43746.45618188657</v>
      </c>
    </row>
    <row r="365" spans="1:10" x14ac:dyDescent="0.25">
      <c r="A365" s="1" t="s">
        <v>364</v>
      </c>
      <c r="B365">
        <v>-1250</v>
      </c>
      <c r="C365">
        <v>20.636880000000001</v>
      </c>
      <c r="D365">
        <v>34</v>
      </c>
      <c r="E365">
        <v>50.3</v>
      </c>
      <c r="F365">
        <v>29.4</v>
      </c>
      <c r="G365">
        <v>0</v>
      </c>
      <c r="H365" t="s">
        <v>7824</v>
      </c>
      <c r="I365">
        <v>-0.1875</v>
      </c>
      <c r="J365" s="3">
        <f t="shared" si="5"/>
        <v>43746.456264560184</v>
      </c>
    </row>
    <row r="366" spans="1:10" x14ac:dyDescent="0.25">
      <c r="A366" s="1" t="s">
        <v>365</v>
      </c>
      <c r="B366">
        <v>-1250</v>
      </c>
      <c r="C366">
        <v>20.584240000000001</v>
      </c>
      <c r="D366">
        <v>36</v>
      </c>
      <c r="E366">
        <v>50.9</v>
      </c>
      <c r="F366">
        <v>29.4</v>
      </c>
      <c r="G366">
        <v>0</v>
      </c>
      <c r="H366" t="s">
        <v>7825</v>
      </c>
      <c r="I366">
        <v>-0.1875</v>
      </c>
      <c r="J366" s="3">
        <f t="shared" si="5"/>
        <v>43746.456348368054</v>
      </c>
    </row>
    <row r="367" spans="1:10" x14ac:dyDescent="0.25">
      <c r="A367" s="1" t="s">
        <v>366</v>
      </c>
      <c r="B367">
        <v>-1250</v>
      </c>
      <c r="C367">
        <v>20.636880000000001</v>
      </c>
      <c r="D367">
        <v>36</v>
      </c>
      <c r="E367">
        <v>51.3</v>
      </c>
      <c r="F367">
        <v>29.4</v>
      </c>
      <c r="G367">
        <v>0</v>
      </c>
      <c r="H367" t="s">
        <v>7826</v>
      </c>
      <c r="I367">
        <v>-0.1875</v>
      </c>
      <c r="J367" s="3">
        <f t="shared" si="5"/>
        <v>43746.456456400461</v>
      </c>
    </row>
    <row r="368" spans="1:10" x14ac:dyDescent="0.25">
      <c r="A368" s="1" t="s">
        <v>367</v>
      </c>
      <c r="B368">
        <v>-1250</v>
      </c>
      <c r="C368">
        <v>20.636880000000001</v>
      </c>
      <c r="D368">
        <v>35</v>
      </c>
      <c r="E368">
        <v>50.1</v>
      </c>
      <c r="F368">
        <v>29.4</v>
      </c>
      <c r="G368">
        <v>0</v>
      </c>
      <c r="H368" t="s">
        <v>7827</v>
      </c>
      <c r="I368">
        <v>-0.1875</v>
      </c>
      <c r="J368" s="3">
        <f t="shared" si="5"/>
        <v>43746.456539120372</v>
      </c>
    </row>
    <row r="369" spans="1:10" x14ac:dyDescent="0.25">
      <c r="A369" s="1" t="s">
        <v>368</v>
      </c>
      <c r="B369">
        <v>-1250</v>
      </c>
      <c r="C369">
        <v>20.636880000000001</v>
      </c>
      <c r="D369">
        <v>35</v>
      </c>
      <c r="E369">
        <v>50</v>
      </c>
      <c r="F369">
        <v>29.4</v>
      </c>
      <c r="G369">
        <v>0</v>
      </c>
      <c r="H369" t="s">
        <v>7828</v>
      </c>
      <c r="I369">
        <v>-0.1875</v>
      </c>
      <c r="J369" s="3">
        <f t="shared" si="5"/>
        <v>43746.456622569443</v>
      </c>
    </row>
    <row r="370" spans="1:10" x14ac:dyDescent="0.25">
      <c r="A370" s="1" t="s">
        <v>369</v>
      </c>
      <c r="B370">
        <v>-1250</v>
      </c>
      <c r="C370">
        <v>20.636880000000001</v>
      </c>
      <c r="D370">
        <v>34</v>
      </c>
      <c r="E370">
        <v>50.1</v>
      </c>
      <c r="F370">
        <v>29.4</v>
      </c>
      <c r="G370">
        <v>0</v>
      </c>
      <c r="H370" t="s">
        <v>7829</v>
      </c>
      <c r="I370">
        <v>-0.1875</v>
      </c>
      <c r="J370" s="3">
        <f t="shared" si="5"/>
        <v>43746.456706261575</v>
      </c>
    </row>
    <row r="371" spans="1:10" x14ac:dyDescent="0.25">
      <c r="A371" s="1" t="s">
        <v>370</v>
      </c>
      <c r="B371">
        <v>-1250</v>
      </c>
      <c r="C371">
        <v>20.636880000000001</v>
      </c>
      <c r="D371">
        <v>34</v>
      </c>
      <c r="E371">
        <v>50.4</v>
      </c>
      <c r="F371">
        <v>29.4</v>
      </c>
      <c r="G371">
        <v>0</v>
      </c>
      <c r="H371" t="s">
        <v>7830</v>
      </c>
      <c r="I371">
        <v>-0.1875</v>
      </c>
      <c r="J371" s="3">
        <f t="shared" si="5"/>
        <v>43746.456789710646</v>
      </c>
    </row>
    <row r="372" spans="1:10" x14ac:dyDescent="0.25">
      <c r="A372" s="1" t="s">
        <v>371</v>
      </c>
      <c r="B372">
        <v>-1250</v>
      </c>
      <c r="C372">
        <v>20.584240000000001</v>
      </c>
      <c r="D372">
        <v>34</v>
      </c>
      <c r="E372">
        <v>50</v>
      </c>
      <c r="F372">
        <v>29.4</v>
      </c>
      <c r="G372">
        <v>0</v>
      </c>
      <c r="H372" t="s">
        <v>7831</v>
      </c>
      <c r="I372">
        <v>-0.1875</v>
      </c>
      <c r="J372" s="3">
        <f t="shared" si="5"/>
        <v>43746.45687454861</v>
      </c>
    </row>
    <row r="373" spans="1:10" x14ac:dyDescent="0.25">
      <c r="A373" s="1" t="s">
        <v>372</v>
      </c>
      <c r="B373">
        <v>-1250</v>
      </c>
      <c r="C373">
        <v>20.636880000000001</v>
      </c>
      <c r="D373">
        <v>33</v>
      </c>
      <c r="E373">
        <v>50.4</v>
      </c>
      <c r="F373">
        <v>29.4</v>
      </c>
      <c r="G373">
        <v>0</v>
      </c>
      <c r="H373" t="s">
        <v>7832</v>
      </c>
      <c r="I373">
        <v>-0.1875</v>
      </c>
      <c r="J373" s="3">
        <f t="shared" si="5"/>
        <v>43746.456956516202</v>
      </c>
    </row>
    <row r="374" spans="1:10" x14ac:dyDescent="0.25">
      <c r="A374" s="1" t="s">
        <v>373</v>
      </c>
      <c r="B374">
        <v>-1250</v>
      </c>
      <c r="C374">
        <v>20.636880000000001</v>
      </c>
      <c r="D374">
        <v>33</v>
      </c>
      <c r="E374">
        <v>50.1</v>
      </c>
      <c r="F374">
        <v>29.4</v>
      </c>
      <c r="G374">
        <v>0</v>
      </c>
      <c r="H374" t="s">
        <v>7833</v>
      </c>
      <c r="I374">
        <v>-0.1875</v>
      </c>
      <c r="J374" s="3">
        <f t="shared" si="5"/>
        <v>43746.45704030092</v>
      </c>
    </row>
    <row r="375" spans="1:10" x14ac:dyDescent="0.25">
      <c r="A375" s="1" t="s">
        <v>374</v>
      </c>
      <c r="B375">
        <v>-1250</v>
      </c>
      <c r="C375">
        <v>20.636880000000001</v>
      </c>
      <c r="D375">
        <v>32</v>
      </c>
      <c r="E375">
        <v>49.9</v>
      </c>
      <c r="F375">
        <v>29.4</v>
      </c>
      <c r="G375">
        <v>0</v>
      </c>
      <c r="H375" t="s">
        <v>7834</v>
      </c>
      <c r="I375">
        <v>-0.1875</v>
      </c>
      <c r="J375" s="3">
        <f t="shared" si="5"/>
        <v>43746.457123622684</v>
      </c>
    </row>
    <row r="376" spans="1:10" x14ac:dyDescent="0.25">
      <c r="A376" s="1" t="s">
        <v>375</v>
      </c>
      <c r="B376">
        <v>-1250</v>
      </c>
      <c r="C376">
        <v>20.636880000000001</v>
      </c>
      <c r="D376">
        <v>31</v>
      </c>
      <c r="E376">
        <v>49.8</v>
      </c>
      <c r="F376">
        <v>29.4</v>
      </c>
      <c r="G376">
        <v>0</v>
      </c>
      <c r="H376" t="s">
        <v>7835</v>
      </c>
      <c r="I376">
        <v>-0.1875</v>
      </c>
      <c r="J376" s="3">
        <f t="shared" si="5"/>
        <v>43746.45720733796</v>
      </c>
    </row>
    <row r="377" spans="1:10" x14ac:dyDescent="0.25">
      <c r="A377" s="1" t="s">
        <v>376</v>
      </c>
      <c r="B377">
        <v>-1250</v>
      </c>
      <c r="C377">
        <v>20.636880000000001</v>
      </c>
      <c r="D377">
        <v>31</v>
      </c>
      <c r="E377">
        <v>49.7</v>
      </c>
      <c r="F377">
        <v>29.4</v>
      </c>
      <c r="G377">
        <v>0</v>
      </c>
      <c r="H377" t="s">
        <v>7836</v>
      </c>
      <c r="I377">
        <v>-0.1875</v>
      </c>
      <c r="J377" s="3">
        <f t="shared" si="5"/>
        <v>43746.457290752311</v>
      </c>
    </row>
    <row r="378" spans="1:10" x14ac:dyDescent="0.25">
      <c r="A378" s="1" t="s">
        <v>377</v>
      </c>
      <c r="B378">
        <v>-1250</v>
      </c>
      <c r="C378">
        <v>20.636880000000001</v>
      </c>
      <c r="D378">
        <v>31</v>
      </c>
      <c r="E378">
        <v>49.8</v>
      </c>
      <c r="F378">
        <v>29.4</v>
      </c>
      <c r="G378">
        <v>0</v>
      </c>
      <c r="H378" t="s">
        <v>7837</v>
      </c>
      <c r="I378">
        <v>-0.1875</v>
      </c>
      <c r="J378" s="3">
        <f t="shared" si="5"/>
        <v>43746.457374004625</v>
      </c>
    </row>
    <row r="379" spans="1:10" x14ac:dyDescent="0.25">
      <c r="A379" s="1" t="s">
        <v>378</v>
      </c>
      <c r="B379">
        <v>-1250</v>
      </c>
      <c r="C379">
        <v>20.636880000000001</v>
      </c>
      <c r="D379">
        <v>33</v>
      </c>
      <c r="E379">
        <v>49.8</v>
      </c>
      <c r="F379">
        <v>29.4</v>
      </c>
      <c r="G379">
        <v>0</v>
      </c>
      <c r="H379" t="s">
        <v>7838</v>
      </c>
      <c r="I379">
        <v>-0.1875</v>
      </c>
      <c r="J379" s="3">
        <f t="shared" si="5"/>
        <v>43746.457457881937</v>
      </c>
    </row>
    <row r="380" spans="1:10" x14ac:dyDescent="0.25">
      <c r="A380" s="1" t="s">
        <v>379</v>
      </c>
      <c r="B380">
        <v>-1250</v>
      </c>
      <c r="C380">
        <v>20.636880000000001</v>
      </c>
      <c r="D380">
        <v>32</v>
      </c>
      <c r="E380">
        <v>49.8</v>
      </c>
      <c r="F380">
        <v>29.4</v>
      </c>
      <c r="G380">
        <v>0</v>
      </c>
      <c r="H380" t="s">
        <v>7839</v>
      </c>
      <c r="I380">
        <v>-0.1875</v>
      </c>
      <c r="J380" s="3">
        <f t="shared" si="5"/>
        <v>43746.457541215277</v>
      </c>
    </row>
    <row r="381" spans="1:10" x14ac:dyDescent="0.25">
      <c r="A381" s="1" t="s">
        <v>380</v>
      </c>
      <c r="B381">
        <v>-1250</v>
      </c>
      <c r="C381">
        <v>20.584240000000001</v>
      </c>
      <c r="D381">
        <v>32</v>
      </c>
      <c r="E381">
        <v>50.1</v>
      </c>
      <c r="F381">
        <v>29.5</v>
      </c>
      <c r="G381">
        <v>0</v>
      </c>
      <c r="H381" t="s">
        <v>7840</v>
      </c>
      <c r="I381">
        <v>-0.1875</v>
      </c>
      <c r="J381" s="3">
        <f t="shared" si="5"/>
        <v>43746.457624594907</v>
      </c>
    </row>
    <row r="382" spans="1:10" x14ac:dyDescent="0.25">
      <c r="A382" s="1" t="s">
        <v>381</v>
      </c>
      <c r="B382">
        <v>-1250</v>
      </c>
      <c r="C382">
        <v>20.636880000000001</v>
      </c>
      <c r="D382">
        <v>33</v>
      </c>
      <c r="E382">
        <v>50.4</v>
      </c>
      <c r="F382">
        <v>29.4</v>
      </c>
      <c r="G382">
        <v>0</v>
      </c>
      <c r="H382" t="s">
        <v>7841</v>
      </c>
      <c r="I382">
        <v>-0.1875</v>
      </c>
      <c r="J382" s="3">
        <f t="shared" si="5"/>
        <v>43746.457708379625</v>
      </c>
    </row>
    <row r="383" spans="1:10" x14ac:dyDescent="0.25">
      <c r="A383" s="1" t="s">
        <v>382</v>
      </c>
      <c r="B383">
        <v>-1250</v>
      </c>
      <c r="C383">
        <v>20.636880000000001</v>
      </c>
      <c r="D383">
        <v>36</v>
      </c>
      <c r="E383">
        <v>49.8</v>
      </c>
      <c r="F383">
        <v>29.4</v>
      </c>
      <c r="G383">
        <v>0</v>
      </c>
      <c r="H383" t="s">
        <v>7842</v>
      </c>
      <c r="I383">
        <v>-0.1875</v>
      </c>
      <c r="J383" s="3">
        <f t="shared" si="5"/>
        <v>43746.457791689812</v>
      </c>
    </row>
    <row r="384" spans="1:10" x14ac:dyDescent="0.25">
      <c r="A384" s="1" t="s">
        <v>383</v>
      </c>
      <c r="B384">
        <v>-1250</v>
      </c>
      <c r="C384">
        <v>20.636880000000001</v>
      </c>
      <c r="D384">
        <v>35</v>
      </c>
      <c r="E384">
        <v>49.5</v>
      </c>
      <c r="F384">
        <v>29.4</v>
      </c>
      <c r="G384">
        <v>0</v>
      </c>
      <c r="H384" t="s">
        <v>7843</v>
      </c>
      <c r="I384">
        <v>-0.1875</v>
      </c>
      <c r="J384" s="3">
        <f t="shared" si="5"/>
        <v>43746.457874918975</v>
      </c>
    </row>
    <row r="385" spans="1:10" x14ac:dyDescent="0.25">
      <c r="A385" s="1" t="s">
        <v>384</v>
      </c>
      <c r="B385">
        <v>-1250</v>
      </c>
      <c r="C385">
        <v>20.636880000000001</v>
      </c>
      <c r="D385">
        <v>35</v>
      </c>
      <c r="E385">
        <v>49.5</v>
      </c>
      <c r="F385">
        <v>29.4</v>
      </c>
      <c r="G385">
        <v>0</v>
      </c>
      <c r="H385" t="s">
        <v>7844</v>
      </c>
      <c r="I385">
        <v>-0.1875</v>
      </c>
      <c r="J385" s="3">
        <f t="shared" si="5"/>
        <v>43746.457958831015</v>
      </c>
    </row>
    <row r="386" spans="1:10" x14ac:dyDescent="0.25">
      <c r="A386" s="1" t="s">
        <v>385</v>
      </c>
      <c r="B386">
        <v>-1250</v>
      </c>
      <c r="C386">
        <v>20.636880000000001</v>
      </c>
      <c r="D386">
        <v>34</v>
      </c>
      <c r="E386">
        <v>49.4</v>
      </c>
      <c r="F386">
        <v>29.4</v>
      </c>
      <c r="G386">
        <v>0</v>
      </c>
      <c r="H386" t="s">
        <v>7845</v>
      </c>
      <c r="I386">
        <v>-0.1875</v>
      </c>
      <c r="J386" s="3">
        <f t="shared" si="5"/>
        <v>43746.458042071761</v>
      </c>
    </row>
    <row r="387" spans="1:10" x14ac:dyDescent="0.25">
      <c r="A387" s="1" t="s">
        <v>386</v>
      </c>
      <c r="B387">
        <v>-1250</v>
      </c>
      <c r="C387">
        <v>20.636880000000001</v>
      </c>
      <c r="D387">
        <v>33</v>
      </c>
      <c r="E387">
        <v>49.5</v>
      </c>
      <c r="F387">
        <v>29.4</v>
      </c>
      <c r="G387">
        <v>0</v>
      </c>
      <c r="H387" t="s">
        <v>7846</v>
      </c>
      <c r="I387">
        <v>-0.1875</v>
      </c>
      <c r="J387" s="3">
        <f t="shared" ref="J387:J450" si="6">(H387/86400000)+25569+(7/24)</f>
        <v>43746.458125034718</v>
      </c>
    </row>
    <row r="388" spans="1:10" x14ac:dyDescent="0.25">
      <c r="A388" s="1" t="s">
        <v>387</v>
      </c>
      <c r="B388">
        <v>-1250</v>
      </c>
      <c r="C388">
        <v>0.26322600000000002</v>
      </c>
      <c r="D388">
        <v>0</v>
      </c>
      <c r="E388">
        <v>48.6</v>
      </c>
      <c r="F388">
        <v>29.5</v>
      </c>
      <c r="G388">
        <v>0</v>
      </c>
      <c r="H388" t="s">
        <v>7847</v>
      </c>
      <c r="I388">
        <v>-0.1875</v>
      </c>
      <c r="J388" s="3">
        <f t="shared" si="6"/>
        <v>43746.4649765625</v>
      </c>
    </row>
    <row r="389" spans="1:10" x14ac:dyDescent="0.25">
      <c r="A389" s="1" t="s">
        <v>388</v>
      </c>
      <c r="B389">
        <v>-1250</v>
      </c>
      <c r="C389">
        <v>0.26322600000000002</v>
      </c>
      <c r="D389">
        <v>0</v>
      </c>
      <c r="E389">
        <v>48.6</v>
      </c>
      <c r="F389">
        <v>29.5</v>
      </c>
      <c r="G389">
        <v>0</v>
      </c>
      <c r="H389" t="s">
        <v>7848</v>
      </c>
      <c r="I389">
        <v>-0.1875</v>
      </c>
      <c r="J389" s="3">
        <f t="shared" si="6"/>
        <v>43746.465072291663</v>
      </c>
    </row>
    <row r="390" spans="1:10" x14ac:dyDescent="0.25">
      <c r="A390" s="1" t="s">
        <v>389</v>
      </c>
      <c r="B390">
        <v>-1250</v>
      </c>
      <c r="C390">
        <v>0.26322600000000002</v>
      </c>
      <c r="D390">
        <v>0</v>
      </c>
      <c r="E390">
        <v>48.5</v>
      </c>
      <c r="F390">
        <v>29.5</v>
      </c>
      <c r="G390">
        <v>0</v>
      </c>
      <c r="H390" t="s">
        <v>7849</v>
      </c>
      <c r="I390">
        <v>-0.1875</v>
      </c>
      <c r="J390" s="3">
        <f t="shared" si="6"/>
        <v>43746.465167199072</v>
      </c>
    </row>
    <row r="391" spans="1:10" x14ac:dyDescent="0.25">
      <c r="A391" s="1" t="s">
        <v>390</v>
      </c>
      <c r="B391">
        <v>-1250</v>
      </c>
      <c r="C391">
        <v>0.26322600000000002</v>
      </c>
      <c r="D391">
        <v>0</v>
      </c>
      <c r="E391">
        <v>48.4</v>
      </c>
      <c r="F391">
        <v>29.5</v>
      </c>
      <c r="G391">
        <v>0</v>
      </c>
      <c r="H391" t="s">
        <v>7850</v>
      </c>
      <c r="I391">
        <v>-0.1875</v>
      </c>
      <c r="J391" s="3">
        <f t="shared" si="6"/>
        <v>43746.465549398148</v>
      </c>
    </row>
    <row r="392" spans="1:10" x14ac:dyDescent="0.25">
      <c r="A392" s="1" t="s">
        <v>391</v>
      </c>
      <c r="B392">
        <v>-1250</v>
      </c>
      <c r="C392">
        <v>0.26322600000000002</v>
      </c>
      <c r="D392">
        <v>0</v>
      </c>
      <c r="E392">
        <v>49</v>
      </c>
      <c r="F392">
        <v>29.5</v>
      </c>
      <c r="G392">
        <v>0</v>
      </c>
      <c r="H392" t="s">
        <v>7851</v>
      </c>
      <c r="I392">
        <v>-0.1875</v>
      </c>
      <c r="J392" s="3">
        <f t="shared" si="6"/>
        <v>43746.465645312499</v>
      </c>
    </row>
    <row r="393" spans="1:10" x14ac:dyDescent="0.25">
      <c r="A393" s="1" t="s">
        <v>392</v>
      </c>
      <c r="B393">
        <v>-1250</v>
      </c>
      <c r="C393">
        <v>0.26322600000000002</v>
      </c>
      <c r="D393">
        <v>0</v>
      </c>
      <c r="E393">
        <v>48.7</v>
      </c>
      <c r="F393">
        <v>29.5</v>
      </c>
      <c r="G393">
        <v>0</v>
      </c>
      <c r="H393" t="s">
        <v>7852</v>
      </c>
      <c r="I393">
        <v>-0.1875</v>
      </c>
      <c r="J393" s="3">
        <f t="shared" si="6"/>
        <v>43746.465741157408</v>
      </c>
    </row>
    <row r="394" spans="1:10" x14ac:dyDescent="0.25">
      <c r="A394" s="1" t="s">
        <v>393</v>
      </c>
      <c r="B394">
        <v>-1250</v>
      </c>
      <c r="C394">
        <v>0.26322600000000002</v>
      </c>
      <c r="D394">
        <v>0</v>
      </c>
      <c r="E394">
        <v>48.5</v>
      </c>
      <c r="F394">
        <v>29.5</v>
      </c>
      <c r="G394">
        <v>0</v>
      </c>
      <c r="H394" t="s">
        <v>7853</v>
      </c>
      <c r="I394">
        <v>-0.1875</v>
      </c>
      <c r="J394" s="3">
        <f t="shared" si="6"/>
        <v>43746.465836446754</v>
      </c>
    </row>
    <row r="395" spans="1:10" x14ac:dyDescent="0.25">
      <c r="A395" s="1" t="s">
        <v>394</v>
      </c>
      <c r="B395">
        <v>-1250</v>
      </c>
      <c r="C395">
        <v>0.26322600000000002</v>
      </c>
      <c r="D395">
        <v>0</v>
      </c>
      <c r="E395">
        <v>48.3</v>
      </c>
      <c r="F395">
        <v>29.5</v>
      </c>
      <c r="G395">
        <v>0</v>
      </c>
      <c r="H395" t="s">
        <v>7854</v>
      </c>
      <c r="I395">
        <v>-0.1875</v>
      </c>
      <c r="J395" s="3">
        <f t="shared" si="6"/>
        <v>43746.465931458333</v>
      </c>
    </row>
    <row r="396" spans="1:10" x14ac:dyDescent="0.25">
      <c r="A396" s="1" t="s">
        <v>395</v>
      </c>
      <c r="B396">
        <v>-1250</v>
      </c>
      <c r="C396">
        <v>20.636880000000001</v>
      </c>
      <c r="D396">
        <v>31</v>
      </c>
      <c r="E396">
        <v>48</v>
      </c>
      <c r="F396">
        <v>29.5</v>
      </c>
      <c r="G396">
        <v>0</v>
      </c>
      <c r="H396" t="s">
        <v>7855</v>
      </c>
      <c r="I396">
        <v>-0.1875</v>
      </c>
      <c r="J396" s="3">
        <f t="shared" si="6"/>
        <v>43746.467008229163</v>
      </c>
    </row>
    <row r="397" spans="1:10" x14ac:dyDescent="0.25">
      <c r="A397" s="1" t="s">
        <v>396</v>
      </c>
      <c r="B397">
        <v>-1250</v>
      </c>
      <c r="C397">
        <v>20.636880000000001</v>
      </c>
      <c r="D397">
        <v>33</v>
      </c>
      <c r="E397">
        <v>48.6</v>
      </c>
      <c r="F397">
        <v>29.6</v>
      </c>
      <c r="G397">
        <v>0</v>
      </c>
      <c r="H397" t="s">
        <v>7856</v>
      </c>
      <c r="I397">
        <v>-0.1875</v>
      </c>
      <c r="J397" s="3">
        <f t="shared" si="6"/>
        <v>43746.467092175924</v>
      </c>
    </row>
    <row r="398" spans="1:10" x14ac:dyDescent="0.25">
      <c r="A398" s="1" t="s">
        <v>397</v>
      </c>
      <c r="B398">
        <v>-1250</v>
      </c>
      <c r="C398">
        <v>20.636880000000001</v>
      </c>
      <c r="D398">
        <v>32</v>
      </c>
      <c r="E398">
        <v>48.2</v>
      </c>
      <c r="F398">
        <v>29.5</v>
      </c>
      <c r="G398">
        <v>0</v>
      </c>
      <c r="H398" t="s">
        <v>7857</v>
      </c>
      <c r="I398">
        <v>-0.1875</v>
      </c>
      <c r="J398" s="3">
        <f t="shared" si="6"/>
        <v>43746.467175532402</v>
      </c>
    </row>
    <row r="399" spans="1:10" x14ac:dyDescent="0.25">
      <c r="A399" s="1" t="s">
        <v>398</v>
      </c>
      <c r="B399">
        <v>-1250</v>
      </c>
      <c r="C399">
        <v>20.636880000000001</v>
      </c>
      <c r="D399">
        <v>31</v>
      </c>
      <c r="E399">
        <v>48.5</v>
      </c>
      <c r="F399">
        <v>29.6</v>
      </c>
      <c r="G399">
        <v>0</v>
      </c>
      <c r="H399" t="s">
        <v>7858</v>
      </c>
      <c r="I399">
        <v>-0.1875</v>
      </c>
      <c r="J399" s="3">
        <f t="shared" si="6"/>
        <v>43746.46725898148</v>
      </c>
    </row>
    <row r="400" spans="1:10" x14ac:dyDescent="0.25">
      <c r="A400" s="1" t="s">
        <v>399</v>
      </c>
      <c r="B400">
        <v>-1250</v>
      </c>
      <c r="C400">
        <v>20.636880000000001</v>
      </c>
      <c r="D400">
        <v>32</v>
      </c>
      <c r="E400">
        <v>49.1</v>
      </c>
      <c r="F400">
        <v>29.6</v>
      </c>
      <c r="G400">
        <v>0</v>
      </c>
      <c r="H400" t="s">
        <v>7859</v>
      </c>
      <c r="I400">
        <v>-0.1875</v>
      </c>
      <c r="J400" s="3">
        <f t="shared" si="6"/>
        <v>43746.46734265046</v>
      </c>
    </row>
    <row r="401" spans="1:10" x14ac:dyDescent="0.25">
      <c r="A401" s="1" t="s">
        <v>400</v>
      </c>
      <c r="B401">
        <v>-1250</v>
      </c>
      <c r="C401">
        <v>20.636880000000001</v>
      </c>
      <c r="D401">
        <v>31</v>
      </c>
      <c r="E401">
        <v>48.3</v>
      </c>
      <c r="F401">
        <v>29.6</v>
      </c>
      <c r="G401">
        <v>0</v>
      </c>
      <c r="H401" t="s">
        <v>7860</v>
      </c>
      <c r="I401">
        <v>-0.1875</v>
      </c>
      <c r="J401" s="3">
        <f t="shared" si="6"/>
        <v>43746.467426099531</v>
      </c>
    </row>
    <row r="402" spans="1:10" x14ac:dyDescent="0.25">
      <c r="A402" s="1" t="s">
        <v>401</v>
      </c>
      <c r="B402">
        <v>-1250</v>
      </c>
      <c r="C402">
        <v>20.636880000000001</v>
      </c>
      <c r="D402">
        <v>30</v>
      </c>
      <c r="E402">
        <v>48.4</v>
      </c>
      <c r="F402">
        <v>29.6</v>
      </c>
      <c r="G402">
        <v>0</v>
      </c>
      <c r="H402" t="s">
        <v>7861</v>
      </c>
      <c r="I402">
        <v>-0.1875</v>
      </c>
      <c r="J402" s="3">
        <f t="shared" si="6"/>
        <v>43746.467509444446</v>
      </c>
    </row>
    <row r="403" spans="1:10" x14ac:dyDescent="0.25">
      <c r="A403" s="1" t="s">
        <v>402</v>
      </c>
      <c r="B403">
        <v>-1250</v>
      </c>
      <c r="C403">
        <v>20.636880000000001</v>
      </c>
      <c r="D403">
        <v>30</v>
      </c>
      <c r="E403">
        <v>50.7</v>
      </c>
      <c r="F403">
        <v>29.6</v>
      </c>
      <c r="G403">
        <v>0</v>
      </c>
      <c r="H403" t="s">
        <v>7862</v>
      </c>
      <c r="I403">
        <v>-0.1875</v>
      </c>
      <c r="J403" s="3">
        <f t="shared" si="6"/>
        <v>43746.467593125002</v>
      </c>
    </row>
    <row r="404" spans="1:10" x14ac:dyDescent="0.25">
      <c r="A404" s="1" t="s">
        <v>403</v>
      </c>
      <c r="B404">
        <v>-1250</v>
      </c>
      <c r="C404">
        <v>20.636880000000001</v>
      </c>
      <c r="D404">
        <v>30</v>
      </c>
      <c r="E404">
        <v>48.5</v>
      </c>
      <c r="F404">
        <v>29.6</v>
      </c>
      <c r="G404">
        <v>0</v>
      </c>
      <c r="H404" t="s">
        <v>7863</v>
      </c>
      <c r="I404">
        <v>-0.1875</v>
      </c>
      <c r="J404" s="3">
        <f t="shared" si="6"/>
        <v>43746.467676562497</v>
      </c>
    </row>
    <row r="405" spans="1:10" x14ac:dyDescent="0.25">
      <c r="A405" s="1" t="s">
        <v>404</v>
      </c>
      <c r="B405">
        <v>-1250</v>
      </c>
      <c r="C405">
        <v>20.636880000000001</v>
      </c>
      <c r="D405">
        <v>29</v>
      </c>
      <c r="E405">
        <v>47.8</v>
      </c>
      <c r="F405">
        <v>29.6</v>
      </c>
      <c r="G405">
        <v>0</v>
      </c>
      <c r="H405" t="s">
        <v>7864</v>
      </c>
      <c r="I405">
        <v>-0.1875</v>
      </c>
      <c r="J405" s="3">
        <f t="shared" si="6"/>
        <v>43746.467760243053</v>
      </c>
    </row>
    <row r="406" spans="1:10" x14ac:dyDescent="0.25">
      <c r="A406" s="1" t="s">
        <v>405</v>
      </c>
      <c r="B406">
        <v>-1250</v>
      </c>
      <c r="C406">
        <v>20.636880000000001</v>
      </c>
      <c r="D406">
        <v>31</v>
      </c>
      <c r="E406">
        <v>47.9</v>
      </c>
      <c r="F406">
        <v>29.6</v>
      </c>
      <c r="G406">
        <v>0</v>
      </c>
      <c r="H406" t="s">
        <v>7865</v>
      </c>
      <c r="I406">
        <v>-0.1875</v>
      </c>
      <c r="J406" s="3">
        <f t="shared" si="6"/>
        <v>43746.467843715276</v>
      </c>
    </row>
    <row r="407" spans="1:10" x14ac:dyDescent="0.25">
      <c r="A407" s="1" t="s">
        <v>406</v>
      </c>
      <c r="B407">
        <v>-1250</v>
      </c>
      <c r="C407">
        <v>20.636880000000001</v>
      </c>
      <c r="D407">
        <v>30</v>
      </c>
      <c r="E407">
        <v>48.2</v>
      </c>
      <c r="F407">
        <v>29.6</v>
      </c>
      <c r="G407">
        <v>0</v>
      </c>
      <c r="H407" t="s">
        <v>7866</v>
      </c>
      <c r="I407">
        <v>-0.1875</v>
      </c>
      <c r="J407" s="3">
        <f t="shared" si="6"/>
        <v>43746.467926921294</v>
      </c>
    </row>
    <row r="408" spans="1:10" x14ac:dyDescent="0.25">
      <c r="A408" s="1" t="s">
        <v>407</v>
      </c>
      <c r="B408">
        <v>-1250</v>
      </c>
      <c r="C408">
        <v>20.636880000000001</v>
      </c>
      <c r="D408">
        <v>31</v>
      </c>
      <c r="E408">
        <v>48.3</v>
      </c>
      <c r="F408">
        <v>29.7</v>
      </c>
      <c r="G408">
        <v>0</v>
      </c>
      <c r="H408" t="s">
        <v>7867</v>
      </c>
      <c r="I408">
        <v>-0.1875</v>
      </c>
      <c r="J408" s="3">
        <f t="shared" si="6"/>
        <v>43746.468010833334</v>
      </c>
    </row>
    <row r="409" spans="1:10" x14ac:dyDescent="0.25">
      <c r="A409" s="1" t="s">
        <v>408</v>
      </c>
      <c r="B409">
        <v>-1250</v>
      </c>
      <c r="C409">
        <v>20.636880000000001</v>
      </c>
      <c r="D409">
        <v>31</v>
      </c>
      <c r="E409">
        <v>47.6</v>
      </c>
      <c r="F409">
        <v>29.6</v>
      </c>
      <c r="G409">
        <v>0</v>
      </c>
      <c r="H409" t="s">
        <v>7868</v>
      </c>
      <c r="I409">
        <v>-0.1875</v>
      </c>
      <c r="J409" s="3">
        <f t="shared" si="6"/>
        <v>43746.468094166667</v>
      </c>
    </row>
    <row r="410" spans="1:10" x14ac:dyDescent="0.25">
      <c r="A410" s="1" t="s">
        <v>409</v>
      </c>
      <c r="B410">
        <v>-1250</v>
      </c>
      <c r="C410">
        <v>20.636880000000001</v>
      </c>
      <c r="D410">
        <v>31</v>
      </c>
      <c r="E410">
        <v>48.1</v>
      </c>
      <c r="F410">
        <v>29.6</v>
      </c>
      <c r="G410">
        <v>0</v>
      </c>
      <c r="H410" t="s">
        <v>7869</v>
      </c>
      <c r="I410">
        <v>-0.1875</v>
      </c>
      <c r="J410" s="3">
        <f t="shared" si="6"/>
        <v>43746.468177511568</v>
      </c>
    </row>
    <row r="411" spans="1:10" x14ac:dyDescent="0.25">
      <c r="A411" s="1" t="s">
        <v>410</v>
      </c>
      <c r="B411">
        <v>-1250</v>
      </c>
      <c r="C411">
        <v>20.636880000000001</v>
      </c>
      <c r="D411">
        <v>31</v>
      </c>
      <c r="E411">
        <v>47.7</v>
      </c>
      <c r="F411">
        <v>29.6</v>
      </c>
      <c r="G411">
        <v>0</v>
      </c>
      <c r="H411" t="s">
        <v>7870</v>
      </c>
      <c r="I411">
        <v>-0.1875</v>
      </c>
      <c r="J411" s="3">
        <f t="shared" si="6"/>
        <v>43746.468261168979</v>
      </c>
    </row>
    <row r="412" spans="1:10" x14ac:dyDescent="0.25">
      <c r="A412" s="1" t="s">
        <v>411</v>
      </c>
      <c r="B412">
        <v>-1250</v>
      </c>
      <c r="C412">
        <v>20.584240000000001</v>
      </c>
      <c r="D412">
        <v>31</v>
      </c>
      <c r="E412">
        <v>47.7</v>
      </c>
      <c r="F412">
        <v>29.7</v>
      </c>
      <c r="G412">
        <v>0</v>
      </c>
      <c r="H412" t="s">
        <v>7871</v>
      </c>
      <c r="I412">
        <v>-0.1875</v>
      </c>
      <c r="J412" s="3">
        <f t="shared" si="6"/>
        <v>43746.468344629626</v>
      </c>
    </row>
    <row r="413" spans="1:10" x14ac:dyDescent="0.25">
      <c r="A413" s="1" t="s">
        <v>412</v>
      </c>
      <c r="B413">
        <v>-1250</v>
      </c>
      <c r="C413">
        <v>20.636880000000001</v>
      </c>
      <c r="D413">
        <v>31</v>
      </c>
      <c r="E413">
        <v>48.8</v>
      </c>
      <c r="F413">
        <v>29.6</v>
      </c>
      <c r="G413">
        <v>0</v>
      </c>
      <c r="H413" t="s">
        <v>7872</v>
      </c>
      <c r="I413">
        <v>-0.1875</v>
      </c>
      <c r="J413" s="3">
        <f t="shared" si="6"/>
        <v>43746.468427928237</v>
      </c>
    </row>
    <row r="414" spans="1:10" x14ac:dyDescent="0.25">
      <c r="A414" s="1" t="s">
        <v>413</v>
      </c>
      <c r="B414">
        <v>-1250</v>
      </c>
      <c r="C414">
        <v>20.636880000000001</v>
      </c>
      <c r="D414">
        <v>30</v>
      </c>
      <c r="E414">
        <v>47.7</v>
      </c>
      <c r="F414">
        <v>29.6</v>
      </c>
      <c r="G414">
        <v>0</v>
      </c>
      <c r="H414" t="s">
        <v>7873</v>
      </c>
      <c r="I414">
        <v>-0.1875</v>
      </c>
      <c r="J414" s="3">
        <f t="shared" si="6"/>
        <v>43746.468530532402</v>
      </c>
    </row>
    <row r="415" spans="1:10" x14ac:dyDescent="0.25">
      <c r="A415" s="1" t="s">
        <v>414</v>
      </c>
      <c r="B415">
        <v>-1250</v>
      </c>
      <c r="C415">
        <v>20.636880000000001</v>
      </c>
      <c r="D415">
        <v>29</v>
      </c>
      <c r="E415">
        <v>49.2</v>
      </c>
      <c r="F415">
        <v>29.6</v>
      </c>
      <c r="G415">
        <v>0</v>
      </c>
      <c r="H415" t="s">
        <v>7874</v>
      </c>
      <c r="I415">
        <v>-0.1875</v>
      </c>
      <c r="J415" s="3">
        <f t="shared" si="6"/>
        <v>43746.468618923609</v>
      </c>
    </row>
    <row r="416" spans="1:10" x14ac:dyDescent="0.25">
      <c r="A416" s="1" t="s">
        <v>415</v>
      </c>
      <c r="B416">
        <v>-1250</v>
      </c>
      <c r="C416">
        <v>20.636880000000001</v>
      </c>
      <c r="D416">
        <v>25</v>
      </c>
      <c r="E416">
        <v>47.1</v>
      </c>
      <c r="F416">
        <v>29.7</v>
      </c>
      <c r="G416">
        <v>0</v>
      </c>
      <c r="H416" t="s">
        <v>7875</v>
      </c>
      <c r="I416">
        <v>-0.1875</v>
      </c>
      <c r="J416" s="3">
        <f t="shared" si="6"/>
        <v>43746.46966041666</v>
      </c>
    </row>
    <row r="417" spans="1:10" x14ac:dyDescent="0.25">
      <c r="A417" s="1" t="s">
        <v>416</v>
      </c>
      <c r="B417">
        <v>-1250</v>
      </c>
      <c r="C417">
        <v>20.636880000000001</v>
      </c>
      <c r="D417">
        <v>26</v>
      </c>
      <c r="E417">
        <v>48</v>
      </c>
      <c r="F417">
        <v>29.8</v>
      </c>
      <c r="G417">
        <v>0</v>
      </c>
      <c r="H417" t="s">
        <v>7876</v>
      </c>
      <c r="I417">
        <v>-0.1875</v>
      </c>
      <c r="J417" s="3">
        <f t="shared" si="6"/>
        <v>43746.469745011571</v>
      </c>
    </row>
    <row r="418" spans="1:10" x14ac:dyDescent="0.25">
      <c r="A418" s="1" t="s">
        <v>417</v>
      </c>
      <c r="B418">
        <v>-1250</v>
      </c>
      <c r="C418">
        <v>20.689530000000001</v>
      </c>
      <c r="D418">
        <v>27</v>
      </c>
      <c r="E418">
        <v>46.9</v>
      </c>
      <c r="F418">
        <v>29.8</v>
      </c>
      <c r="G418">
        <v>0</v>
      </c>
      <c r="H418" t="s">
        <v>7877</v>
      </c>
      <c r="I418">
        <v>-0.1875</v>
      </c>
      <c r="J418" s="3">
        <f t="shared" si="6"/>
        <v>43746.469828958332</v>
      </c>
    </row>
    <row r="419" spans="1:10" x14ac:dyDescent="0.25">
      <c r="A419" s="1" t="s">
        <v>418</v>
      </c>
      <c r="B419">
        <v>-1250</v>
      </c>
      <c r="C419">
        <v>20.636880000000001</v>
      </c>
      <c r="D419">
        <v>27</v>
      </c>
      <c r="E419">
        <v>46.8</v>
      </c>
      <c r="F419">
        <v>29.7</v>
      </c>
      <c r="G419">
        <v>0</v>
      </c>
      <c r="H419" t="s">
        <v>7878</v>
      </c>
      <c r="I419">
        <v>-0.1875</v>
      </c>
      <c r="J419" s="3">
        <f t="shared" si="6"/>
        <v>43746.469912152774</v>
      </c>
    </row>
    <row r="420" spans="1:10" x14ac:dyDescent="0.25">
      <c r="A420" s="1" t="s">
        <v>419</v>
      </c>
      <c r="B420">
        <v>-1250</v>
      </c>
      <c r="C420">
        <v>20.636880000000001</v>
      </c>
      <c r="D420">
        <v>33</v>
      </c>
      <c r="E420">
        <v>46.8</v>
      </c>
      <c r="F420">
        <v>29.7</v>
      </c>
      <c r="G420">
        <v>0</v>
      </c>
      <c r="H420" t="s">
        <v>7879</v>
      </c>
      <c r="I420">
        <v>-0.1875</v>
      </c>
      <c r="J420" s="3">
        <f t="shared" si="6"/>
        <v>43746.469995694446</v>
      </c>
    </row>
    <row r="421" spans="1:10" x14ac:dyDescent="0.25">
      <c r="A421" s="1" t="s">
        <v>420</v>
      </c>
      <c r="B421">
        <v>-1250</v>
      </c>
      <c r="C421">
        <v>20.636880000000001</v>
      </c>
      <c r="D421">
        <v>34</v>
      </c>
      <c r="E421">
        <v>48.2</v>
      </c>
      <c r="F421">
        <v>29.7</v>
      </c>
      <c r="G421">
        <v>0</v>
      </c>
      <c r="H421" t="s">
        <v>7880</v>
      </c>
      <c r="I421">
        <v>-0.1875</v>
      </c>
      <c r="J421" s="3">
        <f t="shared" si="6"/>
        <v>43746.47007938657</v>
      </c>
    </row>
    <row r="422" spans="1:10" x14ac:dyDescent="0.25">
      <c r="A422" s="1" t="s">
        <v>421</v>
      </c>
      <c r="B422">
        <v>-1250</v>
      </c>
      <c r="C422">
        <v>20.636880000000001</v>
      </c>
      <c r="D422">
        <v>33</v>
      </c>
      <c r="E422">
        <v>48</v>
      </c>
      <c r="F422">
        <v>29.7</v>
      </c>
      <c r="G422">
        <v>0</v>
      </c>
      <c r="H422" t="s">
        <v>7881</v>
      </c>
      <c r="I422">
        <v>-0.1875</v>
      </c>
      <c r="J422" s="3">
        <f t="shared" si="6"/>
        <v>43746.470162719903</v>
      </c>
    </row>
    <row r="423" spans="1:10" x14ac:dyDescent="0.25">
      <c r="A423" s="1" t="s">
        <v>422</v>
      </c>
      <c r="B423">
        <v>-1250</v>
      </c>
      <c r="C423">
        <v>20.636880000000001</v>
      </c>
      <c r="D423">
        <v>33</v>
      </c>
      <c r="E423">
        <v>47.1</v>
      </c>
      <c r="F423">
        <v>29.8</v>
      </c>
      <c r="G423">
        <v>0</v>
      </c>
      <c r="H423" t="s">
        <v>7882</v>
      </c>
      <c r="I423">
        <v>-0.1875</v>
      </c>
      <c r="J423" s="3">
        <f t="shared" si="6"/>
        <v>43746.470246261575</v>
      </c>
    </row>
    <row r="424" spans="1:10" x14ac:dyDescent="0.25">
      <c r="A424" s="1" t="s">
        <v>423</v>
      </c>
      <c r="B424">
        <v>-1250</v>
      </c>
      <c r="C424">
        <v>0.42116100000000001</v>
      </c>
      <c r="D424">
        <v>0</v>
      </c>
      <c r="E424">
        <v>47.1</v>
      </c>
      <c r="F424">
        <v>29.7</v>
      </c>
      <c r="G424">
        <v>0</v>
      </c>
      <c r="H424" t="s">
        <v>7883</v>
      </c>
      <c r="I424">
        <v>-0.1875</v>
      </c>
      <c r="J424" s="3">
        <f t="shared" si="6"/>
        <v>43746.470764641206</v>
      </c>
    </row>
    <row r="425" spans="1:10" x14ac:dyDescent="0.25">
      <c r="A425" s="1" t="s">
        <v>424</v>
      </c>
      <c r="B425">
        <v>-1250</v>
      </c>
      <c r="C425">
        <v>0.10528999999999999</v>
      </c>
      <c r="D425">
        <v>0</v>
      </c>
      <c r="E425">
        <v>47.1</v>
      </c>
      <c r="F425">
        <v>29.7</v>
      </c>
      <c r="G425">
        <v>0</v>
      </c>
      <c r="H425" t="s">
        <v>7884</v>
      </c>
      <c r="I425">
        <v>-0.1875</v>
      </c>
      <c r="J425" s="3">
        <f t="shared" si="6"/>
        <v>43746.47085907407</v>
      </c>
    </row>
    <row r="426" spans="1:10" x14ac:dyDescent="0.25">
      <c r="A426" s="1" t="s">
        <v>425</v>
      </c>
      <c r="B426">
        <v>-1250</v>
      </c>
      <c r="C426">
        <v>0.473806</v>
      </c>
      <c r="D426">
        <v>0</v>
      </c>
      <c r="E426">
        <v>47.1</v>
      </c>
      <c r="F426">
        <v>29.7</v>
      </c>
      <c r="G426">
        <v>0</v>
      </c>
      <c r="H426" t="s">
        <v>7885</v>
      </c>
      <c r="I426">
        <v>-0.1875</v>
      </c>
      <c r="J426" s="3">
        <f t="shared" si="6"/>
        <v>43746.470953518517</v>
      </c>
    </row>
    <row r="427" spans="1:10" x14ac:dyDescent="0.25">
      <c r="A427" s="1" t="s">
        <v>426</v>
      </c>
      <c r="B427">
        <v>-1250</v>
      </c>
      <c r="C427">
        <v>0.26322600000000002</v>
      </c>
      <c r="D427">
        <v>0</v>
      </c>
      <c r="E427">
        <v>47</v>
      </c>
      <c r="F427">
        <v>29.7</v>
      </c>
      <c r="G427">
        <v>0</v>
      </c>
      <c r="H427" t="s">
        <v>7886</v>
      </c>
      <c r="I427">
        <v>-0.1875</v>
      </c>
      <c r="J427" s="3">
        <f t="shared" si="6"/>
        <v>43746.471047951381</v>
      </c>
    </row>
    <row r="428" spans="1:10" x14ac:dyDescent="0.25">
      <c r="A428" s="1" t="s">
        <v>427</v>
      </c>
      <c r="B428">
        <v>-1250</v>
      </c>
      <c r="C428">
        <v>0.473806</v>
      </c>
      <c r="D428">
        <v>0</v>
      </c>
      <c r="E428">
        <v>47.1</v>
      </c>
      <c r="F428">
        <v>29.7</v>
      </c>
      <c r="G428">
        <v>0</v>
      </c>
      <c r="H428" t="s">
        <v>7887</v>
      </c>
      <c r="I428">
        <v>-0.1875</v>
      </c>
      <c r="J428" s="3">
        <f t="shared" si="6"/>
        <v>43746.471142581016</v>
      </c>
    </row>
    <row r="429" spans="1:10" x14ac:dyDescent="0.25">
      <c r="A429" s="1" t="s">
        <v>428</v>
      </c>
      <c r="B429">
        <v>-1250</v>
      </c>
      <c r="C429">
        <v>0.473806</v>
      </c>
      <c r="D429">
        <v>0</v>
      </c>
      <c r="E429">
        <v>47.1</v>
      </c>
      <c r="F429">
        <v>29.7</v>
      </c>
      <c r="G429">
        <v>0</v>
      </c>
      <c r="H429" t="s">
        <v>7888</v>
      </c>
      <c r="I429">
        <v>-0.1875</v>
      </c>
      <c r="J429" s="3">
        <f t="shared" si="6"/>
        <v>43746.471240150458</v>
      </c>
    </row>
    <row r="430" spans="1:10" x14ac:dyDescent="0.25">
      <c r="A430" s="1" t="s">
        <v>429</v>
      </c>
      <c r="B430">
        <v>-1250</v>
      </c>
      <c r="C430">
        <v>0.26322600000000002</v>
      </c>
      <c r="D430">
        <v>0</v>
      </c>
      <c r="E430">
        <v>47.4</v>
      </c>
      <c r="F430">
        <v>29.7</v>
      </c>
      <c r="G430">
        <v>0</v>
      </c>
      <c r="H430" t="s">
        <v>7889</v>
      </c>
      <c r="I430">
        <v>-0.1875</v>
      </c>
      <c r="J430" s="3">
        <f t="shared" si="6"/>
        <v>43746.47133547454</v>
      </c>
    </row>
    <row r="431" spans="1:10" x14ac:dyDescent="0.25">
      <c r="A431" s="1" t="s">
        <v>430</v>
      </c>
      <c r="B431">
        <v>-1250</v>
      </c>
      <c r="C431">
        <v>0.21057999999999999</v>
      </c>
      <c r="D431">
        <v>0</v>
      </c>
      <c r="E431">
        <v>48.1</v>
      </c>
      <c r="F431">
        <v>29.7</v>
      </c>
      <c r="G431">
        <v>0</v>
      </c>
      <c r="H431" t="s">
        <v>7890</v>
      </c>
      <c r="I431">
        <v>-0.1875</v>
      </c>
      <c r="J431" s="3">
        <f t="shared" si="6"/>
        <v>43746.471431620368</v>
      </c>
    </row>
    <row r="432" spans="1:10" x14ac:dyDescent="0.25">
      <c r="A432" s="1" t="s">
        <v>431</v>
      </c>
      <c r="B432">
        <v>-1250</v>
      </c>
      <c r="C432">
        <v>0.26322600000000002</v>
      </c>
      <c r="D432">
        <v>0</v>
      </c>
      <c r="E432">
        <v>47.4</v>
      </c>
      <c r="F432">
        <v>29.7</v>
      </c>
      <c r="G432">
        <v>0</v>
      </c>
      <c r="H432" t="s">
        <v>7891</v>
      </c>
      <c r="I432">
        <v>-0.1875</v>
      </c>
      <c r="J432" s="3">
        <f t="shared" si="6"/>
        <v>43746.471526412039</v>
      </c>
    </row>
    <row r="433" spans="1:10" x14ac:dyDescent="0.25">
      <c r="A433" s="1" t="s">
        <v>432</v>
      </c>
      <c r="B433">
        <v>-1250</v>
      </c>
      <c r="C433">
        <v>0.26322600000000002</v>
      </c>
      <c r="D433">
        <v>0</v>
      </c>
      <c r="E433">
        <v>47.6</v>
      </c>
      <c r="F433">
        <v>29.7</v>
      </c>
      <c r="G433">
        <v>0</v>
      </c>
      <c r="H433" t="s">
        <v>7892</v>
      </c>
      <c r="I433">
        <v>-0.1875</v>
      </c>
      <c r="J433" s="3">
        <f t="shared" si="6"/>
        <v>43746.471620960649</v>
      </c>
    </row>
    <row r="434" spans="1:10" x14ac:dyDescent="0.25">
      <c r="A434" s="1" t="s">
        <v>433</v>
      </c>
      <c r="B434">
        <v>-1250</v>
      </c>
      <c r="C434">
        <v>0.26322600000000002</v>
      </c>
      <c r="D434">
        <v>0</v>
      </c>
      <c r="E434">
        <v>47.1</v>
      </c>
      <c r="F434">
        <v>29.7</v>
      </c>
      <c r="G434">
        <v>0</v>
      </c>
      <c r="H434" t="s">
        <v>7893</v>
      </c>
      <c r="I434">
        <v>-0.1875</v>
      </c>
      <c r="J434" s="3">
        <f t="shared" si="6"/>
        <v>43746.471715324071</v>
      </c>
    </row>
    <row r="435" spans="1:10" x14ac:dyDescent="0.25">
      <c r="A435" s="1" t="s">
        <v>434</v>
      </c>
      <c r="B435">
        <v>-1250</v>
      </c>
      <c r="C435">
        <v>0.42116100000000001</v>
      </c>
      <c r="D435">
        <v>0</v>
      </c>
      <c r="E435">
        <v>47</v>
      </c>
      <c r="F435">
        <v>29.7</v>
      </c>
      <c r="G435">
        <v>0</v>
      </c>
      <c r="H435" t="s">
        <v>7894</v>
      </c>
      <c r="I435">
        <v>-0.1875</v>
      </c>
      <c r="J435" s="3">
        <f t="shared" si="6"/>
        <v>43746.471810752315</v>
      </c>
    </row>
    <row r="436" spans="1:10" x14ac:dyDescent="0.25">
      <c r="A436" s="1" t="s">
        <v>435</v>
      </c>
      <c r="B436">
        <v>-1250</v>
      </c>
      <c r="C436">
        <v>0.21057999999999999</v>
      </c>
      <c r="D436">
        <v>26</v>
      </c>
      <c r="E436">
        <v>47.4</v>
      </c>
      <c r="F436">
        <v>29.7</v>
      </c>
      <c r="G436">
        <v>0</v>
      </c>
      <c r="H436" t="s">
        <v>7895</v>
      </c>
      <c r="I436">
        <v>-0.1875</v>
      </c>
      <c r="J436" s="3">
        <f t="shared" si="6"/>
        <v>43746.471893113419</v>
      </c>
    </row>
    <row r="437" spans="1:10" x14ac:dyDescent="0.25">
      <c r="A437" s="1" t="s">
        <v>436</v>
      </c>
      <c r="B437">
        <v>-1250</v>
      </c>
      <c r="C437">
        <v>20.636880000000001</v>
      </c>
      <c r="D437">
        <v>33</v>
      </c>
      <c r="E437">
        <v>47.7</v>
      </c>
      <c r="F437">
        <v>29.7</v>
      </c>
      <c r="G437">
        <v>0</v>
      </c>
      <c r="H437" t="s">
        <v>7896</v>
      </c>
      <c r="I437">
        <v>-0.1875</v>
      </c>
      <c r="J437" s="3">
        <f t="shared" si="6"/>
        <v>43746.471976342589</v>
      </c>
    </row>
    <row r="438" spans="1:10" x14ac:dyDescent="0.25">
      <c r="A438" s="1" t="s">
        <v>437</v>
      </c>
      <c r="B438">
        <v>-1250</v>
      </c>
      <c r="C438">
        <v>20.636880000000001</v>
      </c>
      <c r="D438">
        <v>32</v>
      </c>
      <c r="E438">
        <v>47.1</v>
      </c>
      <c r="F438">
        <v>29.7</v>
      </c>
      <c r="G438">
        <v>0</v>
      </c>
      <c r="H438" t="s">
        <v>7897</v>
      </c>
      <c r="I438">
        <v>-0.1875</v>
      </c>
      <c r="J438" s="3">
        <f t="shared" si="6"/>
        <v>43746.472060162036</v>
      </c>
    </row>
    <row r="439" spans="1:10" x14ac:dyDescent="0.25">
      <c r="A439" s="1" t="s">
        <v>438</v>
      </c>
      <c r="B439">
        <v>-1250</v>
      </c>
      <c r="C439">
        <v>20.636880000000001</v>
      </c>
      <c r="D439">
        <v>31</v>
      </c>
      <c r="E439">
        <v>47</v>
      </c>
      <c r="F439">
        <v>29.6</v>
      </c>
      <c r="G439">
        <v>0</v>
      </c>
      <c r="H439" t="s">
        <v>7898</v>
      </c>
      <c r="I439">
        <v>-0.1875</v>
      </c>
      <c r="J439" s="3">
        <f t="shared" si="6"/>
        <v>43746.472143483792</v>
      </c>
    </row>
    <row r="440" spans="1:10" x14ac:dyDescent="0.25">
      <c r="A440" s="1" t="s">
        <v>439</v>
      </c>
      <c r="B440">
        <v>-1250</v>
      </c>
      <c r="C440">
        <v>20.636880000000001</v>
      </c>
      <c r="D440">
        <v>32</v>
      </c>
      <c r="E440">
        <v>47.4</v>
      </c>
      <c r="F440">
        <v>29.6</v>
      </c>
      <c r="G440">
        <v>0</v>
      </c>
      <c r="H440" t="s">
        <v>7899</v>
      </c>
      <c r="I440">
        <v>-0.1875</v>
      </c>
      <c r="J440" s="3">
        <f t="shared" si="6"/>
        <v>43746.472251168983</v>
      </c>
    </row>
    <row r="441" spans="1:10" x14ac:dyDescent="0.25">
      <c r="A441" s="1" t="s">
        <v>440</v>
      </c>
      <c r="B441">
        <v>-1250</v>
      </c>
      <c r="C441">
        <v>20.636880000000001</v>
      </c>
      <c r="D441">
        <v>24</v>
      </c>
      <c r="E441">
        <v>47.2</v>
      </c>
      <c r="F441">
        <v>29.7</v>
      </c>
      <c r="G441">
        <v>0</v>
      </c>
      <c r="H441" t="s">
        <v>7900</v>
      </c>
      <c r="I441">
        <v>0</v>
      </c>
      <c r="J441" s="3">
        <f t="shared" si="6"/>
        <v>43746.472736990741</v>
      </c>
    </row>
    <row r="442" spans="1:10" x14ac:dyDescent="0.25">
      <c r="A442" s="1" t="s">
        <v>441</v>
      </c>
      <c r="B442">
        <v>-1250</v>
      </c>
      <c r="C442">
        <v>20.636880000000001</v>
      </c>
      <c r="D442">
        <v>26</v>
      </c>
      <c r="E442">
        <v>47.5</v>
      </c>
      <c r="F442">
        <v>29.6</v>
      </c>
      <c r="G442">
        <v>0</v>
      </c>
      <c r="H442" t="s">
        <v>7901</v>
      </c>
      <c r="I442">
        <v>-0.1875</v>
      </c>
      <c r="J442" s="3">
        <f t="shared" si="6"/>
        <v>43746.472823101845</v>
      </c>
    </row>
    <row r="443" spans="1:10" x14ac:dyDescent="0.25">
      <c r="A443" s="1" t="s">
        <v>442</v>
      </c>
      <c r="B443">
        <v>-1250</v>
      </c>
      <c r="C443">
        <v>20.636880000000001</v>
      </c>
      <c r="D443">
        <v>27</v>
      </c>
      <c r="E443">
        <v>46.9</v>
      </c>
      <c r="F443">
        <v>29.7</v>
      </c>
      <c r="G443">
        <v>0</v>
      </c>
      <c r="H443" t="s">
        <v>7902</v>
      </c>
      <c r="I443">
        <v>-0.1875</v>
      </c>
      <c r="J443" s="3">
        <f t="shared" si="6"/>
        <v>43746.472906562492</v>
      </c>
    </row>
    <row r="444" spans="1:10" x14ac:dyDescent="0.25">
      <c r="A444" s="1" t="s">
        <v>443</v>
      </c>
      <c r="B444">
        <v>-1250</v>
      </c>
      <c r="C444">
        <v>20.636880000000001</v>
      </c>
      <c r="D444">
        <v>27</v>
      </c>
      <c r="E444">
        <v>46.9</v>
      </c>
      <c r="F444">
        <v>29.7</v>
      </c>
      <c r="G444">
        <v>0</v>
      </c>
      <c r="H444" t="s">
        <v>7903</v>
      </c>
      <c r="I444">
        <v>-0.1875</v>
      </c>
      <c r="J444" s="3">
        <f t="shared" si="6"/>
        <v>43746.472990393515</v>
      </c>
    </row>
    <row r="445" spans="1:10" x14ac:dyDescent="0.25">
      <c r="A445" s="1" t="s">
        <v>444</v>
      </c>
      <c r="B445">
        <v>-1250</v>
      </c>
      <c r="C445">
        <v>20.636880000000001</v>
      </c>
      <c r="D445">
        <v>27</v>
      </c>
      <c r="E445">
        <v>46.9</v>
      </c>
      <c r="F445">
        <v>29.7</v>
      </c>
      <c r="G445">
        <v>0</v>
      </c>
      <c r="H445" t="s">
        <v>7904</v>
      </c>
      <c r="I445">
        <v>-0.1875</v>
      </c>
      <c r="J445" s="3">
        <f t="shared" si="6"/>
        <v>43746.473073842593</v>
      </c>
    </row>
    <row r="446" spans="1:10" x14ac:dyDescent="0.25">
      <c r="A446" s="1" t="s">
        <v>445</v>
      </c>
      <c r="B446">
        <v>-1250</v>
      </c>
      <c r="C446">
        <v>20.636880000000001</v>
      </c>
      <c r="D446">
        <v>22</v>
      </c>
      <c r="E446">
        <v>46.5</v>
      </c>
      <c r="F446">
        <v>29.7</v>
      </c>
      <c r="G446">
        <v>0</v>
      </c>
      <c r="H446" t="s">
        <v>7905</v>
      </c>
      <c r="I446">
        <v>0</v>
      </c>
      <c r="J446" s="3">
        <f t="shared" si="6"/>
        <v>43746.473284039348</v>
      </c>
    </row>
    <row r="447" spans="1:10" x14ac:dyDescent="0.25">
      <c r="A447" s="1" t="s">
        <v>446</v>
      </c>
      <c r="B447">
        <v>-1250</v>
      </c>
      <c r="C447">
        <v>20.636880000000001</v>
      </c>
      <c r="D447">
        <v>28</v>
      </c>
      <c r="E447">
        <v>46.9</v>
      </c>
      <c r="F447">
        <v>29.6</v>
      </c>
      <c r="G447">
        <v>0</v>
      </c>
      <c r="H447" t="s">
        <v>7906</v>
      </c>
      <c r="I447">
        <v>-0.1875</v>
      </c>
      <c r="J447" s="3">
        <f t="shared" si="6"/>
        <v>43746.473370983796</v>
      </c>
    </row>
    <row r="448" spans="1:10" x14ac:dyDescent="0.25">
      <c r="A448" s="1" t="s">
        <v>447</v>
      </c>
      <c r="B448">
        <v>-1250</v>
      </c>
      <c r="C448">
        <v>20.636880000000001</v>
      </c>
      <c r="D448">
        <v>29</v>
      </c>
      <c r="E448">
        <v>48.7</v>
      </c>
      <c r="F448">
        <v>29.7</v>
      </c>
      <c r="G448">
        <v>0</v>
      </c>
      <c r="H448" t="s">
        <v>7907</v>
      </c>
      <c r="I448">
        <v>-0.1875</v>
      </c>
      <c r="J448" s="3">
        <f t="shared" si="6"/>
        <v>43746.473454895829</v>
      </c>
    </row>
    <row r="449" spans="1:10" x14ac:dyDescent="0.25">
      <c r="A449" s="1" t="s">
        <v>448</v>
      </c>
      <c r="B449">
        <v>-1250</v>
      </c>
      <c r="C449">
        <v>20.636880000000001</v>
      </c>
      <c r="D449">
        <v>30</v>
      </c>
      <c r="E449">
        <v>46.7</v>
      </c>
      <c r="F449">
        <v>29.7</v>
      </c>
      <c r="G449">
        <v>0</v>
      </c>
      <c r="H449" t="s">
        <v>7908</v>
      </c>
      <c r="I449">
        <v>-0.1875</v>
      </c>
      <c r="J449" s="3">
        <f t="shared" si="6"/>
        <v>43746.473538587961</v>
      </c>
    </row>
    <row r="450" spans="1:10" x14ac:dyDescent="0.25">
      <c r="A450" s="1" t="s">
        <v>449</v>
      </c>
      <c r="B450">
        <v>-1250</v>
      </c>
      <c r="C450">
        <v>20.636880000000001</v>
      </c>
      <c r="D450">
        <v>30</v>
      </c>
      <c r="E450">
        <v>46.9</v>
      </c>
      <c r="F450">
        <v>29.7</v>
      </c>
      <c r="G450">
        <v>0</v>
      </c>
      <c r="H450" t="s">
        <v>7909</v>
      </c>
      <c r="I450">
        <v>-0.1875</v>
      </c>
      <c r="J450" s="3">
        <f t="shared" si="6"/>
        <v>43746.473621550926</v>
      </c>
    </row>
    <row r="451" spans="1:10" x14ac:dyDescent="0.25">
      <c r="A451" s="1" t="s">
        <v>450</v>
      </c>
      <c r="B451">
        <v>-1250</v>
      </c>
      <c r="C451">
        <v>20.636880000000001</v>
      </c>
      <c r="D451">
        <v>28</v>
      </c>
      <c r="E451">
        <v>46.9</v>
      </c>
      <c r="F451">
        <v>29.7</v>
      </c>
      <c r="G451">
        <v>0</v>
      </c>
      <c r="H451" t="s">
        <v>7910</v>
      </c>
      <c r="I451">
        <v>-0.1875</v>
      </c>
      <c r="J451" s="3">
        <f t="shared" ref="J451:J514" si="7">(H451/86400000)+25569+(7/24)</f>
        <v>43746.473705358796</v>
      </c>
    </row>
    <row r="452" spans="1:10" x14ac:dyDescent="0.25">
      <c r="A452" s="1" t="s">
        <v>451</v>
      </c>
      <c r="B452">
        <v>-1250</v>
      </c>
      <c r="C452">
        <v>20.636880000000001</v>
      </c>
      <c r="D452">
        <v>28</v>
      </c>
      <c r="E452">
        <v>46.6</v>
      </c>
      <c r="F452">
        <v>29.7</v>
      </c>
      <c r="G452">
        <v>0</v>
      </c>
      <c r="H452" t="s">
        <v>7911</v>
      </c>
      <c r="I452">
        <v>-0.1875</v>
      </c>
      <c r="J452" s="3">
        <f t="shared" si="7"/>
        <v>43746.473788587966</v>
      </c>
    </row>
    <row r="453" spans="1:10" x14ac:dyDescent="0.25">
      <c r="A453" s="1" t="s">
        <v>452</v>
      </c>
      <c r="B453">
        <v>-1250</v>
      </c>
      <c r="C453">
        <v>20.584240000000001</v>
      </c>
      <c r="D453">
        <v>30</v>
      </c>
      <c r="E453">
        <v>48.2</v>
      </c>
      <c r="F453">
        <v>29.7</v>
      </c>
      <c r="G453">
        <v>0</v>
      </c>
      <c r="H453" t="s">
        <v>7912</v>
      </c>
      <c r="I453">
        <v>-0.1875</v>
      </c>
      <c r="J453" s="3">
        <f t="shared" si="7"/>
        <v>43746.4738840625</v>
      </c>
    </row>
    <row r="454" spans="1:10" x14ac:dyDescent="0.25">
      <c r="A454" s="1" t="s">
        <v>453</v>
      </c>
      <c r="B454">
        <v>-1250</v>
      </c>
      <c r="C454">
        <v>20.636880000000001</v>
      </c>
      <c r="D454">
        <v>30</v>
      </c>
      <c r="E454">
        <v>46.8</v>
      </c>
      <c r="F454">
        <v>29.7</v>
      </c>
      <c r="G454">
        <v>0</v>
      </c>
      <c r="H454" t="s">
        <v>7913</v>
      </c>
      <c r="I454">
        <v>-0.1875</v>
      </c>
      <c r="J454" s="3">
        <f t="shared" si="7"/>
        <v>43746.473967847218</v>
      </c>
    </row>
    <row r="455" spans="1:10" x14ac:dyDescent="0.25">
      <c r="A455" s="1" t="s">
        <v>454</v>
      </c>
      <c r="B455">
        <v>-1250</v>
      </c>
      <c r="C455">
        <v>20.584240000000001</v>
      </c>
      <c r="D455">
        <v>29</v>
      </c>
      <c r="E455">
        <v>47.6</v>
      </c>
      <c r="F455">
        <v>29.7</v>
      </c>
      <c r="G455">
        <v>0</v>
      </c>
      <c r="H455" t="s">
        <v>7914</v>
      </c>
      <c r="I455">
        <v>-0.1875</v>
      </c>
      <c r="J455" s="3">
        <f t="shared" si="7"/>
        <v>43746.474051643519</v>
      </c>
    </row>
    <row r="456" spans="1:10" x14ac:dyDescent="0.25">
      <c r="A456" s="1" t="s">
        <v>455</v>
      </c>
      <c r="B456">
        <v>-1250</v>
      </c>
      <c r="C456">
        <v>20.584240000000001</v>
      </c>
      <c r="D456">
        <v>33</v>
      </c>
      <c r="E456">
        <v>46.3</v>
      </c>
      <c r="F456">
        <v>29.7</v>
      </c>
      <c r="G456">
        <v>0</v>
      </c>
      <c r="H456" t="s">
        <v>7915</v>
      </c>
      <c r="I456">
        <v>0</v>
      </c>
      <c r="J456" s="3">
        <f t="shared" si="7"/>
        <v>43746.474803576384</v>
      </c>
    </row>
    <row r="457" spans="1:10" x14ac:dyDescent="0.25">
      <c r="A457" s="1" t="s">
        <v>456</v>
      </c>
      <c r="B457">
        <v>-1250</v>
      </c>
      <c r="C457">
        <v>20.636880000000001</v>
      </c>
      <c r="D457">
        <v>33</v>
      </c>
      <c r="E457">
        <v>46.3</v>
      </c>
      <c r="F457">
        <v>29.7</v>
      </c>
      <c r="G457">
        <v>0</v>
      </c>
      <c r="H457" t="s">
        <v>7916</v>
      </c>
      <c r="I457">
        <v>-0.1875</v>
      </c>
      <c r="J457" s="3">
        <f t="shared" si="7"/>
        <v>43746.474890300924</v>
      </c>
    </row>
    <row r="458" spans="1:10" x14ac:dyDescent="0.25">
      <c r="A458" s="1" t="s">
        <v>457</v>
      </c>
      <c r="B458">
        <v>-1250</v>
      </c>
      <c r="C458">
        <v>20.636880000000001</v>
      </c>
      <c r="D458">
        <v>31</v>
      </c>
      <c r="E458">
        <v>45.7</v>
      </c>
      <c r="F458">
        <v>29.7</v>
      </c>
      <c r="G458">
        <v>0</v>
      </c>
      <c r="H458" t="s">
        <v>7917</v>
      </c>
      <c r="I458">
        <v>-0.1875</v>
      </c>
      <c r="J458" s="3">
        <f t="shared" si="7"/>
        <v>43746.474986261572</v>
      </c>
    </row>
    <row r="459" spans="1:10" x14ac:dyDescent="0.25">
      <c r="A459" s="1" t="s">
        <v>458</v>
      </c>
      <c r="B459">
        <v>-1250</v>
      </c>
      <c r="C459">
        <v>20.636880000000001</v>
      </c>
      <c r="D459">
        <v>31</v>
      </c>
      <c r="E459">
        <v>45.6</v>
      </c>
      <c r="F459">
        <v>29.8</v>
      </c>
      <c r="G459">
        <v>0</v>
      </c>
      <c r="H459" t="s">
        <v>7918</v>
      </c>
      <c r="I459">
        <v>-0.1875</v>
      </c>
      <c r="J459" s="3">
        <f t="shared" si="7"/>
        <v>43746.475069467589</v>
      </c>
    </row>
    <row r="460" spans="1:10" x14ac:dyDescent="0.25">
      <c r="A460" s="1" t="s">
        <v>459</v>
      </c>
      <c r="B460">
        <v>-1250</v>
      </c>
      <c r="C460">
        <v>20.636880000000001</v>
      </c>
      <c r="D460">
        <v>31</v>
      </c>
      <c r="E460">
        <v>45.7</v>
      </c>
      <c r="F460">
        <v>29.8</v>
      </c>
      <c r="G460">
        <v>0</v>
      </c>
      <c r="H460" t="s">
        <v>7919</v>
      </c>
      <c r="I460">
        <v>-0.1875</v>
      </c>
      <c r="J460" s="3">
        <f t="shared" si="7"/>
        <v>43746.47515337963</v>
      </c>
    </row>
    <row r="461" spans="1:10" x14ac:dyDescent="0.25">
      <c r="A461" s="1" t="s">
        <v>460</v>
      </c>
      <c r="B461">
        <v>-1250</v>
      </c>
      <c r="C461">
        <v>20.636880000000001</v>
      </c>
      <c r="D461">
        <v>31</v>
      </c>
      <c r="E461">
        <v>45.5</v>
      </c>
      <c r="F461">
        <v>29.8</v>
      </c>
      <c r="G461">
        <v>0</v>
      </c>
      <c r="H461" t="s">
        <v>7920</v>
      </c>
      <c r="I461">
        <v>-0.1875</v>
      </c>
      <c r="J461" s="3">
        <f t="shared" si="7"/>
        <v>43746.475236597216</v>
      </c>
    </row>
    <row r="462" spans="1:10" x14ac:dyDescent="0.25">
      <c r="A462" s="1" t="s">
        <v>461</v>
      </c>
      <c r="B462">
        <v>-1250</v>
      </c>
      <c r="C462">
        <v>20.636880000000001</v>
      </c>
      <c r="D462">
        <v>31</v>
      </c>
      <c r="E462">
        <v>45.4</v>
      </c>
      <c r="F462">
        <v>29.8</v>
      </c>
      <c r="G462">
        <v>0</v>
      </c>
      <c r="H462" t="s">
        <v>7921</v>
      </c>
      <c r="I462">
        <v>-0.1875</v>
      </c>
      <c r="J462" s="3">
        <f t="shared" si="7"/>
        <v>43746.475319953701</v>
      </c>
    </row>
    <row r="463" spans="1:10" x14ac:dyDescent="0.25">
      <c r="A463" s="1" t="s">
        <v>462</v>
      </c>
      <c r="B463">
        <v>-1250</v>
      </c>
      <c r="C463">
        <v>20.636880000000001</v>
      </c>
      <c r="D463">
        <v>28</v>
      </c>
      <c r="E463">
        <v>45.4</v>
      </c>
      <c r="F463">
        <v>29.7</v>
      </c>
      <c r="G463">
        <v>0</v>
      </c>
      <c r="H463" t="s">
        <v>7922</v>
      </c>
      <c r="I463">
        <v>-0.1875</v>
      </c>
      <c r="J463" s="3">
        <f t="shared" si="7"/>
        <v>43746.47540372685</v>
      </c>
    </row>
    <row r="464" spans="1:10" x14ac:dyDescent="0.25">
      <c r="A464" s="1" t="s">
        <v>463</v>
      </c>
      <c r="B464">
        <v>-1250</v>
      </c>
      <c r="C464">
        <v>20.636880000000001</v>
      </c>
      <c r="D464">
        <v>27</v>
      </c>
      <c r="E464">
        <v>45.2</v>
      </c>
      <c r="F464">
        <v>29.8</v>
      </c>
      <c r="G464">
        <v>0</v>
      </c>
      <c r="H464" t="s">
        <v>7923</v>
      </c>
      <c r="I464">
        <v>-0.1875</v>
      </c>
      <c r="J464" s="3">
        <f t="shared" si="7"/>
        <v>43746.475488483797</v>
      </c>
    </row>
    <row r="465" spans="1:10" x14ac:dyDescent="0.25">
      <c r="A465" s="1" t="s">
        <v>464</v>
      </c>
      <c r="B465">
        <v>-1250</v>
      </c>
      <c r="C465">
        <v>20.689530000000001</v>
      </c>
      <c r="D465">
        <v>27</v>
      </c>
      <c r="E465">
        <v>45.3</v>
      </c>
      <c r="F465">
        <v>29.7</v>
      </c>
      <c r="G465">
        <v>0</v>
      </c>
      <c r="H465" t="s">
        <v>7924</v>
      </c>
      <c r="I465">
        <v>-0.1875</v>
      </c>
      <c r="J465" s="3">
        <f t="shared" si="7"/>
        <v>43746.475570381946</v>
      </c>
    </row>
    <row r="466" spans="1:10" x14ac:dyDescent="0.25">
      <c r="A466" s="1" t="s">
        <v>465</v>
      </c>
      <c r="B466">
        <v>-1250</v>
      </c>
      <c r="C466">
        <v>20.636880000000001</v>
      </c>
      <c r="D466">
        <v>28</v>
      </c>
      <c r="E466">
        <v>45.5</v>
      </c>
      <c r="F466">
        <v>29.8</v>
      </c>
      <c r="G466">
        <v>0</v>
      </c>
      <c r="H466" t="s">
        <v>7925</v>
      </c>
      <c r="I466">
        <v>-0.1875</v>
      </c>
      <c r="J466" s="3">
        <f t="shared" si="7"/>
        <v>43746.475654212962</v>
      </c>
    </row>
    <row r="467" spans="1:10" x14ac:dyDescent="0.25">
      <c r="A467" s="1" t="s">
        <v>466</v>
      </c>
      <c r="B467">
        <v>-1250</v>
      </c>
      <c r="C467">
        <v>20.689530000000001</v>
      </c>
      <c r="D467">
        <v>28</v>
      </c>
      <c r="E467">
        <v>45.3</v>
      </c>
      <c r="F467">
        <v>29.8</v>
      </c>
      <c r="G467">
        <v>0</v>
      </c>
      <c r="H467" t="s">
        <v>7926</v>
      </c>
      <c r="I467">
        <v>-0.1875</v>
      </c>
      <c r="J467" s="3">
        <f t="shared" si="7"/>
        <v>43746.475737974535</v>
      </c>
    </row>
    <row r="468" spans="1:10" x14ac:dyDescent="0.25">
      <c r="A468" s="1" t="s">
        <v>467</v>
      </c>
      <c r="B468">
        <v>-1250</v>
      </c>
      <c r="C468">
        <v>20.636880000000001</v>
      </c>
      <c r="D468">
        <v>27</v>
      </c>
      <c r="E468">
        <v>45.2</v>
      </c>
      <c r="F468">
        <v>29.8</v>
      </c>
      <c r="G468">
        <v>0</v>
      </c>
      <c r="H468" t="s">
        <v>7927</v>
      </c>
      <c r="I468">
        <v>-0.1875</v>
      </c>
      <c r="J468" s="3">
        <f t="shared" si="7"/>
        <v>43746.475821458334</v>
      </c>
    </row>
    <row r="469" spans="1:10" x14ac:dyDescent="0.25">
      <c r="A469" s="1" t="s">
        <v>468</v>
      </c>
      <c r="B469">
        <v>-1250</v>
      </c>
      <c r="C469">
        <v>20.636880000000001</v>
      </c>
      <c r="D469">
        <v>27</v>
      </c>
      <c r="E469">
        <v>45.2</v>
      </c>
      <c r="F469">
        <v>29.8</v>
      </c>
      <c r="G469">
        <v>0</v>
      </c>
      <c r="H469" t="s">
        <v>7928</v>
      </c>
      <c r="I469">
        <v>-0.1875</v>
      </c>
      <c r="J469" s="3">
        <f t="shared" si="7"/>
        <v>43746.475904768515</v>
      </c>
    </row>
    <row r="470" spans="1:10" x14ac:dyDescent="0.25">
      <c r="A470" s="1" t="s">
        <v>469</v>
      </c>
      <c r="B470">
        <v>-1250</v>
      </c>
      <c r="C470">
        <v>20.584240000000001</v>
      </c>
      <c r="D470">
        <v>26</v>
      </c>
      <c r="E470">
        <v>45.7</v>
      </c>
      <c r="F470">
        <v>29.8</v>
      </c>
      <c r="G470">
        <v>0</v>
      </c>
      <c r="H470" t="s">
        <v>7929</v>
      </c>
      <c r="I470">
        <v>-0.1875</v>
      </c>
      <c r="J470" s="3">
        <f t="shared" si="7"/>
        <v>43746.475988564816</v>
      </c>
    </row>
    <row r="471" spans="1:10" x14ac:dyDescent="0.25">
      <c r="A471" s="1" t="s">
        <v>470</v>
      </c>
      <c r="B471">
        <v>-1250</v>
      </c>
      <c r="C471">
        <v>20.636880000000001</v>
      </c>
      <c r="D471">
        <v>26</v>
      </c>
      <c r="E471">
        <v>46.3</v>
      </c>
      <c r="F471">
        <v>29.9</v>
      </c>
      <c r="G471">
        <v>0</v>
      </c>
      <c r="H471" t="s">
        <v>7930</v>
      </c>
      <c r="I471">
        <v>-0.1875</v>
      </c>
      <c r="J471" s="3">
        <f t="shared" si="7"/>
        <v>43746.476071782403</v>
      </c>
    </row>
    <row r="472" spans="1:10" x14ac:dyDescent="0.25">
      <c r="A472" s="1" t="s">
        <v>471</v>
      </c>
      <c r="B472">
        <v>-1250</v>
      </c>
      <c r="C472">
        <v>20.636880000000001</v>
      </c>
      <c r="D472">
        <v>27</v>
      </c>
      <c r="E472">
        <v>45.2</v>
      </c>
      <c r="F472">
        <v>29.9</v>
      </c>
      <c r="G472">
        <v>0</v>
      </c>
      <c r="H472" t="s">
        <v>7931</v>
      </c>
      <c r="I472">
        <v>-0.1875</v>
      </c>
      <c r="J472" s="3">
        <f t="shared" si="7"/>
        <v>43746.476155694443</v>
      </c>
    </row>
    <row r="473" spans="1:10" x14ac:dyDescent="0.25">
      <c r="A473" s="1" t="s">
        <v>472</v>
      </c>
      <c r="B473">
        <v>-1250</v>
      </c>
      <c r="C473">
        <v>20.636880000000001</v>
      </c>
      <c r="D473">
        <v>27</v>
      </c>
      <c r="E473">
        <v>44.8</v>
      </c>
      <c r="F473">
        <v>29.9</v>
      </c>
      <c r="G473">
        <v>0</v>
      </c>
      <c r="H473" t="s">
        <v>7932</v>
      </c>
      <c r="I473">
        <v>-0.1875</v>
      </c>
      <c r="J473" s="3">
        <f t="shared" si="7"/>
        <v>43746.476238912037</v>
      </c>
    </row>
    <row r="474" spans="1:10" x14ac:dyDescent="0.25">
      <c r="A474" s="1" t="s">
        <v>473</v>
      </c>
      <c r="B474">
        <v>-1250</v>
      </c>
      <c r="C474">
        <v>20.636880000000001</v>
      </c>
      <c r="D474">
        <v>27</v>
      </c>
      <c r="E474">
        <v>44.6</v>
      </c>
      <c r="F474">
        <v>29.9</v>
      </c>
      <c r="G474">
        <v>0</v>
      </c>
      <c r="H474" t="s">
        <v>7933</v>
      </c>
      <c r="I474">
        <v>-0.1875</v>
      </c>
      <c r="J474" s="3">
        <f t="shared" si="7"/>
        <v>43746.476322835646</v>
      </c>
    </row>
    <row r="475" spans="1:10" x14ac:dyDescent="0.25">
      <c r="A475" s="1" t="s">
        <v>474</v>
      </c>
      <c r="B475">
        <v>-1250</v>
      </c>
      <c r="C475">
        <v>20.636880000000001</v>
      </c>
      <c r="D475">
        <v>26</v>
      </c>
      <c r="E475">
        <v>44.6</v>
      </c>
      <c r="F475">
        <v>29.9</v>
      </c>
      <c r="G475">
        <v>0</v>
      </c>
      <c r="H475" t="s">
        <v>7934</v>
      </c>
      <c r="I475">
        <v>-0.1875</v>
      </c>
      <c r="J475" s="3">
        <f t="shared" si="7"/>
        <v>43746.476406180554</v>
      </c>
    </row>
    <row r="476" spans="1:10" x14ac:dyDescent="0.25">
      <c r="A476" s="1" t="s">
        <v>475</v>
      </c>
      <c r="B476">
        <v>-1250</v>
      </c>
      <c r="C476">
        <v>20.636880000000001</v>
      </c>
      <c r="D476">
        <v>27</v>
      </c>
      <c r="E476">
        <v>44.7</v>
      </c>
      <c r="F476">
        <v>29.9</v>
      </c>
      <c r="G476">
        <v>0</v>
      </c>
      <c r="H476" t="s">
        <v>7935</v>
      </c>
      <c r="I476">
        <v>-0.1875</v>
      </c>
      <c r="J476" s="3">
        <f t="shared" si="7"/>
        <v>43746.476501631943</v>
      </c>
    </row>
    <row r="477" spans="1:10" x14ac:dyDescent="0.25">
      <c r="A477" s="1" t="s">
        <v>476</v>
      </c>
      <c r="B477">
        <v>-1250</v>
      </c>
      <c r="C477">
        <v>20.636880000000001</v>
      </c>
      <c r="D477">
        <v>27</v>
      </c>
      <c r="E477">
        <v>44.7</v>
      </c>
      <c r="F477">
        <v>30</v>
      </c>
      <c r="G477">
        <v>0</v>
      </c>
      <c r="H477" t="s">
        <v>7936</v>
      </c>
      <c r="I477">
        <v>-0.1875</v>
      </c>
      <c r="J477" s="3">
        <f t="shared" si="7"/>
        <v>43746.476584745367</v>
      </c>
    </row>
    <row r="478" spans="1:10" x14ac:dyDescent="0.25">
      <c r="A478" s="1" t="s">
        <v>477</v>
      </c>
      <c r="B478">
        <v>-1250</v>
      </c>
      <c r="C478">
        <v>20.689530000000001</v>
      </c>
      <c r="D478">
        <v>27</v>
      </c>
      <c r="E478">
        <v>44.7</v>
      </c>
      <c r="F478">
        <v>30</v>
      </c>
      <c r="G478">
        <v>0</v>
      </c>
      <c r="H478" t="s">
        <v>7937</v>
      </c>
      <c r="I478">
        <v>-0.1875</v>
      </c>
      <c r="J478" s="3">
        <f t="shared" si="7"/>
        <v>43746.476697523147</v>
      </c>
    </row>
    <row r="479" spans="1:10" x14ac:dyDescent="0.25">
      <c r="A479" s="1" t="s">
        <v>478</v>
      </c>
      <c r="B479">
        <v>-1250</v>
      </c>
      <c r="C479">
        <v>20.584240000000001</v>
      </c>
      <c r="D479">
        <v>27</v>
      </c>
      <c r="E479">
        <v>45</v>
      </c>
      <c r="F479">
        <v>29.9</v>
      </c>
      <c r="G479">
        <v>0</v>
      </c>
      <c r="H479" t="s">
        <v>7938</v>
      </c>
      <c r="I479">
        <v>-0.1875</v>
      </c>
      <c r="J479" s="3">
        <f t="shared" si="7"/>
        <v>43746.47677577546</v>
      </c>
    </row>
    <row r="480" spans="1:10" x14ac:dyDescent="0.25">
      <c r="A480" s="1" t="s">
        <v>479</v>
      </c>
      <c r="B480">
        <v>-1250</v>
      </c>
      <c r="C480">
        <v>20.636880000000001</v>
      </c>
      <c r="D480">
        <v>27</v>
      </c>
      <c r="E480">
        <v>46</v>
      </c>
      <c r="F480">
        <v>30</v>
      </c>
      <c r="G480">
        <v>0</v>
      </c>
      <c r="H480" t="s">
        <v>7939</v>
      </c>
      <c r="I480">
        <v>-0.1875</v>
      </c>
      <c r="J480" s="3">
        <f t="shared" si="7"/>
        <v>43746.476859097216</v>
      </c>
    </row>
    <row r="481" spans="1:10" x14ac:dyDescent="0.25">
      <c r="A481" s="1" t="s">
        <v>480</v>
      </c>
      <c r="B481">
        <v>-1250</v>
      </c>
      <c r="C481">
        <v>20.636880000000001</v>
      </c>
      <c r="D481">
        <v>28</v>
      </c>
      <c r="E481">
        <v>45.3</v>
      </c>
      <c r="F481">
        <v>30</v>
      </c>
      <c r="G481">
        <v>0</v>
      </c>
      <c r="H481" t="s">
        <v>7940</v>
      </c>
      <c r="I481">
        <v>-0.1875</v>
      </c>
      <c r="J481" s="3">
        <f t="shared" si="7"/>
        <v>43746.476942858797</v>
      </c>
    </row>
    <row r="482" spans="1:10" x14ac:dyDescent="0.25">
      <c r="A482" s="1" t="s">
        <v>481</v>
      </c>
      <c r="B482">
        <v>-1250</v>
      </c>
      <c r="C482">
        <v>20.636880000000001</v>
      </c>
      <c r="D482">
        <v>29</v>
      </c>
      <c r="E482">
        <v>47.5</v>
      </c>
      <c r="F482">
        <v>30</v>
      </c>
      <c r="G482">
        <v>0</v>
      </c>
      <c r="H482" t="s">
        <v>7941</v>
      </c>
      <c r="I482">
        <v>-0.1875</v>
      </c>
      <c r="J482" s="3">
        <f t="shared" si="7"/>
        <v>43746.477026203698</v>
      </c>
    </row>
    <row r="483" spans="1:10" x14ac:dyDescent="0.25">
      <c r="A483" s="1" t="s">
        <v>482</v>
      </c>
      <c r="B483">
        <v>-1250</v>
      </c>
      <c r="C483">
        <v>20.584240000000001</v>
      </c>
      <c r="D483">
        <v>29</v>
      </c>
      <c r="E483">
        <v>47</v>
      </c>
      <c r="F483">
        <v>30</v>
      </c>
      <c r="G483">
        <v>0</v>
      </c>
      <c r="H483" t="s">
        <v>7942</v>
      </c>
      <c r="I483">
        <v>-0.1875</v>
      </c>
      <c r="J483" s="3">
        <f t="shared" si="7"/>
        <v>43746.477109907406</v>
      </c>
    </row>
    <row r="484" spans="1:10" x14ac:dyDescent="0.25">
      <c r="A484" s="1" t="s">
        <v>483</v>
      </c>
      <c r="B484">
        <v>-1250</v>
      </c>
      <c r="C484">
        <v>20.215720000000001</v>
      </c>
      <c r="D484">
        <v>29</v>
      </c>
      <c r="E484">
        <v>52.5</v>
      </c>
      <c r="F484">
        <v>30.1</v>
      </c>
      <c r="G484">
        <v>0</v>
      </c>
      <c r="H484" t="s">
        <v>7943</v>
      </c>
      <c r="I484">
        <v>-0.1875</v>
      </c>
      <c r="J484" s="3">
        <f t="shared" si="7"/>
        <v>43746.477193321756</v>
      </c>
    </row>
    <row r="485" spans="1:10" x14ac:dyDescent="0.25">
      <c r="A485" s="1" t="s">
        <v>484</v>
      </c>
      <c r="B485">
        <v>-1250</v>
      </c>
      <c r="C485">
        <v>20.584240000000001</v>
      </c>
      <c r="D485">
        <v>28</v>
      </c>
      <c r="E485">
        <v>48.1</v>
      </c>
      <c r="F485">
        <v>30.1</v>
      </c>
      <c r="G485">
        <v>0</v>
      </c>
      <c r="H485" t="s">
        <v>7944</v>
      </c>
      <c r="I485">
        <v>-0.1875</v>
      </c>
      <c r="J485" s="3">
        <f t="shared" si="7"/>
        <v>43746.477276574071</v>
      </c>
    </row>
    <row r="486" spans="1:10" x14ac:dyDescent="0.25">
      <c r="A486" s="1" t="s">
        <v>485</v>
      </c>
      <c r="B486">
        <v>-1250</v>
      </c>
      <c r="C486">
        <v>20.531590000000001</v>
      </c>
      <c r="D486">
        <v>28</v>
      </c>
      <c r="E486">
        <v>47.3</v>
      </c>
      <c r="F486">
        <v>30.1</v>
      </c>
      <c r="G486">
        <v>0</v>
      </c>
      <c r="H486" t="s">
        <v>7945</v>
      </c>
      <c r="I486">
        <v>-0.1875</v>
      </c>
      <c r="J486" s="3">
        <f t="shared" si="7"/>
        <v>43746.477360381941</v>
      </c>
    </row>
    <row r="487" spans="1:10" x14ac:dyDescent="0.25">
      <c r="A487" s="1" t="s">
        <v>486</v>
      </c>
      <c r="B487">
        <v>-1250</v>
      </c>
      <c r="C487">
        <v>20.478950000000001</v>
      </c>
      <c r="D487">
        <v>27</v>
      </c>
      <c r="E487">
        <v>48.3</v>
      </c>
      <c r="F487">
        <v>30.1</v>
      </c>
      <c r="G487">
        <v>0</v>
      </c>
      <c r="H487" t="s">
        <v>7946</v>
      </c>
      <c r="I487">
        <v>-0.1875</v>
      </c>
      <c r="J487" s="3">
        <f t="shared" si="7"/>
        <v>43746.477443703705</v>
      </c>
    </row>
    <row r="488" spans="1:10" x14ac:dyDescent="0.25">
      <c r="A488" s="1" t="s">
        <v>487</v>
      </c>
      <c r="B488">
        <v>-1250</v>
      </c>
      <c r="C488">
        <v>20.636880000000001</v>
      </c>
      <c r="D488">
        <v>28</v>
      </c>
      <c r="E488">
        <v>46.4</v>
      </c>
      <c r="F488">
        <v>30.1</v>
      </c>
      <c r="G488">
        <v>0</v>
      </c>
      <c r="H488" t="s">
        <v>7947</v>
      </c>
      <c r="I488">
        <v>-0.1875</v>
      </c>
      <c r="J488" s="3">
        <f t="shared" si="7"/>
        <v>43746.477527627314</v>
      </c>
    </row>
    <row r="489" spans="1:10" x14ac:dyDescent="0.25">
      <c r="A489" s="1" t="s">
        <v>488</v>
      </c>
      <c r="B489">
        <v>-1250</v>
      </c>
      <c r="C489">
        <v>20.636880000000001</v>
      </c>
      <c r="D489">
        <v>21</v>
      </c>
      <c r="E489">
        <v>45.6</v>
      </c>
      <c r="F489">
        <v>30</v>
      </c>
      <c r="G489">
        <v>0</v>
      </c>
      <c r="H489" t="s">
        <v>7948</v>
      </c>
      <c r="I489">
        <v>-0.1875</v>
      </c>
      <c r="J489" s="3">
        <f t="shared" si="7"/>
        <v>43746.478582766205</v>
      </c>
    </row>
    <row r="490" spans="1:10" x14ac:dyDescent="0.25">
      <c r="A490" s="1" t="s">
        <v>489</v>
      </c>
      <c r="B490">
        <v>-1250</v>
      </c>
      <c r="C490">
        <v>20.636880000000001</v>
      </c>
      <c r="D490">
        <v>25</v>
      </c>
      <c r="E490">
        <v>45.6</v>
      </c>
      <c r="F490">
        <v>30</v>
      </c>
      <c r="G490">
        <v>0</v>
      </c>
      <c r="H490" t="s">
        <v>7949</v>
      </c>
      <c r="I490">
        <v>-0.1875</v>
      </c>
      <c r="J490" s="3">
        <f t="shared" si="7"/>
        <v>43746.47866552083</v>
      </c>
    </row>
    <row r="491" spans="1:10" x14ac:dyDescent="0.25">
      <c r="A491" s="1" t="s">
        <v>490</v>
      </c>
      <c r="B491">
        <v>-1250</v>
      </c>
      <c r="C491">
        <v>20.636880000000001</v>
      </c>
      <c r="D491">
        <v>28</v>
      </c>
      <c r="E491">
        <v>45.4</v>
      </c>
      <c r="F491">
        <v>29.9</v>
      </c>
      <c r="G491">
        <v>0</v>
      </c>
      <c r="H491" t="s">
        <v>7950</v>
      </c>
      <c r="I491">
        <v>-0.1875</v>
      </c>
      <c r="J491" s="3">
        <f t="shared" si="7"/>
        <v>43746.478748923611</v>
      </c>
    </row>
    <row r="492" spans="1:10" x14ac:dyDescent="0.25">
      <c r="A492" s="1" t="s">
        <v>491</v>
      </c>
      <c r="B492">
        <v>-1250</v>
      </c>
      <c r="C492">
        <v>20.636880000000001</v>
      </c>
      <c r="D492">
        <v>27</v>
      </c>
      <c r="E492">
        <v>45.6</v>
      </c>
      <c r="F492">
        <v>29.9</v>
      </c>
      <c r="G492">
        <v>0</v>
      </c>
      <c r="H492" t="s">
        <v>7951</v>
      </c>
      <c r="I492">
        <v>-0.1875</v>
      </c>
      <c r="J492" s="3">
        <f t="shared" si="7"/>
        <v>43746.478832268513</v>
      </c>
    </row>
    <row r="493" spans="1:10" x14ac:dyDescent="0.25">
      <c r="A493" s="1" t="s">
        <v>492</v>
      </c>
      <c r="B493">
        <v>-1250</v>
      </c>
      <c r="C493">
        <v>20.689530000000001</v>
      </c>
      <c r="D493">
        <v>29</v>
      </c>
      <c r="E493">
        <v>46</v>
      </c>
      <c r="F493">
        <v>29.9</v>
      </c>
      <c r="G493">
        <v>0</v>
      </c>
      <c r="H493" t="s">
        <v>7952</v>
      </c>
      <c r="I493">
        <v>-0.1875</v>
      </c>
      <c r="J493" s="3">
        <f t="shared" si="7"/>
        <v>43746.478927893513</v>
      </c>
    </row>
    <row r="494" spans="1:10" x14ac:dyDescent="0.25">
      <c r="A494" s="1" t="s">
        <v>493</v>
      </c>
      <c r="B494">
        <v>-1250</v>
      </c>
      <c r="C494">
        <v>20.689530000000001</v>
      </c>
      <c r="D494">
        <v>28</v>
      </c>
      <c r="E494">
        <v>45.1</v>
      </c>
      <c r="F494">
        <v>29.9</v>
      </c>
      <c r="G494">
        <v>0</v>
      </c>
      <c r="H494" t="s">
        <v>7953</v>
      </c>
      <c r="I494">
        <v>-0.1875</v>
      </c>
      <c r="J494" s="3">
        <f t="shared" si="7"/>
        <v>43746.479011331015</v>
      </c>
    </row>
    <row r="495" spans="1:10" x14ac:dyDescent="0.25">
      <c r="A495" s="1" t="s">
        <v>494</v>
      </c>
      <c r="B495">
        <v>-1250</v>
      </c>
      <c r="C495">
        <v>20.636880000000001</v>
      </c>
      <c r="D495">
        <v>25</v>
      </c>
      <c r="E495">
        <v>46</v>
      </c>
      <c r="F495">
        <v>30</v>
      </c>
      <c r="G495">
        <v>0</v>
      </c>
      <c r="H495" t="s">
        <v>7954</v>
      </c>
      <c r="I495">
        <v>-0.1875</v>
      </c>
      <c r="J495" s="3">
        <f t="shared" si="7"/>
        <v>43746.479095219904</v>
      </c>
    </row>
    <row r="496" spans="1:10" x14ac:dyDescent="0.25">
      <c r="A496" s="1" t="s">
        <v>495</v>
      </c>
      <c r="B496">
        <v>-1250</v>
      </c>
      <c r="C496">
        <v>20.689530000000001</v>
      </c>
      <c r="D496">
        <v>25</v>
      </c>
      <c r="E496">
        <v>45.2</v>
      </c>
      <c r="F496">
        <v>30</v>
      </c>
      <c r="G496">
        <v>0</v>
      </c>
      <c r="H496" t="s">
        <v>7955</v>
      </c>
      <c r="I496">
        <v>-0.1875</v>
      </c>
      <c r="J496" s="3">
        <f t="shared" si="7"/>
        <v>43746.479178495363</v>
      </c>
    </row>
    <row r="497" spans="1:10" x14ac:dyDescent="0.25">
      <c r="A497" s="1" t="s">
        <v>496</v>
      </c>
      <c r="B497">
        <v>-1250</v>
      </c>
      <c r="C497">
        <v>20.636880000000001</v>
      </c>
      <c r="D497">
        <v>26</v>
      </c>
      <c r="E497">
        <v>45.4</v>
      </c>
      <c r="F497">
        <v>29.9</v>
      </c>
      <c r="G497">
        <v>0</v>
      </c>
      <c r="H497" t="s">
        <v>7956</v>
      </c>
      <c r="I497">
        <v>-0.1875</v>
      </c>
      <c r="J497" s="3">
        <f t="shared" si="7"/>
        <v>43746.479261886569</v>
      </c>
    </row>
    <row r="498" spans="1:10" x14ac:dyDescent="0.25">
      <c r="A498" s="1" t="s">
        <v>497</v>
      </c>
      <c r="B498">
        <v>-1250</v>
      </c>
      <c r="C498">
        <v>20.636880000000001</v>
      </c>
      <c r="D498">
        <v>26</v>
      </c>
      <c r="E498">
        <v>45</v>
      </c>
      <c r="F498">
        <v>29.9</v>
      </c>
      <c r="G498">
        <v>0</v>
      </c>
      <c r="H498" t="s">
        <v>7957</v>
      </c>
      <c r="I498">
        <v>-0.1875</v>
      </c>
      <c r="J498" s="3">
        <f t="shared" si="7"/>
        <v>43746.479368946755</v>
      </c>
    </row>
    <row r="499" spans="1:10" x14ac:dyDescent="0.25">
      <c r="A499" s="1" t="s">
        <v>498</v>
      </c>
      <c r="B499">
        <v>-1250</v>
      </c>
      <c r="C499">
        <v>20.689530000000001</v>
      </c>
      <c r="D499">
        <v>28</v>
      </c>
      <c r="E499">
        <v>45.8</v>
      </c>
      <c r="F499">
        <v>29.9</v>
      </c>
      <c r="G499">
        <v>0</v>
      </c>
      <c r="H499" t="s">
        <v>7958</v>
      </c>
      <c r="I499">
        <v>-0.1875</v>
      </c>
      <c r="J499" s="3">
        <f t="shared" si="7"/>
        <v>43746.479454583336</v>
      </c>
    </row>
    <row r="500" spans="1:10" x14ac:dyDescent="0.25">
      <c r="A500" s="1" t="s">
        <v>499</v>
      </c>
      <c r="B500">
        <v>-1250</v>
      </c>
      <c r="C500">
        <v>20.689530000000001</v>
      </c>
      <c r="D500">
        <v>28</v>
      </c>
      <c r="E500">
        <v>45.6</v>
      </c>
      <c r="F500">
        <v>30</v>
      </c>
      <c r="G500">
        <v>0</v>
      </c>
      <c r="H500" t="s">
        <v>7959</v>
      </c>
      <c r="I500">
        <v>-0.1875</v>
      </c>
      <c r="J500" s="3">
        <f t="shared" si="7"/>
        <v>43746.479536527775</v>
      </c>
    </row>
    <row r="501" spans="1:10" x14ac:dyDescent="0.25">
      <c r="A501" s="1" t="s">
        <v>500</v>
      </c>
      <c r="B501">
        <v>-1250</v>
      </c>
      <c r="C501">
        <v>20.636880000000001</v>
      </c>
      <c r="D501">
        <v>28</v>
      </c>
      <c r="E501">
        <v>46.2</v>
      </c>
      <c r="F501">
        <v>30</v>
      </c>
      <c r="G501">
        <v>0</v>
      </c>
      <c r="H501" t="s">
        <v>7960</v>
      </c>
      <c r="I501">
        <v>-0.1875</v>
      </c>
      <c r="J501" s="3">
        <f t="shared" si="7"/>
        <v>43746.479619872684</v>
      </c>
    </row>
    <row r="502" spans="1:10" x14ac:dyDescent="0.25">
      <c r="A502" s="1" t="s">
        <v>501</v>
      </c>
      <c r="B502">
        <v>-1250</v>
      </c>
      <c r="C502">
        <v>20.689530000000001</v>
      </c>
      <c r="D502">
        <v>29</v>
      </c>
      <c r="E502">
        <v>45.4</v>
      </c>
      <c r="F502">
        <v>30</v>
      </c>
      <c r="G502">
        <v>0</v>
      </c>
      <c r="H502" t="s">
        <v>7961</v>
      </c>
      <c r="I502">
        <v>-0.1875</v>
      </c>
      <c r="J502" s="3">
        <f t="shared" si="7"/>
        <v>43746.479703553239</v>
      </c>
    </row>
    <row r="503" spans="1:10" x14ac:dyDescent="0.25">
      <c r="A503" s="1" t="s">
        <v>502</v>
      </c>
      <c r="B503">
        <v>-1250</v>
      </c>
      <c r="C503">
        <v>20.689530000000001</v>
      </c>
      <c r="D503">
        <v>29</v>
      </c>
      <c r="E503">
        <v>45.6</v>
      </c>
      <c r="F503">
        <v>30</v>
      </c>
      <c r="G503">
        <v>0</v>
      </c>
      <c r="H503" t="s">
        <v>7962</v>
      </c>
      <c r="I503">
        <v>-0.1875</v>
      </c>
      <c r="J503" s="3">
        <f t="shared" si="7"/>
        <v>43746.47978700231</v>
      </c>
    </row>
    <row r="504" spans="1:10" x14ac:dyDescent="0.25">
      <c r="A504" s="1" t="s">
        <v>503</v>
      </c>
      <c r="B504">
        <v>-1250</v>
      </c>
      <c r="C504">
        <v>20.636880000000001</v>
      </c>
      <c r="D504">
        <v>28</v>
      </c>
      <c r="E504">
        <v>45.8</v>
      </c>
      <c r="F504">
        <v>30</v>
      </c>
      <c r="G504">
        <v>0</v>
      </c>
      <c r="H504" t="s">
        <v>7963</v>
      </c>
      <c r="I504">
        <v>-0.1875</v>
      </c>
      <c r="J504" s="3">
        <f t="shared" si="7"/>
        <v>43746.479870798612</v>
      </c>
    </row>
    <row r="505" spans="1:10" x14ac:dyDescent="0.25">
      <c r="A505" s="1" t="s">
        <v>504</v>
      </c>
      <c r="B505">
        <v>-1250</v>
      </c>
      <c r="C505">
        <v>20.689530000000001</v>
      </c>
      <c r="D505">
        <v>28</v>
      </c>
      <c r="E505">
        <v>45.7</v>
      </c>
      <c r="F505">
        <v>30</v>
      </c>
      <c r="G505">
        <v>0</v>
      </c>
      <c r="H505" t="s">
        <v>7964</v>
      </c>
      <c r="I505">
        <v>-0.1875</v>
      </c>
      <c r="J505" s="3">
        <f t="shared" si="7"/>
        <v>43746.479955138886</v>
      </c>
    </row>
    <row r="506" spans="1:10" x14ac:dyDescent="0.25">
      <c r="A506" s="1" t="s">
        <v>505</v>
      </c>
      <c r="B506">
        <v>-1250</v>
      </c>
      <c r="C506">
        <v>20.636880000000001</v>
      </c>
      <c r="D506">
        <v>28</v>
      </c>
      <c r="E506">
        <v>44.8</v>
      </c>
      <c r="F506">
        <v>29.9</v>
      </c>
      <c r="G506">
        <v>0</v>
      </c>
      <c r="H506" t="s">
        <v>7965</v>
      </c>
      <c r="I506">
        <v>-0.1875</v>
      </c>
      <c r="J506" s="3">
        <f t="shared" si="7"/>
        <v>43746.480037465277</v>
      </c>
    </row>
    <row r="507" spans="1:10" x14ac:dyDescent="0.25">
      <c r="A507" s="1" t="s">
        <v>506</v>
      </c>
      <c r="B507">
        <v>-1250</v>
      </c>
      <c r="C507">
        <v>20.689530000000001</v>
      </c>
      <c r="D507">
        <v>28</v>
      </c>
      <c r="E507">
        <v>45</v>
      </c>
      <c r="F507">
        <v>30</v>
      </c>
      <c r="G507">
        <v>0</v>
      </c>
      <c r="H507" t="s">
        <v>7966</v>
      </c>
      <c r="I507">
        <v>-0.1875</v>
      </c>
      <c r="J507" s="3">
        <f t="shared" si="7"/>
        <v>43746.480121076391</v>
      </c>
    </row>
    <row r="508" spans="1:10" x14ac:dyDescent="0.25">
      <c r="A508" s="1" t="s">
        <v>507</v>
      </c>
      <c r="B508">
        <v>-1250</v>
      </c>
      <c r="C508">
        <v>20.689530000000001</v>
      </c>
      <c r="D508">
        <v>28</v>
      </c>
      <c r="E508">
        <v>44.6</v>
      </c>
      <c r="F508">
        <v>29.9</v>
      </c>
      <c r="G508">
        <v>0</v>
      </c>
      <c r="H508" t="s">
        <v>7967</v>
      </c>
      <c r="I508">
        <v>-0.1875</v>
      </c>
      <c r="J508" s="3">
        <f t="shared" si="7"/>
        <v>43746.48020460648</v>
      </c>
    </row>
    <row r="509" spans="1:10" x14ac:dyDescent="0.25">
      <c r="A509" s="1" t="s">
        <v>508</v>
      </c>
      <c r="B509">
        <v>-1250</v>
      </c>
      <c r="C509">
        <v>20.689530000000001</v>
      </c>
      <c r="D509">
        <v>28</v>
      </c>
      <c r="E509">
        <v>44.5</v>
      </c>
      <c r="F509">
        <v>29.9</v>
      </c>
      <c r="G509">
        <v>0</v>
      </c>
      <c r="H509" t="s">
        <v>7968</v>
      </c>
      <c r="I509">
        <v>-0.1875</v>
      </c>
      <c r="J509" s="3">
        <f t="shared" si="7"/>
        <v>43746.480288032406</v>
      </c>
    </row>
    <row r="510" spans="1:10" x14ac:dyDescent="0.25">
      <c r="A510" s="1" t="s">
        <v>509</v>
      </c>
      <c r="B510">
        <v>-1250</v>
      </c>
      <c r="C510">
        <v>20.689530000000001</v>
      </c>
      <c r="D510">
        <v>28</v>
      </c>
      <c r="E510">
        <v>44.4</v>
      </c>
      <c r="F510">
        <v>29.9</v>
      </c>
      <c r="G510">
        <v>0</v>
      </c>
      <c r="H510" t="s">
        <v>7969</v>
      </c>
      <c r="I510">
        <v>-0.1875</v>
      </c>
      <c r="J510" s="3">
        <f t="shared" si="7"/>
        <v>43746.480496539349</v>
      </c>
    </row>
    <row r="511" spans="1:10" x14ac:dyDescent="0.25">
      <c r="A511" s="1" t="s">
        <v>510</v>
      </c>
      <c r="B511">
        <v>-1250</v>
      </c>
      <c r="C511">
        <v>20.689530000000001</v>
      </c>
      <c r="D511">
        <v>28</v>
      </c>
      <c r="E511">
        <v>44.5</v>
      </c>
      <c r="F511">
        <v>29.9</v>
      </c>
      <c r="G511">
        <v>0</v>
      </c>
      <c r="H511" t="s">
        <v>7970</v>
      </c>
      <c r="I511">
        <v>-0.1875</v>
      </c>
      <c r="J511" s="3">
        <f t="shared" si="7"/>
        <v>43746.480595046298</v>
      </c>
    </row>
    <row r="512" spans="1:10" x14ac:dyDescent="0.25">
      <c r="A512" s="1" t="s">
        <v>511</v>
      </c>
      <c r="B512">
        <v>-1250</v>
      </c>
      <c r="C512">
        <v>20.689530000000001</v>
      </c>
      <c r="D512">
        <v>26</v>
      </c>
      <c r="E512">
        <v>44.5</v>
      </c>
      <c r="F512">
        <v>29.8</v>
      </c>
      <c r="G512">
        <v>0</v>
      </c>
      <c r="H512" t="s">
        <v>7971</v>
      </c>
      <c r="I512">
        <v>-0.1875</v>
      </c>
      <c r="J512" s="3">
        <f t="shared" si="7"/>
        <v>43746.480677442123</v>
      </c>
    </row>
    <row r="513" spans="1:10" x14ac:dyDescent="0.25">
      <c r="A513" s="1" t="s">
        <v>512</v>
      </c>
      <c r="B513">
        <v>-1250</v>
      </c>
      <c r="C513">
        <v>20.689530000000001</v>
      </c>
      <c r="D513">
        <v>27</v>
      </c>
      <c r="E513">
        <v>44.5</v>
      </c>
      <c r="F513">
        <v>29.8</v>
      </c>
      <c r="G513">
        <v>0</v>
      </c>
      <c r="H513" t="s">
        <v>7972</v>
      </c>
      <c r="I513">
        <v>-0.1875</v>
      </c>
      <c r="J513" s="3">
        <f t="shared" si="7"/>
        <v>43746.480760787039</v>
      </c>
    </row>
    <row r="514" spans="1:10" x14ac:dyDescent="0.25">
      <c r="A514" s="1" t="s">
        <v>513</v>
      </c>
      <c r="B514">
        <v>-1250</v>
      </c>
      <c r="C514">
        <v>20.689530000000001</v>
      </c>
      <c r="D514">
        <v>27</v>
      </c>
      <c r="E514">
        <v>44.7</v>
      </c>
      <c r="F514">
        <v>29.8</v>
      </c>
      <c r="G514">
        <v>0</v>
      </c>
      <c r="H514" t="s">
        <v>7973</v>
      </c>
      <c r="I514">
        <v>-0.1875</v>
      </c>
      <c r="J514" s="3">
        <f t="shared" si="7"/>
        <v>43746.480844120371</v>
      </c>
    </row>
    <row r="515" spans="1:10" x14ac:dyDescent="0.25">
      <c r="A515" s="1" t="s">
        <v>514</v>
      </c>
      <c r="B515">
        <v>-1250</v>
      </c>
      <c r="C515">
        <v>20.689530000000001</v>
      </c>
      <c r="D515">
        <v>28</v>
      </c>
      <c r="E515">
        <v>44.9</v>
      </c>
      <c r="F515">
        <v>29.8</v>
      </c>
      <c r="G515">
        <v>0</v>
      </c>
      <c r="H515" t="s">
        <v>7974</v>
      </c>
      <c r="I515">
        <v>-0.1875</v>
      </c>
      <c r="J515" s="3">
        <f t="shared" ref="J515:J578" si="8">(H515/86400000)+25569+(7/24)</f>
        <v>43746.480927870369</v>
      </c>
    </row>
    <row r="516" spans="1:10" x14ac:dyDescent="0.25">
      <c r="A516" s="1" t="s">
        <v>515</v>
      </c>
      <c r="B516">
        <v>-1250</v>
      </c>
      <c r="C516">
        <v>0.26322600000000002</v>
      </c>
      <c r="D516">
        <v>0</v>
      </c>
      <c r="E516">
        <v>42.7</v>
      </c>
      <c r="F516">
        <v>30.1</v>
      </c>
      <c r="G516">
        <v>0</v>
      </c>
      <c r="H516" t="s">
        <v>7975</v>
      </c>
      <c r="I516">
        <v>-0.1875</v>
      </c>
      <c r="J516" s="3">
        <f t="shared" si="8"/>
        <v>43746.48737333333</v>
      </c>
    </row>
    <row r="517" spans="1:10" x14ac:dyDescent="0.25">
      <c r="A517" s="1" t="s">
        <v>516</v>
      </c>
      <c r="B517">
        <v>-1250</v>
      </c>
      <c r="C517">
        <v>0.26322600000000002</v>
      </c>
      <c r="D517">
        <v>0</v>
      </c>
      <c r="E517">
        <v>43.1</v>
      </c>
      <c r="F517">
        <v>30.1</v>
      </c>
      <c r="G517">
        <v>0</v>
      </c>
      <c r="H517" t="s">
        <v>7976</v>
      </c>
      <c r="I517">
        <v>-0.1875</v>
      </c>
      <c r="J517" s="3">
        <f t="shared" si="8"/>
        <v>43746.487469340274</v>
      </c>
    </row>
    <row r="518" spans="1:10" x14ac:dyDescent="0.25">
      <c r="A518" s="1" t="s">
        <v>517</v>
      </c>
      <c r="B518">
        <v>-1250</v>
      </c>
      <c r="C518">
        <v>0.26322600000000002</v>
      </c>
      <c r="D518">
        <v>0</v>
      </c>
      <c r="E518">
        <v>43.1</v>
      </c>
      <c r="F518">
        <v>30.1</v>
      </c>
      <c r="G518">
        <v>0</v>
      </c>
      <c r="H518" t="s">
        <v>7977</v>
      </c>
      <c r="I518">
        <v>-0.1875</v>
      </c>
      <c r="J518" s="3">
        <f t="shared" si="8"/>
        <v>43746.487564236108</v>
      </c>
    </row>
    <row r="519" spans="1:10" x14ac:dyDescent="0.25">
      <c r="A519" s="1" t="s">
        <v>518</v>
      </c>
      <c r="B519">
        <v>-1250</v>
      </c>
      <c r="C519">
        <v>0.26322600000000002</v>
      </c>
      <c r="D519">
        <v>0</v>
      </c>
      <c r="E519">
        <v>43.1</v>
      </c>
      <c r="F519">
        <v>30.1</v>
      </c>
      <c r="G519">
        <v>0</v>
      </c>
      <c r="H519" t="s">
        <v>7978</v>
      </c>
      <c r="I519">
        <v>-0.1875</v>
      </c>
      <c r="J519" s="3">
        <f t="shared" si="8"/>
        <v>43746.487916018516</v>
      </c>
    </row>
    <row r="520" spans="1:10" x14ac:dyDescent="0.25">
      <c r="A520" s="1" t="s">
        <v>519</v>
      </c>
      <c r="B520">
        <v>-1250</v>
      </c>
      <c r="C520">
        <v>20.689530000000001</v>
      </c>
      <c r="D520">
        <v>0</v>
      </c>
      <c r="E520">
        <v>43.2</v>
      </c>
      <c r="F520">
        <v>30.1</v>
      </c>
      <c r="G520">
        <v>0</v>
      </c>
      <c r="H520" t="s">
        <v>7979</v>
      </c>
      <c r="I520">
        <v>-0.1875</v>
      </c>
      <c r="J520" s="3">
        <f t="shared" si="8"/>
        <v>43746.488300092591</v>
      </c>
    </row>
    <row r="521" spans="1:10" x14ac:dyDescent="0.25">
      <c r="A521" s="1" t="s">
        <v>520</v>
      </c>
      <c r="B521">
        <v>-1250</v>
      </c>
      <c r="C521">
        <v>20.584240000000001</v>
      </c>
      <c r="D521">
        <v>22</v>
      </c>
      <c r="E521">
        <v>43.8</v>
      </c>
      <c r="F521">
        <v>30.1</v>
      </c>
      <c r="G521">
        <v>0</v>
      </c>
      <c r="H521" t="s">
        <v>7980</v>
      </c>
      <c r="I521">
        <v>-0.1875</v>
      </c>
      <c r="J521" s="3">
        <f t="shared" si="8"/>
        <v>43746.488380196759</v>
      </c>
    </row>
    <row r="522" spans="1:10" x14ac:dyDescent="0.25">
      <c r="A522" s="1" t="s">
        <v>521</v>
      </c>
      <c r="B522">
        <v>-1250</v>
      </c>
      <c r="C522">
        <v>20.636880000000001</v>
      </c>
      <c r="D522">
        <v>24</v>
      </c>
      <c r="E522">
        <v>45.7</v>
      </c>
      <c r="F522">
        <v>30.1</v>
      </c>
      <c r="G522">
        <v>0</v>
      </c>
      <c r="H522" t="s">
        <v>7981</v>
      </c>
      <c r="I522">
        <v>-0.1875</v>
      </c>
      <c r="J522" s="3">
        <f t="shared" si="8"/>
        <v>43746.488464016198</v>
      </c>
    </row>
    <row r="523" spans="1:10" x14ac:dyDescent="0.25">
      <c r="A523" s="1" t="s">
        <v>522</v>
      </c>
      <c r="B523">
        <v>-1250</v>
      </c>
      <c r="C523">
        <v>20.636880000000001</v>
      </c>
      <c r="D523">
        <v>25</v>
      </c>
      <c r="E523">
        <v>43.8</v>
      </c>
      <c r="F523">
        <v>30.1</v>
      </c>
      <c r="G523">
        <v>0</v>
      </c>
      <c r="H523" t="s">
        <v>7982</v>
      </c>
      <c r="I523">
        <v>-0.1875</v>
      </c>
      <c r="J523" s="3">
        <f t="shared" si="8"/>
        <v>43746.488547222216</v>
      </c>
    </row>
    <row r="524" spans="1:10" x14ac:dyDescent="0.25">
      <c r="A524" s="1" t="s">
        <v>523</v>
      </c>
      <c r="B524">
        <v>-1250</v>
      </c>
      <c r="C524">
        <v>20.636880000000001</v>
      </c>
      <c r="D524">
        <v>26</v>
      </c>
      <c r="E524">
        <v>43.7</v>
      </c>
      <c r="F524">
        <v>30.1</v>
      </c>
      <c r="G524">
        <v>0</v>
      </c>
      <c r="H524" t="s">
        <v>7983</v>
      </c>
      <c r="I524">
        <v>-0.1875</v>
      </c>
      <c r="J524" s="3">
        <f t="shared" si="8"/>
        <v>43746.488633483794</v>
      </c>
    </row>
    <row r="525" spans="1:10" x14ac:dyDescent="0.25">
      <c r="A525" s="1" t="s">
        <v>524</v>
      </c>
      <c r="B525">
        <v>-1250</v>
      </c>
      <c r="C525">
        <v>20.636880000000001</v>
      </c>
      <c r="D525">
        <v>29</v>
      </c>
      <c r="E525">
        <v>43.9</v>
      </c>
      <c r="F525">
        <v>30</v>
      </c>
      <c r="G525">
        <v>0</v>
      </c>
      <c r="H525" t="s">
        <v>7984</v>
      </c>
      <c r="I525">
        <v>-0.1875</v>
      </c>
      <c r="J525" s="3">
        <f t="shared" si="8"/>
        <v>43746.488714386571</v>
      </c>
    </row>
    <row r="526" spans="1:10" x14ac:dyDescent="0.25">
      <c r="A526" s="1" t="s">
        <v>525</v>
      </c>
      <c r="B526">
        <v>-1250</v>
      </c>
      <c r="C526">
        <v>20.636880000000001</v>
      </c>
      <c r="D526">
        <v>28</v>
      </c>
      <c r="E526">
        <v>45.3</v>
      </c>
      <c r="F526">
        <v>30.1</v>
      </c>
      <c r="G526">
        <v>0</v>
      </c>
      <c r="H526" t="s">
        <v>7985</v>
      </c>
      <c r="I526">
        <v>-0.1875</v>
      </c>
      <c r="J526" s="3">
        <f t="shared" si="8"/>
        <v>43746.488810081013</v>
      </c>
    </row>
    <row r="527" spans="1:10" x14ac:dyDescent="0.25">
      <c r="A527" s="1" t="s">
        <v>526</v>
      </c>
      <c r="B527">
        <v>-1250</v>
      </c>
      <c r="C527">
        <v>20.584240000000001</v>
      </c>
      <c r="D527">
        <v>28</v>
      </c>
      <c r="E527">
        <v>44.8</v>
      </c>
      <c r="F527">
        <v>30.1</v>
      </c>
      <c r="G527">
        <v>0</v>
      </c>
      <c r="H527" t="s">
        <v>7986</v>
      </c>
      <c r="I527">
        <v>-0.1875</v>
      </c>
      <c r="J527" s="3">
        <f t="shared" si="8"/>
        <v>43746.488893506939</v>
      </c>
    </row>
    <row r="528" spans="1:10" x14ac:dyDescent="0.25">
      <c r="A528" s="1" t="s">
        <v>527</v>
      </c>
      <c r="B528">
        <v>-1250</v>
      </c>
      <c r="C528">
        <v>20.689530000000001</v>
      </c>
      <c r="D528">
        <v>28</v>
      </c>
      <c r="E528">
        <v>44.1</v>
      </c>
      <c r="F528">
        <v>30</v>
      </c>
      <c r="G528">
        <v>0</v>
      </c>
      <c r="H528" t="s">
        <v>7987</v>
      </c>
      <c r="I528">
        <v>-0.1875</v>
      </c>
      <c r="J528" s="3">
        <f t="shared" si="8"/>
        <v>43746.488976979163</v>
      </c>
    </row>
    <row r="529" spans="1:10" x14ac:dyDescent="0.25">
      <c r="A529" s="1" t="s">
        <v>528</v>
      </c>
      <c r="B529">
        <v>-1250</v>
      </c>
      <c r="C529">
        <v>20.689530000000001</v>
      </c>
      <c r="D529">
        <v>29</v>
      </c>
      <c r="E529">
        <v>43.6</v>
      </c>
      <c r="F529">
        <v>30.1</v>
      </c>
      <c r="G529">
        <v>0</v>
      </c>
      <c r="H529" t="s">
        <v>7988</v>
      </c>
      <c r="I529">
        <v>-0.1875</v>
      </c>
      <c r="J529" s="3">
        <f t="shared" si="8"/>
        <v>43746.489060208332</v>
      </c>
    </row>
    <row r="530" spans="1:10" x14ac:dyDescent="0.25">
      <c r="A530" s="1" t="s">
        <v>529</v>
      </c>
      <c r="B530">
        <v>-1250</v>
      </c>
      <c r="C530">
        <v>20.689530000000001</v>
      </c>
      <c r="D530">
        <v>29</v>
      </c>
      <c r="E530">
        <v>43.3</v>
      </c>
      <c r="F530">
        <v>30.1</v>
      </c>
      <c r="G530">
        <v>0</v>
      </c>
      <c r="H530" t="s">
        <v>7989</v>
      </c>
      <c r="I530">
        <v>-0.1875</v>
      </c>
      <c r="J530" s="3">
        <f t="shared" si="8"/>
        <v>43746.489143553241</v>
      </c>
    </row>
    <row r="531" spans="1:10" x14ac:dyDescent="0.25">
      <c r="A531" s="1" t="s">
        <v>530</v>
      </c>
      <c r="B531">
        <v>-1250</v>
      </c>
      <c r="C531">
        <v>20.689530000000001</v>
      </c>
      <c r="D531">
        <v>30</v>
      </c>
      <c r="E531">
        <v>43.1</v>
      </c>
      <c r="F531">
        <v>30</v>
      </c>
      <c r="G531">
        <v>0</v>
      </c>
      <c r="H531" t="s">
        <v>7990</v>
      </c>
      <c r="I531">
        <v>-0.1875</v>
      </c>
      <c r="J531" s="3">
        <f t="shared" si="8"/>
        <v>43746.489227349535</v>
      </c>
    </row>
    <row r="532" spans="1:10" x14ac:dyDescent="0.25">
      <c r="A532" s="1" t="s">
        <v>531</v>
      </c>
      <c r="B532">
        <v>-1250</v>
      </c>
      <c r="C532">
        <v>20.689530000000001</v>
      </c>
      <c r="D532">
        <v>30</v>
      </c>
      <c r="E532">
        <v>43.2</v>
      </c>
      <c r="F532">
        <v>30</v>
      </c>
      <c r="G532">
        <v>0</v>
      </c>
      <c r="H532" t="s">
        <v>7991</v>
      </c>
      <c r="I532">
        <v>-0.1875</v>
      </c>
      <c r="J532" s="3">
        <f t="shared" si="8"/>
        <v>43746.489311006946</v>
      </c>
    </row>
    <row r="533" spans="1:10" x14ac:dyDescent="0.25">
      <c r="A533" s="1" t="s">
        <v>532</v>
      </c>
      <c r="B533">
        <v>-1250</v>
      </c>
      <c r="C533">
        <v>20.689530000000001</v>
      </c>
      <c r="D533">
        <v>29</v>
      </c>
      <c r="E533">
        <v>43.3</v>
      </c>
      <c r="F533">
        <v>30.1</v>
      </c>
      <c r="G533">
        <v>0</v>
      </c>
      <c r="H533" t="s">
        <v>7992</v>
      </c>
      <c r="I533">
        <v>-0.1875</v>
      </c>
      <c r="J533" s="3">
        <f t="shared" si="8"/>
        <v>43746.489394594908</v>
      </c>
    </row>
    <row r="534" spans="1:10" x14ac:dyDescent="0.25">
      <c r="A534" s="1" t="s">
        <v>533</v>
      </c>
      <c r="B534">
        <v>-1250</v>
      </c>
      <c r="C534">
        <v>20.689530000000001</v>
      </c>
      <c r="D534">
        <v>28</v>
      </c>
      <c r="E534">
        <v>43.8</v>
      </c>
      <c r="F534">
        <v>30</v>
      </c>
      <c r="G534">
        <v>0</v>
      </c>
      <c r="H534" t="s">
        <v>7993</v>
      </c>
      <c r="I534">
        <v>-0.1875</v>
      </c>
      <c r="J534" s="3">
        <f t="shared" si="8"/>
        <v>43746.489477951385</v>
      </c>
    </row>
    <row r="535" spans="1:10" x14ac:dyDescent="0.25">
      <c r="A535" s="1" t="s">
        <v>534</v>
      </c>
      <c r="B535">
        <v>-1250</v>
      </c>
      <c r="C535">
        <v>20.689530000000001</v>
      </c>
      <c r="D535">
        <v>28</v>
      </c>
      <c r="E535">
        <v>43.9</v>
      </c>
      <c r="F535">
        <v>30.1</v>
      </c>
      <c r="G535">
        <v>0</v>
      </c>
      <c r="H535" t="s">
        <v>7994</v>
      </c>
      <c r="I535">
        <v>-0.1875</v>
      </c>
      <c r="J535" s="3">
        <f t="shared" si="8"/>
        <v>43746.489561689814</v>
      </c>
    </row>
    <row r="536" spans="1:10" x14ac:dyDescent="0.25">
      <c r="A536" s="1" t="s">
        <v>535</v>
      </c>
      <c r="B536">
        <v>-1250</v>
      </c>
      <c r="C536">
        <v>20.689530000000001</v>
      </c>
      <c r="D536">
        <v>26</v>
      </c>
      <c r="E536">
        <v>43.3</v>
      </c>
      <c r="F536">
        <v>30</v>
      </c>
      <c r="G536">
        <v>0</v>
      </c>
      <c r="H536" t="s">
        <v>7995</v>
      </c>
      <c r="I536">
        <v>-0.1875</v>
      </c>
      <c r="J536" s="3">
        <f t="shared" si="8"/>
        <v>43746.489645023146</v>
      </c>
    </row>
    <row r="537" spans="1:10" x14ac:dyDescent="0.25">
      <c r="A537" s="1" t="s">
        <v>536</v>
      </c>
      <c r="B537">
        <v>-1250</v>
      </c>
      <c r="C537">
        <v>20.689530000000001</v>
      </c>
      <c r="D537">
        <v>25</v>
      </c>
      <c r="E537">
        <v>43.3</v>
      </c>
      <c r="F537">
        <v>30</v>
      </c>
      <c r="G537">
        <v>0</v>
      </c>
      <c r="H537" t="s">
        <v>7996</v>
      </c>
      <c r="I537">
        <v>-0.1875</v>
      </c>
      <c r="J537" s="3">
        <f t="shared" si="8"/>
        <v>43746.489728344903</v>
      </c>
    </row>
    <row r="538" spans="1:10" x14ac:dyDescent="0.25">
      <c r="A538" s="1" t="s">
        <v>537</v>
      </c>
      <c r="B538">
        <v>-1250</v>
      </c>
      <c r="C538">
        <v>20.689530000000001</v>
      </c>
      <c r="D538">
        <v>26</v>
      </c>
      <c r="E538">
        <v>43.3</v>
      </c>
      <c r="F538">
        <v>30</v>
      </c>
      <c r="G538">
        <v>0</v>
      </c>
      <c r="H538" t="s">
        <v>7997</v>
      </c>
      <c r="I538">
        <v>-0.1875</v>
      </c>
      <c r="J538" s="3">
        <f t="shared" si="8"/>
        <v>43746.489812141204</v>
      </c>
    </row>
    <row r="539" spans="1:10" x14ac:dyDescent="0.25">
      <c r="A539" s="1" t="s">
        <v>538</v>
      </c>
      <c r="B539">
        <v>-1250</v>
      </c>
      <c r="C539">
        <v>20.689530000000001</v>
      </c>
      <c r="D539">
        <v>26</v>
      </c>
      <c r="E539">
        <v>43.3</v>
      </c>
      <c r="F539">
        <v>30</v>
      </c>
      <c r="G539">
        <v>0</v>
      </c>
      <c r="H539" t="s">
        <v>7998</v>
      </c>
      <c r="I539">
        <v>-0.1875</v>
      </c>
      <c r="J539" s="3">
        <f t="shared" si="8"/>
        <v>43746.489895405095</v>
      </c>
    </row>
    <row r="540" spans="1:10" x14ac:dyDescent="0.25">
      <c r="A540" s="1" t="s">
        <v>539</v>
      </c>
      <c r="B540">
        <v>-1250</v>
      </c>
      <c r="C540">
        <v>20.689530000000001</v>
      </c>
      <c r="D540">
        <v>27</v>
      </c>
      <c r="E540">
        <v>43.2</v>
      </c>
      <c r="F540">
        <v>30.1</v>
      </c>
      <c r="G540">
        <v>0</v>
      </c>
      <c r="H540" t="s">
        <v>7999</v>
      </c>
      <c r="I540">
        <v>-0.1875</v>
      </c>
      <c r="J540" s="3">
        <f t="shared" si="8"/>
        <v>43746.489979756945</v>
      </c>
    </row>
    <row r="541" spans="1:10" x14ac:dyDescent="0.25">
      <c r="A541" s="1" t="s">
        <v>540</v>
      </c>
      <c r="B541">
        <v>-1250</v>
      </c>
      <c r="C541">
        <v>20.689530000000001</v>
      </c>
      <c r="D541">
        <v>27</v>
      </c>
      <c r="E541">
        <v>43.3</v>
      </c>
      <c r="F541">
        <v>30.1</v>
      </c>
      <c r="G541">
        <v>0</v>
      </c>
      <c r="H541" t="s">
        <v>8000</v>
      </c>
      <c r="I541">
        <v>-0.1875</v>
      </c>
      <c r="J541" s="3">
        <f t="shared" si="8"/>
        <v>43746.490062638892</v>
      </c>
    </row>
    <row r="542" spans="1:10" x14ac:dyDescent="0.25">
      <c r="A542" s="1" t="s">
        <v>541</v>
      </c>
      <c r="B542">
        <v>-1250</v>
      </c>
      <c r="C542">
        <v>20.689530000000001</v>
      </c>
      <c r="D542">
        <v>27</v>
      </c>
      <c r="E542">
        <v>43.2</v>
      </c>
      <c r="F542">
        <v>30.1</v>
      </c>
      <c r="G542">
        <v>0</v>
      </c>
      <c r="H542" t="s">
        <v>8001</v>
      </c>
      <c r="I542">
        <v>-0.1875</v>
      </c>
      <c r="J542" s="3">
        <f t="shared" si="8"/>
        <v>43746.490145856478</v>
      </c>
    </row>
    <row r="543" spans="1:10" x14ac:dyDescent="0.25">
      <c r="A543" s="1" t="s">
        <v>542</v>
      </c>
      <c r="B543">
        <v>-1250</v>
      </c>
      <c r="C543">
        <v>20.689530000000001</v>
      </c>
      <c r="D543">
        <v>27</v>
      </c>
      <c r="E543">
        <v>43.2</v>
      </c>
      <c r="F543">
        <v>30.1</v>
      </c>
      <c r="G543">
        <v>0</v>
      </c>
      <c r="H543" t="s">
        <v>8002</v>
      </c>
      <c r="I543">
        <v>-0.1875</v>
      </c>
      <c r="J543" s="3">
        <f t="shared" si="8"/>
        <v>43746.490248680559</v>
      </c>
    </row>
    <row r="544" spans="1:10" x14ac:dyDescent="0.25">
      <c r="A544" s="1" t="s">
        <v>543</v>
      </c>
      <c r="B544">
        <v>-1250</v>
      </c>
      <c r="C544">
        <v>0.26322600000000002</v>
      </c>
      <c r="D544">
        <v>0</v>
      </c>
      <c r="E544">
        <v>43.2</v>
      </c>
      <c r="F544">
        <v>30.3</v>
      </c>
      <c r="G544">
        <v>0</v>
      </c>
      <c r="H544" t="s">
        <v>8003</v>
      </c>
      <c r="I544">
        <v>-0.1875</v>
      </c>
      <c r="J544" s="3">
        <f t="shared" si="8"/>
        <v>43746.494477916662</v>
      </c>
    </row>
    <row r="545" spans="1:10" x14ac:dyDescent="0.25">
      <c r="A545" s="1" t="s">
        <v>544</v>
      </c>
      <c r="B545">
        <v>-1250</v>
      </c>
      <c r="C545">
        <v>0.26322600000000002</v>
      </c>
      <c r="D545">
        <v>0</v>
      </c>
      <c r="E545">
        <v>44.3</v>
      </c>
      <c r="F545">
        <v>30.3</v>
      </c>
      <c r="G545">
        <v>0</v>
      </c>
      <c r="H545" t="s">
        <v>8004</v>
      </c>
      <c r="I545">
        <v>-0.1875</v>
      </c>
      <c r="J545" s="3">
        <f t="shared" si="8"/>
        <v>43746.494572835647</v>
      </c>
    </row>
    <row r="546" spans="1:10" x14ac:dyDescent="0.25">
      <c r="A546" s="1" t="s">
        <v>545</v>
      </c>
      <c r="B546">
        <v>-1250</v>
      </c>
      <c r="C546">
        <v>0.26322600000000002</v>
      </c>
      <c r="D546">
        <v>0</v>
      </c>
      <c r="E546">
        <v>43.9</v>
      </c>
      <c r="F546">
        <v>30.3</v>
      </c>
      <c r="G546">
        <v>0</v>
      </c>
      <c r="H546" t="s">
        <v>8005</v>
      </c>
      <c r="I546">
        <v>-0.1875</v>
      </c>
      <c r="J546" s="3">
        <f t="shared" si="8"/>
        <v>43746.494667592589</v>
      </c>
    </row>
    <row r="547" spans="1:10" x14ac:dyDescent="0.25">
      <c r="A547" s="1" t="s">
        <v>546</v>
      </c>
      <c r="B547">
        <v>-1250</v>
      </c>
      <c r="C547">
        <v>0.26322600000000002</v>
      </c>
      <c r="D547">
        <v>0</v>
      </c>
      <c r="E547">
        <v>43.8</v>
      </c>
      <c r="F547">
        <v>30.3</v>
      </c>
      <c r="G547">
        <v>0</v>
      </c>
      <c r="H547" t="s">
        <v>8006</v>
      </c>
      <c r="I547">
        <v>-0.1875</v>
      </c>
      <c r="J547" s="3">
        <f t="shared" si="8"/>
        <v>43746.494762488423</v>
      </c>
    </row>
    <row r="548" spans="1:10" x14ac:dyDescent="0.25">
      <c r="A548" s="1" t="s">
        <v>547</v>
      </c>
      <c r="B548">
        <v>-1250</v>
      </c>
      <c r="C548">
        <v>0.26322600000000002</v>
      </c>
      <c r="D548">
        <v>0</v>
      </c>
      <c r="E548">
        <v>43.8</v>
      </c>
      <c r="F548">
        <v>30.3</v>
      </c>
      <c r="G548">
        <v>0</v>
      </c>
      <c r="H548" t="s">
        <v>8007</v>
      </c>
      <c r="I548">
        <v>-0.1875</v>
      </c>
      <c r="J548" s="3">
        <f t="shared" si="8"/>
        <v>43746.494857083329</v>
      </c>
    </row>
    <row r="549" spans="1:10" x14ac:dyDescent="0.25">
      <c r="A549" s="1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8008</v>
      </c>
      <c r="I549">
        <v>0</v>
      </c>
      <c r="J549" s="3">
        <f t="shared" si="8"/>
        <v>43746.495314722219</v>
      </c>
    </row>
    <row r="550" spans="1:10" x14ac:dyDescent="0.25">
      <c r="A550" s="1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8009</v>
      </c>
      <c r="I550">
        <v>0</v>
      </c>
      <c r="J550" s="3">
        <f t="shared" si="8"/>
        <v>43746.495688819443</v>
      </c>
    </row>
    <row r="551" spans="1:10" x14ac:dyDescent="0.25">
      <c r="A551" s="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8010</v>
      </c>
      <c r="I551">
        <v>0</v>
      </c>
      <c r="J551" s="3">
        <f t="shared" si="8"/>
        <v>43746.495740092585</v>
      </c>
    </row>
    <row r="552" spans="1:10" x14ac:dyDescent="0.25">
      <c r="A552" s="1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8011</v>
      </c>
      <c r="I552">
        <v>0</v>
      </c>
      <c r="J552" s="3">
        <f t="shared" si="8"/>
        <v>43746.495796666662</v>
      </c>
    </row>
    <row r="553" spans="1:10" x14ac:dyDescent="0.25">
      <c r="A553" s="1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103</v>
      </c>
      <c r="H553" t="s">
        <v>8012</v>
      </c>
      <c r="I553">
        <v>0</v>
      </c>
      <c r="J553" s="3">
        <f t="shared" si="8"/>
        <v>43746.495847604165</v>
      </c>
    </row>
    <row r="554" spans="1:10" x14ac:dyDescent="0.25">
      <c r="A554" s="1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8013</v>
      </c>
      <c r="I554">
        <v>0</v>
      </c>
      <c r="J554" s="3">
        <f t="shared" si="8"/>
        <v>43746.495897523149</v>
      </c>
    </row>
    <row r="555" spans="1:10" x14ac:dyDescent="0.25">
      <c r="A555" s="1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8014</v>
      </c>
      <c r="I555">
        <v>0</v>
      </c>
      <c r="J555" s="3">
        <f t="shared" si="8"/>
        <v>43746.495947847223</v>
      </c>
    </row>
    <row r="556" spans="1:10" x14ac:dyDescent="0.25">
      <c r="A556" s="1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8015</v>
      </c>
      <c r="I556">
        <v>0</v>
      </c>
      <c r="J556" s="3">
        <f t="shared" si="8"/>
        <v>43746.496012916665</v>
      </c>
    </row>
    <row r="557" spans="1:10" x14ac:dyDescent="0.25">
      <c r="A557" s="1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8016</v>
      </c>
      <c r="I557">
        <v>0</v>
      </c>
      <c r="J557" s="3">
        <f t="shared" si="8"/>
        <v>43746.496069259258</v>
      </c>
    </row>
    <row r="558" spans="1:10" x14ac:dyDescent="0.25">
      <c r="A558" s="1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8017</v>
      </c>
      <c r="I558">
        <v>0</v>
      </c>
      <c r="J558" s="3">
        <f t="shared" si="8"/>
        <v>43746.496119837961</v>
      </c>
    </row>
    <row r="559" spans="1:10" x14ac:dyDescent="0.25">
      <c r="A559" s="1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8018</v>
      </c>
      <c r="I559">
        <v>0</v>
      </c>
      <c r="J559" s="3">
        <f t="shared" si="8"/>
        <v>43746.496179456015</v>
      </c>
    </row>
    <row r="560" spans="1:10" x14ac:dyDescent="0.25">
      <c r="A560" s="1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8019</v>
      </c>
      <c r="I560">
        <v>0</v>
      </c>
      <c r="J560" s="3">
        <f t="shared" si="8"/>
        <v>43746.49622956018</v>
      </c>
    </row>
    <row r="561" spans="1:10" x14ac:dyDescent="0.25">
      <c r="A561" s="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8020</v>
      </c>
      <c r="I561">
        <v>0</v>
      </c>
      <c r="J561" s="3">
        <f t="shared" si="8"/>
        <v>43746.496281423613</v>
      </c>
    </row>
    <row r="562" spans="1:10" x14ac:dyDescent="0.25">
      <c r="A562" s="1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8021</v>
      </c>
      <c r="I562">
        <v>0</v>
      </c>
      <c r="J562" s="3">
        <f t="shared" si="8"/>
        <v>43746.496591828698</v>
      </c>
    </row>
    <row r="563" spans="1:10" x14ac:dyDescent="0.25">
      <c r="A563" s="1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8022</v>
      </c>
      <c r="I563">
        <v>0</v>
      </c>
      <c r="J563" s="3">
        <f t="shared" si="8"/>
        <v>43746.496643206017</v>
      </c>
    </row>
    <row r="564" spans="1:10" x14ac:dyDescent="0.25">
      <c r="A564" s="1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8023</v>
      </c>
      <c r="I564">
        <v>0</v>
      </c>
      <c r="J564" s="3">
        <f t="shared" si="8"/>
        <v>43746.496694131944</v>
      </c>
    </row>
    <row r="565" spans="1:10" x14ac:dyDescent="0.25">
      <c r="A565" s="1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8024</v>
      </c>
      <c r="I565">
        <v>0</v>
      </c>
      <c r="J565" s="3">
        <f t="shared" si="8"/>
        <v>43746.496744479162</v>
      </c>
    </row>
    <row r="566" spans="1:10" x14ac:dyDescent="0.25">
      <c r="A566" s="1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8025</v>
      </c>
      <c r="I566">
        <v>0</v>
      </c>
      <c r="J566" s="3">
        <f t="shared" si="8"/>
        <v>43746.496795497682</v>
      </c>
    </row>
    <row r="567" spans="1:10" x14ac:dyDescent="0.25">
      <c r="A567" s="1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 t="s">
        <v>8026</v>
      </c>
      <c r="I567">
        <v>0</v>
      </c>
      <c r="J567" s="3">
        <f t="shared" si="8"/>
        <v>43746.496846759255</v>
      </c>
    </row>
    <row r="568" spans="1:10" x14ac:dyDescent="0.25">
      <c r="A568" s="1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8027</v>
      </c>
      <c r="I568">
        <v>0</v>
      </c>
      <c r="J568" s="3">
        <f t="shared" si="8"/>
        <v>43746.496897835641</v>
      </c>
    </row>
    <row r="569" spans="1:10" x14ac:dyDescent="0.25">
      <c r="A569" s="1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5</v>
      </c>
      <c r="H569" t="s">
        <v>8028</v>
      </c>
      <c r="I569">
        <v>0</v>
      </c>
      <c r="J569" s="3">
        <f t="shared" si="8"/>
        <v>43746.496948622684</v>
      </c>
    </row>
    <row r="570" spans="1:10" x14ac:dyDescent="0.25">
      <c r="A570" s="1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8029</v>
      </c>
      <c r="I570">
        <v>0</v>
      </c>
      <c r="J570" s="3">
        <f t="shared" si="8"/>
        <v>43746.496999664349</v>
      </c>
    </row>
    <row r="571" spans="1:10" x14ac:dyDescent="0.25">
      <c r="A571" s="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8030</v>
      </c>
      <c r="I571">
        <v>0</v>
      </c>
      <c r="J571" s="3">
        <f t="shared" si="8"/>
        <v>43746.49705002315</v>
      </c>
    </row>
    <row r="572" spans="1:10" x14ac:dyDescent="0.25">
      <c r="A572" s="1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19</v>
      </c>
      <c r="H572" t="s">
        <v>8031</v>
      </c>
      <c r="I572">
        <v>0</v>
      </c>
      <c r="J572" s="3">
        <f t="shared" si="8"/>
        <v>43746.497101076391</v>
      </c>
    </row>
    <row r="573" spans="1:10" x14ac:dyDescent="0.25">
      <c r="A573" s="1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 t="s">
        <v>8032</v>
      </c>
      <c r="I573">
        <v>0</v>
      </c>
      <c r="J573" s="3">
        <f t="shared" si="8"/>
        <v>43746.497152326388</v>
      </c>
    </row>
    <row r="574" spans="1:10" x14ac:dyDescent="0.25">
      <c r="A574" s="1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 t="s">
        <v>8033</v>
      </c>
      <c r="I574">
        <v>0</v>
      </c>
      <c r="J574" s="3">
        <f t="shared" si="8"/>
        <v>43746.497203368053</v>
      </c>
    </row>
    <row r="575" spans="1:10" x14ac:dyDescent="0.25">
      <c r="A575" s="1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3</v>
      </c>
      <c r="H575" t="s">
        <v>8034</v>
      </c>
      <c r="I575">
        <v>0</v>
      </c>
      <c r="J575" s="3">
        <f t="shared" si="8"/>
        <v>43746.497253715272</v>
      </c>
    </row>
    <row r="576" spans="1:10" x14ac:dyDescent="0.25">
      <c r="A576" s="1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4</v>
      </c>
      <c r="H576" t="s">
        <v>8035</v>
      </c>
      <c r="I576">
        <v>0</v>
      </c>
      <c r="J576" s="3">
        <f t="shared" si="8"/>
        <v>43746.497304780089</v>
      </c>
    </row>
    <row r="577" spans="1:10" x14ac:dyDescent="0.25">
      <c r="A577" s="1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4</v>
      </c>
      <c r="H577" t="s">
        <v>8036</v>
      </c>
      <c r="I577">
        <v>0</v>
      </c>
      <c r="J577" s="3">
        <f t="shared" si="8"/>
        <v>43746.497356041662</v>
      </c>
    </row>
    <row r="578" spans="1:10" x14ac:dyDescent="0.25">
      <c r="A578" s="1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5</v>
      </c>
      <c r="H578" t="s">
        <v>8037</v>
      </c>
      <c r="I578">
        <v>0</v>
      </c>
      <c r="J578" s="3">
        <f t="shared" si="8"/>
        <v>43746.497407418974</v>
      </c>
    </row>
    <row r="579" spans="1:10" x14ac:dyDescent="0.25">
      <c r="A579" s="1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8038</v>
      </c>
      <c r="I579">
        <v>0</v>
      </c>
      <c r="J579" s="3">
        <f t="shared" ref="J579:J642" si="9">(H579/86400000)+25569+(7/24)</f>
        <v>43746.49775667824</v>
      </c>
    </row>
    <row r="580" spans="1:10" x14ac:dyDescent="0.25">
      <c r="A580" s="1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8039</v>
      </c>
      <c r="I580">
        <v>0</v>
      </c>
      <c r="J580" s="3">
        <f t="shared" si="9"/>
        <v>43746.49780704861</v>
      </c>
    </row>
    <row r="581" spans="1:10" x14ac:dyDescent="0.25">
      <c r="A581" s="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8040</v>
      </c>
      <c r="I581">
        <v>0</v>
      </c>
      <c r="J581" s="3">
        <f t="shared" si="9"/>
        <v>43746.497857060182</v>
      </c>
    </row>
    <row r="582" spans="1:10" x14ac:dyDescent="0.25">
      <c r="A582" s="1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8041</v>
      </c>
      <c r="I582">
        <v>0</v>
      </c>
      <c r="J582" s="3">
        <f t="shared" si="9"/>
        <v>43746.497908310186</v>
      </c>
    </row>
    <row r="583" spans="1:10" x14ac:dyDescent="0.25">
      <c r="A583" s="1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8042</v>
      </c>
      <c r="I583">
        <v>0</v>
      </c>
      <c r="J583" s="3">
        <f t="shared" si="9"/>
        <v>43746.497959236112</v>
      </c>
    </row>
    <row r="584" spans="1:10" x14ac:dyDescent="0.25">
      <c r="A584" s="1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8043</v>
      </c>
      <c r="I584">
        <v>0</v>
      </c>
      <c r="J584" s="3">
        <f t="shared" si="9"/>
        <v>43746.498342199069</v>
      </c>
    </row>
    <row r="585" spans="1:10" x14ac:dyDescent="0.25">
      <c r="A585" s="1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8044</v>
      </c>
      <c r="I585">
        <v>0</v>
      </c>
      <c r="J585" s="3">
        <f t="shared" si="9"/>
        <v>43746.498404120364</v>
      </c>
    </row>
    <row r="586" spans="1:10" x14ac:dyDescent="0.25">
      <c r="A586" s="1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8045</v>
      </c>
      <c r="I586">
        <v>0</v>
      </c>
      <c r="J586" s="3">
        <f t="shared" si="9"/>
        <v>43746.498785324067</v>
      </c>
    </row>
    <row r="587" spans="1:10" x14ac:dyDescent="0.25">
      <c r="A587" s="1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8046</v>
      </c>
      <c r="I587">
        <v>0</v>
      </c>
      <c r="J587" s="3">
        <f t="shared" si="9"/>
        <v>43746.498848634255</v>
      </c>
    </row>
    <row r="588" spans="1:10" x14ac:dyDescent="0.25">
      <c r="A588" s="1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8047</v>
      </c>
      <c r="I588">
        <v>0</v>
      </c>
      <c r="J588" s="3">
        <f t="shared" si="9"/>
        <v>43746.498917731478</v>
      </c>
    </row>
    <row r="589" spans="1:10" x14ac:dyDescent="0.25">
      <c r="A589" s="1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8048</v>
      </c>
      <c r="I589">
        <v>0</v>
      </c>
      <c r="J589" s="3">
        <f t="shared" si="9"/>
        <v>43746.498980682867</v>
      </c>
    </row>
    <row r="590" spans="1:10" x14ac:dyDescent="0.25">
      <c r="A590" s="1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 t="s">
        <v>8049</v>
      </c>
      <c r="I590">
        <v>0</v>
      </c>
      <c r="J590" s="3">
        <f t="shared" si="9"/>
        <v>43746.499042719901</v>
      </c>
    </row>
    <row r="591" spans="1:10" x14ac:dyDescent="0.25">
      <c r="A591" s="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 t="s">
        <v>8050</v>
      </c>
      <c r="I591">
        <v>0</v>
      </c>
      <c r="J591" s="3">
        <f t="shared" si="9"/>
        <v>43746.49910601852</v>
      </c>
    </row>
    <row r="592" spans="1:10" x14ac:dyDescent="0.25">
      <c r="A592" s="1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 t="s">
        <v>8051</v>
      </c>
      <c r="I592">
        <v>0</v>
      </c>
      <c r="J592" s="3">
        <f t="shared" si="9"/>
        <v>43746.499168194445</v>
      </c>
    </row>
    <row r="593" spans="1:10" x14ac:dyDescent="0.25">
      <c r="A593" s="1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 t="s">
        <v>8052</v>
      </c>
      <c r="I593">
        <v>0</v>
      </c>
      <c r="J593" s="3">
        <f t="shared" si="9"/>
        <v>43746.499230555557</v>
      </c>
    </row>
    <row r="594" spans="1:10" x14ac:dyDescent="0.25">
      <c r="A594" s="1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 t="s">
        <v>8053</v>
      </c>
      <c r="I594">
        <v>0</v>
      </c>
      <c r="J594" s="3">
        <f t="shared" si="9"/>
        <v>43746.499294004629</v>
      </c>
    </row>
    <row r="595" spans="1:10" x14ac:dyDescent="0.25">
      <c r="A595" s="1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 t="s">
        <v>8054</v>
      </c>
      <c r="I595">
        <v>0</v>
      </c>
      <c r="J595" s="3">
        <f t="shared" si="9"/>
        <v>43746.499356481479</v>
      </c>
    </row>
    <row r="596" spans="1:10" x14ac:dyDescent="0.25">
      <c r="A596" s="1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 t="s">
        <v>8055</v>
      </c>
      <c r="I596">
        <v>0</v>
      </c>
      <c r="J596" s="3">
        <f t="shared" si="9"/>
        <v>43746.499418194442</v>
      </c>
    </row>
    <row r="597" spans="1:10" x14ac:dyDescent="0.25">
      <c r="A597" s="1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 t="s">
        <v>8056</v>
      </c>
      <c r="I597">
        <v>0</v>
      </c>
      <c r="J597" s="3">
        <f t="shared" si="9"/>
        <v>43746.499480671293</v>
      </c>
    </row>
    <row r="598" spans="1:10" x14ac:dyDescent="0.25">
      <c r="A598" s="1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 t="s">
        <v>8057</v>
      </c>
      <c r="I598">
        <v>0</v>
      </c>
      <c r="J598" s="3">
        <f t="shared" si="9"/>
        <v>43746.499543171296</v>
      </c>
    </row>
    <row r="599" spans="1:10" x14ac:dyDescent="0.25">
      <c r="A599" s="1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</v>
      </c>
      <c r="H599" t="s">
        <v>8058</v>
      </c>
      <c r="I599">
        <v>0</v>
      </c>
      <c r="J599" s="3">
        <f t="shared" si="9"/>
        <v>43746.499615868051</v>
      </c>
    </row>
    <row r="600" spans="1:10" x14ac:dyDescent="0.25">
      <c r="A600" s="1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 t="s">
        <v>8059</v>
      </c>
      <c r="I600">
        <v>0</v>
      </c>
      <c r="J600" s="3">
        <f t="shared" si="9"/>
        <v>43746.499677916661</v>
      </c>
    </row>
    <row r="601" spans="1:10" x14ac:dyDescent="0.25">
      <c r="A601" s="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</v>
      </c>
      <c r="H601" t="s">
        <v>8060</v>
      </c>
      <c r="I601">
        <v>0</v>
      </c>
      <c r="J601" s="3">
        <f t="shared" si="9"/>
        <v>43746.49974013889</v>
      </c>
    </row>
    <row r="602" spans="1:10" x14ac:dyDescent="0.25">
      <c r="A602" s="1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 t="s">
        <v>8061</v>
      </c>
      <c r="I602">
        <v>0</v>
      </c>
      <c r="J602" s="3">
        <f t="shared" si="9"/>
        <v>43746.499802430553</v>
      </c>
    </row>
    <row r="603" spans="1:10" x14ac:dyDescent="0.25">
      <c r="A603" s="1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</v>
      </c>
      <c r="H603" t="s">
        <v>8062</v>
      </c>
      <c r="I603">
        <v>0</v>
      </c>
      <c r="J603" s="3">
        <f t="shared" si="9"/>
        <v>43746.49986491898</v>
      </c>
    </row>
    <row r="604" spans="1:10" x14ac:dyDescent="0.25">
      <c r="A604" s="1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 t="s">
        <v>8063</v>
      </c>
      <c r="I604">
        <v>0</v>
      </c>
      <c r="J604" s="3">
        <f t="shared" si="9"/>
        <v>43746.499927418983</v>
      </c>
    </row>
    <row r="605" spans="1:10" x14ac:dyDescent="0.25">
      <c r="A605" s="1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 t="s">
        <v>8064</v>
      </c>
      <c r="I605">
        <v>0</v>
      </c>
      <c r="J605" s="3">
        <f t="shared" si="9"/>
        <v>43746.499991643512</v>
      </c>
    </row>
    <row r="606" spans="1:10" x14ac:dyDescent="0.25">
      <c r="A606" s="1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 t="s">
        <v>8065</v>
      </c>
      <c r="I606">
        <v>0</v>
      </c>
      <c r="J606" s="3">
        <f t="shared" si="9"/>
        <v>43746.50005383102</v>
      </c>
    </row>
    <row r="607" spans="1:10" x14ac:dyDescent="0.25">
      <c r="A607" s="1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 t="s">
        <v>8066</v>
      </c>
      <c r="I607">
        <v>0</v>
      </c>
      <c r="J607" s="3">
        <f t="shared" si="9"/>
        <v>43746.500116666663</v>
      </c>
    </row>
    <row r="608" spans="1:10" x14ac:dyDescent="0.25">
      <c r="A608" s="1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 t="s">
        <v>8067</v>
      </c>
      <c r="I608">
        <v>0</v>
      </c>
      <c r="J608" s="3">
        <f t="shared" si="9"/>
        <v>43746.50017929398</v>
      </c>
    </row>
    <row r="609" spans="1:10" x14ac:dyDescent="0.25">
      <c r="A609" s="1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 t="s">
        <v>8068</v>
      </c>
      <c r="I609">
        <v>0</v>
      </c>
      <c r="J609" s="3">
        <f t="shared" si="9"/>
        <v>43746.500241689813</v>
      </c>
    </row>
    <row r="610" spans="1:10" x14ac:dyDescent="0.25">
      <c r="A610" s="1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 t="s">
        <v>8069</v>
      </c>
      <c r="I610">
        <v>0</v>
      </c>
      <c r="J610" s="3">
        <f t="shared" si="9"/>
        <v>43746.500304305555</v>
      </c>
    </row>
    <row r="611" spans="1:10" x14ac:dyDescent="0.25">
      <c r="A611" s="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 t="s">
        <v>8070</v>
      </c>
      <c r="I611">
        <v>0</v>
      </c>
      <c r="J611" s="3">
        <f t="shared" si="9"/>
        <v>43746.50036760416</v>
      </c>
    </row>
    <row r="612" spans="1:10" x14ac:dyDescent="0.25">
      <c r="A612" s="1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 t="s">
        <v>8071</v>
      </c>
      <c r="I612">
        <v>0</v>
      </c>
      <c r="J612" s="3">
        <f t="shared" si="9"/>
        <v>43746.500431168977</v>
      </c>
    </row>
    <row r="613" spans="1:10" x14ac:dyDescent="0.25">
      <c r="A613" s="1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 t="s">
        <v>8072</v>
      </c>
      <c r="I613">
        <v>0</v>
      </c>
      <c r="J613" s="3">
        <f t="shared" si="9"/>
        <v>43746.500493993051</v>
      </c>
    </row>
    <row r="614" spans="1:10" x14ac:dyDescent="0.25">
      <c r="A614" s="1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 t="s">
        <v>8073</v>
      </c>
      <c r="I614">
        <v>0</v>
      </c>
      <c r="J614" s="3">
        <f t="shared" si="9"/>
        <v>43746.500557083331</v>
      </c>
    </row>
    <row r="615" spans="1:10" x14ac:dyDescent="0.25">
      <c r="A615" s="1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 t="s">
        <v>8074</v>
      </c>
      <c r="I615">
        <v>0</v>
      </c>
      <c r="J615" s="3">
        <f t="shared" si="9"/>
        <v>43746.500620381943</v>
      </c>
    </row>
    <row r="616" spans="1:10" x14ac:dyDescent="0.25">
      <c r="A616" s="1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 t="s">
        <v>8075</v>
      </c>
      <c r="I616">
        <v>0</v>
      </c>
      <c r="J616" s="3">
        <f t="shared" si="9"/>
        <v>43746.500682094906</v>
      </c>
    </row>
    <row r="617" spans="1:10" x14ac:dyDescent="0.25">
      <c r="A617" s="1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 t="s">
        <v>8076</v>
      </c>
      <c r="I617">
        <v>0</v>
      </c>
      <c r="J617" s="3">
        <f t="shared" si="9"/>
        <v>43746.500744930549</v>
      </c>
    </row>
    <row r="618" spans="1:10" x14ac:dyDescent="0.25">
      <c r="A618" s="1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 t="s">
        <v>8077</v>
      </c>
      <c r="I618">
        <v>0</v>
      </c>
      <c r="J618" s="3">
        <f t="shared" si="9"/>
        <v>43746.500807557866</v>
      </c>
    </row>
    <row r="619" spans="1:10" x14ac:dyDescent="0.25">
      <c r="A619" s="1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 t="s">
        <v>8078</v>
      </c>
      <c r="I619">
        <v>0</v>
      </c>
      <c r="J619" s="3">
        <f t="shared" si="9"/>
        <v>43746.500870069438</v>
      </c>
    </row>
    <row r="620" spans="1:10" x14ac:dyDescent="0.25">
      <c r="A620" s="1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 t="s">
        <v>8079</v>
      </c>
      <c r="I620">
        <v>0</v>
      </c>
      <c r="J620" s="3">
        <f t="shared" si="9"/>
        <v>43746.500958900462</v>
      </c>
    </row>
    <row r="621" spans="1:10" x14ac:dyDescent="0.25">
      <c r="A621" s="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 t="s">
        <v>8080</v>
      </c>
      <c r="I621">
        <v>0</v>
      </c>
      <c r="J621" s="3">
        <f t="shared" si="9"/>
        <v>43746.50102186342</v>
      </c>
    </row>
    <row r="622" spans="1:10" x14ac:dyDescent="0.25">
      <c r="A622" s="1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 t="s">
        <v>8081</v>
      </c>
      <c r="I622">
        <v>0</v>
      </c>
      <c r="J622" s="3">
        <f t="shared" si="9"/>
        <v>43746.501084837961</v>
      </c>
    </row>
    <row r="623" spans="1:10" x14ac:dyDescent="0.25">
      <c r="A623" s="1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 t="s">
        <v>8082</v>
      </c>
      <c r="I623">
        <v>0</v>
      </c>
      <c r="J623" s="3">
        <f t="shared" si="9"/>
        <v>43746.501147326388</v>
      </c>
    </row>
    <row r="624" spans="1:10" x14ac:dyDescent="0.25">
      <c r="A624" s="1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 t="s">
        <v>8083</v>
      </c>
      <c r="I624">
        <v>0</v>
      </c>
      <c r="J624" s="3">
        <f t="shared" si="9"/>
        <v>43746.501209837959</v>
      </c>
    </row>
    <row r="625" spans="1:10" x14ac:dyDescent="0.25">
      <c r="A625" s="1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 t="s">
        <v>8084</v>
      </c>
      <c r="I625">
        <v>0</v>
      </c>
      <c r="J625" s="3">
        <f t="shared" si="9"/>
        <v>43746.501272789348</v>
      </c>
    </row>
    <row r="626" spans="1:10" x14ac:dyDescent="0.25">
      <c r="A626" s="1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 t="s">
        <v>8085</v>
      </c>
      <c r="I626">
        <v>0</v>
      </c>
      <c r="J626" s="3">
        <f t="shared" si="9"/>
        <v>43746.501334826382</v>
      </c>
    </row>
    <row r="627" spans="1:10" x14ac:dyDescent="0.25">
      <c r="A627" s="1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 t="s">
        <v>8086</v>
      </c>
      <c r="I627">
        <v>0</v>
      </c>
      <c r="J627" s="3">
        <f t="shared" si="9"/>
        <v>43746.501398252316</v>
      </c>
    </row>
    <row r="628" spans="1:10" x14ac:dyDescent="0.25">
      <c r="A628" s="1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 t="s">
        <v>8087</v>
      </c>
      <c r="I628">
        <v>0</v>
      </c>
      <c r="J628" s="3">
        <f t="shared" si="9"/>
        <v>43746.501460763888</v>
      </c>
    </row>
    <row r="629" spans="1:10" x14ac:dyDescent="0.25">
      <c r="A629" s="1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</v>
      </c>
      <c r="H629" t="s">
        <v>8088</v>
      </c>
      <c r="I629">
        <v>0</v>
      </c>
      <c r="J629" s="3">
        <f t="shared" si="9"/>
        <v>43746.501523749997</v>
      </c>
    </row>
    <row r="630" spans="1:10" x14ac:dyDescent="0.25">
      <c r="A630" s="1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 t="s">
        <v>8089</v>
      </c>
      <c r="I630">
        <v>0</v>
      </c>
      <c r="J630" s="3">
        <f t="shared" si="9"/>
        <v>43746.501586550927</v>
      </c>
    </row>
    <row r="631" spans="1:10" x14ac:dyDescent="0.25">
      <c r="A631" s="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</v>
      </c>
      <c r="H631" t="s">
        <v>8090</v>
      </c>
      <c r="I631">
        <v>0</v>
      </c>
      <c r="J631" s="3">
        <f t="shared" si="9"/>
        <v>43746.501649733793</v>
      </c>
    </row>
    <row r="632" spans="1:10" x14ac:dyDescent="0.25">
      <c r="A632" s="1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</v>
      </c>
      <c r="H632" t="s">
        <v>8091</v>
      </c>
      <c r="I632">
        <v>0</v>
      </c>
      <c r="J632" s="3">
        <f t="shared" si="9"/>
        <v>43746.501711666664</v>
      </c>
    </row>
    <row r="633" spans="1:10" x14ac:dyDescent="0.25">
      <c r="A633" s="1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 t="s">
        <v>8092</v>
      </c>
      <c r="I633">
        <v>0</v>
      </c>
      <c r="J633" s="3">
        <f t="shared" si="9"/>
        <v>43746.501774965276</v>
      </c>
    </row>
    <row r="634" spans="1:10" x14ac:dyDescent="0.25">
      <c r="A634" s="1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 t="s">
        <v>8093</v>
      </c>
      <c r="I634">
        <v>0</v>
      </c>
      <c r="J634" s="3">
        <f t="shared" si="9"/>
        <v>43746.501837141201</v>
      </c>
    </row>
    <row r="635" spans="1:10" x14ac:dyDescent="0.25">
      <c r="A635" s="1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</v>
      </c>
      <c r="H635" t="s">
        <v>8094</v>
      </c>
      <c r="I635">
        <v>0</v>
      </c>
      <c r="J635" s="3">
        <f t="shared" si="9"/>
        <v>43746.501900115742</v>
      </c>
    </row>
    <row r="636" spans="1:10" x14ac:dyDescent="0.25">
      <c r="A636" s="1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 t="s">
        <v>8095</v>
      </c>
      <c r="I636">
        <v>0</v>
      </c>
      <c r="J636" s="3">
        <f t="shared" si="9"/>
        <v>43746.501962592585</v>
      </c>
    </row>
    <row r="637" spans="1:10" x14ac:dyDescent="0.25">
      <c r="A637" s="1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 t="s">
        <v>8096</v>
      </c>
      <c r="I637">
        <v>0</v>
      </c>
      <c r="J637" s="3">
        <f t="shared" si="9"/>
        <v>43746.502027754628</v>
      </c>
    </row>
    <row r="638" spans="1:10" x14ac:dyDescent="0.25">
      <c r="A638" s="1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 t="s">
        <v>8097</v>
      </c>
      <c r="I638">
        <v>0</v>
      </c>
      <c r="J638" s="3">
        <f t="shared" si="9"/>
        <v>43746.502090381946</v>
      </c>
    </row>
    <row r="639" spans="1:10" x14ac:dyDescent="0.25">
      <c r="A639" s="1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 t="s">
        <v>8098</v>
      </c>
      <c r="I639">
        <v>0</v>
      </c>
      <c r="J639" s="3">
        <f t="shared" si="9"/>
        <v>43746.502153680551</v>
      </c>
    </row>
    <row r="640" spans="1:10" x14ac:dyDescent="0.25">
      <c r="A640" s="1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 t="s">
        <v>8099</v>
      </c>
      <c r="I640">
        <v>0</v>
      </c>
      <c r="J640" s="3">
        <f t="shared" si="9"/>
        <v>43746.502216331013</v>
      </c>
    </row>
    <row r="641" spans="1:10" x14ac:dyDescent="0.25">
      <c r="A641" s="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 t="s">
        <v>8100</v>
      </c>
      <c r="I641">
        <v>0</v>
      </c>
      <c r="J641" s="3">
        <f t="shared" si="9"/>
        <v>43746.502279594904</v>
      </c>
    </row>
    <row r="642" spans="1:10" x14ac:dyDescent="0.25">
      <c r="A642" s="1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 t="s">
        <v>8101</v>
      </c>
      <c r="I642">
        <v>0</v>
      </c>
      <c r="J642" s="3">
        <f t="shared" si="9"/>
        <v>43746.502342800923</v>
      </c>
    </row>
    <row r="643" spans="1:10" x14ac:dyDescent="0.25">
      <c r="A643" s="1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t="s">
        <v>8102</v>
      </c>
      <c r="I643">
        <v>0</v>
      </c>
      <c r="J643" s="3">
        <f t="shared" ref="J643:J706" si="10">(H643/86400000)+25569+(7/24)</f>
        <v>43746.502707523141</v>
      </c>
    </row>
    <row r="644" spans="1:10" x14ac:dyDescent="0.25">
      <c r="A644" s="1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t="s">
        <v>8103</v>
      </c>
      <c r="I644">
        <v>0</v>
      </c>
      <c r="J644" s="3">
        <f t="shared" si="10"/>
        <v>43746.502769467588</v>
      </c>
    </row>
    <row r="645" spans="1:10" x14ac:dyDescent="0.25">
      <c r="A645" s="1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t="s">
        <v>8104</v>
      </c>
      <c r="I645">
        <v>0</v>
      </c>
      <c r="J645" s="3">
        <f t="shared" si="10"/>
        <v>43746.502831504629</v>
      </c>
    </row>
    <row r="646" spans="1:10" x14ac:dyDescent="0.25">
      <c r="A646" s="1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t="s">
        <v>8105</v>
      </c>
      <c r="I646">
        <v>0</v>
      </c>
      <c r="J646" s="3">
        <f t="shared" si="10"/>
        <v>43746.503218206017</v>
      </c>
    </row>
    <row r="647" spans="1:10" x14ac:dyDescent="0.25">
      <c r="A647" s="1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t="s">
        <v>8106</v>
      </c>
      <c r="I647">
        <v>0</v>
      </c>
      <c r="J647" s="3">
        <f t="shared" si="10"/>
        <v>43746.503274814815</v>
      </c>
    </row>
    <row r="648" spans="1:10" x14ac:dyDescent="0.25">
      <c r="A648" s="1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t="s">
        <v>8107</v>
      </c>
      <c r="I648">
        <v>0</v>
      </c>
      <c r="J648" s="3">
        <f t="shared" si="10"/>
        <v>43746.503330567131</v>
      </c>
    </row>
    <row r="649" spans="1:10" x14ac:dyDescent="0.25">
      <c r="A649" s="1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8108</v>
      </c>
      <c r="I649">
        <v>0</v>
      </c>
      <c r="J649" s="3">
        <f t="shared" si="10"/>
        <v>43746.503386608798</v>
      </c>
    </row>
    <row r="650" spans="1:10" x14ac:dyDescent="0.25">
      <c r="A650" s="1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8109</v>
      </c>
      <c r="I650">
        <v>0</v>
      </c>
      <c r="J650" s="3">
        <f t="shared" si="10"/>
        <v>43746.50344226852</v>
      </c>
    </row>
    <row r="651" spans="1:10" x14ac:dyDescent="0.25">
      <c r="A651" s="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t="s">
        <v>8110</v>
      </c>
      <c r="I651">
        <v>0</v>
      </c>
      <c r="J651" s="3">
        <f t="shared" si="10"/>
        <v>43746.503504224536</v>
      </c>
    </row>
    <row r="652" spans="1:10" x14ac:dyDescent="0.25">
      <c r="A652" s="1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8111</v>
      </c>
      <c r="I652">
        <v>0</v>
      </c>
      <c r="J652" s="3">
        <f t="shared" si="10"/>
        <v>43746.503560335645</v>
      </c>
    </row>
    <row r="653" spans="1:10" x14ac:dyDescent="0.25">
      <c r="A653" s="1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t="s">
        <v>8112</v>
      </c>
      <c r="I653">
        <v>0</v>
      </c>
      <c r="J653" s="3">
        <f t="shared" si="10"/>
        <v>43746.503616689813</v>
      </c>
    </row>
    <row r="654" spans="1:10" x14ac:dyDescent="0.25">
      <c r="A654" s="1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t="s">
        <v>8113</v>
      </c>
      <c r="I654">
        <v>0</v>
      </c>
      <c r="J654" s="3">
        <f t="shared" si="10"/>
        <v>43746.503687175922</v>
      </c>
    </row>
    <row r="655" spans="1:10" x14ac:dyDescent="0.25">
      <c r="A655" s="1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t="s">
        <v>8114</v>
      </c>
      <c r="I655">
        <v>0</v>
      </c>
      <c r="J655" s="3">
        <f t="shared" si="10"/>
        <v>43746.503743078698</v>
      </c>
    </row>
    <row r="656" spans="1:10" x14ac:dyDescent="0.25">
      <c r="A656" s="1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t="s">
        <v>8115</v>
      </c>
      <c r="I656">
        <v>0</v>
      </c>
      <c r="J656" s="3">
        <f t="shared" si="10"/>
        <v>43746.503812002316</v>
      </c>
    </row>
    <row r="657" spans="1:10" x14ac:dyDescent="0.25">
      <c r="A657" s="1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8116</v>
      </c>
      <c r="I657">
        <v>0</v>
      </c>
      <c r="J657" s="3">
        <f t="shared" si="10"/>
        <v>43746.503868090273</v>
      </c>
    </row>
    <row r="658" spans="1:10" x14ac:dyDescent="0.25">
      <c r="A658" s="1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8117</v>
      </c>
      <c r="I658">
        <v>0</v>
      </c>
      <c r="J658" s="3">
        <f t="shared" si="10"/>
        <v>43746.503923761571</v>
      </c>
    </row>
    <row r="659" spans="1:10" x14ac:dyDescent="0.25">
      <c r="A659" s="1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t="s">
        <v>8118</v>
      </c>
      <c r="I659">
        <v>0</v>
      </c>
      <c r="J659" s="3">
        <f t="shared" si="10"/>
        <v>43746.503980208327</v>
      </c>
    </row>
    <row r="660" spans="1:10" x14ac:dyDescent="0.25">
      <c r="A660" s="1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8119</v>
      </c>
      <c r="I660">
        <v>0</v>
      </c>
      <c r="J660" s="3">
        <f t="shared" si="10"/>
        <v>43746.504036273145</v>
      </c>
    </row>
    <row r="661" spans="1:10" x14ac:dyDescent="0.25">
      <c r="A661" s="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t="s">
        <v>8120</v>
      </c>
      <c r="I661">
        <v>0</v>
      </c>
      <c r="J661" s="3">
        <f t="shared" si="10"/>
        <v>43746.504378761572</v>
      </c>
    </row>
    <row r="662" spans="1:10" x14ac:dyDescent="0.25">
      <c r="A662" s="1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8121</v>
      </c>
      <c r="I662">
        <v>0</v>
      </c>
      <c r="J662" s="3">
        <f t="shared" si="10"/>
        <v>43746.504436030089</v>
      </c>
    </row>
    <row r="663" spans="1:10" x14ac:dyDescent="0.25">
      <c r="A663" s="1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t="s">
        <v>8122</v>
      </c>
      <c r="I663">
        <v>0</v>
      </c>
      <c r="J663" s="3">
        <f t="shared" si="10"/>
        <v>43746.504492048603</v>
      </c>
    </row>
    <row r="664" spans="1:10" x14ac:dyDescent="0.25">
      <c r="A664" s="1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248</v>
      </c>
      <c r="H664" t="s">
        <v>8123</v>
      </c>
      <c r="I664">
        <v>0</v>
      </c>
      <c r="J664" s="3">
        <f t="shared" si="10"/>
        <v>43746.504548206016</v>
      </c>
    </row>
    <row r="665" spans="1:10" x14ac:dyDescent="0.25">
      <c r="A665" s="1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194</v>
      </c>
      <c r="H665" t="s">
        <v>8124</v>
      </c>
      <c r="I665">
        <v>0</v>
      </c>
      <c r="J665" s="3">
        <f t="shared" si="10"/>
        <v>43746.504604780093</v>
      </c>
    </row>
    <row r="666" spans="1:10" x14ac:dyDescent="0.25">
      <c r="A666" s="1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267</v>
      </c>
      <c r="H666" t="s">
        <v>8125</v>
      </c>
      <c r="I666">
        <v>0</v>
      </c>
      <c r="J666" s="3">
        <f t="shared" si="10"/>
        <v>43746.504661493054</v>
      </c>
    </row>
    <row r="667" spans="1:10" x14ac:dyDescent="0.25">
      <c r="A667" s="1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453</v>
      </c>
      <c r="H667" t="s">
        <v>8126</v>
      </c>
      <c r="I667">
        <v>0</v>
      </c>
      <c r="J667" s="3">
        <f t="shared" si="10"/>
        <v>43746.504718101853</v>
      </c>
    </row>
    <row r="668" spans="1:10" x14ac:dyDescent="0.25">
      <c r="A668" s="1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384</v>
      </c>
      <c r="H668" t="s">
        <v>8127</v>
      </c>
      <c r="I668">
        <v>0</v>
      </c>
      <c r="J668" s="3">
        <f t="shared" si="10"/>
        <v>43746.50477446759</v>
      </c>
    </row>
    <row r="669" spans="1:10" x14ac:dyDescent="0.25">
      <c r="A669" s="1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98</v>
      </c>
      <c r="H669" t="s">
        <v>8128</v>
      </c>
      <c r="I669">
        <v>0</v>
      </c>
      <c r="J669" s="3">
        <f t="shared" si="10"/>
        <v>43746.504831087957</v>
      </c>
    </row>
    <row r="670" spans="1:10" x14ac:dyDescent="0.25">
      <c r="A670" s="1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8129</v>
      </c>
      <c r="I670">
        <v>0</v>
      </c>
      <c r="J670" s="3">
        <f t="shared" si="10"/>
        <v>43746.504886967588</v>
      </c>
    </row>
    <row r="671" spans="1:10" x14ac:dyDescent="0.25">
      <c r="A671" s="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t="s">
        <v>8130</v>
      </c>
      <c r="I671">
        <v>0</v>
      </c>
      <c r="J671" s="3">
        <f t="shared" si="10"/>
        <v>43746.504944039349</v>
      </c>
    </row>
    <row r="672" spans="1:10" x14ac:dyDescent="0.25">
      <c r="A672" s="1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t="s">
        <v>8131</v>
      </c>
      <c r="I672">
        <v>0</v>
      </c>
      <c r="J672" s="3">
        <f t="shared" si="10"/>
        <v>43746.504999942124</v>
      </c>
    </row>
    <row r="673" spans="1:10" x14ac:dyDescent="0.25">
      <c r="A673" s="1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8132</v>
      </c>
      <c r="I673">
        <v>0</v>
      </c>
      <c r="J673" s="3">
        <f t="shared" si="10"/>
        <v>43746.505056539354</v>
      </c>
    </row>
    <row r="674" spans="1:10" x14ac:dyDescent="0.25">
      <c r="A674" s="1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t="s">
        <v>8133</v>
      </c>
      <c r="I674">
        <v>0</v>
      </c>
      <c r="J674" s="3">
        <f t="shared" si="10"/>
        <v>43746.505113055558</v>
      </c>
    </row>
    <row r="675" spans="1:10" x14ac:dyDescent="0.25">
      <c r="A675" s="1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8134</v>
      </c>
      <c r="I675">
        <v>0</v>
      </c>
      <c r="J675" s="3">
        <f t="shared" si="10"/>
        <v>43746.505169490738</v>
      </c>
    </row>
    <row r="676" spans="1:10" x14ac:dyDescent="0.25">
      <c r="A676" s="1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t="s">
        <v>8135</v>
      </c>
      <c r="I676">
        <v>0</v>
      </c>
      <c r="J676" s="3">
        <f t="shared" si="10"/>
        <v>43746.505225844907</v>
      </c>
    </row>
    <row r="677" spans="1:10" x14ac:dyDescent="0.25">
      <c r="A677" s="1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t="s">
        <v>8136</v>
      </c>
      <c r="I677">
        <v>0</v>
      </c>
      <c r="J677" s="3">
        <f t="shared" si="10"/>
        <v>43746.505282453705</v>
      </c>
    </row>
    <row r="678" spans="1:10" x14ac:dyDescent="0.25">
      <c r="A678" s="1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t="s">
        <v>8137</v>
      </c>
      <c r="I678">
        <v>0</v>
      </c>
      <c r="J678" s="3">
        <f t="shared" si="10"/>
        <v>43746.505338368057</v>
      </c>
    </row>
    <row r="679" spans="1:10" x14ac:dyDescent="0.25">
      <c r="A679" s="1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t="s">
        <v>8138</v>
      </c>
      <c r="I679">
        <v>0</v>
      </c>
      <c r="J679" s="3">
        <f t="shared" si="10"/>
        <v>43746.505394583328</v>
      </c>
    </row>
    <row r="680" spans="1:10" x14ac:dyDescent="0.25">
      <c r="A680" s="1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8139</v>
      </c>
      <c r="I680">
        <v>0</v>
      </c>
      <c r="J680" s="3">
        <f t="shared" si="10"/>
        <v>43746.505450983794</v>
      </c>
    </row>
    <row r="681" spans="1:10" x14ac:dyDescent="0.25">
      <c r="A681" s="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t="s">
        <v>8140</v>
      </c>
      <c r="I681">
        <v>0</v>
      </c>
      <c r="J681" s="3">
        <f t="shared" si="10"/>
        <v>43746.50550746527</v>
      </c>
    </row>
    <row r="682" spans="1:10" x14ac:dyDescent="0.25">
      <c r="A682" s="1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t="s">
        <v>8141</v>
      </c>
      <c r="I682">
        <v>0</v>
      </c>
      <c r="J682" s="3">
        <f t="shared" si="10"/>
        <v>43746.505635787034</v>
      </c>
    </row>
    <row r="683" spans="1:10" x14ac:dyDescent="0.25">
      <c r="A683" s="1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t="s">
        <v>8142</v>
      </c>
      <c r="I683">
        <v>0</v>
      </c>
      <c r="J683" s="3">
        <f t="shared" si="10"/>
        <v>43746.505692534723</v>
      </c>
    </row>
    <row r="684" spans="1:10" x14ac:dyDescent="0.25">
      <c r="A684" s="1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t="s">
        <v>8143</v>
      </c>
      <c r="I684">
        <v>0</v>
      </c>
      <c r="J684" s="3">
        <f t="shared" si="10"/>
        <v>43746.50574912037</v>
      </c>
    </row>
    <row r="685" spans="1:10" x14ac:dyDescent="0.25">
      <c r="A685" s="1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8144</v>
      </c>
      <c r="I685">
        <v>0</v>
      </c>
      <c r="J685" s="3">
        <f t="shared" si="10"/>
        <v>43746.505805613422</v>
      </c>
    </row>
    <row r="686" spans="1:10" x14ac:dyDescent="0.25">
      <c r="A686" s="1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30</v>
      </c>
      <c r="H686" t="s">
        <v>8145</v>
      </c>
      <c r="I686">
        <v>0</v>
      </c>
      <c r="J686" s="3">
        <f t="shared" si="10"/>
        <v>43746.505861157406</v>
      </c>
    </row>
    <row r="687" spans="1:10" x14ac:dyDescent="0.25">
      <c r="A687" s="1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t="s">
        <v>8146</v>
      </c>
      <c r="I687">
        <v>0</v>
      </c>
      <c r="J687" s="3">
        <f t="shared" si="10"/>
        <v>43746.50591753472</v>
      </c>
    </row>
    <row r="688" spans="1:10" x14ac:dyDescent="0.25">
      <c r="A688" s="1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8147</v>
      </c>
      <c r="I688">
        <v>0</v>
      </c>
      <c r="J688" s="3">
        <f t="shared" si="10"/>
        <v>43746.50597460648</v>
      </c>
    </row>
    <row r="689" spans="1:10" x14ac:dyDescent="0.25">
      <c r="A689" s="1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t="s">
        <v>8148</v>
      </c>
      <c r="I689">
        <v>0</v>
      </c>
      <c r="J689" s="3">
        <f t="shared" si="10"/>
        <v>43746.506030532408</v>
      </c>
    </row>
    <row r="690" spans="1:10" x14ac:dyDescent="0.25">
      <c r="A690" s="1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t="s">
        <v>8149</v>
      </c>
      <c r="I690">
        <v>0</v>
      </c>
      <c r="J690" s="3">
        <f t="shared" si="10"/>
        <v>43746.506087928239</v>
      </c>
    </row>
    <row r="691" spans="1:10" x14ac:dyDescent="0.25">
      <c r="A691" s="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t="s">
        <v>8150</v>
      </c>
      <c r="I691">
        <v>0</v>
      </c>
      <c r="J691" s="3">
        <f t="shared" si="10"/>
        <v>43746.506144421299</v>
      </c>
    </row>
    <row r="692" spans="1:10" x14ac:dyDescent="0.25">
      <c r="A692" s="1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7</v>
      </c>
      <c r="H692" t="s">
        <v>8151</v>
      </c>
      <c r="I692">
        <v>0</v>
      </c>
      <c r="J692" s="3">
        <f t="shared" si="10"/>
        <v>43746.5062014699</v>
      </c>
    </row>
    <row r="693" spans="1:10" x14ac:dyDescent="0.25">
      <c r="A693" s="1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102</v>
      </c>
      <c r="H693" t="s">
        <v>8152</v>
      </c>
      <c r="I693">
        <v>0</v>
      </c>
      <c r="J693" s="3">
        <f t="shared" si="10"/>
        <v>43746.506257962959</v>
      </c>
    </row>
    <row r="694" spans="1:10" x14ac:dyDescent="0.25">
      <c r="A694" s="1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350</v>
      </c>
      <c r="H694" t="s">
        <v>8153</v>
      </c>
      <c r="I694">
        <v>0</v>
      </c>
      <c r="J694" s="3">
        <f t="shared" si="10"/>
        <v>43746.506314432867</v>
      </c>
    </row>
    <row r="695" spans="1:10" x14ac:dyDescent="0.25">
      <c r="A695" s="1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3139</v>
      </c>
      <c r="H695" t="s">
        <v>8154</v>
      </c>
      <c r="I695">
        <v>0</v>
      </c>
      <c r="J695" s="3">
        <f t="shared" si="10"/>
        <v>43746.506370462965</v>
      </c>
    </row>
    <row r="696" spans="1:10" x14ac:dyDescent="0.25">
      <c r="A696" s="1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1807</v>
      </c>
      <c r="H696" t="s">
        <v>8155</v>
      </c>
      <c r="I696">
        <v>0</v>
      </c>
      <c r="J696" s="3">
        <f t="shared" si="10"/>
        <v>43746.506426944441</v>
      </c>
    </row>
    <row r="697" spans="1:10" x14ac:dyDescent="0.25">
      <c r="A697" s="1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2702</v>
      </c>
      <c r="H697" t="s">
        <v>8156</v>
      </c>
      <c r="I697">
        <v>0</v>
      </c>
      <c r="J697" s="3">
        <f t="shared" si="10"/>
        <v>43746.506483495366</v>
      </c>
    </row>
    <row r="698" spans="1:10" x14ac:dyDescent="0.25">
      <c r="A698" s="1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1334</v>
      </c>
      <c r="H698" t="s">
        <v>8157</v>
      </c>
      <c r="I698">
        <v>0</v>
      </c>
      <c r="J698" s="3">
        <f t="shared" si="10"/>
        <v>43746.50654037037</v>
      </c>
    </row>
    <row r="699" spans="1:10" x14ac:dyDescent="0.25">
      <c r="A699" s="1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645</v>
      </c>
      <c r="H699" t="s">
        <v>8158</v>
      </c>
      <c r="I699">
        <v>0</v>
      </c>
      <c r="J699" s="3">
        <f t="shared" si="10"/>
        <v>43746.506596851854</v>
      </c>
    </row>
    <row r="700" spans="1:10" x14ac:dyDescent="0.25">
      <c r="A700" s="1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576</v>
      </c>
      <c r="H700" t="s">
        <v>8159</v>
      </c>
      <c r="I700">
        <v>0</v>
      </c>
      <c r="J700" s="3">
        <f t="shared" si="10"/>
        <v>43746.506652881937</v>
      </c>
    </row>
    <row r="701" spans="1:10" x14ac:dyDescent="0.25">
      <c r="A701" s="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1741</v>
      </c>
      <c r="H701" t="s">
        <v>8160</v>
      </c>
      <c r="I701">
        <v>0</v>
      </c>
      <c r="J701" s="3">
        <f t="shared" si="10"/>
        <v>43746.506709444446</v>
      </c>
    </row>
    <row r="702" spans="1:10" x14ac:dyDescent="0.25">
      <c r="A702" s="1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1007</v>
      </c>
      <c r="H702" t="s">
        <v>8161</v>
      </c>
      <c r="I702">
        <v>0</v>
      </c>
      <c r="J702" s="3">
        <f t="shared" si="10"/>
        <v>43746.506766157407</v>
      </c>
    </row>
    <row r="703" spans="1:10" x14ac:dyDescent="0.25">
      <c r="A703" s="1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579</v>
      </c>
      <c r="H703" t="s">
        <v>8162</v>
      </c>
      <c r="I703">
        <v>0</v>
      </c>
      <c r="J703" s="3">
        <f t="shared" si="10"/>
        <v>43746.506822766205</v>
      </c>
    </row>
    <row r="704" spans="1:10" x14ac:dyDescent="0.25">
      <c r="A704" s="1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448</v>
      </c>
      <c r="H704" t="s">
        <v>8163</v>
      </c>
      <c r="I704">
        <v>0</v>
      </c>
      <c r="J704" s="3">
        <f t="shared" si="10"/>
        <v>43746.506879259257</v>
      </c>
    </row>
    <row r="705" spans="1:10" x14ac:dyDescent="0.25">
      <c r="A705" s="1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362</v>
      </c>
      <c r="H705" t="s">
        <v>8164</v>
      </c>
      <c r="I705">
        <v>0</v>
      </c>
      <c r="J705" s="3">
        <f t="shared" si="10"/>
        <v>43746.506935729165</v>
      </c>
    </row>
    <row r="706" spans="1:10" x14ac:dyDescent="0.25">
      <c r="A706" s="1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307</v>
      </c>
      <c r="H706" t="s">
        <v>8165</v>
      </c>
      <c r="I706">
        <v>0</v>
      </c>
      <c r="J706" s="3">
        <f t="shared" si="10"/>
        <v>43746.506992673611</v>
      </c>
    </row>
    <row r="707" spans="1:10" x14ac:dyDescent="0.25">
      <c r="A707" s="1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282</v>
      </c>
      <c r="H707" t="s">
        <v>8166</v>
      </c>
      <c r="I707">
        <v>0</v>
      </c>
      <c r="J707" s="3">
        <f t="shared" ref="J707:J770" si="11">(H707/86400000)+25569+(7/24)</f>
        <v>43746.507050428241</v>
      </c>
    </row>
    <row r="708" spans="1:10" x14ac:dyDescent="0.25">
      <c r="A708" s="1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286</v>
      </c>
      <c r="H708" t="s">
        <v>8167</v>
      </c>
      <c r="I708">
        <v>0</v>
      </c>
      <c r="J708" s="3">
        <f t="shared" si="11"/>
        <v>43746.507107025456</v>
      </c>
    </row>
    <row r="709" spans="1:10" x14ac:dyDescent="0.25">
      <c r="A709" s="1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254</v>
      </c>
      <c r="H709" t="s">
        <v>8168</v>
      </c>
      <c r="I709">
        <v>0</v>
      </c>
      <c r="J709" s="3">
        <f t="shared" si="11"/>
        <v>43746.507163391201</v>
      </c>
    </row>
    <row r="710" spans="1:10" x14ac:dyDescent="0.25">
      <c r="A710" s="1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230</v>
      </c>
      <c r="H710" t="s">
        <v>8169</v>
      </c>
      <c r="I710">
        <v>0</v>
      </c>
      <c r="J710" s="3">
        <f t="shared" si="11"/>
        <v>43746.507219398147</v>
      </c>
    </row>
    <row r="711" spans="1:10" x14ac:dyDescent="0.25">
      <c r="A711" s="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213</v>
      </c>
      <c r="H711" t="s">
        <v>8170</v>
      </c>
      <c r="I711">
        <v>0</v>
      </c>
      <c r="J711" s="3">
        <f t="shared" si="11"/>
        <v>43746.507275636577</v>
      </c>
    </row>
    <row r="712" spans="1:10" x14ac:dyDescent="0.25">
      <c r="A712" s="1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195</v>
      </c>
      <c r="H712" t="s">
        <v>8171</v>
      </c>
      <c r="I712">
        <v>0</v>
      </c>
      <c r="J712" s="3">
        <f t="shared" si="11"/>
        <v>43746.507332499998</v>
      </c>
    </row>
    <row r="713" spans="1:10" x14ac:dyDescent="0.25">
      <c r="A713" s="1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174</v>
      </c>
      <c r="H713" t="s">
        <v>8172</v>
      </c>
      <c r="I713">
        <v>0</v>
      </c>
      <c r="J713" s="3">
        <f t="shared" si="11"/>
        <v>43746.507388043981</v>
      </c>
    </row>
    <row r="714" spans="1:10" x14ac:dyDescent="0.25">
      <c r="A714" s="1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t="s">
        <v>8173</v>
      </c>
      <c r="I714">
        <v>0</v>
      </c>
      <c r="J714" s="3">
        <f t="shared" si="11"/>
        <v>43746.50872291666</v>
      </c>
    </row>
    <row r="715" spans="1:10" x14ac:dyDescent="0.25">
      <c r="A715" s="1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t="s">
        <v>8174</v>
      </c>
      <c r="I715">
        <v>0</v>
      </c>
      <c r="J715" s="3">
        <f t="shared" si="11"/>
        <v>43746.508778599535</v>
      </c>
    </row>
    <row r="716" spans="1:10" x14ac:dyDescent="0.25">
      <c r="A716" s="1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8175</v>
      </c>
      <c r="I716">
        <v>0</v>
      </c>
      <c r="J716" s="3">
        <f t="shared" si="11"/>
        <v>43746.508834143511</v>
      </c>
    </row>
    <row r="717" spans="1:10" x14ac:dyDescent="0.25">
      <c r="A717" s="1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t="s">
        <v>8176</v>
      </c>
      <c r="I717">
        <v>0</v>
      </c>
      <c r="J717" s="3">
        <f t="shared" si="11"/>
        <v>43746.50889045139</v>
      </c>
    </row>
    <row r="718" spans="1:10" x14ac:dyDescent="0.25">
      <c r="A718" s="1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t="s">
        <v>8177</v>
      </c>
      <c r="I718">
        <v>0</v>
      </c>
      <c r="J718" s="3">
        <f t="shared" si="11"/>
        <v>43746.508947002316</v>
      </c>
    </row>
    <row r="719" spans="1:10" x14ac:dyDescent="0.25">
      <c r="A719" s="1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8178</v>
      </c>
      <c r="I719">
        <v>0</v>
      </c>
      <c r="J719" s="3">
        <f t="shared" si="11"/>
        <v>43746.509005740743</v>
      </c>
    </row>
    <row r="720" spans="1:10" x14ac:dyDescent="0.25">
      <c r="A720" s="1" t="s">
        <v>719</v>
      </c>
      <c r="B720">
        <v>-1250</v>
      </c>
      <c r="C720">
        <v>0</v>
      </c>
      <c r="D720">
        <v>0</v>
      </c>
      <c r="E720">
        <v>0</v>
      </c>
      <c r="F720">
        <v>0</v>
      </c>
      <c r="G720">
        <v>0</v>
      </c>
      <c r="H720" t="s">
        <v>8179</v>
      </c>
      <c r="I720">
        <v>-0.1875</v>
      </c>
      <c r="J720" s="3">
        <f t="shared" si="11"/>
        <v>43746.50942858796</v>
      </c>
    </row>
    <row r="721" spans="1:10" x14ac:dyDescent="0.25">
      <c r="A721" s="1" t="s">
        <v>720</v>
      </c>
      <c r="B721">
        <v>-1250</v>
      </c>
      <c r="C721">
        <v>0</v>
      </c>
      <c r="D721">
        <v>0</v>
      </c>
      <c r="E721">
        <v>0</v>
      </c>
      <c r="F721">
        <v>0</v>
      </c>
      <c r="G721">
        <v>0</v>
      </c>
      <c r="H721" t="s">
        <v>8180</v>
      </c>
      <c r="I721">
        <v>-0.1875</v>
      </c>
      <c r="J721" s="3">
        <f t="shared" si="11"/>
        <v>43746.509490254626</v>
      </c>
    </row>
    <row r="722" spans="1:10" x14ac:dyDescent="0.25">
      <c r="A722" s="1" t="s">
        <v>721</v>
      </c>
      <c r="B722">
        <v>-1250</v>
      </c>
      <c r="C722">
        <v>0</v>
      </c>
      <c r="D722">
        <v>0</v>
      </c>
      <c r="E722">
        <v>0</v>
      </c>
      <c r="F722">
        <v>0</v>
      </c>
      <c r="G722">
        <v>0</v>
      </c>
      <c r="H722" t="s">
        <v>8181</v>
      </c>
      <c r="I722">
        <v>-0.1875</v>
      </c>
      <c r="J722" s="3">
        <f t="shared" si="11"/>
        <v>43746.509554490738</v>
      </c>
    </row>
    <row r="723" spans="1:10" x14ac:dyDescent="0.25">
      <c r="A723" s="1" t="s">
        <v>722</v>
      </c>
      <c r="B723">
        <v>-1250</v>
      </c>
      <c r="C723">
        <v>0</v>
      </c>
      <c r="D723">
        <v>0</v>
      </c>
      <c r="E723">
        <v>0</v>
      </c>
      <c r="F723">
        <v>0</v>
      </c>
      <c r="G723">
        <v>0</v>
      </c>
      <c r="H723" t="s">
        <v>8182</v>
      </c>
      <c r="I723">
        <v>-0.1875</v>
      </c>
      <c r="J723" s="3">
        <f t="shared" si="11"/>
        <v>43746.509616284719</v>
      </c>
    </row>
    <row r="724" spans="1:10" x14ac:dyDescent="0.25">
      <c r="A724" s="1" t="s">
        <v>723</v>
      </c>
      <c r="B724">
        <v>14328.13</v>
      </c>
      <c r="C724">
        <v>0</v>
      </c>
      <c r="D724">
        <v>0</v>
      </c>
      <c r="E724">
        <v>0</v>
      </c>
      <c r="F724">
        <v>0</v>
      </c>
      <c r="G724">
        <v>0</v>
      </c>
      <c r="H724" t="s">
        <v>8183</v>
      </c>
      <c r="I724">
        <v>4985.4380000000001</v>
      </c>
      <c r="J724" s="3">
        <f t="shared" si="11"/>
        <v>43746.510183634258</v>
      </c>
    </row>
    <row r="725" spans="1:10" x14ac:dyDescent="0.25">
      <c r="A725" s="1" t="s">
        <v>724</v>
      </c>
      <c r="B725">
        <v>14315.63</v>
      </c>
      <c r="C725">
        <v>0</v>
      </c>
      <c r="D725">
        <v>0</v>
      </c>
      <c r="E725">
        <v>0</v>
      </c>
      <c r="F725">
        <v>0</v>
      </c>
      <c r="G725">
        <v>0</v>
      </c>
      <c r="H725" t="s">
        <v>8184</v>
      </c>
      <c r="I725">
        <v>4981.5</v>
      </c>
      <c r="J725" s="3">
        <f t="shared" si="11"/>
        <v>43746.510248599538</v>
      </c>
    </row>
    <row r="726" spans="1:10" x14ac:dyDescent="0.25">
      <c r="A726" s="1" t="s">
        <v>725</v>
      </c>
      <c r="B726">
        <v>14325</v>
      </c>
      <c r="C726">
        <v>0</v>
      </c>
      <c r="D726">
        <v>0</v>
      </c>
      <c r="E726">
        <v>0</v>
      </c>
      <c r="F726">
        <v>0</v>
      </c>
      <c r="G726">
        <v>0</v>
      </c>
      <c r="H726" t="s">
        <v>8185</v>
      </c>
      <c r="I726">
        <v>4984.875</v>
      </c>
      <c r="J726" s="3">
        <f t="shared" si="11"/>
        <v>43746.510310509257</v>
      </c>
    </row>
    <row r="727" spans="1:10" x14ac:dyDescent="0.25">
      <c r="A727" s="1" t="s">
        <v>726</v>
      </c>
      <c r="B727">
        <v>14321.88</v>
      </c>
      <c r="C727">
        <v>0</v>
      </c>
      <c r="D727">
        <v>0</v>
      </c>
      <c r="E727">
        <v>0</v>
      </c>
      <c r="F727">
        <v>0</v>
      </c>
      <c r="G727">
        <v>0</v>
      </c>
      <c r="H727" t="s">
        <v>8186</v>
      </c>
      <c r="I727">
        <v>4983</v>
      </c>
      <c r="J727" s="3">
        <f t="shared" si="11"/>
        <v>43746.51037254629</v>
      </c>
    </row>
    <row r="728" spans="1:10" x14ac:dyDescent="0.25">
      <c r="A728" s="1" t="s">
        <v>727</v>
      </c>
      <c r="B728">
        <v>4234.375</v>
      </c>
      <c r="C728">
        <v>0</v>
      </c>
      <c r="D728">
        <v>0</v>
      </c>
      <c r="E728">
        <v>0</v>
      </c>
      <c r="F728">
        <v>0</v>
      </c>
      <c r="G728">
        <v>0</v>
      </c>
      <c r="H728" t="s">
        <v>8187</v>
      </c>
      <c r="I728">
        <v>1755.5630000000001</v>
      </c>
      <c r="J728" s="3">
        <f t="shared" si="11"/>
        <v>43746.5104474537</v>
      </c>
    </row>
    <row r="729" spans="1:10" x14ac:dyDescent="0.25">
      <c r="A729" s="1" t="s">
        <v>728</v>
      </c>
      <c r="B729">
        <v>-1250</v>
      </c>
      <c r="C729">
        <v>0</v>
      </c>
      <c r="D729">
        <v>0</v>
      </c>
      <c r="E729">
        <v>0</v>
      </c>
      <c r="F729">
        <v>0</v>
      </c>
      <c r="G729">
        <v>0</v>
      </c>
      <c r="H729" t="s">
        <v>8188</v>
      </c>
      <c r="I729">
        <v>-0.1875</v>
      </c>
      <c r="J729" s="3">
        <f t="shared" si="11"/>
        <v>43746.510510960645</v>
      </c>
    </row>
    <row r="730" spans="1:10" x14ac:dyDescent="0.25">
      <c r="A730" s="1" t="s">
        <v>729</v>
      </c>
      <c r="B730">
        <v>5656.25</v>
      </c>
      <c r="C730">
        <v>0</v>
      </c>
      <c r="D730">
        <v>0</v>
      </c>
      <c r="E730">
        <v>0</v>
      </c>
      <c r="F730">
        <v>0</v>
      </c>
      <c r="G730">
        <v>0</v>
      </c>
      <c r="H730" t="s">
        <v>8189</v>
      </c>
      <c r="I730">
        <v>2210.25</v>
      </c>
      <c r="J730" s="3">
        <f t="shared" si="11"/>
        <v>43746.51059035879</v>
      </c>
    </row>
    <row r="731" spans="1:10" x14ac:dyDescent="0.25">
      <c r="A731" s="1" t="s">
        <v>730</v>
      </c>
      <c r="B731">
        <v>-1250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8190</v>
      </c>
      <c r="I731">
        <v>-0.1875</v>
      </c>
      <c r="J731" s="3">
        <f t="shared" si="11"/>
        <v>43746.510660127307</v>
      </c>
    </row>
    <row r="732" spans="1:10" x14ac:dyDescent="0.25">
      <c r="A732" s="1" t="s">
        <v>731</v>
      </c>
      <c r="B732">
        <v>4821.875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8191</v>
      </c>
      <c r="I732">
        <v>1943.4380000000001</v>
      </c>
      <c r="J732" s="3">
        <f t="shared" si="11"/>
        <v>43746.510727048611</v>
      </c>
    </row>
    <row r="733" spans="1:10" x14ac:dyDescent="0.25">
      <c r="A733" s="1" t="s">
        <v>732</v>
      </c>
      <c r="B733">
        <v>-434.375</v>
      </c>
      <c r="C733">
        <v>0</v>
      </c>
      <c r="D733">
        <v>0</v>
      </c>
      <c r="E733">
        <v>0</v>
      </c>
      <c r="F733">
        <v>0</v>
      </c>
      <c r="G733">
        <v>0</v>
      </c>
      <c r="H733" t="s">
        <v>8192</v>
      </c>
      <c r="I733">
        <v>261</v>
      </c>
      <c r="J733" s="3">
        <f t="shared" si="11"/>
        <v>43746.510788981475</v>
      </c>
    </row>
    <row r="734" spans="1:10" x14ac:dyDescent="0.25">
      <c r="A734" s="1" t="s">
        <v>733</v>
      </c>
      <c r="B734">
        <v>-9.375</v>
      </c>
      <c r="C734">
        <v>0</v>
      </c>
      <c r="D734">
        <v>0</v>
      </c>
      <c r="E734">
        <v>0</v>
      </c>
      <c r="F734">
        <v>0</v>
      </c>
      <c r="G734">
        <v>0</v>
      </c>
      <c r="H734" t="s">
        <v>8193</v>
      </c>
      <c r="I734">
        <v>396.9375</v>
      </c>
      <c r="J734" s="3">
        <f t="shared" si="11"/>
        <v>43746.510850891202</v>
      </c>
    </row>
    <row r="735" spans="1:10" x14ac:dyDescent="0.25">
      <c r="A735" s="1" t="s">
        <v>734</v>
      </c>
      <c r="B735">
        <v>-1250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8194</v>
      </c>
      <c r="I735">
        <v>-0.1875</v>
      </c>
      <c r="J735" s="3">
        <f t="shared" si="11"/>
        <v>43746.510912465274</v>
      </c>
    </row>
    <row r="736" spans="1:10" x14ac:dyDescent="0.25">
      <c r="A736" s="1" t="s">
        <v>735</v>
      </c>
      <c r="B736">
        <v>300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8195</v>
      </c>
      <c r="I736">
        <v>496.6875</v>
      </c>
      <c r="J736" s="3">
        <f t="shared" si="11"/>
        <v>43746.510974050929</v>
      </c>
    </row>
    <row r="737" spans="1:10" x14ac:dyDescent="0.25">
      <c r="A737" s="1" t="s">
        <v>736</v>
      </c>
      <c r="B737">
        <v>368.75</v>
      </c>
      <c r="C737">
        <v>0</v>
      </c>
      <c r="D737">
        <v>0</v>
      </c>
      <c r="E737">
        <v>0</v>
      </c>
      <c r="F737">
        <v>0</v>
      </c>
      <c r="G737">
        <v>0</v>
      </c>
      <c r="H737" t="s">
        <v>8196</v>
      </c>
      <c r="I737">
        <v>518.25</v>
      </c>
      <c r="J737" s="3">
        <f t="shared" si="11"/>
        <v>43746.51103559028</v>
      </c>
    </row>
    <row r="738" spans="1:10" x14ac:dyDescent="0.25">
      <c r="A738" s="1" t="s">
        <v>737</v>
      </c>
      <c r="B738">
        <v>390.625</v>
      </c>
      <c r="C738">
        <v>0</v>
      </c>
      <c r="D738">
        <v>0</v>
      </c>
      <c r="E738">
        <v>0</v>
      </c>
      <c r="F738">
        <v>0</v>
      </c>
      <c r="G738">
        <v>0</v>
      </c>
      <c r="H738" t="s">
        <v>8197</v>
      </c>
      <c r="I738">
        <v>525.75</v>
      </c>
      <c r="J738" s="3">
        <f t="shared" si="11"/>
        <v>43746.511107534716</v>
      </c>
    </row>
    <row r="739" spans="1:10" x14ac:dyDescent="0.25">
      <c r="A739" s="1" t="s">
        <v>738</v>
      </c>
      <c r="B739">
        <v>400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8198</v>
      </c>
      <c r="I739">
        <v>528</v>
      </c>
      <c r="J739" s="3">
        <f t="shared" si="11"/>
        <v>43746.511169016201</v>
      </c>
    </row>
    <row r="740" spans="1:10" x14ac:dyDescent="0.25">
      <c r="A740" s="1" t="s">
        <v>739</v>
      </c>
      <c r="B740">
        <v>400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8199</v>
      </c>
      <c r="I740">
        <v>528.9375</v>
      </c>
      <c r="J740" s="3">
        <f t="shared" si="11"/>
        <v>43746.511230578697</v>
      </c>
    </row>
    <row r="741" spans="1:10" x14ac:dyDescent="0.25">
      <c r="A741" s="1" t="s">
        <v>740</v>
      </c>
      <c r="B741">
        <v>-1250</v>
      </c>
      <c r="C741">
        <v>0</v>
      </c>
      <c r="D741">
        <v>0</v>
      </c>
      <c r="E741">
        <v>0</v>
      </c>
      <c r="F741">
        <v>0</v>
      </c>
      <c r="G741">
        <v>0</v>
      </c>
      <c r="H741" t="s">
        <v>8200</v>
      </c>
      <c r="I741">
        <v>-0.1875</v>
      </c>
      <c r="J741" s="3">
        <f t="shared" si="11"/>
        <v>43746.511302256942</v>
      </c>
    </row>
    <row r="742" spans="1:10" x14ac:dyDescent="0.25">
      <c r="A742" s="1" t="s">
        <v>741</v>
      </c>
      <c r="B742">
        <v>403.125</v>
      </c>
      <c r="C742">
        <v>0</v>
      </c>
      <c r="D742">
        <v>0</v>
      </c>
      <c r="E742">
        <v>0</v>
      </c>
      <c r="F742">
        <v>0</v>
      </c>
      <c r="G742">
        <v>0</v>
      </c>
      <c r="H742" t="s">
        <v>8201</v>
      </c>
      <c r="I742">
        <v>529.6875</v>
      </c>
      <c r="J742" s="3">
        <f t="shared" si="11"/>
        <v>43746.511365081016</v>
      </c>
    </row>
    <row r="743" spans="1:10" x14ac:dyDescent="0.25">
      <c r="A743" s="1" t="s">
        <v>742</v>
      </c>
      <c r="B743">
        <v>-1250</v>
      </c>
      <c r="C743">
        <v>0</v>
      </c>
      <c r="D743">
        <v>0</v>
      </c>
      <c r="E743">
        <v>0</v>
      </c>
      <c r="F743">
        <v>0</v>
      </c>
      <c r="G743">
        <v>0</v>
      </c>
      <c r="H743" t="s">
        <v>8202</v>
      </c>
      <c r="I743">
        <v>-0.1875</v>
      </c>
      <c r="J743" s="3">
        <f t="shared" si="11"/>
        <v>43746.511426331017</v>
      </c>
    </row>
    <row r="744" spans="1:10" x14ac:dyDescent="0.25">
      <c r="A744" s="1" t="s">
        <v>743</v>
      </c>
      <c r="B744">
        <v>390.625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8203</v>
      </c>
      <c r="I744">
        <v>525.5625</v>
      </c>
      <c r="J744" s="3">
        <f t="shared" si="11"/>
        <v>43746.51148833333</v>
      </c>
    </row>
    <row r="745" spans="1:10" x14ac:dyDescent="0.25">
      <c r="A745" s="1" t="s">
        <v>744</v>
      </c>
      <c r="B745">
        <v>390.625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8204</v>
      </c>
      <c r="I745">
        <v>525</v>
      </c>
      <c r="J745" s="3">
        <f t="shared" si="11"/>
        <v>43746.511549467592</v>
      </c>
    </row>
    <row r="746" spans="1:10" x14ac:dyDescent="0.25">
      <c r="A746" s="1" t="s">
        <v>745</v>
      </c>
      <c r="B746">
        <v>390.625</v>
      </c>
      <c r="C746">
        <v>0</v>
      </c>
      <c r="D746">
        <v>0</v>
      </c>
      <c r="E746">
        <v>0</v>
      </c>
      <c r="F746">
        <v>0</v>
      </c>
      <c r="G746">
        <v>0</v>
      </c>
      <c r="H746" t="s">
        <v>8205</v>
      </c>
      <c r="I746">
        <v>525.5625</v>
      </c>
      <c r="J746" s="3">
        <f t="shared" si="11"/>
        <v>43746.511610694441</v>
      </c>
    </row>
    <row r="747" spans="1:10" x14ac:dyDescent="0.25">
      <c r="A747" s="1" t="s">
        <v>746</v>
      </c>
      <c r="B747">
        <v>390.625</v>
      </c>
      <c r="C747">
        <v>0</v>
      </c>
      <c r="D747">
        <v>0</v>
      </c>
      <c r="E747">
        <v>0</v>
      </c>
      <c r="F747">
        <v>0</v>
      </c>
      <c r="G747">
        <v>0</v>
      </c>
      <c r="H747" t="s">
        <v>8206</v>
      </c>
      <c r="I747">
        <v>525</v>
      </c>
      <c r="J747" s="3">
        <f t="shared" si="11"/>
        <v>43746.511672731482</v>
      </c>
    </row>
    <row r="748" spans="1:10" x14ac:dyDescent="0.25">
      <c r="A748" s="1" t="s">
        <v>747</v>
      </c>
      <c r="B748">
        <v>390.625</v>
      </c>
      <c r="C748">
        <v>0</v>
      </c>
      <c r="D748">
        <v>0</v>
      </c>
      <c r="E748">
        <v>0</v>
      </c>
      <c r="F748">
        <v>0</v>
      </c>
      <c r="G748">
        <v>0</v>
      </c>
      <c r="H748" t="s">
        <v>8207</v>
      </c>
      <c r="I748">
        <v>525.75</v>
      </c>
      <c r="J748" s="3">
        <f t="shared" si="11"/>
        <v>43746.511754664352</v>
      </c>
    </row>
    <row r="749" spans="1:10" x14ac:dyDescent="0.25">
      <c r="A749" s="1" t="s">
        <v>748</v>
      </c>
      <c r="B749">
        <v>390.625</v>
      </c>
      <c r="C749">
        <v>0</v>
      </c>
      <c r="D749">
        <v>0</v>
      </c>
      <c r="E749">
        <v>0</v>
      </c>
      <c r="F749">
        <v>0</v>
      </c>
      <c r="G749">
        <v>0</v>
      </c>
      <c r="H749" t="s">
        <v>8208</v>
      </c>
      <c r="I749">
        <v>525</v>
      </c>
      <c r="J749" s="3">
        <f t="shared" si="11"/>
        <v>43746.511816585647</v>
      </c>
    </row>
    <row r="750" spans="1:10" x14ac:dyDescent="0.25">
      <c r="A750" s="1" t="s">
        <v>749</v>
      </c>
      <c r="B750">
        <v>390.625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8209</v>
      </c>
      <c r="I750">
        <v>525.75</v>
      </c>
      <c r="J750" s="3">
        <f t="shared" si="11"/>
        <v>43746.511878275465</v>
      </c>
    </row>
    <row r="751" spans="1:10" x14ac:dyDescent="0.25">
      <c r="A751" s="1" t="s">
        <v>750</v>
      </c>
      <c r="B751">
        <v>390.625</v>
      </c>
      <c r="C751">
        <v>0</v>
      </c>
      <c r="D751">
        <v>0</v>
      </c>
      <c r="E751">
        <v>0</v>
      </c>
      <c r="F751">
        <v>0</v>
      </c>
      <c r="G751">
        <v>0</v>
      </c>
      <c r="H751" t="s">
        <v>8210</v>
      </c>
      <c r="I751">
        <v>525</v>
      </c>
      <c r="J751" s="3">
        <f t="shared" si="11"/>
        <v>43746.511939305557</v>
      </c>
    </row>
    <row r="752" spans="1:10" x14ac:dyDescent="0.25">
      <c r="A752" s="1" t="s">
        <v>751</v>
      </c>
      <c r="B752">
        <v>390.625</v>
      </c>
      <c r="C752">
        <v>0</v>
      </c>
      <c r="D752">
        <v>0</v>
      </c>
      <c r="E752">
        <v>0</v>
      </c>
      <c r="F752">
        <v>0</v>
      </c>
      <c r="G752">
        <v>0</v>
      </c>
      <c r="H752" t="s">
        <v>8211</v>
      </c>
      <c r="I752">
        <v>525.75</v>
      </c>
      <c r="J752" s="3">
        <f t="shared" si="11"/>
        <v>43746.512000162031</v>
      </c>
    </row>
    <row r="753" spans="1:10" x14ac:dyDescent="0.25">
      <c r="A753" s="1" t="s">
        <v>752</v>
      </c>
      <c r="B753">
        <v>390.625</v>
      </c>
      <c r="C753">
        <v>0</v>
      </c>
      <c r="D753">
        <v>0</v>
      </c>
      <c r="E753">
        <v>0</v>
      </c>
      <c r="F753">
        <v>0</v>
      </c>
      <c r="G753">
        <v>0</v>
      </c>
      <c r="H753" t="s">
        <v>8212</v>
      </c>
      <c r="I753">
        <v>525</v>
      </c>
      <c r="J753" s="3">
        <f t="shared" si="11"/>
        <v>43746.512066400457</v>
      </c>
    </row>
    <row r="754" spans="1:10" x14ac:dyDescent="0.25">
      <c r="A754" s="1" t="s">
        <v>753</v>
      </c>
      <c r="B754">
        <v>393.75</v>
      </c>
      <c r="C754">
        <v>0</v>
      </c>
      <c r="D754">
        <v>0</v>
      </c>
      <c r="E754">
        <v>0</v>
      </c>
      <c r="F754">
        <v>0</v>
      </c>
      <c r="G754">
        <v>0</v>
      </c>
      <c r="H754" t="s">
        <v>8213</v>
      </c>
      <c r="I754">
        <v>526.3125</v>
      </c>
      <c r="J754" s="3">
        <f t="shared" si="11"/>
        <v>43746.512128391201</v>
      </c>
    </row>
    <row r="755" spans="1:10" x14ac:dyDescent="0.25">
      <c r="A755" s="1" t="s">
        <v>754</v>
      </c>
      <c r="B755">
        <v>393.75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8214</v>
      </c>
      <c r="I755">
        <v>526.5</v>
      </c>
      <c r="J755" s="3">
        <f t="shared" si="11"/>
        <v>43746.512189976849</v>
      </c>
    </row>
    <row r="756" spans="1:10" x14ac:dyDescent="0.25">
      <c r="A756" s="1" t="s">
        <v>755</v>
      </c>
      <c r="B756">
        <v>393.75</v>
      </c>
      <c r="C756">
        <v>0</v>
      </c>
      <c r="D756">
        <v>0</v>
      </c>
      <c r="E756">
        <v>0</v>
      </c>
      <c r="F756">
        <v>0</v>
      </c>
      <c r="G756">
        <v>0</v>
      </c>
      <c r="H756" t="s">
        <v>8215</v>
      </c>
      <c r="I756">
        <v>526.5</v>
      </c>
      <c r="J756" s="3">
        <f t="shared" si="11"/>
        <v>43746.512251550921</v>
      </c>
    </row>
    <row r="757" spans="1:10" x14ac:dyDescent="0.25">
      <c r="A757" s="1" t="s">
        <v>756</v>
      </c>
      <c r="B757">
        <v>393.75</v>
      </c>
      <c r="C757">
        <v>0</v>
      </c>
      <c r="D757">
        <v>0</v>
      </c>
      <c r="E757">
        <v>0</v>
      </c>
      <c r="F757">
        <v>0</v>
      </c>
      <c r="G757">
        <v>0</v>
      </c>
      <c r="H757" t="s">
        <v>8216</v>
      </c>
      <c r="I757">
        <v>526.5</v>
      </c>
      <c r="J757" s="3">
        <f t="shared" si="11"/>
        <v>43746.512312881947</v>
      </c>
    </row>
    <row r="758" spans="1:10" x14ac:dyDescent="0.25">
      <c r="A758" s="1" t="s">
        <v>757</v>
      </c>
      <c r="B758">
        <v>393.75</v>
      </c>
      <c r="C758">
        <v>0</v>
      </c>
      <c r="D758">
        <v>0</v>
      </c>
      <c r="E758">
        <v>0</v>
      </c>
      <c r="F758">
        <v>0</v>
      </c>
      <c r="G758">
        <v>0</v>
      </c>
      <c r="H758" t="s">
        <v>8217</v>
      </c>
      <c r="I758">
        <v>526.5</v>
      </c>
      <c r="J758" s="3">
        <f t="shared" si="11"/>
        <v>43746.512396458333</v>
      </c>
    </row>
    <row r="759" spans="1:10" x14ac:dyDescent="0.25">
      <c r="A759" s="1" t="s">
        <v>758</v>
      </c>
      <c r="B759">
        <v>393.75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8218</v>
      </c>
      <c r="I759">
        <v>526.5</v>
      </c>
      <c r="J759" s="3">
        <f t="shared" si="11"/>
        <v>43746.512459363425</v>
      </c>
    </row>
    <row r="760" spans="1:10" x14ac:dyDescent="0.25">
      <c r="A760" s="1" t="s">
        <v>759</v>
      </c>
      <c r="B760">
        <v>393.75</v>
      </c>
      <c r="C760">
        <v>0</v>
      </c>
      <c r="D760">
        <v>0</v>
      </c>
      <c r="E760">
        <v>0</v>
      </c>
      <c r="F760">
        <v>0</v>
      </c>
      <c r="G760">
        <v>0</v>
      </c>
      <c r="H760" t="s">
        <v>8219</v>
      </c>
      <c r="I760">
        <v>526.3125</v>
      </c>
      <c r="J760" s="3">
        <f t="shared" si="11"/>
        <v>43746.512521122684</v>
      </c>
    </row>
    <row r="761" spans="1:10" x14ac:dyDescent="0.25">
      <c r="A761" s="1" t="s">
        <v>760</v>
      </c>
      <c r="B761">
        <v>-1250</v>
      </c>
      <c r="C761">
        <v>0</v>
      </c>
      <c r="D761">
        <v>0</v>
      </c>
      <c r="E761">
        <v>0</v>
      </c>
      <c r="F761">
        <v>0</v>
      </c>
      <c r="G761">
        <v>0</v>
      </c>
      <c r="H761" t="s">
        <v>8220</v>
      </c>
      <c r="I761">
        <v>-0.1875</v>
      </c>
      <c r="J761" s="3">
        <f t="shared" si="11"/>
        <v>43746.512902731476</v>
      </c>
    </row>
    <row r="762" spans="1:10" x14ac:dyDescent="0.25">
      <c r="A762" s="1" t="s">
        <v>761</v>
      </c>
      <c r="B762">
        <v>-1250</v>
      </c>
      <c r="C762">
        <v>0</v>
      </c>
      <c r="D762">
        <v>0</v>
      </c>
      <c r="E762">
        <v>0</v>
      </c>
      <c r="F762">
        <v>0</v>
      </c>
      <c r="G762">
        <v>0</v>
      </c>
      <c r="H762" t="s">
        <v>8221</v>
      </c>
      <c r="I762">
        <v>-0.1875</v>
      </c>
      <c r="J762" s="3">
        <f t="shared" si="11"/>
        <v>43746.512964745365</v>
      </c>
    </row>
    <row r="763" spans="1:10" x14ac:dyDescent="0.25">
      <c r="A763" s="1" t="s">
        <v>762</v>
      </c>
      <c r="B763">
        <v>-1250</v>
      </c>
      <c r="C763">
        <v>0</v>
      </c>
      <c r="D763">
        <v>0</v>
      </c>
      <c r="E763">
        <v>0</v>
      </c>
      <c r="F763">
        <v>0</v>
      </c>
      <c r="G763">
        <v>0</v>
      </c>
      <c r="H763" t="s">
        <v>8222</v>
      </c>
      <c r="I763">
        <v>-0.1875</v>
      </c>
      <c r="J763" s="3">
        <f t="shared" si="11"/>
        <v>43746.513027349538</v>
      </c>
    </row>
    <row r="764" spans="1:10" x14ac:dyDescent="0.25">
      <c r="A764" s="1" t="s">
        <v>763</v>
      </c>
      <c r="B764">
        <v>-1250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8223</v>
      </c>
      <c r="I764">
        <v>-0.1875</v>
      </c>
      <c r="J764" s="3">
        <f t="shared" si="11"/>
        <v>43746.513089224536</v>
      </c>
    </row>
    <row r="765" spans="1:10" x14ac:dyDescent="0.25">
      <c r="A765" s="1" t="s">
        <v>764</v>
      </c>
      <c r="B765">
        <v>-1250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8224</v>
      </c>
      <c r="I765">
        <v>-0.1875</v>
      </c>
      <c r="J765" s="3">
        <f t="shared" si="11"/>
        <v>43746.513152175925</v>
      </c>
    </row>
    <row r="766" spans="1:10" x14ac:dyDescent="0.25">
      <c r="A766" s="1" t="s">
        <v>765</v>
      </c>
      <c r="B766">
        <v>-1250</v>
      </c>
      <c r="C766">
        <v>0</v>
      </c>
      <c r="D766">
        <v>0</v>
      </c>
      <c r="E766">
        <v>0</v>
      </c>
      <c r="F766">
        <v>0</v>
      </c>
      <c r="G766">
        <v>0</v>
      </c>
      <c r="H766" t="s">
        <v>8225</v>
      </c>
      <c r="I766">
        <v>-0.1875</v>
      </c>
      <c r="J766" s="3">
        <f t="shared" si="11"/>
        <v>43746.513215601844</v>
      </c>
    </row>
    <row r="767" spans="1:10" x14ac:dyDescent="0.25">
      <c r="A767" s="1" t="s">
        <v>766</v>
      </c>
      <c r="B767">
        <v>-1250</v>
      </c>
      <c r="C767">
        <v>0</v>
      </c>
      <c r="D767">
        <v>0</v>
      </c>
      <c r="E767">
        <v>0</v>
      </c>
      <c r="F767">
        <v>0</v>
      </c>
      <c r="G767">
        <v>0</v>
      </c>
      <c r="H767" t="s">
        <v>8226</v>
      </c>
      <c r="I767">
        <v>-0.1875</v>
      </c>
      <c r="J767" s="3">
        <f t="shared" si="11"/>
        <v>43746.513278194441</v>
      </c>
    </row>
    <row r="768" spans="1:10" x14ac:dyDescent="0.25">
      <c r="A768" s="1" t="s">
        <v>767</v>
      </c>
      <c r="B768">
        <v>-1250</v>
      </c>
      <c r="C768">
        <v>0</v>
      </c>
      <c r="D768">
        <v>0</v>
      </c>
      <c r="E768">
        <v>0</v>
      </c>
      <c r="F768">
        <v>0</v>
      </c>
      <c r="G768">
        <v>0</v>
      </c>
      <c r="H768" t="s">
        <v>8227</v>
      </c>
      <c r="I768">
        <v>-0.1875</v>
      </c>
      <c r="J768" s="3">
        <f t="shared" si="11"/>
        <v>43746.513341064812</v>
      </c>
    </row>
    <row r="769" spans="1:10" x14ac:dyDescent="0.25">
      <c r="A769" s="1" t="s">
        <v>768</v>
      </c>
      <c r="B769">
        <v>-1250</v>
      </c>
      <c r="C769">
        <v>0</v>
      </c>
      <c r="D769">
        <v>0</v>
      </c>
      <c r="E769">
        <v>0</v>
      </c>
      <c r="F769">
        <v>0</v>
      </c>
      <c r="G769">
        <v>0</v>
      </c>
      <c r="H769" t="s">
        <v>8228</v>
      </c>
      <c r="I769">
        <v>-0.1875</v>
      </c>
      <c r="J769" s="3">
        <f t="shared" si="11"/>
        <v>43746.513404108795</v>
      </c>
    </row>
    <row r="770" spans="1:10" x14ac:dyDescent="0.25">
      <c r="A770" s="1" t="s">
        <v>769</v>
      </c>
      <c r="B770">
        <v>-1250</v>
      </c>
      <c r="C770">
        <v>0</v>
      </c>
      <c r="D770">
        <v>0</v>
      </c>
      <c r="E770">
        <v>0</v>
      </c>
      <c r="F770">
        <v>0</v>
      </c>
      <c r="G770">
        <v>0</v>
      </c>
      <c r="H770" t="s">
        <v>8229</v>
      </c>
      <c r="I770">
        <v>-0.1875</v>
      </c>
      <c r="J770" s="3">
        <f t="shared" si="11"/>
        <v>43746.51347726852</v>
      </c>
    </row>
    <row r="771" spans="1:10" x14ac:dyDescent="0.25">
      <c r="A771" s="1" t="s">
        <v>770</v>
      </c>
      <c r="B771">
        <v>-1250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8230</v>
      </c>
      <c r="I771">
        <v>-0.1875</v>
      </c>
      <c r="J771" s="3">
        <f t="shared" ref="J771:J834" si="12">(H771/86400000)+25569+(7/24)</f>
        <v>43746.513539398147</v>
      </c>
    </row>
    <row r="772" spans="1:10" x14ac:dyDescent="0.25">
      <c r="A772" s="1" t="s">
        <v>771</v>
      </c>
      <c r="B772">
        <v>-1250</v>
      </c>
      <c r="C772">
        <v>0</v>
      </c>
      <c r="D772">
        <v>0</v>
      </c>
      <c r="E772">
        <v>0</v>
      </c>
      <c r="F772">
        <v>0</v>
      </c>
      <c r="G772">
        <v>0</v>
      </c>
      <c r="H772" t="s">
        <v>8231</v>
      </c>
      <c r="I772">
        <v>-0.1875</v>
      </c>
      <c r="J772" s="3">
        <f t="shared" si="12"/>
        <v>43746.513892569441</v>
      </c>
    </row>
    <row r="773" spans="1:10" x14ac:dyDescent="0.25">
      <c r="A773" s="1" t="s">
        <v>772</v>
      </c>
      <c r="B773">
        <v>-1250</v>
      </c>
      <c r="C773">
        <v>0</v>
      </c>
      <c r="D773">
        <v>0</v>
      </c>
      <c r="E773">
        <v>0</v>
      </c>
      <c r="F773">
        <v>0</v>
      </c>
      <c r="G773">
        <v>0</v>
      </c>
      <c r="H773" t="s">
        <v>8232</v>
      </c>
      <c r="I773">
        <v>-0.1875</v>
      </c>
      <c r="J773" s="3">
        <f t="shared" si="12"/>
        <v>43746.513961087963</v>
      </c>
    </row>
    <row r="774" spans="1:10" x14ac:dyDescent="0.25">
      <c r="A774" s="1" t="s">
        <v>773</v>
      </c>
      <c r="B774">
        <v>-1250</v>
      </c>
      <c r="C774">
        <v>0</v>
      </c>
      <c r="D774">
        <v>0</v>
      </c>
      <c r="E774">
        <v>0</v>
      </c>
      <c r="F774">
        <v>0</v>
      </c>
      <c r="G774">
        <v>0</v>
      </c>
      <c r="H774" t="s">
        <v>8233</v>
      </c>
      <c r="I774">
        <v>-0.1875</v>
      </c>
      <c r="J774" s="3">
        <f t="shared" si="12"/>
        <v>43746.514029629623</v>
      </c>
    </row>
    <row r="775" spans="1:10" x14ac:dyDescent="0.25">
      <c r="A775" s="1" t="s">
        <v>774</v>
      </c>
      <c r="B775">
        <v>-1250</v>
      </c>
      <c r="C775">
        <v>0</v>
      </c>
      <c r="D775">
        <v>0</v>
      </c>
      <c r="E775">
        <v>0</v>
      </c>
      <c r="F775">
        <v>0</v>
      </c>
      <c r="G775">
        <v>0</v>
      </c>
      <c r="H775" t="s">
        <v>8234</v>
      </c>
      <c r="I775">
        <v>-0.1875</v>
      </c>
      <c r="J775" s="3">
        <f t="shared" si="12"/>
        <v>43746.514098506937</v>
      </c>
    </row>
    <row r="776" spans="1:10" x14ac:dyDescent="0.25">
      <c r="A776" s="1" t="s">
        <v>775</v>
      </c>
      <c r="B776">
        <v>-1250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8235</v>
      </c>
      <c r="I776">
        <v>-0.1875</v>
      </c>
      <c r="J776" s="3">
        <f t="shared" si="12"/>
        <v>43746.514510185181</v>
      </c>
    </row>
    <row r="777" spans="1:10" x14ac:dyDescent="0.25">
      <c r="A777" s="1" t="s">
        <v>776</v>
      </c>
      <c r="B777">
        <v>-1250</v>
      </c>
      <c r="C777">
        <v>0</v>
      </c>
      <c r="D777">
        <v>0</v>
      </c>
      <c r="E777">
        <v>0</v>
      </c>
      <c r="F777">
        <v>0</v>
      </c>
      <c r="G777">
        <v>0</v>
      </c>
      <c r="H777" t="s">
        <v>8236</v>
      </c>
      <c r="I777">
        <v>-0.1875</v>
      </c>
      <c r="J777" s="3">
        <f t="shared" si="12"/>
        <v>43746.514578692128</v>
      </c>
    </row>
    <row r="778" spans="1:10" x14ac:dyDescent="0.25">
      <c r="A778" s="1" t="s">
        <v>777</v>
      </c>
      <c r="B778">
        <v>-1250</v>
      </c>
      <c r="C778">
        <v>0</v>
      </c>
      <c r="D778">
        <v>0</v>
      </c>
      <c r="E778">
        <v>0</v>
      </c>
      <c r="F778">
        <v>0</v>
      </c>
      <c r="G778">
        <v>0</v>
      </c>
      <c r="H778" t="s">
        <v>8237</v>
      </c>
      <c r="I778">
        <v>-0.1875</v>
      </c>
      <c r="J778" s="3">
        <f t="shared" si="12"/>
        <v>43746.514646782402</v>
      </c>
    </row>
    <row r="779" spans="1:10" x14ac:dyDescent="0.25">
      <c r="A779" s="1" t="s">
        <v>778</v>
      </c>
      <c r="B779">
        <v>-1250</v>
      </c>
      <c r="C779">
        <v>0</v>
      </c>
      <c r="D779">
        <v>0</v>
      </c>
      <c r="E779">
        <v>0</v>
      </c>
      <c r="F779">
        <v>0</v>
      </c>
      <c r="G779">
        <v>1</v>
      </c>
      <c r="H779" t="s">
        <v>8238</v>
      </c>
      <c r="I779">
        <v>-0.1875</v>
      </c>
      <c r="J779" s="3">
        <f t="shared" si="12"/>
        <v>43746.514714699071</v>
      </c>
    </row>
    <row r="780" spans="1:10" x14ac:dyDescent="0.25">
      <c r="A780" s="1" t="s">
        <v>779</v>
      </c>
      <c r="B780">
        <v>315.625</v>
      </c>
      <c r="C780">
        <v>0</v>
      </c>
      <c r="D780">
        <v>0</v>
      </c>
      <c r="E780">
        <v>0</v>
      </c>
      <c r="F780">
        <v>0</v>
      </c>
      <c r="G780">
        <v>1</v>
      </c>
      <c r="H780" t="s">
        <v>8239</v>
      </c>
      <c r="I780">
        <v>501.9375</v>
      </c>
      <c r="J780" s="3">
        <f t="shared" si="12"/>
        <v>43746.514783321756</v>
      </c>
    </row>
    <row r="781" spans="1:10" x14ac:dyDescent="0.25">
      <c r="A781" s="1" t="s">
        <v>780</v>
      </c>
      <c r="B781">
        <v>378.125</v>
      </c>
      <c r="C781">
        <v>0</v>
      </c>
      <c r="D781">
        <v>0</v>
      </c>
      <c r="E781">
        <v>0</v>
      </c>
      <c r="F781">
        <v>0</v>
      </c>
      <c r="G781">
        <v>1</v>
      </c>
      <c r="H781" t="s">
        <v>8240</v>
      </c>
      <c r="I781">
        <v>521.8125</v>
      </c>
      <c r="J781" s="3">
        <f t="shared" si="12"/>
        <v>43746.514851377309</v>
      </c>
    </row>
    <row r="782" spans="1:10" x14ac:dyDescent="0.25">
      <c r="A782" s="1" t="s">
        <v>781</v>
      </c>
      <c r="B782">
        <v>390.625</v>
      </c>
      <c r="C782">
        <v>0</v>
      </c>
      <c r="D782">
        <v>0</v>
      </c>
      <c r="E782">
        <v>0</v>
      </c>
      <c r="F782">
        <v>0</v>
      </c>
      <c r="G782">
        <v>1</v>
      </c>
      <c r="H782" t="s">
        <v>8241</v>
      </c>
      <c r="I782">
        <v>525.75</v>
      </c>
      <c r="J782" s="3">
        <f t="shared" si="12"/>
        <v>43746.514919444446</v>
      </c>
    </row>
    <row r="783" spans="1:10" x14ac:dyDescent="0.25">
      <c r="A783" s="1" t="s">
        <v>782</v>
      </c>
      <c r="B783">
        <v>396.875</v>
      </c>
      <c r="C783">
        <v>0</v>
      </c>
      <c r="D783">
        <v>0</v>
      </c>
      <c r="E783">
        <v>0</v>
      </c>
      <c r="F783">
        <v>0</v>
      </c>
      <c r="G783">
        <v>1</v>
      </c>
      <c r="H783" t="s">
        <v>8242</v>
      </c>
      <c r="I783">
        <v>527.0625</v>
      </c>
      <c r="J783" s="3">
        <f t="shared" si="12"/>
        <v>43746.514987499999</v>
      </c>
    </row>
    <row r="784" spans="1:10" x14ac:dyDescent="0.25">
      <c r="A784" s="1" t="s">
        <v>783</v>
      </c>
      <c r="B784">
        <v>400</v>
      </c>
      <c r="C784">
        <v>0</v>
      </c>
      <c r="D784">
        <v>0</v>
      </c>
      <c r="E784">
        <v>0</v>
      </c>
      <c r="F784">
        <v>0</v>
      </c>
      <c r="G784">
        <v>1</v>
      </c>
      <c r="H784" t="s">
        <v>8243</v>
      </c>
      <c r="I784">
        <v>528</v>
      </c>
      <c r="J784" s="3">
        <f t="shared" si="12"/>
        <v>43746.515055104166</v>
      </c>
    </row>
    <row r="785" spans="1:10" x14ac:dyDescent="0.25">
      <c r="A785" s="1" t="s">
        <v>784</v>
      </c>
      <c r="B785">
        <v>400</v>
      </c>
      <c r="C785">
        <v>0</v>
      </c>
      <c r="D785">
        <v>0</v>
      </c>
      <c r="E785">
        <v>0</v>
      </c>
      <c r="F785">
        <v>0</v>
      </c>
      <c r="G785">
        <v>1</v>
      </c>
      <c r="H785" t="s">
        <v>8244</v>
      </c>
      <c r="I785">
        <v>528.9375</v>
      </c>
      <c r="J785" s="3">
        <f t="shared" si="12"/>
        <v>43746.515123043981</v>
      </c>
    </row>
    <row r="786" spans="1:10" x14ac:dyDescent="0.25">
      <c r="A786" s="1" t="s">
        <v>785</v>
      </c>
      <c r="B786">
        <v>421.875</v>
      </c>
      <c r="C786">
        <v>0</v>
      </c>
      <c r="D786">
        <v>0</v>
      </c>
      <c r="E786">
        <v>0</v>
      </c>
      <c r="F786">
        <v>0</v>
      </c>
      <c r="G786">
        <v>1</v>
      </c>
      <c r="H786" t="s">
        <v>8245</v>
      </c>
      <c r="I786">
        <v>535.125</v>
      </c>
      <c r="J786" s="3">
        <f t="shared" si="12"/>
        <v>43746.51519168981</v>
      </c>
    </row>
    <row r="787" spans="1:10" x14ac:dyDescent="0.25">
      <c r="A787" s="1" t="s">
        <v>786</v>
      </c>
      <c r="B787">
        <v>393.75</v>
      </c>
      <c r="C787">
        <v>0</v>
      </c>
      <c r="D787">
        <v>0</v>
      </c>
      <c r="E787">
        <v>0</v>
      </c>
      <c r="F787">
        <v>0</v>
      </c>
      <c r="G787">
        <v>1</v>
      </c>
      <c r="H787" t="s">
        <v>8246</v>
      </c>
      <c r="I787">
        <v>526.5</v>
      </c>
      <c r="J787" s="3">
        <f t="shared" si="12"/>
        <v>43746.51528162037</v>
      </c>
    </row>
    <row r="788" spans="1:10" x14ac:dyDescent="0.25">
      <c r="A788" s="1" t="s">
        <v>787</v>
      </c>
      <c r="B788">
        <v>393.75</v>
      </c>
      <c r="C788">
        <v>0</v>
      </c>
      <c r="D788">
        <v>0</v>
      </c>
      <c r="E788">
        <v>0</v>
      </c>
      <c r="F788">
        <v>0</v>
      </c>
      <c r="G788">
        <v>1</v>
      </c>
      <c r="H788" t="s">
        <v>8247</v>
      </c>
      <c r="I788">
        <v>526.5</v>
      </c>
      <c r="J788" s="3">
        <f t="shared" si="12"/>
        <v>43746.515349988425</v>
      </c>
    </row>
    <row r="789" spans="1:10" x14ac:dyDescent="0.25">
      <c r="A789" s="1" t="s">
        <v>788</v>
      </c>
      <c r="B789">
        <v>393.75</v>
      </c>
      <c r="C789">
        <v>0</v>
      </c>
      <c r="D789">
        <v>0</v>
      </c>
      <c r="E789">
        <v>0</v>
      </c>
      <c r="F789">
        <v>0</v>
      </c>
      <c r="G789">
        <v>1</v>
      </c>
      <c r="H789" t="s">
        <v>8248</v>
      </c>
      <c r="I789">
        <v>526.3125</v>
      </c>
      <c r="J789" s="3">
        <f t="shared" si="12"/>
        <v>43746.515418067131</v>
      </c>
    </row>
    <row r="790" spans="1:10" x14ac:dyDescent="0.25">
      <c r="A790" s="1" t="s">
        <v>789</v>
      </c>
      <c r="B790">
        <v>393.75</v>
      </c>
      <c r="C790">
        <v>0</v>
      </c>
      <c r="D790">
        <v>0</v>
      </c>
      <c r="E790">
        <v>0</v>
      </c>
      <c r="F790">
        <v>0</v>
      </c>
      <c r="G790">
        <v>1</v>
      </c>
      <c r="H790" t="s">
        <v>8249</v>
      </c>
      <c r="I790">
        <v>526.5</v>
      </c>
      <c r="J790" s="3">
        <f t="shared" si="12"/>
        <v>43746.515485636577</v>
      </c>
    </row>
    <row r="791" spans="1:10" x14ac:dyDescent="0.25">
      <c r="A791" s="1" t="s">
        <v>790</v>
      </c>
      <c r="B791">
        <v>393.75</v>
      </c>
      <c r="C791">
        <v>0</v>
      </c>
      <c r="D791">
        <v>0</v>
      </c>
      <c r="E791">
        <v>0</v>
      </c>
      <c r="F791">
        <v>0</v>
      </c>
      <c r="G791">
        <v>1</v>
      </c>
      <c r="H791" t="s">
        <v>8250</v>
      </c>
      <c r="I791">
        <v>526.5</v>
      </c>
      <c r="J791" s="3">
        <f t="shared" si="12"/>
        <v>43746.515554976846</v>
      </c>
    </row>
    <row r="792" spans="1:10" x14ac:dyDescent="0.25">
      <c r="A792" s="1" t="s">
        <v>791</v>
      </c>
      <c r="B792">
        <v>393.75</v>
      </c>
      <c r="C792">
        <v>0</v>
      </c>
      <c r="D792">
        <v>0</v>
      </c>
      <c r="E792">
        <v>0</v>
      </c>
      <c r="F792">
        <v>0</v>
      </c>
      <c r="G792">
        <v>1</v>
      </c>
      <c r="H792" t="s">
        <v>8251</v>
      </c>
      <c r="I792">
        <v>526.5</v>
      </c>
      <c r="J792" s="3">
        <f t="shared" si="12"/>
        <v>43746.515622557868</v>
      </c>
    </row>
    <row r="793" spans="1:10" x14ac:dyDescent="0.25">
      <c r="A793" s="1" t="s">
        <v>792</v>
      </c>
      <c r="B793">
        <v>393.75</v>
      </c>
      <c r="C793">
        <v>0</v>
      </c>
      <c r="D793">
        <v>0</v>
      </c>
      <c r="E793">
        <v>0</v>
      </c>
      <c r="F793">
        <v>0</v>
      </c>
      <c r="G793">
        <v>1</v>
      </c>
      <c r="H793" t="s">
        <v>8252</v>
      </c>
      <c r="I793">
        <v>526.5</v>
      </c>
      <c r="J793" s="3">
        <f t="shared" si="12"/>
        <v>43746.515691076384</v>
      </c>
    </row>
    <row r="794" spans="1:10" x14ac:dyDescent="0.25">
      <c r="A794" s="1" t="s">
        <v>793</v>
      </c>
      <c r="B794">
        <v>393.75</v>
      </c>
      <c r="C794">
        <v>0</v>
      </c>
      <c r="D794">
        <v>0</v>
      </c>
      <c r="E794">
        <v>0</v>
      </c>
      <c r="F794">
        <v>0</v>
      </c>
      <c r="G794">
        <v>1</v>
      </c>
      <c r="H794" t="s">
        <v>8253</v>
      </c>
      <c r="I794">
        <v>526.5</v>
      </c>
      <c r="J794" s="3">
        <f t="shared" si="12"/>
        <v>43746.515759259259</v>
      </c>
    </row>
    <row r="795" spans="1:10" x14ac:dyDescent="0.25">
      <c r="A795" s="1" t="s">
        <v>794</v>
      </c>
      <c r="B795">
        <v>415.625</v>
      </c>
      <c r="C795">
        <v>0</v>
      </c>
      <c r="D795">
        <v>0</v>
      </c>
      <c r="E795">
        <v>0</v>
      </c>
      <c r="F795">
        <v>0</v>
      </c>
      <c r="G795">
        <v>1</v>
      </c>
      <c r="H795" t="s">
        <v>8254</v>
      </c>
      <c r="I795">
        <v>533.4375</v>
      </c>
      <c r="J795" s="3">
        <f t="shared" si="12"/>
        <v>43746.515827303236</v>
      </c>
    </row>
    <row r="796" spans="1:10" x14ac:dyDescent="0.25">
      <c r="A796" s="1" t="s">
        <v>795</v>
      </c>
      <c r="B796">
        <v>393.75</v>
      </c>
      <c r="C796">
        <v>0</v>
      </c>
      <c r="D796">
        <v>0</v>
      </c>
      <c r="E796">
        <v>0</v>
      </c>
      <c r="F796">
        <v>0</v>
      </c>
      <c r="G796">
        <v>1</v>
      </c>
      <c r="H796" t="s">
        <v>8255</v>
      </c>
      <c r="I796">
        <v>526.5</v>
      </c>
      <c r="J796" s="3">
        <f t="shared" si="12"/>
        <v>43746.515914236108</v>
      </c>
    </row>
    <row r="797" spans="1:10" x14ac:dyDescent="0.25">
      <c r="A797" s="1" t="s">
        <v>796</v>
      </c>
      <c r="B797">
        <v>393.75</v>
      </c>
      <c r="C797">
        <v>0</v>
      </c>
      <c r="D797">
        <v>0</v>
      </c>
      <c r="E797">
        <v>0</v>
      </c>
      <c r="F797">
        <v>0</v>
      </c>
      <c r="G797">
        <v>1</v>
      </c>
      <c r="H797" t="s">
        <v>8256</v>
      </c>
      <c r="I797">
        <v>526.5</v>
      </c>
      <c r="J797" s="3">
        <f t="shared" si="12"/>
        <v>43746.515982291668</v>
      </c>
    </row>
    <row r="798" spans="1:10" x14ac:dyDescent="0.25">
      <c r="A798" s="1" t="s">
        <v>797</v>
      </c>
      <c r="B798">
        <v>-1250</v>
      </c>
      <c r="C798">
        <v>0</v>
      </c>
      <c r="D798">
        <v>0</v>
      </c>
      <c r="E798">
        <v>0</v>
      </c>
      <c r="F798">
        <v>0</v>
      </c>
      <c r="G798">
        <v>0</v>
      </c>
      <c r="H798" t="s">
        <v>8257</v>
      </c>
      <c r="I798">
        <v>-0.1875</v>
      </c>
      <c r="J798" s="3">
        <f t="shared" si="12"/>
        <v>43746.516154166668</v>
      </c>
    </row>
    <row r="799" spans="1:10" x14ac:dyDescent="0.25">
      <c r="A799" s="1" t="s">
        <v>798</v>
      </c>
      <c r="B799">
        <v>-1250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8258</v>
      </c>
      <c r="I799">
        <v>-0.1875</v>
      </c>
      <c r="J799" s="3">
        <f t="shared" si="12"/>
        <v>43746.516222129627</v>
      </c>
    </row>
    <row r="800" spans="1:10" x14ac:dyDescent="0.25">
      <c r="A800" s="1" t="s">
        <v>799</v>
      </c>
      <c r="B800">
        <v>-1250</v>
      </c>
      <c r="C800">
        <v>0</v>
      </c>
      <c r="D800">
        <v>0</v>
      </c>
      <c r="E800">
        <v>0</v>
      </c>
      <c r="F800">
        <v>0</v>
      </c>
      <c r="G800">
        <v>0</v>
      </c>
      <c r="H800" t="s">
        <v>8259</v>
      </c>
      <c r="I800">
        <v>-0.1875</v>
      </c>
      <c r="J800" s="3">
        <f t="shared" si="12"/>
        <v>43746.516290312495</v>
      </c>
    </row>
    <row r="801" spans="1:10" x14ac:dyDescent="0.25">
      <c r="A801" s="1" t="s">
        <v>800</v>
      </c>
      <c r="B801">
        <v>-6.25</v>
      </c>
      <c r="C801">
        <v>0</v>
      </c>
      <c r="D801">
        <v>0</v>
      </c>
      <c r="E801">
        <v>0</v>
      </c>
      <c r="F801">
        <v>0</v>
      </c>
      <c r="G801">
        <v>1</v>
      </c>
      <c r="H801" t="s">
        <v>8260</v>
      </c>
      <c r="I801">
        <v>397.3125</v>
      </c>
      <c r="J801" s="3">
        <f t="shared" si="12"/>
        <v>43746.516358379631</v>
      </c>
    </row>
    <row r="802" spans="1:10" x14ac:dyDescent="0.25">
      <c r="A802" s="1" t="s">
        <v>801</v>
      </c>
      <c r="B802">
        <v>5056.25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8261</v>
      </c>
      <c r="I802">
        <v>2018.4380000000001</v>
      </c>
      <c r="J802" s="3">
        <f t="shared" si="12"/>
        <v>43746.51651789352</v>
      </c>
    </row>
    <row r="803" spans="1:10" x14ac:dyDescent="0.25">
      <c r="A803" s="1" t="s">
        <v>802</v>
      </c>
      <c r="B803">
        <v>3534.375</v>
      </c>
      <c r="C803">
        <v>0</v>
      </c>
      <c r="D803">
        <v>0</v>
      </c>
      <c r="E803">
        <v>0</v>
      </c>
      <c r="F803">
        <v>0</v>
      </c>
      <c r="G803">
        <v>0</v>
      </c>
      <c r="H803" t="s">
        <v>8262</v>
      </c>
      <c r="I803">
        <v>1531.3130000000001</v>
      </c>
      <c r="J803" s="3">
        <f t="shared" si="12"/>
        <v>43746.516585821759</v>
      </c>
    </row>
    <row r="804" spans="1:10" x14ac:dyDescent="0.25">
      <c r="A804" s="1" t="s">
        <v>803</v>
      </c>
      <c r="B804">
        <v>-425</v>
      </c>
      <c r="C804">
        <v>0</v>
      </c>
      <c r="D804">
        <v>0</v>
      </c>
      <c r="E804">
        <v>0</v>
      </c>
      <c r="F804">
        <v>0</v>
      </c>
      <c r="G804">
        <v>0</v>
      </c>
      <c r="H804" t="s">
        <v>8263</v>
      </c>
      <c r="I804">
        <v>263.4375</v>
      </c>
      <c r="J804" s="3">
        <f t="shared" si="12"/>
        <v>43746.516653877312</v>
      </c>
    </row>
    <row r="805" spans="1:10" x14ac:dyDescent="0.25">
      <c r="A805" s="1" t="s">
        <v>804</v>
      </c>
      <c r="B805">
        <v>-6.25</v>
      </c>
      <c r="C805">
        <v>0</v>
      </c>
      <c r="D805">
        <v>0</v>
      </c>
      <c r="E805">
        <v>0</v>
      </c>
      <c r="F805">
        <v>0</v>
      </c>
      <c r="G805">
        <v>0</v>
      </c>
      <c r="H805" t="s">
        <v>8264</v>
      </c>
      <c r="I805">
        <v>397.875</v>
      </c>
      <c r="J805" s="3">
        <f t="shared" si="12"/>
        <v>43746.516735960649</v>
      </c>
    </row>
    <row r="806" spans="1:10" x14ac:dyDescent="0.25">
      <c r="A806" s="1" t="s">
        <v>805</v>
      </c>
      <c r="B806">
        <v>196.875</v>
      </c>
      <c r="C806">
        <v>0</v>
      </c>
      <c r="D806">
        <v>0</v>
      </c>
      <c r="E806">
        <v>0</v>
      </c>
      <c r="F806">
        <v>0</v>
      </c>
      <c r="G806">
        <v>0</v>
      </c>
      <c r="H806" t="s">
        <v>8265</v>
      </c>
      <c r="I806">
        <v>463.5</v>
      </c>
      <c r="J806" s="3">
        <f t="shared" si="12"/>
        <v>43746.516804965278</v>
      </c>
    </row>
    <row r="807" spans="1:10" x14ac:dyDescent="0.25">
      <c r="A807" s="1" t="s">
        <v>806</v>
      </c>
      <c r="B807">
        <v>318.75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8266</v>
      </c>
      <c r="I807">
        <v>502.5</v>
      </c>
      <c r="J807" s="3">
        <f t="shared" si="12"/>
        <v>43746.516873449073</v>
      </c>
    </row>
    <row r="808" spans="1:10" x14ac:dyDescent="0.25">
      <c r="A808" s="1" t="s">
        <v>807</v>
      </c>
      <c r="B808">
        <v>378.125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8267</v>
      </c>
      <c r="I808">
        <v>521.625</v>
      </c>
      <c r="J808" s="3">
        <f t="shared" si="12"/>
        <v>43746.516942905095</v>
      </c>
    </row>
    <row r="809" spans="1:10" x14ac:dyDescent="0.25">
      <c r="A809" s="1" t="s">
        <v>808</v>
      </c>
      <c r="B809">
        <v>390.625</v>
      </c>
      <c r="C809">
        <v>0</v>
      </c>
      <c r="D809">
        <v>0</v>
      </c>
      <c r="E809">
        <v>0</v>
      </c>
      <c r="F809">
        <v>0</v>
      </c>
      <c r="G809">
        <v>0</v>
      </c>
      <c r="H809" t="s">
        <v>8268</v>
      </c>
      <c r="I809">
        <v>525.5625</v>
      </c>
      <c r="J809" s="3">
        <f t="shared" si="12"/>
        <v>43746.517011296295</v>
      </c>
    </row>
    <row r="810" spans="1:10" x14ac:dyDescent="0.25">
      <c r="A810" s="1" t="s">
        <v>809</v>
      </c>
      <c r="B810">
        <v>400</v>
      </c>
      <c r="C810">
        <v>0</v>
      </c>
      <c r="D810">
        <v>0</v>
      </c>
      <c r="E810">
        <v>0</v>
      </c>
      <c r="F810">
        <v>0</v>
      </c>
      <c r="G810">
        <v>0</v>
      </c>
      <c r="H810" t="s">
        <v>8269</v>
      </c>
      <c r="I810">
        <v>528.1875</v>
      </c>
      <c r="J810" s="3">
        <f t="shared" si="12"/>
        <v>43746.517079930556</v>
      </c>
    </row>
    <row r="811" spans="1:10" x14ac:dyDescent="0.25">
      <c r="A811" s="1" t="s">
        <v>810</v>
      </c>
      <c r="B811">
        <v>400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8270</v>
      </c>
      <c r="I811">
        <v>528.9375</v>
      </c>
      <c r="J811" s="3">
        <f t="shared" si="12"/>
        <v>43746.517147534723</v>
      </c>
    </row>
    <row r="812" spans="1:10" x14ac:dyDescent="0.25">
      <c r="A812" s="1" t="s">
        <v>811</v>
      </c>
      <c r="B812">
        <v>-1250</v>
      </c>
      <c r="C812">
        <v>0</v>
      </c>
      <c r="D812">
        <v>0</v>
      </c>
      <c r="E812">
        <v>0</v>
      </c>
      <c r="F812">
        <v>0</v>
      </c>
      <c r="G812">
        <v>0</v>
      </c>
      <c r="H812" t="s">
        <v>8271</v>
      </c>
      <c r="I812">
        <v>-0.1875</v>
      </c>
      <c r="J812" s="3">
        <f t="shared" si="12"/>
        <v>43746.517638784724</v>
      </c>
    </row>
    <row r="813" spans="1:10" x14ac:dyDescent="0.25">
      <c r="A813" s="1" t="s">
        <v>812</v>
      </c>
      <c r="B813">
        <v>-1250</v>
      </c>
      <c r="C813">
        <v>0</v>
      </c>
      <c r="D813">
        <v>0</v>
      </c>
      <c r="E813">
        <v>0</v>
      </c>
      <c r="F813">
        <v>0</v>
      </c>
      <c r="G813">
        <v>0</v>
      </c>
      <c r="H813" t="s">
        <v>8272</v>
      </c>
      <c r="I813">
        <v>-0.1875</v>
      </c>
      <c r="J813" s="3">
        <f t="shared" si="12"/>
        <v>43746.517707627318</v>
      </c>
    </row>
    <row r="814" spans="1:10" x14ac:dyDescent="0.25">
      <c r="A814" s="1" t="s">
        <v>813</v>
      </c>
      <c r="B814">
        <v>-1250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8273</v>
      </c>
      <c r="I814">
        <v>-0.1875</v>
      </c>
      <c r="J814" s="3">
        <f t="shared" si="12"/>
        <v>43746.517776261571</v>
      </c>
    </row>
    <row r="815" spans="1:10" x14ac:dyDescent="0.25">
      <c r="A815" s="1" t="s">
        <v>814</v>
      </c>
      <c r="B815">
        <v>-1250</v>
      </c>
      <c r="C815">
        <v>0</v>
      </c>
      <c r="D815">
        <v>0</v>
      </c>
      <c r="E815">
        <v>0</v>
      </c>
      <c r="F815">
        <v>0</v>
      </c>
      <c r="G815">
        <v>0</v>
      </c>
      <c r="H815" t="s">
        <v>8274</v>
      </c>
      <c r="I815">
        <v>-0.1875</v>
      </c>
      <c r="J815" s="3">
        <f t="shared" si="12"/>
        <v>43746.517844768518</v>
      </c>
    </row>
    <row r="816" spans="1:10" x14ac:dyDescent="0.25">
      <c r="A816" s="1" t="s">
        <v>815</v>
      </c>
      <c r="B816">
        <v>-1250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8275</v>
      </c>
      <c r="I816">
        <v>-0.1875</v>
      </c>
      <c r="J816" s="3">
        <f t="shared" si="12"/>
        <v>43746.517912546296</v>
      </c>
    </row>
    <row r="817" spans="1:10" x14ac:dyDescent="0.25">
      <c r="A817" s="1" t="s">
        <v>816</v>
      </c>
      <c r="B817">
        <v>-1250</v>
      </c>
      <c r="C817">
        <v>0</v>
      </c>
      <c r="D817">
        <v>20</v>
      </c>
      <c r="E817">
        <v>0</v>
      </c>
      <c r="F817">
        <v>0</v>
      </c>
      <c r="G817">
        <v>0</v>
      </c>
      <c r="H817" t="s">
        <v>8276</v>
      </c>
      <c r="I817">
        <v>-0.1875</v>
      </c>
      <c r="J817" s="3">
        <f t="shared" si="12"/>
        <v>43746.518481631945</v>
      </c>
    </row>
    <row r="818" spans="1:10" x14ac:dyDescent="0.25">
      <c r="A818" s="1" t="s">
        <v>817</v>
      </c>
      <c r="B818">
        <v>-1250</v>
      </c>
      <c r="C818">
        <v>0</v>
      </c>
      <c r="D818">
        <v>21</v>
      </c>
      <c r="E818">
        <v>0</v>
      </c>
      <c r="F818">
        <v>0</v>
      </c>
      <c r="G818">
        <v>0</v>
      </c>
      <c r="H818" t="s">
        <v>8277</v>
      </c>
      <c r="I818">
        <v>-0.1875</v>
      </c>
      <c r="J818" s="3">
        <f t="shared" si="12"/>
        <v>43746.518564513892</v>
      </c>
    </row>
    <row r="819" spans="1:10" x14ac:dyDescent="0.25">
      <c r="A819" s="1" t="s">
        <v>818</v>
      </c>
      <c r="B819">
        <v>-1250</v>
      </c>
      <c r="C819">
        <v>0</v>
      </c>
      <c r="D819">
        <v>21</v>
      </c>
      <c r="E819">
        <v>0</v>
      </c>
      <c r="F819">
        <v>0</v>
      </c>
      <c r="G819">
        <v>0</v>
      </c>
      <c r="H819" t="s">
        <v>8278</v>
      </c>
      <c r="I819">
        <v>-0.1875</v>
      </c>
      <c r="J819" s="3">
        <f t="shared" si="12"/>
        <v>43746.518648321762</v>
      </c>
    </row>
    <row r="820" spans="1:10" x14ac:dyDescent="0.25">
      <c r="A820" s="1" t="s">
        <v>819</v>
      </c>
      <c r="B820">
        <v>196.875</v>
      </c>
      <c r="C820">
        <v>0</v>
      </c>
      <c r="D820">
        <v>22</v>
      </c>
      <c r="E820">
        <v>0</v>
      </c>
      <c r="F820">
        <v>0</v>
      </c>
      <c r="G820">
        <v>1</v>
      </c>
      <c r="H820" t="s">
        <v>8279</v>
      </c>
      <c r="I820">
        <v>463.6875</v>
      </c>
      <c r="J820" s="3">
        <f t="shared" si="12"/>
        <v>43746.518731539349</v>
      </c>
    </row>
    <row r="821" spans="1:10" x14ac:dyDescent="0.25">
      <c r="A821" s="1" t="s">
        <v>820</v>
      </c>
      <c r="B821">
        <v>300</v>
      </c>
      <c r="C821">
        <v>0</v>
      </c>
      <c r="D821">
        <v>22</v>
      </c>
      <c r="E821">
        <v>0</v>
      </c>
      <c r="F821">
        <v>0</v>
      </c>
      <c r="G821">
        <v>1</v>
      </c>
      <c r="H821" t="s">
        <v>8280</v>
      </c>
      <c r="I821">
        <v>496.6875</v>
      </c>
      <c r="J821" s="3">
        <f t="shared" si="12"/>
        <v>43746.518814988427</v>
      </c>
    </row>
    <row r="822" spans="1:10" x14ac:dyDescent="0.25">
      <c r="A822" s="1" t="s">
        <v>821</v>
      </c>
      <c r="B822">
        <v>378.125</v>
      </c>
      <c r="C822">
        <v>0</v>
      </c>
      <c r="D822">
        <v>23</v>
      </c>
      <c r="E822">
        <v>0</v>
      </c>
      <c r="F822">
        <v>0</v>
      </c>
      <c r="G822">
        <v>1</v>
      </c>
      <c r="H822" t="s">
        <v>8281</v>
      </c>
      <c r="I822">
        <v>521.625</v>
      </c>
      <c r="J822" s="3">
        <f t="shared" si="12"/>
        <v>43746.518898749993</v>
      </c>
    </row>
    <row r="823" spans="1:10" x14ac:dyDescent="0.25">
      <c r="A823" s="1" t="s">
        <v>822</v>
      </c>
      <c r="B823">
        <v>390.625</v>
      </c>
      <c r="C823">
        <v>0</v>
      </c>
      <c r="D823">
        <v>23</v>
      </c>
      <c r="E823">
        <v>0</v>
      </c>
      <c r="F823">
        <v>0</v>
      </c>
      <c r="G823">
        <v>1</v>
      </c>
      <c r="H823" t="s">
        <v>8282</v>
      </c>
      <c r="I823">
        <v>525.75</v>
      </c>
      <c r="J823" s="3">
        <f t="shared" si="12"/>
        <v>43746.518982083326</v>
      </c>
    </row>
    <row r="824" spans="1:10" x14ac:dyDescent="0.25">
      <c r="A824" s="1" t="s">
        <v>823</v>
      </c>
      <c r="B824">
        <v>400</v>
      </c>
      <c r="C824">
        <v>0</v>
      </c>
      <c r="D824">
        <v>22</v>
      </c>
      <c r="E824">
        <v>0</v>
      </c>
      <c r="F824">
        <v>0</v>
      </c>
      <c r="G824">
        <v>1</v>
      </c>
      <c r="H824" t="s">
        <v>8283</v>
      </c>
      <c r="I824">
        <v>528.9375</v>
      </c>
      <c r="J824" s="3">
        <f t="shared" si="12"/>
        <v>43746.519066701389</v>
      </c>
    </row>
    <row r="825" spans="1:10" x14ac:dyDescent="0.25">
      <c r="A825" s="1" t="s">
        <v>824</v>
      </c>
      <c r="B825">
        <v>-1250</v>
      </c>
      <c r="C825">
        <v>0</v>
      </c>
      <c r="D825">
        <v>0</v>
      </c>
      <c r="E825">
        <v>0</v>
      </c>
      <c r="F825">
        <v>0</v>
      </c>
      <c r="G825">
        <v>0</v>
      </c>
      <c r="H825" t="s">
        <v>8284</v>
      </c>
      <c r="I825">
        <v>-0.1875</v>
      </c>
      <c r="J825" s="3">
        <f t="shared" si="12"/>
        <v>43746.51943418981</v>
      </c>
    </row>
    <row r="826" spans="1:10" x14ac:dyDescent="0.25">
      <c r="A826" s="1" t="s">
        <v>825</v>
      </c>
      <c r="B826">
        <v>-1250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8285</v>
      </c>
      <c r="I826">
        <v>-0.1875</v>
      </c>
      <c r="J826" s="3">
        <f t="shared" si="12"/>
        <v>43746.519525439813</v>
      </c>
    </row>
    <row r="827" spans="1:10" x14ac:dyDescent="0.25">
      <c r="A827" s="1" t="s">
        <v>826</v>
      </c>
      <c r="B827">
        <v>-1250</v>
      </c>
      <c r="C827">
        <v>0</v>
      </c>
      <c r="D827">
        <v>0</v>
      </c>
      <c r="E827">
        <v>0</v>
      </c>
      <c r="F827">
        <v>0</v>
      </c>
      <c r="G827">
        <v>0</v>
      </c>
      <c r="H827" t="s">
        <v>8286</v>
      </c>
      <c r="I827">
        <v>-0.1875</v>
      </c>
      <c r="J827" s="3">
        <f t="shared" si="12"/>
        <v>43746.519617280086</v>
      </c>
    </row>
    <row r="828" spans="1:10" x14ac:dyDescent="0.25">
      <c r="A828" s="1" t="s">
        <v>827</v>
      </c>
      <c r="B828">
        <v>-1250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8287</v>
      </c>
      <c r="I828">
        <v>-0.1875</v>
      </c>
      <c r="J828" s="3">
        <f t="shared" si="12"/>
        <v>43746.519708831016</v>
      </c>
    </row>
    <row r="829" spans="1:10" x14ac:dyDescent="0.25">
      <c r="A829" s="1" t="s">
        <v>828</v>
      </c>
      <c r="B829">
        <v>-1250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8288</v>
      </c>
      <c r="I829">
        <v>-0.1875</v>
      </c>
      <c r="J829" s="3">
        <f t="shared" si="12"/>
        <v>43746.519799490743</v>
      </c>
    </row>
    <row r="830" spans="1:10" x14ac:dyDescent="0.25">
      <c r="A830" s="1" t="s">
        <v>829</v>
      </c>
      <c r="B830">
        <v>-1250</v>
      </c>
      <c r="C830">
        <v>0</v>
      </c>
      <c r="D830">
        <v>0</v>
      </c>
      <c r="E830">
        <v>0</v>
      </c>
      <c r="F830">
        <v>0</v>
      </c>
      <c r="G830">
        <v>0</v>
      </c>
      <c r="H830" t="s">
        <v>8289</v>
      </c>
      <c r="I830">
        <v>-0.1875</v>
      </c>
      <c r="J830" s="3">
        <f t="shared" si="12"/>
        <v>43746.519892025455</v>
      </c>
    </row>
    <row r="831" spans="1:10" x14ac:dyDescent="0.25">
      <c r="A831" s="1" t="s">
        <v>830</v>
      </c>
      <c r="B831">
        <v>-1250</v>
      </c>
      <c r="C831">
        <v>0</v>
      </c>
      <c r="D831">
        <v>0</v>
      </c>
      <c r="E831">
        <v>0</v>
      </c>
      <c r="F831">
        <v>0</v>
      </c>
      <c r="G831">
        <v>0</v>
      </c>
      <c r="H831" t="s">
        <v>8290</v>
      </c>
      <c r="I831">
        <v>-0.1875</v>
      </c>
      <c r="J831" s="3">
        <f t="shared" si="12"/>
        <v>43746.519983726852</v>
      </c>
    </row>
    <row r="832" spans="1:10" x14ac:dyDescent="0.25">
      <c r="A832" s="1" t="s">
        <v>831</v>
      </c>
      <c r="B832">
        <v>-1250</v>
      </c>
      <c r="C832">
        <v>0</v>
      </c>
      <c r="D832">
        <v>0</v>
      </c>
      <c r="E832">
        <v>0</v>
      </c>
      <c r="F832">
        <v>0</v>
      </c>
      <c r="G832">
        <v>0</v>
      </c>
      <c r="H832" t="s">
        <v>8291</v>
      </c>
      <c r="I832">
        <v>-0.1875</v>
      </c>
      <c r="J832" s="3">
        <f t="shared" si="12"/>
        <v>43746.520078032401</v>
      </c>
    </row>
    <row r="833" spans="1:10" x14ac:dyDescent="0.25">
      <c r="A833" s="1" t="s">
        <v>832</v>
      </c>
      <c r="B833">
        <v>-1250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8292</v>
      </c>
      <c r="I833">
        <v>-0.1875</v>
      </c>
      <c r="J833" s="3">
        <f t="shared" si="12"/>
        <v>43746.520170601849</v>
      </c>
    </row>
    <row r="834" spans="1:10" x14ac:dyDescent="0.25">
      <c r="A834" s="1" t="s">
        <v>833</v>
      </c>
      <c r="B834">
        <v>-1250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8293</v>
      </c>
      <c r="I834">
        <v>-0.1875</v>
      </c>
      <c r="J834" s="3">
        <f t="shared" si="12"/>
        <v>43746.520262731479</v>
      </c>
    </row>
    <row r="835" spans="1:10" x14ac:dyDescent="0.25">
      <c r="A835" s="1" t="s">
        <v>834</v>
      </c>
      <c r="B835">
        <v>-1250</v>
      </c>
      <c r="C835">
        <v>0</v>
      </c>
      <c r="D835">
        <v>0</v>
      </c>
      <c r="E835">
        <v>0</v>
      </c>
      <c r="F835">
        <v>0</v>
      </c>
      <c r="G835">
        <v>0</v>
      </c>
      <c r="H835" t="s">
        <v>8294</v>
      </c>
      <c r="I835">
        <v>-0.1875</v>
      </c>
      <c r="J835" s="3">
        <f t="shared" ref="J835:J898" si="13">(H835/86400000)+25569+(7/24)</f>
        <v>43746.520353958331</v>
      </c>
    </row>
    <row r="836" spans="1:10" x14ac:dyDescent="0.25">
      <c r="A836" s="1" t="s">
        <v>835</v>
      </c>
      <c r="B836">
        <v>-1250</v>
      </c>
      <c r="C836">
        <v>0.26322600000000002</v>
      </c>
      <c r="D836">
        <v>0</v>
      </c>
      <c r="E836">
        <v>0</v>
      </c>
      <c r="F836">
        <v>0</v>
      </c>
      <c r="G836">
        <v>0</v>
      </c>
      <c r="H836" t="s">
        <v>8295</v>
      </c>
      <c r="I836">
        <v>-0.1875</v>
      </c>
      <c r="J836" s="3">
        <f t="shared" si="13"/>
        <v>43746.520766678237</v>
      </c>
    </row>
    <row r="837" spans="1:10" x14ac:dyDescent="0.25">
      <c r="A837" s="1" t="s">
        <v>836</v>
      </c>
      <c r="B837">
        <v>-1250</v>
      </c>
      <c r="C837">
        <v>0.26322600000000002</v>
      </c>
      <c r="D837">
        <v>0</v>
      </c>
      <c r="E837">
        <v>0</v>
      </c>
      <c r="F837">
        <v>0</v>
      </c>
      <c r="G837">
        <v>0</v>
      </c>
      <c r="H837" t="s">
        <v>8296</v>
      </c>
      <c r="I837">
        <v>-0.1875</v>
      </c>
      <c r="J837" s="3">
        <f t="shared" si="13"/>
        <v>43746.520858703698</v>
      </c>
    </row>
    <row r="838" spans="1:10" x14ac:dyDescent="0.25">
      <c r="A838" s="1" t="s">
        <v>837</v>
      </c>
      <c r="B838">
        <v>-1250</v>
      </c>
      <c r="C838">
        <v>0.26322600000000002</v>
      </c>
      <c r="D838">
        <v>0</v>
      </c>
      <c r="E838">
        <v>0</v>
      </c>
      <c r="F838">
        <v>0</v>
      </c>
      <c r="G838">
        <v>0</v>
      </c>
      <c r="H838" t="s">
        <v>8297</v>
      </c>
      <c r="I838">
        <v>-0.1875</v>
      </c>
      <c r="J838" s="3">
        <f t="shared" si="13"/>
        <v>43746.520949571757</v>
      </c>
    </row>
    <row r="839" spans="1:10" x14ac:dyDescent="0.25">
      <c r="A839" s="1" t="s">
        <v>838</v>
      </c>
      <c r="B839">
        <v>-1250</v>
      </c>
      <c r="C839">
        <v>0.26322600000000002</v>
      </c>
      <c r="D839">
        <v>0</v>
      </c>
      <c r="E839">
        <v>0</v>
      </c>
      <c r="F839">
        <v>0</v>
      </c>
      <c r="G839">
        <v>0</v>
      </c>
      <c r="H839" t="s">
        <v>8298</v>
      </c>
      <c r="I839">
        <v>-0.1875</v>
      </c>
      <c r="J839" s="3">
        <f t="shared" si="13"/>
        <v>43746.521042916669</v>
      </c>
    </row>
    <row r="840" spans="1:10" x14ac:dyDescent="0.25">
      <c r="A840" s="1" t="s">
        <v>839</v>
      </c>
      <c r="B840">
        <v>-1250</v>
      </c>
      <c r="C840">
        <v>0.26322600000000002</v>
      </c>
      <c r="D840">
        <v>0</v>
      </c>
      <c r="E840">
        <v>0</v>
      </c>
      <c r="F840">
        <v>0</v>
      </c>
      <c r="G840">
        <v>0</v>
      </c>
      <c r="H840" t="s">
        <v>8299</v>
      </c>
      <c r="I840">
        <v>-0.1875</v>
      </c>
      <c r="J840" s="3">
        <f t="shared" si="13"/>
        <v>43746.521135659721</v>
      </c>
    </row>
    <row r="841" spans="1:10" x14ac:dyDescent="0.25">
      <c r="A841" s="1" t="s">
        <v>840</v>
      </c>
      <c r="B841">
        <v>-1250</v>
      </c>
      <c r="C841">
        <v>0.26322600000000002</v>
      </c>
      <c r="D841">
        <v>0</v>
      </c>
      <c r="E841">
        <v>0</v>
      </c>
      <c r="F841">
        <v>0</v>
      </c>
      <c r="G841">
        <v>0</v>
      </c>
      <c r="H841" t="s">
        <v>8300</v>
      </c>
      <c r="I841">
        <v>-0.1875</v>
      </c>
      <c r="J841" s="3">
        <f t="shared" si="13"/>
        <v>43746.521228240737</v>
      </c>
    </row>
    <row r="842" spans="1:10" x14ac:dyDescent="0.25">
      <c r="A842" s="1" t="s">
        <v>841</v>
      </c>
      <c r="B842">
        <v>-1250</v>
      </c>
      <c r="C842">
        <v>20.689530000000001</v>
      </c>
      <c r="D842">
        <v>25</v>
      </c>
      <c r="E842">
        <v>0</v>
      </c>
      <c r="F842">
        <v>0</v>
      </c>
      <c r="G842">
        <v>0</v>
      </c>
      <c r="H842" t="s">
        <v>8301</v>
      </c>
      <c r="I842">
        <v>-0.1875</v>
      </c>
      <c r="J842" s="3">
        <f t="shared" si="13"/>
        <v>43746.521929502313</v>
      </c>
    </row>
    <row r="843" spans="1:10" x14ac:dyDescent="0.25">
      <c r="A843" s="1" t="s">
        <v>842</v>
      </c>
      <c r="B843">
        <v>-1250</v>
      </c>
      <c r="C843">
        <v>20.636880000000001</v>
      </c>
      <c r="D843">
        <v>26</v>
      </c>
      <c r="E843">
        <v>0</v>
      </c>
      <c r="F843">
        <v>0</v>
      </c>
      <c r="G843">
        <v>0</v>
      </c>
      <c r="H843" t="s">
        <v>8302</v>
      </c>
      <c r="I843">
        <v>-0.1875</v>
      </c>
      <c r="J843" s="3">
        <f t="shared" si="13"/>
        <v>43746.522013159723</v>
      </c>
    </row>
    <row r="844" spans="1:10" x14ac:dyDescent="0.25">
      <c r="A844" s="1" t="s">
        <v>843</v>
      </c>
      <c r="B844">
        <v>-1250</v>
      </c>
      <c r="C844">
        <v>20.689530000000001</v>
      </c>
      <c r="D844">
        <v>25</v>
      </c>
      <c r="E844">
        <v>0</v>
      </c>
      <c r="F844">
        <v>0</v>
      </c>
      <c r="G844">
        <v>0</v>
      </c>
      <c r="H844" t="s">
        <v>8303</v>
      </c>
      <c r="I844">
        <v>-0.1875</v>
      </c>
      <c r="J844" s="3">
        <f t="shared" si="13"/>
        <v>43746.522097094909</v>
      </c>
    </row>
    <row r="845" spans="1:10" x14ac:dyDescent="0.25">
      <c r="A845" s="1" t="s">
        <v>844</v>
      </c>
      <c r="B845">
        <v>196.875</v>
      </c>
      <c r="C845">
        <v>20.689530000000001</v>
      </c>
      <c r="D845">
        <v>25</v>
      </c>
      <c r="E845">
        <v>0</v>
      </c>
      <c r="F845">
        <v>0</v>
      </c>
      <c r="G845">
        <v>1</v>
      </c>
      <c r="H845" t="s">
        <v>8304</v>
      </c>
      <c r="I845">
        <v>463.5</v>
      </c>
      <c r="J845" s="3">
        <f t="shared" si="13"/>
        <v>43746.522180428241</v>
      </c>
    </row>
    <row r="846" spans="1:10" x14ac:dyDescent="0.25">
      <c r="A846" s="1" t="s">
        <v>845</v>
      </c>
      <c r="B846">
        <v>300</v>
      </c>
      <c r="C846">
        <v>20.689530000000001</v>
      </c>
      <c r="D846">
        <v>25</v>
      </c>
      <c r="E846">
        <v>0</v>
      </c>
      <c r="F846">
        <v>0</v>
      </c>
      <c r="G846">
        <v>1</v>
      </c>
      <c r="H846" t="s">
        <v>8305</v>
      </c>
      <c r="I846">
        <v>496.5</v>
      </c>
      <c r="J846" s="3">
        <f t="shared" si="13"/>
        <v>43746.52226420139</v>
      </c>
    </row>
    <row r="847" spans="1:10" x14ac:dyDescent="0.25">
      <c r="A847" s="1" t="s">
        <v>846</v>
      </c>
      <c r="B847">
        <v>378.125</v>
      </c>
      <c r="C847">
        <v>20.689530000000001</v>
      </c>
      <c r="D847">
        <v>24</v>
      </c>
      <c r="E847">
        <v>0</v>
      </c>
      <c r="F847">
        <v>0</v>
      </c>
      <c r="G847">
        <v>1</v>
      </c>
      <c r="H847" t="s">
        <v>8306</v>
      </c>
      <c r="I847">
        <v>521.625</v>
      </c>
      <c r="J847" s="3">
        <f t="shared" si="13"/>
        <v>43746.522347534723</v>
      </c>
    </row>
    <row r="848" spans="1:10" x14ac:dyDescent="0.25">
      <c r="A848" s="1" t="s">
        <v>847</v>
      </c>
      <c r="B848">
        <v>390.625</v>
      </c>
      <c r="C848">
        <v>20.689530000000001</v>
      </c>
      <c r="D848">
        <v>25</v>
      </c>
      <c r="E848">
        <v>0</v>
      </c>
      <c r="F848">
        <v>0</v>
      </c>
      <c r="G848">
        <v>1</v>
      </c>
      <c r="H848" t="s">
        <v>8307</v>
      </c>
      <c r="I848">
        <v>525.75</v>
      </c>
      <c r="J848" s="3">
        <f t="shared" si="13"/>
        <v>43746.522430868055</v>
      </c>
    </row>
    <row r="849" spans="1:10" x14ac:dyDescent="0.25">
      <c r="A849" s="1" t="s">
        <v>848</v>
      </c>
      <c r="B849">
        <v>400</v>
      </c>
      <c r="C849">
        <v>20.689530000000001</v>
      </c>
      <c r="D849">
        <v>26</v>
      </c>
      <c r="E849">
        <v>0</v>
      </c>
      <c r="F849">
        <v>0</v>
      </c>
      <c r="G849">
        <v>1</v>
      </c>
      <c r="H849" t="s">
        <v>8308</v>
      </c>
      <c r="I849">
        <v>528</v>
      </c>
      <c r="J849" s="3">
        <f t="shared" si="13"/>
        <v>43746.522526273147</v>
      </c>
    </row>
    <row r="850" spans="1:10" x14ac:dyDescent="0.25">
      <c r="A850" s="1" t="s">
        <v>849</v>
      </c>
      <c r="B850">
        <v>403.125</v>
      </c>
      <c r="C850">
        <v>20.689530000000001</v>
      </c>
      <c r="D850">
        <v>26</v>
      </c>
      <c r="E850">
        <v>0</v>
      </c>
      <c r="F850">
        <v>0</v>
      </c>
      <c r="G850">
        <v>1</v>
      </c>
      <c r="H850" t="s">
        <v>8309</v>
      </c>
      <c r="I850">
        <v>529.6875</v>
      </c>
      <c r="J850" s="3">
        <f t="shared" si="13"/>
        <v>43746.522610046297</v>
      </c>
    </row>
    <row r="851" spans="1:10" x14ac:dyDescent="0.25">
      <c r="A851" s="1" t="s">
        <v>850</v>
      </c>
      <c r="B851">
        <v>403.125</v>
      </c>
      <c r="C851">
        <v>20.689530000000001</v>
      </c>
      <c r="D851">
        <v>27</v>
      </c>
      <c r="E851">
        <v>0</v>
      </c>
      <c r="F851">
        <v>0</v>
      </c>
      <c r="G851">
        <v>1</v>
      </c>
      <c r="H851" t="s">
        <v>8310</v>
      </c>
      <c r="I851">
        <v>529.6875</v>
      </c>
      <c r="J851" s="3">
        <f t="shared" si="13"/>
        <v>43746.522693379629</v>
      </c>
    </row>
    <row r="852" spans="1:10" x14ac:dyDescent="0.25">
      <c r="A852" s="1" t="s">
        <v>851</v>
      </c>
      <c r="B852">
        <v>-1250</v>
      </c>
      <c r="C852">
        <v>0.26322600000000002</v>
      </c>
      <c r="D852">
        <v>0</v>
      </c>
      <c r="E852">
        <v>0</v>
      </c>
      <c r="F852">
        <v>0</v>
      </c>
      <c r="G852">
        <v>0</v>
      </c>
      <c r="H852" t="s">
        <v>8311</v>
      </c>
      <c r="I852">
        <v>-0.1875</v>
      </c>
      <c r="J852" s="3">
        <f t="shared" si="13"/>
        <v>43746.523180243057</v>
      </c>
    </row>
    <row r="853" spans="1:10" x14ac:dyDescent="0.25">
      <c r="A853" s="1" t="s">
        <v>852</v>
      </c>
      <c r="B853">
        <v>-1250</v>
      </c>
      <c r="C853">
        <v>0.26322600000000002</v>
      </c>
      <c r="D853">
        <v>0</v>
      </c>
      <c r="E853">
        <v>0</v>
      </c>
      <c r="F853">
        <v>0</v>
      </c>
      <c r="G853">
        <v>0</v>
      </c>
      <c r="H853" t="s">
        <v>8312</v>
      </c>
      <c r="I853">
        <v>-0.1875</v>
      </c>
      <c r="J853" s="3">
        <f t="shared" si="13"/>
        <v>43746.523271435181</v>
      </c>
    </row>
    <row r="854" spans="1:10" x14ac:dyDescent="0.25">
      <c r="A854" s="1" t="s">
        <v>853</v>
      </c>
      <c r="B854">
        <v>-1250</v>
      </c>
      <c r="C854">
        <v>0.26322600000000002</v>
      </c>
      <c r="D854">
        <v>0</v>
      </c>
      <c r="E854">
        <v>0</v>
      </c>
      <c r="F854">
        <v>0</v>
      </c>
      <c r="G854">
        <v>0</v>
      </c>
      <c r="H854" t="s">
        <v>8313</v>
      </c>
      <c r="I854">
        <v>-0.1875</v>
      </c>
      <c r="J854" s="3">
        <f t="shared" si="13"/>
        <v>43746.523362638887</v>
      </c>
    </row>
    <row r="855" spans="1:10" x14ac:dyDescent="0.25">
      <c r="A855" s="1" t="s">
        <v>854</v>
      </c>
      <c r="B855">
        <v>-1250</v>
      </c>
      <c r="C855">
        <v>0.26322600000000002</v>
      </c>
      <c r="D855">
        <v>0</v>
      </c>
      <c r="E855">
        <v>0</v>
      </c>
      <c r="F855">
        <v>0</v>
      </c>
      <c r="G855">
        <v>0</v>
      </c>
      <c r="H855" t="s">
        <v>8314</v>
      </c>
      <c r="I855">
        <v>-0.1875</v>
      </c>
      <c r="J855" s="3">
        <f t="shared" si="13"/>
        <v>43746.523454178234</v>
      </c>
    </row>
    <row r="856" spans="1:10" x14ac:dyDescent="0.25">
      <c r="A856" s="1" t="s">
        <v>855</v>
      </c>
      <c r="B856">
        <v>-1250</v>
      </c>
      <c r="C856">
        <v>0.26322600000000002</v>
      </c>
      <c r="D856">
        <v>0</v>
      </c>
      <c r="E856">
        <v>0</v>
      </c>
      <c r="F856">
        <v>0</v>
      </c>
      <c r="G856">
        <v>0</v>
      </c>
      <c r="H856" t="s">
        <v>8315</v>
      </c>
      <c r="I856">
        <v>-0.1875</v>
      </c>
      <c r="J856" s="3">
        <f t="shared" si="13"/>
        <v>43746.523546435179</v>
      </c>
    </row>
    <row r="857" spans="1:10" x14ac:dyDescent="0.25">
      <c r="A857" s="1" t="s">
        <v>856</v>
      </c>
      <c r="B857">
        <v>-1250</v>
      </c>
      <c r="C857">
        <v>0.26322600000000002</v>
      </c>
      <c r="D857">
        <v>0</v>
      </c>
      <c r="E857">
        <v>0</v>
      </c>
      <c r="F857">
        <v>0</v>
      </c>
      <c r="G857">
        <v>0</v>
      </c>
      <c r="H857" t="s">
        <v>8316</v>
      </c>
      <c r="I857">
        <v>-0.1875</v>
      </c>
      <c r="J857" s="3">
        <f t="shared" si="13"/>
        <v>43746.523637627317</v>
      </c>
    </row>
    <row r="858" spans="1:10" x14ac:dyDescent="0.25">
      <c r="A858" s="1" t="s">
        <v>857</v>
      </c>
      <c r="B858">
        <v>-1250</v>
      </c>
      <c r="C858">
        <v>0.26322600000000002</v>
      </c>
      <c r="D858">
        <v>0</v>
      </c>
      <c r="E858">
        <v>0</v>
      </c>
      <c r="F858">
        <v>0</v>
      </c>
      <c r="G858">
        <v>0</v>
      </c>
      <c r="H858" t="s">
        <v>8317</v>
      </c>
      <c r="I858">
        <v>-0.1875</v>
      </c>
      <c r="J858" s="3">
        <f t="shared" si="13"/>
        <v>43746.523728854161</v>
      </c>
    </row>
    <row r="859" spans="1:10" x14ac:dyDescent="0.25">
      <c r="A859" s="1" t="s">
        <v>858</v>
      </c>
      <c r="B859">
        <v>-1250</v>
      </c>
      <c r="C859">
        <v>0.26322600000000002</v>
      </c>
      <c r="D859">
        <v>0</v>
      </c>
      <c r="E859">
        <v>0</v>
      </c>
      <c r="F859">
        <v>0</v>
      </c>
      <c r="G859">
        <v>0</v>
      </c>
      <c r="H859" t="s">
        <v>8318</v>
      </c>
      <c r="I859">
        <v>-0.1875</v>
      </c>
      <c r="J859" s="3">
        <f t="shared" si="13"/>
        <v>43746.52382037037</v>
      </c>
    </row>
    <row r="860" spans="1:10" x14ac:dyDescent="0.25">
      <c r="A860" s="1" t="s">
        <v>859</v>
      </c>
      <c r="B860">
        <v>-1250</v>
      </c>
      <c r="C860">
        <v>0.26322600000000002</v>
      </c>
      <c r="D860">
        <v>0</v>
      </c>
      <c r="E860">
        <v>0</v>
      </c>
      <c r="F860">
        <v>0</v>
      </c>
      <c r="G860">
        <v>0</v>
      </c>
      <c r="H860" t="s">
        <v>8319</v>
      </c>
      <c r="I860">
        <v>-0.1875</v>
      </c>
      <c r="J860" s="3">
        <f t="shared" si="13"/>
        <v>43746.523913553239</v>
      </c>
    </row>
    <row r="861" spans="1:10" x14ac:dyDescent="0.25">
      <c r="A861" s="1" t="s">
        <v>860</v>
      </c>
      <c r="B861">
        <v>-1250</v>
      </c>
      <c r="C861">
        <v>20.636880000000001</v>
      </c>
      <c r="D861">
        <v>20</v>
      </c>
      <c r="E861">
        <v>43.2</v>
      </c>
      <c r="F861">
        <v>30.3</v>
      </c>
      <c r="G861">
        <v>0</v>
      </c>
      <c r="H861" t="s">
        <v>8320</v>
      </c>
      <c r="I861">
        <v>-0.1875</v>
      </c>
      <c r="J861" s="3">
        <f t="shared" si="13"/>
        <v>43746.525074305559</v>
      </c>
    </row>
    <row r="862" spans="1:10" x14ac:dyDescent="0.25">
      <c r="A862" s="1" t="s">
        <v>861</v>
      </c>
      <c r="B862">
        <v>-1250</v>
      </c>
      <c r="C862">
        <v>20.689530000000001</v>
      </c>
      <c r="D862">
        <v>23</v>
      </c>
      <c r="E862">
        <v>43.2</v>
      </c>
      <c r="F862">
        <v>30.3</v>
      </c>
      <c r="G862">
        <v>0</v>
      </c>
      <c r="H862" t="s">
        <v>8321</v>
      </c>
      <c r="I862">
        <v>-0.1875</v>
      </c>
      <c r="J862" s="3">
        <f t="shared" si="13"/>
        <v>43746.525158564815</v>
      </c>
    </row>
    <row r="863" spans="1:10" x14ac:dyDescent="0.25">
      <c r="A863" s="1" t="s">
        <v>862</v>
      </c>
      <c r="B863">
        <v>-1250</v>
      </c>
      <c r="C863">
        <v>20.689530000000001</v>
      </c>
      <c r="D863">
        <v>25</v>
      </c>
      <c r="E863">
        <v>43.3</v>
      </c>
      <c r="F863">
        <v>30.3</v>
      </c>
      <c r="G863">
        <v>0</v>
      </c>
      <c r="H863" t="s">
        <v>8322</v>
      </c>
      <c r="I863">
        <v>-0.1875</v>
      </c>
      <c r="J863" s="3">
        <f t="shared" si="13"/>
        <v>43746.525242337964</v>
      </c>
    </row>
    <row r="864" spans="1:10" x14ac:dyDescent="0.25">
      <c r="A864" s="1" t="s">
        <v>863</v>
      </c>
      <c r="B864">
        <v>-1250</v>
      </c>
      <c r="C864">
        <v>20.689530000000001</v>
      </c>
      <c r="D864">
        <v>24</v>
      </c>
      <c r="E864">
        <v>43.2</v>
      </c>
      <c r="F864">
        <v>30.3</v>
      </c>
      <c r="G864">
        <v>0</v>
      </c>
      <c r="H864" t="s">
        <v>8323</v>
      </c>
      <c r="I864">
        <v>-0.1875</v>
      </c>
      <c r="J864" s="3">
        <f t="shared" si="13"/>
        <v>43746.525354074074</v>
      </c>
    </row>
    <row r="865" spans="1:10" x14ac:dyDescent="0.25">
      <c r="A865" s="1" t="s">
        <v>864</v>
      </c>
      <c r="B865">
        <v>-1250</v>
      </c>
      <c r="C865">
        <v>20.689530000000001</v>
      </c>
      <c r="D865">
        <v>26</v>
      </c>
      <c r="E865">
        <v>43.2</v>
      </c>
      <c r="F865">
        <v>30.3</v>
      </c>
      <c r="G865">
        <v>0</v>
      </c>
      <c r="H865" t="s">
        <v>8324</v>
      </c>
      <c r="I865">
        <v>-0.1875</v>
      </c>
      <c r="J865" s="3">
        <f t="shared" si="13"/>
        <v>43746.525445138883</v>
      </c>
    </row>
    <row r="866" spans="1:10" x14ac:dyDescent="0.25">
      <c r="A866" s="1" t="s">
        <v>865</v>
      </c>
      <c r="B866">
        <v>-1250</v>
      </c>
      <c r="C866">
        <v>20.689530000000001</v>
      </c>
      <c r="D866">
        <v>26</v>
      </c>
      <c r="E866">
        <v>43.3</v>
      </c>
      <c r="F866">
        <v>30.3</v>
      </c>
      <c r="G866">
        <v>0</v>
      </c>
      <c r="H866" t="s">
        <v>8325</v>
      </c>
      <c r="I866">
        <v>-0.1875</v>
      </c>
      <c r="J866" s="3">
        <f t="shared" si="13"/>
        <v>43746.525540856477</v>
      </c>
    </row>
    <row r="867" spans="1:10" x14ac:dyDescent="0.25">
      <c r="A867" s="1" t="s">
        <v>866</v>
      </c>
      <c r="B867">
        <v>-1250</v>
      </c>
      <c r="C867">
        <v>20.636880000000001</v>
      </c>
      <c r="D867">
        <v>26</v>
      </c>
      <c r="E867">
        <v>43.4</v>
      </c>
      <c r="F867">
        <v>30.3</v>
      </c>
      <c r="G867">
        <v>0</v>
      </c>
      <c r="H867" t="s">
        <v>8326</v>
      </c>
      <c r="I867">
        <v>-0.1875</v>
      </c>
      <c r="J867" s="3">
        <f t="shared" si="13"/>
        <v>43746.525635891201</v>
      </c>
    </row>
    <row r="868" spans="1:10" x14ac:dyDescent="0.25">
      <c r="A868" s="1" t="s">
        <v>867</v>
      </c>
      <c r="B868">
        <v>-1250</v>
      </c>
      <c r="C868">
        <v>20.689530000000001</v>
      </c>
      <c r="D868">
        <v>26</v>
      </c>
      <c r="E868">
        <v>43.6</v>
      </c>
      <c r="F868">
        <v>30.3</v>
      </c>
      <c r="G868">
        <v>0</v>
      </c>
      <c r="H868" t="s">
        <v>8327</v>
      </c>
      <c r="I868">
        <v>-0.1875</v>
      </c>
      <c r="J868" s="3">
        <f t="shared" si="13"/>
        <v>43746.525719664351</v>
      </c>
    </row>
    <row r="869" spans="1:10" x14ac:dyDescent="0.25">
      <c r="A869" s="1" t="s">
        <v>868</v>
      </c>
      <c r="B869">
        <v>-1250</v>
      </c>
      <c r="C869">
        <v>20.636880000000001</v>
      </c>
      <c r="D869">
        <v>25</v>
      </c>
      <c r="E869">
        <v>43.6</v>
      </c>
      <c r="F869">
        <v>30.3</v>
      </c>
      <c r="G869">
        <v>0</v>
      </c>
      <c r="H869" t="s">
        <v>8328</v>
      </c>
      <c r="I869">
        <v>-0.1875</v>
      </c>
      <c r="J869" s="3">
        <f t="shared" si="13"/>
        <v>43746.525815046298</v>
      </c>
    </row>
    <row r="870" spans="1:10" x14ac:dyDescent="0.25">
      <c r="A870" s="1" t="s">
        <v>869</v>
      </c>
      <c r="B870">
        <v>-1250</v>
      </c>
      <c r="C870">
        <v>20.636880000000001</v>
      </c>
      <c r="D870">
        <v>26</v>
      </c>
      <c r="E870">
        <v>43.6</v>
      </c>
      <c r="F870">
        <v>30.3</v>
      </c>
      <c r="G870">
        <v>0</v>
      </c>
      <c r="H870" t="s">
        <v>8329</v>
      </c>
      <c r="I870">
        <v>-0.1875</v>
      </c>
      <c r="J870" s="3">
        <f t="shared" si="13"/>
        <v>43746.525910300923</v>
      </c>
    </row>
    <row r="871" spans="1:10" x14ac:dyDescent="0.25">
      <c r="A871" s="1" t="s">
        <v>870</v>
      </c>
      <c r="B871">
        <v>-1250</v>
      </c>
      <c r="C871">
        <v>20.636880000000001</v>
      </c>
      <c r="D871">
        <v>26</v>
      </c>
      <c r="E871">
        <v>43.5</v>
      </c>
      <c r="F871">
        <v>30.3</v>
      </c>
      <c r="G871">
        <v>0</v>
      </c>
      <c r="H871" t="s">
        <v>8330</v>
      </c>
      <c r="I871">
        <v>-0.1875</v>
      </c>
      <c r="J871" s="3">
        <f t="shared" si="13"/>
        <v>43746.526007361106</v>
      </c>
    </row>
    <row r="872" spans="1:10" x14ac:dyDescent="0.25">
      <c r="A872" s="1" t="s">
        <v>871</v>
      </c>
      <c r="B872">
        <v>-1250</v>
      </c>
      <c r="C872">
        <v>20.689530000000001</v>
      </c>
      <c r="D872">
        <v>26</v>
      </c>
      <c r="E872">
        <v>43.5</v>
      </c>
      <c r="F872">
        <v>30.3</v>
      </c>
      <c r="G872">
        <v>0</v>
      </c>
      <c r="H872" t="s">
        <v>8331</v>
      </c>
      <c r="I872">
        <v>-0.1875</v>
      </c>
      <c r="J872" s="3">
        <f t="shared" si="13"/>
        <v>43746.526101273143</v>
      </c>
    </row>
    <row r="873" spans="1:10" x14ac:dyDescent="0.25">
      <c r="A873" s="1" t="s">
        <v>872</v>
      </c>
      <c r="B873">
        <v>-1250</v>
      </c>
      <c r="C873">
        <v>20.636880000000001</v>
      </c>
      <c r="D873">
        <v>24</v>
      </c>
      <c r="E873">
        <v>43.4</v>
      </c>
      <c r="F873">
        <v>30.3</v>
      </c>
      <c r="G873">
        <v>0</v>
      </c>
      <c r="H873" t="s">
        <v>8332</v>
      </c>
      <c r="I873">
        <v>-0.1875</v>
      </c>
      <c r="J873" s="3">
        <f t="shared" si="13"/>
        <v>43746.526184699069</v>
      </c>
    </row>
    <row r="874" spans="1:10" x14ac:dyDescent="0.25">
      <c r="A874" s="1" t="s">
        <v>873</v>
      </c>
      <c r="B874">
        <v>-1250</v>
      </c>
      <c r="C874">
        <v>20.636880000000001</v>
      </c>
      <c r="D874">
        <v>24</v>
      </c>
      <c r="E874">
        <v>43.5</v>
      </c>
      <c r="F874">
        <v>30.3</v>
      </c>
      <c r="G874">
        <v>0</v>
      </c>
      <c r="H874" t="s">
        <v>8333</v>
      </c>
      <c r="I874">
        <v>-0.1875</v>
      </c>
      <c r="J874" s="3">
        <f t="shared" si="13"/>
        <v>43746.526268391201</v>
      </c>
    </row>
    <row r="875" spans="1:10" x14ac:dyDescent="0.25">
      <c r="A875" s="1" t="s">
        <v>874</v>
      </c>
      <c r="B875">
        <v>-1250</v>
      </c>
      <c r="C875">
        <v>20.636880000000001</v>
      </c>
      <c r="D875">
        <v>24</v>
      </c>
      <c r="E875">
        <v>43.7</v>
      </c>
      <c r="F875">
        <v>30.3</v>
      </c>
      <c r="G875">
        <v>0</v>
      </c>
      <c r="H875" t="s">
        <v>8334</v>
      </c>
      <c r="I875">
        <v>-0.1875</v>
      </c>
      <c r="J875" s="3">
        <f t="shared" si="13"/>
        <v>43746.526351435183</v>
      </c>
    </row>
    <row r="876" spans="1:10" x14ac:dyDescent="0.25">
      <c r="A876" s="1" t="s">
        <v>875</v>
      </c>
      <c r="B876">
        <v>-1250</v>
      </c>
      <c r="C876">
        <v>20.636880000000001</v>
      </c>
      <c r="D876">
        <v>24</v>
      </c>
      <c r="E876">
        <v>43.6</v>
      </c>
      <c r="F876">
        <v>30.4</v>
      </c>
      <c r="G876">
        <v>0</v>
      </c>
      <c r="H876" t="s">
        <v>8335</v>
      </c>
      <c r="I876">
        <v>-0.1875</v>
      </c>
      <c r="J876" s="3">
        <f t="shared" si="13"/>
        <v>43746.526436608794</v>
      </c>
    </row>
    <row r="877" spans="1:10" x14ac:dyDescent="0.25">
      <c r="A877" s="1" t="s">
        <v>876</v>
      </c>
      <c r="B877">
        <v>-1250</v>
      </c>
      <c r="C877">
        <v>20.636880000000001</v>
      </c>
      <c r="D877">
        <v>26</v>
      </c>
      <c r="E877">
        <v>43.5</v>
      </c>
      <c r="F877">
        <v>30.3</v>
      </c>
      <c r="G877">
        <v>0</v>
      </c>
      <c r="H877" t="s">
        <v>8336</v>
      </c>
      <c r="I877">
        <v>-0.1875</v>
      </c>
      <c r="J877" s="3">
        <f t="shared" si="13"/>
        <v>43746.526531631942</v>
      </c>
    </row>
    <row r="878" spans="1:10" x14ac:dyDescent="0.25">
      <c r="A878" s="1" t="s">
        <v>877</v>
      </c>
      <c r="B878">
        <v>-1250</v>
      </c>
      <c r="C878">
        <v>20.689530000000001</v>
      </c>
      <c r="D878">
        <v>26</v>
      </c>
      <c r="E878">
        <v>43.6</v>
      </c>
      <c r="F878">
        <v>30.3</v>
      </c>
      <c r="G878">
        <v>0</v>
      </c>
      <c r="H878" t="s">
        <v>8337</v>
      </c>
      <c r="I878">
        <v>-0.1875</v>
      </c>
      <c r="J878" s="3">
        <f t="shared" si="13"/>
        <v>43746.526626041661</v>
      </c>
    </row>
    <row r="879" spans="1:10" x14ac:dyDescent="0.25">
      <c r="A879" s="1" t="s">
        <v>878</v>
      </c>
      <c r="B879">
        <v>-1250</v>
      </c>
      <c r="C879">
        <v>20.636880000000001</v>
      </c>
      <c r="D879">
        <v>26</v>
      </c>
      <c r="E879">
        <v>43.6</v>
      </c>
      <c r="F879">
        <v>30.3</v>
      </c>
      <c r="G879">
        <v>0</v>
      </c>
      <c r="H879" t="s">
        <v>8338</v>
      </c>
      <c r="I879">
        <v>-0.1875</v>
      </c>
      <c r="J879" s="3">
        <f t="shared" si="13"/>
        <v>43746.526709849531</v>
      </c>
    </row>
    <row r="880" spans="1:10" x14ac:dyDescent="0.25">
      <c r="A880" s="1" t="s">
        <v>879</v>
      </c>
      <c r="B880">
        <v>-1250</v>
      </c>
      <c r="C880">
        <v>20.636880000000001</v>
      </c>
      <c r="D880">
        <v>29</v>
      </c>
      <c r="E880">
        <v>43.3</v>
      </c>
      <c r="F880">
        <v>30.3</v>
      </c>
      <c r="G880">
        <v>0</v>
      </c>
      <c r="H880" t="s">
        <v>8339</v>
      </c>
      <c r="I880">
        <v>-0.1875</v>
      </c>
      <c r="J880" s="3">
        <f t="shared" si="13"/>
        <v>43746.526804641202</v>
      </c>
    </row>
    <row r="881" spans="1:10" x14ac:dyDescent="0.25">
      <c r="A881" s="1" t="s">
        <v>880</v>
      </c>
      <c r="B881">
        <v>-1250</v>
      </c>
      <c r="C881">
        <v>20.689530000000001</v>
      </c>
      <c r="D881">
        <v>29</v>
      </c>
      <c r="E881">
        <v>43.5</v>
      </c>
      <c r="F881">
        <v>30.3</v>
      </c>
      <c r="G881">
        <v>0</v>
      </c>
      <c r="H881" t="s">
        <v>8340</v>
      </c>
      <c r="I881">
        <v>-0.1875</v>
      </c>
      <c r="J881" s="3">
        <f t="shared" si="13"/>
        <v>43746.526913090274</v>
      </c>
    </row>
    <row r="882" spans="1:10" x14ac:dyDescent="0.25">
      <c r="A882" s="1" t="s">
        <v>881</v>
      </c>
      <c r="B882">
        <v>-1250</v>
      </c>
      <c r="C882">
        <v>20.689530000000001</v>
      </c>
      <c r="D882">
        <v>29</v>
      </c>
      <c r="E882">
        <v>43.3</v>
      </c>
      <c r="F882">
        <v>30.3</v>
      </c>
      <c r="G882">
        <v>0</v>
      </c>
      <c r="H882" t="s">
        <v>8341</v>
      </c>
      <c r="I882">
        <v>-0.1875</v>
      </c>
      <c r="J882" s="3">
        <f t="shared" si="13"/>
        <v>43746.527007893521</v>
      </c>
    </row>
    <row r="883" spans="1:10" x14ac:dyDescent="0.25">
      <c r="A883" s="1" t="s">
        <v>882</v>
      </c>
      <c r="B883">
        <v>-1250</v>
      </c>
      <c r="C883">
        <v>20.689530000000001</v>
      </c>
      <c r="D883">
        <v>28</v>
      </c>
      <c r="E883">
        <v>43.4</v>
      </c>
      <c r="F883">
        <v>30.3</v>
      </c>
      <c r="G883">
        <v>0</v>
      </c>
      <c r="H883" t="s">
        <v>8342</v>
      </c>
      <c r="I883">
        <v>-0.1875</v>
      </c>
      <c r="J883" s="3">
        <f t="shared" si="13"/>
        <v>43746.527103356479</v>
      </c>
    </row>
    <row r="884" spans="1:10" x14ac:dyDescent="0.25">
      <c r="A884" s="1" t="s">
        <v>883</v>
      </c>
      <c r="B884">
        <v>-1250</v>
      </c>
      <c r="C884">
        <v>20.636880000000001</v>
      </c>
      <c r="D884">
        <v>28</v>
      </c>
      <c r="E884">
        <v>43.7</v>
      </c>
      <c r="F884">
        <v>30.3</v>
      </c>
      <c r="G884">
        <v>0</v>
      </c>
      <c r="H884" t="s">
        <v>8343</v>
      </c>
      <c r="I884">
        <v>-0.1875</v>
      </c>
      <c r="J884" s="3">
        <f t="shared" si="13"/>
        <v>43746.527186597224</v>
      </c>
    </row>
    <row r="885" spans="1:10" x14ac:dyDescent="0.25">
      <c r="A885" s="1" t="s">
        <v>884</v>
      </c>
      <c r="B885">
        <v>-1250</v>
      </c>
      <c r="C885">
        <v>20.636880000000001</v>
      </c>
      <c r="D885">
        <v>36</v>
      </c>
      <c r="E885">
        <v>43.4</v>
      </c>
      <c r="F885">
        <v>30.3</v>
      </c>
      <c r="G885">
        <v>0</v>
      </c>
      <c r="H885" t="s">
        <v>8344</v>
      </c>
      <c r="I885">
        <v>-0.1875</v>
      </c>
      <c r="J885" s="3">
        <f t="shared" si="13"/>
        <v>43746.527485787032</v>
      </c>
    </row>
    <row r="886" spans="1:10" x14ac:dyDescent="0.25">
      <c r="A886" s="1" t="s">
        <v>885</v>
      </c>
      <c r="B886">
        <v>-1250</v>
      </c>
      <c r="C886">
        <v>20.636880000000001</v>
      </c>
      <c r="D886">
        <v>34</v>
      </c>
      <c r="E886">
        <v>43.5</v>
      </c>
      <c r="F886">
        <v>30.2</v>
      </c>
      <c r="G886">
        <v>0</v>
      </c>
      <c r="H886" t="s">
        <v>8345</v>
      </c>
      <c r="I886">
        <v>-0.1875</v>
      </c>
      <c r="J886" s="3">
        <f t="shared" si="13"/>
        <v>43746.527578252317</v>
      </c>
    </row>
    <row r="887" spans="1:10" x14ac:dyDescent="0.25">
      <c r="A887" s="1" t="s">
        <v>886</v>
      </c>
      <c r="B887">
        <v>-1250</v>
      </c>
      <c r="C887">
        <v>20.689530000000001</v>
      </c>
      <c r="D887">
        <v>31</v>
      </c>
      <c r="E887">
        <v>43.5</v>
      </c>
      <c r="F887">
        <v>30.2</v>
      </c>
      <c r="G887">
        <v>0</v>
      </c>
      <c r="H887" t="s">
        <v>8346</v>
      </c>
      <c r="I887">
        <v>-0.1875</v>
      </c>
      <c r="J887" s="3">
        <f t="shared" si="13"/>
        <v>43746.527673738419</v>
      </c>
    </row>
    <row r="888" spans="1:10" x14ac:dyDescent="0.25">
      <c r="A888" s="1" t="s">
        <v>887</v>
      </c>
      <c r="B888">
        <v>-1250</v>
      </c>
      <c r="C888">
        <v>20.636880000000001</v>
      </c>
      <c r="D888">
        <v>29</v>
      </c>
      <c r="E888">
        <v>43.6</v>
      </c>
      <c r="F888">
        <v>30.2</v>
      </c>
      <c r="G888">
        <v>0</v>
      </c>
      <c r="H888" t="s">
        <v>8347</v>
      </c>
      <c r="I888">
        <v>-0.1875</v>
      </c>
      <c r="J888" s="3">
        <f t="shared" si="13"/>
        <v>43746.527780682867</v>
      </c>
    </row>
    <row r="889" spans="1:10" x14ac:dyDescent="0.25">
      <c r="A889" s="1" t="s">
        <v>888</v>
      </c>
      <c r="B889">
        <v>-1250</v>
      </c>
      <c r="C889">
        <v>20.636880000000001</v>
      </c>
      <c r="D889">
        <v>30</v>
      </c>
      <c r="E889">
        <v>43.7</v>
      </c>
      <c r="F889">
        <v>30.2</v>
      </c>
      <c r="G889">
        <v>0</v>
      </c>
      <c r="H889" t="s">
        <v>8348</v>
      </c>
      <c r="I889">
        <v>-0.1875</v>
      </c>
      <c r="J889" s="3">
        <f t="shared" si="13"/>
        <v>43746.528291435177</v>
      </c>
    </row>
    <row r="890" spans="1:10" x14ac:dyDescent="0.25">
      <c r="A890" s="1" t="s">
        <v>889</v>
      </c>
      <c r="B890">
        <v>-1250</v>
      </c>
      <c r="C890">
        <v>20.636880000000001</v>
      </c>
      <c r="D890">
        <v>28</v>
      </c>
      <c r="E890">
        <v>43.8</v>
      </c>
      <c r="F890">
        <v>30.2</v>
      </c>
      <c r="G890">
        <v>0</v>
      </c>
      <c r="H890" t="s">
        <v>8349</v>
      </c>
      <c r="I890">
        <v>-0.1875</v>
      </c>
      <c r="J890" s="3">
        <f t="shared" si="13"/>
        <v>43746.528387141203</v>
      </c>
    </row>
    <row r="891" spans="1:10" x14ac:dyDescent="0.25">
      <c r="A891" s="1" t="s">
        <v>890</v>
      </c>
      <c r="B891">
        <v>-1250</v>
      </c>
      <c r="C891">
        <v>20.689530000000001</v>
      </c>
      <c r="D891">
        <v>28</v>
      </c>
      <c r="E891">
        <v>43.8</v>
      </c>
      <c r="F891">
        <v>30.2</v>
      </c>
      <c r="G891">
        <v>0</v>
      </c>
      <c r="H891" t="s">
        <v>8350</v>
      </c>
      <c r="I891">
        <v>-0.1875</v>
      </c>
      <c r="J891" s="3">
        <f t="shared" si="13"/>
        <v>43746.528482650458</v>
      </c>
    </row>
    <row r="892" spans="1:10" x14ac:dyDescent="0.25">
      <c r="A892" s="1" t="s">
        <v>891</v>
      </c>
      <c r="B892">
        <v>-1250</v>
      </c>
      <c r="C892">
        <v>20.636880000000001</v>
      </c>
      <c r="D892">
        <v>27</v>
      </c>
      <c r="E892">
        <v>43.8</v>
      </c>
      <c r="F892">
        <v>30.2</v>
      </c>
      <c r="G892">
        <v>0</v>
      </c>
      <c r="H892" t="s">
        <v>8351</v>
      </c>
      <c r="I892">
        <v>-0.1875</v>
      </c>
      <c r="J892" s="3">
        <f t="shared" si="13"/>
        <v>43746.528577986108</v>
      </c>
    </row>
    <row r="893" spans="1:10" x14ac:dyDescent="0.25">
      <c r="A893" s="1" t="s">
        <v>892</v>
      </c>
      <c r="B893">
        <v>-1250</v>
      </c>
      <c r="C893">
        <v>20.689530000000001</v>
      </c>
      <c r="D893">
        <v>28</v>
      </c>
      <c r="E893">
        <v>43.7</v>
      </c>
      <c r="F893">
        <v>30.1</v>
      </c>
      <c r="G893">
        <v>0</v>
      </c>
      <c r="H893" t="s">
        <v>8352</v>
      </c>
      <c r="I893">
        <v>-0.1875</v>
      </c>
      <c r="J893" s="3">
        <f t="shared" si="13"/>
        <v>43746.5286733912</v>
      </c>
    </row>
    <row r="894" spans="1:10" x14ac:dyDescent="0.25">
      <c r="A894" s="1" t="s">
        <v>893</v>
      </c>
      <c r="B894">
        <v>-1250</v>
      </c>
      <c r="C894">
        <v>20.689530000000001</v>
      </c>
      <c r="D894">
        <v>28</v>
      </c>
      <c r="E894">
        <v>43.7</v>
      </c>
      <c r="F894">
        <v>30.1</v>
      </c>
      <c r="G894">
        <v>0</v>
      </c>
      <c r="H894" t="s">
        <v>8353</v>
      </c>
      <c r="I894">
        <v>-0.1875</v>
      </c>
      <c r="J894" s="3">
        <f t="shared" si="13"/>
        <v>43746.528768761571</v>
      </c>
    </row>
    <row r="895" spans="1:10" x14ac:dyDescent="0.25">
      <c r="A895" s="1" t="s">
        <v>894</v>
      </c>
      <c r="B895">
        <v>-1250</v>
      </c>
      <c r="C895">
        <v>20.689530000000001</v>
      </c>
      <c r="D895">
        <v>31</v>
      </c>
      <c r="E895">
        <v>43.8</v>
      </c>
      <c r="F895">
        <v>30.2</v>
      </c>
      <c r="G895">
        <v>0</v>
      </c>
      <c r="H895" t="s">
        <v>8354</v>
      </c>
      <c r="I895">
        <v>-0.1875</v>
      </c>
      <c r="J895" s="3">
        <f t="shared" si="13"/>
        <v>43746.528852152776</v>
      </c>
    </row>
    <row r="896" spans="1:10" x14ac:dyDescent="0.25">
      <c r="A896" s="1" t="s">
        <v>895</v>
      </c>
      <c r="B896">
        <v>-1250</v>
      </c>
      <c r="C896">
        <v>20.636880000000001</v>
      </c>
      <c r="D896">
        <v>30</v>
      </c>
      <c r="E896">
        <v>43.9</v>
      </c>
      <c r="F896">
        <v>30.1</v>
      </c>
      <c r="G896">
        <v>0</v>
      </c>
      <c r="H896" t="s">
        <v>8355</v>
      </c>
      <c r="I896">
        <v>-0.1875</v>
      </c>
      <c r="J896" s="3">
        <f t="shared" si="13"/>
        <v>43746.528935902774</v>
      </c>
    </row>
    <row r="897" spans="1:10" x14ac:dyDescent="0.25">
      <c r="A897" s="1" t="s">
        <v>896</v>
      </c>
      <c r="B897">
        <v>-1250</v>
      </c>
      <c r="C897">
        <v>20.689530000000001</v>
      </c>
      <c r="D897">
        <v>30</v>
      </c>
      <c r="E897">
        <v>44.1</v>
      </c>
      <c r="F897">
        <v>30.1</v>
      </c>
      <c r="G897">
        <v>0</v>
      </c>
      <c r="H897" t="s">
        <v>8356</v>
      </c>
      <c r="I897">
        <v>-0.1875</v>
      </c>
      <c r="J897" s="3">
        <f t="shared" si="13"/>
        <v>43746.529019143512</v>
      </c>
    </row>
    <row r="898" spans="1:10" x14ac:dyDescent="0.25">
      <c r="A898" s="1" t="s">
        <v>897</v>
      </c>
      <c r="B898">
        <v>-1250</v>
      </c>
      <c r="C898">
        <v>20.689530000000001</v>
      </c>
      <c r="D898">
        <v>30</v>
      </c>
      <c r="E898">
        <v>43.9</v>
      </c>
      <c r="F898">
        <v>30.1</v>
      </c>
      <c r="G898">
        <v>0</v>
      </c>
      <c r="H898" t="s">
        <v>8357</v>
      </c>
      <c r="I898">
        <v>-0.1875</v>
      </c>
      <c r="J898" s="3">
        <f t="shared" si="13"/>
        <v>43746.529102708329</v>
      </c>
    </row>
    <row r="899" spans="1:10" x14ac:dyDescent="0.25">
      <c r="A899" s="1" t="s">
        <v>898</v>
      </c>
      <c r="B899">
        <v>-1250</v>
      </c>
      <c r="C899">
        <v>20.689530000000001</v>
      </c>
      <c r="D899">
        <v>26</v>
      </c>
      <c r="E899">
        <v>44</v>
      </c>
      <c r="F899">
        <v>30.1</v>
      </c>
      <c r="G899">
        <v>0</v>
      </c>
      <c r="H899" t="s">
        <v>8358</v>
      </c>
      <c r="I899">
        <v>-0.1875</v>
      </c>
      <c r="J899" s="3">
        <f t="shared" ref="J899:J962" si="14">(H899/86400000)+25569+(7/24)</f>
        <v>43746.52918641203</v>
      </c>
    </row>
    <row r="900" spans="1:10" x14ac:dyDescent="0.25">
      <c r="A900" s="1" t="s">
        <v>899</v>
      </c>
      <c r="B900">
        <v>-1250</v>
      </c>
      <c r="C900">
        <v>20.689530000000001</v>
      </c>
      <c r="D900">
        <v>27</v>
      </c>
      <c r="E900">
        <v>44</v>
      </c>
      <c r="F900">
        <v>30.1</v>
      </c>
      <c r="G900">
        <v>0</v>
      </c>
      <c r="H900" t="s">
        <v>8359</v>
      </c>
      <c r="I900">
        <v>-0.1875</v>
      </c>
      <c r="J900" s="3">
        <f t="shared" si="14"/>
        <v>43746.529269826387</v>
      </c>
    </row>
    <row r="901" spans="1:10" x14ac:dyDescent="0.25">
      <c r="A901" s="1" t="s">
        <v>900</v>
      </c>
      <c r="B901">
        <v>-1250</v>
      </c>
      <c r="C901">
        <v>20.689530000000001</v>
      </c>
      <c r="D901">
        <v>28</v>
      </c>
      <c r="E901">
        <v>44.1</v>
      </c>
      <c r="F901">
        <v>30.1</v>
      </c>
      <c r="G901">
        <v>0</v>
      </c>
      <c r="H901" t="s">
        <v>8360</v>
      </c>
      <c r="I901">
        <v>-0.1875</v>
      </c>
      <c r="J901" s="3">
        <f t="shared" si="14"/>
        <v>43746.529353391197</v>
      </c>
    </row>
    <row r="902" spans="1:10" x14ac:dyDescent="0.25">
      <c r="A902" s="1" t="s">
        <v>901</v>
      </c>
      <c r="B902">
        <v>-1250</v>
      </c>
      <c r="C902">
        <v>20.689530000000001</v>
      </c>
      <c r="D902">
        <v>28</v>
      </c>
      <c r="E902">
        <v>44.1</v>
      </c>
      <c r="F902">
        <v>30.1</v>
      </c>
      <c r="G902">
        <v>0</v>
      </c>
      <c r="H902" t="s">
        <v>8361</v>
      </c>
      <c r="I902">
        <v>-0.1875</v>
      </c>
      <c r="J902" s="3">
        <f t="shared" si="14"/>
        <v>43746.52944982639</v>
      </c>
    </row>
    <row r="903" spans="1:10" x14ac:dyDescent="0.25">
      <c r="A903" s="1" t="s">
        <v>902</v>
      </c>
      <c r="B903">
        <v>-1250</v>
      </c>
      <c r="C903">
        <v>20.636880000000001</v>
      </c>
      <c r="D903">
        <v>27</v>
      </c>
      <c r="E903">
        <v>44.1</v>
      </c>
      <c r="F903">
        <v>30.1</v>
      </c>
      <c r="G903">
        <v>0</v>
      </c>
      <c r="H903" t="s">
        <v>8362</v>
      </c>
      <c r="I903">
        <v>-0.1875</v>
      </c>
      <c r="J903" s="3">
        <f t="shared" si="14"/>
        <v>43746.529544305558</v>
      </c>
    </row>
    <row r="904" spans="1:10" x14ac:dyDescent="0.25">
      <c r="A904" s="1" t="s">
        <v>903</v>
      </c>
      <c r="B904">
        <v>-1250</v>
      </c>
      <c r="C904">
        <v>20.636880000000001</v>
      </c>
      <c r="D904">
        <v>28</v>
      </c>
      <c r="E904">
        <v>44.2</v>
      </c>
      <c r="F904">
        <v>30.1</v>
      </c>
      <c r="G904">
        <v>0</v>
      </c>
      <c r="H904" t="s">
        <v>8363</v>
      </c>
      <c r="I904">
        <v>-0.1875</v>
      </c>
      <c r="J904" s="3">
        <f t="shared" si="14"/>
        <v>43746.529639780092</v>
      </c>
    </row>
    <row r="905" spans="1:10" x14ac:dyDescent="0.25">
      <c r="A905" s="1" t="s">
        <v>904</v>
      </c>
      <c r="B905">
        <v>-1250</v>
      </c>
      <c r="C905">
        <v>20.689530000000001</v>
      </c>
      <c r="D905">
        <v>28</v>
      </c>
      <c r="E905">
        <v>44.2</v>
      </c>
      <c r="F905">
        <v>30.1</v>
      </c>
      <c r="G905">
        <v>0</v>
      </c>
      <c r="H905" t="s">
        <v>8364</v>
      </c>
      <c r="I905">
        <v>-0.1875</v>
      </c>
      <c r="J905" s="3">
        <f t="shared" si="14"/>
        <v>43746.529723460648</v>
      </c>
    </row>
    <row r="906" spans="1:10" x14ac:dyDescent="0.25">
      <c r="A906" s="1" t="s">
        <v>905</v>
      </c>
      <c r="B906">
        <v>-1250</v>
      </c>
      <c r="C906">
        <v>20.689530000000001</v>
      </c>
      <c r="D906">
        <v>29</v>
      </c>
      <c r="E906">
        <v>44.2</v>
      </c>
      <c r="F906">
        <v>30.1</v>
      </c>
      <c r="G906">
        <v>0</v>
      </c>
      <c r="H906" t="s">
        <v>8365</v>
      </c>
      <c r="I906">
        <v>-0.1875</v>
      </c>
      <c r="J906" s="3">
        <f t="shared" si="14"/>
        <v>43746.529818923613</v>
      </c>
    </row>
    <row r="907" spans="1:10" x14ac:dyDescent="0.25">
      <c r="A907" s="1" t="s">
        <v>906</v>
      </c>
      <c r="B907">
        <v>-1250</v>
      </c>
      <c r="C907">
        <v>20.689530000000001</v>
      </c>
      <c r="D907">
        <v>30</v>
      </c>
      <c r="E907">
        <v>44.1</v>
      </c>
      <c r="F907">
        <v>30</v>
      </c>
      <c r="G907">
        <v>0</v>
      </c>
      <c r="H907" t="s">
        <v>8366</v>
      </c>
      <c r="I907">
        <v>-0.1875</v>
      </c>
      <c r="J907" s="3">
        <f t="shared" si="14"/>
        <v>43746.529914293984</v>
      </c>
    </row>
    <row r="908" spans="1:10" x14ac:dyDescent="0.25">
      <c r="A908" s="1" t="s">
        <v>907</v>
      </c>
      <c r="B908">
        <v>-1250</v>
      </c>
      <c r="C908">
        <v>20.689530000000001</v>
      </c>
      <c r="D908">
        <v>30</v>
      </c>
      <c r="E908">
        <v>44.2</v>
      </c>
      <c r="F908">
        <v>30.1</v>
      </c>
      <c r="G908">
        <v>0</v>
      </c>
      <c r="H908" t="s">
        <v>8367</v>
      </c>
      <c r="I908">
        <v>-0.1875</v>
      </c>
      <c r="J908" s="3">
        <f t="shared" si="14"/>
        <v>43746.529997731479</v>
      </c>
    </row>
    <row r="909" spans="1:10" x14ac:dyDescent="0.25">
      <c r="A909" s="1" t="s">
        <v>908</v>
      </c>
      <c r="B909">
        <v>-1250</v>
      </c>
      <c r="C909">
        <v>20.636880000000001</v>
      </c>
      <c r="D909">
        <v>30</v>
      </c>
      <c r="E909">
        <v>44.3</v>
      </c>
      <c r="F909">
        <v>30.1</v>
      </c>
      <c r="G909">
        <v>0</v>
      </c>
      <c r="H909" t="s">
        <v>8368</v>
      </c>
      <c r="I909">
        <v>-0.1875</v>
      </c>
      <c r="J909" s="3">
        <f t="shared" si="14"/>
        <v>43746.530094247682</v>
      </c>
    </row>
    <row r="910" spans="1:10" x14ac:dyDescent="0.25">
      <c r="A910" s="1" t="s">
        <v>909</v>
      </c>
      <c r="B910">
        <v>-1250</v>
      </c>
      <c r="C910">
        <v>20.689530000000001</v>
      </c>
      <c r="D910">
        <v>35</v>
      </c>
      <c r="E910">
        <v>44.3</v>
      </c>
      <c r="F910">
        <v>30.1</v>
      </c>
      <c r="G910">
        <v>0</v>
      </c>
      <c r="H910" t="s">
        <v>8369</v>
      </c>
      <c r="I910">
        <v>-0.1875</v>
      </c>
      <c r="J910" s="3">
        <f t="shared" si="14"/>
        <v>43746.53018858796</v>
      </c>
    </row>
    <row r="911" spans="1:10" x14ac:dyDescent="0.25">
      <c r="A911" s="1" t="s">
        <v>910</v>
      </c>
      <c r="B911">
        <v>-1250</v>
      </c>
      <c r="C911">
        <v>20.636880000000001</v>
      </c>
      <c r="D911">
        <v>35</v>
      </c>
      <c r="E911">
        <v>44.3</v>
      </c>
      <c r="F911">
        <v>30.1</v>
      </c>
      <c r="G911">
        <v>0</v>
      </c>
      <c r="H911" t="s">
        <v>8370</v>
      </c>
      <c r="I911">
        <v>-0.1875</v>
      </c>
      <c r="J911" s="3">
        <f t="shared" si="14"/>
        <v>43746.530271944437</v>
      </c>
    </row>
    <row r="912" spans="1:10" x14ac:dyDescent="0.25">
      <c r="A912" s="1" t="s">
        <v>911</v>
      </c>
      <c r="B912">
        <v>-1250</v>
      </c>
      <c r="C912">
        <v>20.636880000000001</v>
      </c>
      <c r="D912">
        <v>31</v>
      </c>
      <c r="E912">
        <v>44.2</v>
      </c>
      <c r="F912">
        <v>30.1</v>
      </c>
      <c r="G912">
        <v>0</v>
      </c>
      <c r="H912" t="s">
        <v>8371</v>
      </c>
      <c r="I912">
        <v>-0.1875</v>
      </c>
      <c r="J912" s="3">
        <f t="shared" si="14"/>
        <v>43746.530367754625</v>
      </c>
    </row>
    <row r="913" spans="1:10" x14ac:dyDescent="0.25">
      <c r="A913" s="1" t="s">
        <v>912</v>
      </c>
      <c r="B913">
        <v>-1250</v>
      </c>
      <c r="C913">
        <v>20.636880000000001</v>
      </c>
      <c r="D913">
        <v>31</v>
      </c>
      <c r="E913">
        <v>44.2</v>
      </c>
      <c r="F913">
        <v>30.1</v>
      </c>
      <c r="G913">
        <v>0</v>
      </c>
      <c r="H913" t="s">
        <v>8372</v>
      </c>
      <c r="I913">
        <v>-0.1875</v>
      </c>
      <c r="J913" s="3">
        <f t="shared" si="14"/>
        <v>43746.530463229159</v>
      </c>
    </row>
    <row r="914" spans="1:10" x14ac:dyDescent="0.25">
      <c r="A914" s="1" t="s">
        <v>913</v>
      </c>
      <c r="B914">
        <v>-1250</v>
      </c>
      <c r="C914">
        <v>20.636880000000001</v>
      </c>
      <c r="D914">
        <v>30</v>
      </c>
      <c r="E914">
        <v>44.3</v>
      </c>
      <c r="F914">
        <v>30.1</v>
      </c>
      <c r="G914">
        <v>0</v>
      </c>
      <c r="H914" t="s">
        <v>8373</v>
      </c>
      <c r="I914">
        <v>-0.1875</v>
      </c>
      <c r="J914" s="3">
        <f t="shared" si="14"/>
        <v>43746.530559652776</v>
      </c>
    </row>
    <row r="915" spans="1:10" x14ac:dyDescent="0.25">
      <c r="A915" s="1" t="s">
        <v>914</v>
      </c>
      <c r="B915">
        <v>-1250</v>
      </c>
      <c r="C915">
        <v>20.689530000000001</v>
      </c>
      <c r="D915">
        <v>29</v>
      </c>
      <c r="E915">
        <v>44.2</v>
      </c>
      <c r="F915">
        <v>30.1</v>
      </c>
      <c r="G915">
        <v>0</v>
      </c>
      <c r="H915" t="s">
        <v>8374</v>
      </c>
      <c r="I915">
        <v>-0.1875</v>
      </c>
      <c r="J915" s="3">
        <f t="shared" si="14"/>
        <v>43746.530654155089</v>
      </c>
    </row>
    <row r="916" spans="1:10" x14ac:dyDescent="0.25">
      <c r="A916" s="1" t="s">
        <v>915</v>
      </c>
      <c r="B916">
        <v>-1250</v>
      </c>
      <c r="C916">
        <v>20.636880000000001</v>
      </c>
      <c r="D916">
        <v>29</v>
      </c>
      <c r="E916">
        <v>44.2</v>
      </c>
      <c r="F916">
        <v>30.1</v>
      </c>
      <c r="G916">
        <v>0</v>
      </c>
      <c r="H916" t="s">
        <v>8375</v>
      </c>
      <c r="I916">
        <v>-0.1875</v>
      </c>
      <c r="J916" s="3">
        <f t="shared" si="14"/>
        <v>43746.530749432866</v>
      </c>
    </row>
    <row r="917" spans="1:10" x14ac:dyDescent="0.25">
      <c r="A917" s="1" t="s">
        <v>916</v>
      </c>
      <c r="B917">
        <v>-1250</v>
      </c>
      <c r="C917">
        <v>20.636880000000001</v>
      </c>
      <c r="D917">
        <v>29</v>
      </c>
      <c r="E917">
        <v>44.2</v>
      </c>
      <c r="F917">
        <v>30.1</v>
      </c>
      <c r="G917">
        <v>0</v>
      </c>
      <c r="H917" t="s">
        <v>8376</v>
      </c>
      <c r="I917">
        <v>-0.1875</v>
      </c>
      <c r="J917" s="3">
        <f t="shared" si="14"/>
        <v>43746.530832777775</v>
      </c>
    </row>
    <row r="918" spans="1:10" x14ac:dyDescent="0.25">
      <c r="A918" s="1" t="s">
        <v>917</v>
      </c>
      <c r="B918">
        <v>-1250</v>
      </c>
      <c r="C918">
        <v>20.689530000000001</v>
      </c>
      <c r="D918">
        <v>28</v>
      </c>
      <c r="E918">
        <v>44.1</v>
      </c>
      <c r="F918">
        <v>30.1</v>
      </c>
      <c r="G918">
        <v>0</v>
      </c>
      <c r="H918" t="s">
        <v>8377</v>
      </c>
      <c r="I918">
        <v>-0.1875</v>
      </c>
      <c r="J918" s="3">
        <f t="shared" si="14"/>
        <v>43746.530928611108</v>
      </c>
    </row>
    <row r="919" spans="1:10" x14ac:dyDescent="0.25">
      <c r="A919" s="1" t="s">
        <v>918</v>
      </c>
      <c r="B919">
        <v>-1250</v>
      </c>
      <c r="C919">
        <v>20.689530000000001</v>
      </c>
      <c r="D919">
        <v>27</v>
      </c>
      <c r="E919">
        <v>44.1</v>
      </c>
      <c r="F919">
        <v>30.1</v>
      </c>
      <c r="G919">
        <v>0</v>
      </c>
      <c r="H919" t="s">
        <v>8378</v>
      </c>
      <c r="I919">
        <v>-0.1875</v>
      </c>
      <c r="J919" s="3">
        <f t="shared" si="14"/>
        <v>43746.531023993048</v>
      </c>
    </row>
    <row r="920" spans="1:10" x14ac:dyDescent="0.25">
      <c r="A920" s="1" t="s">
        <v>919</v>
      </c>
      <c r="B920">
        <v>-1250</v>
      </c>
      <c r="C920">
        <v>20.689530000000001</v>
      </c>
      <c r="D920">
        <v>27</v>
      </c>
      <c r="E920">
        <v>44.2</v>
      </c>
      <c r="F920">
        <v>30.1</v>
      </c>
      <c r="G920">
        <v>0</v>
      </c>
      <c r="H920" t="s">
        <v>8379</v>
      </c>
      <c r="I920">
        <v>-0.1875</v>
      </c>
      <c r="J920" s="3">
        <f t="shared" si="14"/>
        <v>43746.531119236104</v>
      </c>
    </row>
    <row r="921" spans="1:10" x14ac:dyDescent="0.25">
      <c r="A921" s="1" t="s">
        <v>920</v>
      </c>
      <c r="B921">
        <v>-1250</v>
      </c>
      <c r="C921">
        <v>20.689530000000001</v>
      </c>
      <c r="D921">
        <v>28</v>
      </c>
      <c r="E921">
        <v>44.3</v>
      </c>
      <c r="F921">
        <v>30.1</v>
      </c>
      <c r="G921">
        <v>0</v>
      </c>
      <c r="H921" t="s">
        <v>8380</v>
      </c>
      <c r="I921">
        <v>-0.1875</v>
      </c>
      <c r="J921" s="3">
        <f t="shared" si="14"/>
        <v>43746.531214710645</v>
      </c>
    </row>
    <row r="922" spans="1:10" x14ac:dyDescent="0.25">
      <c r="A922" s="1" t="s">
        <v>921</v>
      </c>
      <c r="B922">
        <v>-1250</v>
      </c>
      <c r="C922">
        <v>20.689530000000001</v>
      </c>
      <c r="D922">
        <v>29</v>
      </c>
      <c r="E922">
        <v>44.4</v>
      </c>
      <c r="F922">
        <v>30.1</v>
      </c>
      <c r="G922">
        <v>0</v>
      </c>
      <c r="H922" t="s">
        <v>8381</v>
      </c>
      <c r="I922">
        <v>-0.1875</v>
      </c>
      <c r="J922" s="3">
        <f t="shared" si="14"/>
        <v>43746.531298576381</v>
      </c>
    </row>
    <row r="923" spans="1:10" x14ac:dyDescent="0.25">
      <c r="A923" s="1" t="s">
        <v>922</v>
      </c>
      <c r="B923">
        <v>-1250</v>
      </c>
      <c r="C923">
        <v>20.636880000000001</v>
      </c>
      <c r="D923">
        <v>30</v>
      </c>
      <c r="E923">
        <v>44.3</v>
      </c>
      <c r="F923">
        <v>30.1</v>
      </c>
      <c r="G923">
        <v>0</v>
      </c>
      <c r="H923" t="s">
        <v>8382</v>
      </c>
      <c r="I923">
        <v>-0.1875</v>
      </c>
      <c r="J923" s="3">
        <f t="shared" si="14"/>
        <v>43746.531406331014</v>
      </c>
    </row>
    <row r="924" spans="1:10" x14ac:dyDescent="0.25">
      <c r="A924" s="1" t="s">
        <v>923</v>
      </c>
      <c r="B924">
        <v>-1250</v>
      </c>
      <c r="C924">
        <v>20.636880000000001</v>
      </c>
      <c r="D924">
        <v>28</v>
      </c>
      <c r="E924">
        <v>44.2</v>
      </c>
      <c r="F924">
        <v>30.1</v>
      </c>
      <c r="G924">
        <v>0</v>
      </c>
      <c r="H924" t="s">
        <v>8383</v>
      </c>
      <c r="I924">
        <v>-0.1875</v>
      </c>
      <c r="J924" s="3">
        <f t="shared" si="14"/>
        <v>43746.531501111109</v>
      </c>
    </row>
    <row r="925" spans="1:10" x14ac:dyDescent="0.25">
      <c r="A925" s="1" t="s">
        <v>924</v>
      </c>
      <c r="B925">
        <v>-1250</v>
      </c>
      <c r="C925">
        <v>20.689530000000001</v>
      </c>
      <c r="D925">
        <v>28</v>
      </c>
      <c r="E925">
        <v>44.2</v>
      </c>
      <c r="F925">
        <v>30.1</v>
      </c>
      <c r="G925">
        <v>0</v>
      </c>
      <c r="H925" t="s">
        <v>8384</v>
      </c>
      <c r="I925">
        <v>-0.1875</v>
      </c>
      <c r="J925" s="3">
        <f t="shared" si="14"/>
        <v>43746.531596608795</v>
      </c>
    </row>
    <row r="926" spans="1:10" x14ac:dyDescent="0.25">
      <c r="A926" s="1" t="s">
        <v>925</v>
      </c>
      <c r="B926">
        <v>-1250</v>
      </c>
      <c r="C926">
        <v>20.689530000000001</v>
      </c>
      <c r="D926">
        <v>28</v>
      </c>
      <c r="E926">
        <v>44.1</v>
      </c>
      <c r="F926">
        <v>30.1</v>
      </c>
      <c r="G926">
        <v>0</v>
      </c>
      <c r="H926" t="s">
        <v>8385</v>
      </c>
      <c r="I926">
        <v>-0.1875</v>
      </c>
      <c r="J926" s="3">
        <f t="shared" si="14"/>
        <v>43746.531679814812</v>
      </c>
    </row>
    <row r="927" spans="1:10" x14ac:dyDescent="0.25">
      <c r="A927" s="1" t="s">
        <v>926</v>
      </c>
      <c r="B927">
        <v>-1250</v>
      </c>
      <c r="C927">
        <v>20.689530000000001</v>
      </c>
      <c r="D927">
        <v>27</v>
      </c>
      <c r="E927">
        <v>44.1</v>
      </c>
      <c r="F927">
        <v>30.1</v>
      </c>
      <c r="G927">
        <v>0</v>
      </c>
      <c r="H927" t="s">
        <v>8386</v>
      </c>
      <c r="I927">
        <v>-0.1875</v>
      </c>
      <c r="J927" s="3">
        <f t="shared" si="14"/>
        <v>43746.531763738421</v>
      </c>
    </row>
    <row r="928" spans="1:10" x14ac:dyDescent="0.25">
      <c r="A928" s="1" t="s">
        <v>927</v>
      </c>
      <c r="B928">
        <v>-1250</v>
      </c>
      <c r="C928">
        <v>20.689530000000001</v>
      </c>
      <c r="D928">
        <v>27</v>
      </c>
      <c r="E928">
        <v>44.2</v>
      </c>
      <c r="F928">
        <v>30.1</v>
      </c>
      <c r="G928">
        <v>0</v>
      </c>
      <c r="H928" t="s">
        <v>8387</v>
      </c>
      <c r="I928">
        <v>-0.1875</v>
      </c>
      <c r="J928" s="3">
        <f t="shared" si="14"/>
        <v>43746.531858981478</v>
      </c>
    </row>
    <row r="929" spans="1:10" x14ac:dyDescent="0.25">
      <c r="A929" s="1" t="s">
        <v>928</v>
      </c>
      <c r="B929">
        <v>-1250</v>
      </c>
      <c r="C929">
        <v>20.689530000000001</v>
      </c>
      <c r="D929">
        <v>28</v>
      </c>
      <c r="E929">
        <v>44.2</v>
      </c>
      <c r="F929">
        <v>30.1</v>
      </c>
      <c r="G929">
        <v>0</v>
      </c>
      <c r="H929" t="s">
        <v>8388</v>
      </c>
      <c r="I929">
        <v>-0.1875</v>
      </c>
      <c r="J929" s="3">
        <f t="shared" si="14"/>
        <v>43746.531954467595</v>
      </c>
    </row>
    <row r="930" spans="1:10" x14ac:dyDescent="0.25">
      <c r="A930" s="1" t="s">
        <v>929</v>
      </c>
      <c r="B930">
        <v>-1250</v>
      </c>
      <c r="C930">
        <v>20.689530000000001</v>
      </c>
      <c r="D930">
        <v>28</v>
      </c>
      <c r="E930">
        <v>44.1</v>
      </c>
      <c r="F930">
        <v>30.1</v>
      </c>
      <c r="G930">
        <v>0</v>
      </c>
      <c r="H930" t="s">
        <v>8389</v>
      </c>
      <c r="I930">
        <v>-0.1875</v>
      </c>
      <c r="J930" s="3">
        <f t="shared" si="14"/>
        <v>43746.532049756941</v>
      </c>
    </row>
    <row r="931" spans="1:10" x14ac:dyDescent="0.25">
      <c r="A931" s="1" t="s">
        <v>930</v>
      </c>
      <c r="B931">
        <v>-1250</v>
      </c>
      <c r="C931">
        <v>20.636880000000001</v>
      </c>
      <c r="D931">
        <v>28</v>
      </c>
      <c r="E931">
        <v>44.1</v>
      </c>
      <c r="F931">
        <v>30.1</v>
      </c>
      <c r="G931">
        <v>0</v>
      </c>
      <c r="H931" t="s">
        <v>8390</v>
      </c>
      <c r="I931">
        <v>-0.1875</v>
      </c>
      <c r="J931" s="3">
        <f t="shared" si="14"/>
        <v>43746.532133206019</v>
      </c>
    </row>
    <row r="932" spans="1:10" x14ac:dyDescent="0.25">
      <c r="A932" s="1" t="s">
        <v>931</v>
      </c>
      <c r="B932">
        <v>-1250</v>
      </c>
      <c r="C932">
        <v>0.26322600000000002</v>
      </c>
      <c r="D932">
        <v>0</v>
      </c>
      <c r="E932">
        <v>43.7</v>
      </c>
      <c r="F932">
        <v>30.1</v>
      </c>
      <c r="G932">
        <v>0</v>
      </c>
      <c r="H932" t="s">
        <v>8391</v>
      </c>
      <c r="I932">
        <v>-0.1875</v>
      </c>
      <c r="J932" s="3">
        <f t="shared" si="14"/>
        <v>43746.532450914347</v>
      </c>
    </row>
    <row r="933" spans="1:10" x14ac:dyDescent="0.25">
      <c r="A933" s="1" t="s">
        <v>932</v>
      </c>
      <c r="B933">
        <v>-1250</v>
      </c>
      <c r="C933">
        <v>0.26322600000000002</v>
      </c>
      <c r="D933">
        <v>0</v>
      </c>
      <c r="E933">
        <v>44.2</v>
      </c>
      <c r="F933">
        <v>30.1</v>
      </c>
      <c r="G933">
        <v>0</v>
      </c>
      <c r="H933" t="s">
        <v>8392</v>
      </c>
      <c r="I933">
        <v>-0.1875</v>
      </c>
      <c r="J933" s="3">
        <f t="shared" si="14"/>
        <v>43746.532557812498</v>
      </c>
    </row>
    <row r="934" spans="1:10" x14ac:dyDescent="0.25">
      <c r="A934" s="1" t="s">
        <v>933</v>
      </c>
      <c r="B934">
        <v>-1250</v>
      </c>
      <c r="C934">
        <v>0.26322600000000002</v>
      </c>
      <c r="D934">
        <v>0</v>
      </c>
      <c r="E934">
        <v>44.1</v>
      </c>
      <c r="F934">
        <v>30.1</v>
      </c>
      <c r="G934">
        <v>0</v>
      </c>
      <c r="H934" t="s">
        <v>8393</v>
      </c>
      <c r="I934">
        <v>-0.1875</v>
      </c>
      <c r="J934" s="3">
        <f t="shared" si="14"/>
        <v>43746.532659282406</v>
      </c>
    </row>
    <row r="935" spans="1:10" x14ac:dyDescent="0.25">
      <c r="A935" s="1" t="s">
        <v>934</v>
      </c>
      <c r="B935">
        <v>-1250</v>
      </c>
      <c r="C935">
        <v>0.26322600000000002</v>
      </c>
      <c r="D935">
        <v>0</v>
      </c>
      <c r="E935">
        <v>44.1</v>
      </c>
      <c r="F935">
        <v>30.2</v>
      </c>
      <c r="G935">
        <v>0</v>
      </c>
      <c r="H935" t="s">
        <v>8394</v>
      </c>
      <c r="I935">
        <v>-0.1875</v>
      </c>
      <c r="J935" s="3">
        <f t="shared" si="14"/>
        <v>43746.532760509253</v>
      </c>
    </row>
    <row r="936" spans="1:10" x14ac:dyDescent="0.25">
      <c r="A936" s="1" t="s">
        <v>935</v>
      </c>
      <c r="B936">
        <v>-1250</v>
      </c>
      <c r="C936">
        <v>0.26322600000000002</v>
      </c>
      <c r="D936">
        <v>0</v>
      </c>
      <c r="E936">
        <v>44.1</v>
      </c>
      <c r="F936">
        <v>30.2</v>
      </c>
      <c r="G936">
        <v>0</v>
      </c>
      <c r="H936" t="s">
        <v>8395</v>
      </c>
      <c r="I936">
        <v>-0.1875</v>
      </c>
      <c r="J936" s="3">
        <f t="shared" si="14"/>
        <v>43746.532861562497</v>
      </c>
    </row>
    <row r="937" spans="1:10" x14ac:dyDescent="0.25">
      <c r="A937" s="1" t="s">
        <v>936</v>
      </c>
      <c r="B937">
        <v>-1250</v>
      </c>
      <c r="C937">
        <v>0.26322600000000002</v>
      </c>
      <c r="D937">
        <v>0</v>
      </c>
      <c r="E937">
        <v>44.1</v>
      </c>
      <c r="F937">
        <v>30.2</v>
      </c>
      <c r="G937">
        <v>0</v>
      </c>
      <c r="H937" t="s">
        <v>8396</v>
      </c>
      <c r="I937">
        <v>-0.1875</v>
      </c>
      <c r="J937" s="3">
        <f t="shared" si="14"/>
        <v>43746.532964305552</v>
      </c>
    </row>
    <row r="938" spans="1:10" x14ac:dyDescent="0.25">
      <c r="A938" s="1" t="s">
        <v>937</v>
      </c>
      <c r="B938">
        <v>-1250</v>
      </c>
      <c r="C938">
        <v>0.26322600000000002</v>
      </c>
      <c r="D938">
        <v>0</v>
      </c>
      <c r="E938">
        <v>44</v>
      </c>
      <c r="F938">
        <v>30.2</v>
      </c>
      <c r="G938">
        <v>0</v>
      </c>
      <c r="H938" t="s">
        <v>8397</v>
      </c>
      <c r="I938">
        <v>-0.1875</v>
      </c>
      <c r="J938" s="3">
        <f t="shared" si="14"/>
        <v>43746.533065231481</v>
      </c>
    </row>
    <row r="939" spans="1:10" x14ac:dyDescent="0.25">
      <c r="A939" s="1" t="s">
        <v>938</v>
      </c>
      <c r="B939">
        <v>-1250</v>
      </c>
      <c r="C939">
        <v>0.26322600000000002</v>
      </c>
      <c r="D939">
        <v>0</v>
      </c>
      <c r="E939">
        <v>44</v>
      </c>
      <c r="F939">
        <v>30.2</v>
      </c>
      <c r="G939">
        <v>0</v>
      </c>
      <c r="H939" t="s">
        <v>8398</v>
      </c>
      <c r="I939">
        <v>-0.1875</v>
      </c>
      <c r="J939" s="3">
        <f t="shared" si="14"/>
        <v>43746.533166724534</v>
      </c>
    </row>
    <row r="940" spans="1:10" x14ac:dyDescent="0.25">
      <c r="A940" s="1" t="s">
        <v>939</v>
      </c>
      <c r="B940">
        <v>-1250</v>
      </c>
      <c r="C940">
        <v>0.26322600000000002</v>
      </c>
      <c r="D940">
        <v>0</v>
      </c>
      <c r="E940">
        <v>44</v>
      </c>
      <c r="F940">
        <v>30.2</v>
      </c>
      <c r="G940">
        <v>0</v>
      </c>
      <c r="H940" t="s">
        <v>8399</v>
      </c>
      <c r="I940">
        <v>-0.1875</v>
      </c>
      <c r="J940" s="3">
        <f t="shared" si="14"/>
        <v>43746.533267673607</v>
      </c>
    </row>
    <row r="941" spans="1:10" x14ac:dyDescent="0.25">
      <c r="A941" s="1" t="s">
        <v>940</v>
      </c>
      <c r="B941">
        <v>-1250</v>
      </c>
      <c r="C941">
        <v>0.26322600000000002</v>
      </c>
      <c r="D941">
        <v>0</v>
      </c>
      <c r="E941">
        <v>44</v>
      </c>
      <c r="F941">
        <v>30.2</v>
      </c>
      <c r="G941">
        <v>0</v>
      </c>
      <c r="H941" t="s">
        <v>8400</v>
      </c>
      <c r="I941">
        <v>-0.1875</v>
      </c>
      <c r="J941" s="3">
        <f t="shared" si="14"/>
        <v>43746.533368460645</v>
      </c>
    </row>
    <row r="942" spans="1:10" x14ac:dyDescent="0.25">
      <c r="A942" s="1" t="s">
        <v>941</v>
      </c>
      <c r="B942">
        <v>-1250</v>
      </c>
      <c r="C942">
        <v>0.26322600000000002</v>
      </c>
      <c r="D942">
        <v>0</v>
      </c>
      <c r="E942">
        <v>44</v>
      </c>
      <c r="F942">
        <v>30.2</v>
      </c>
      <c r="G942">
        <v>0</v>
      </c>
      <c r="H942" t="s">
        <v>8401</v>
      </c>
      <c r="I942">
        <v>-0.1875</v>
      </c>
      <c r="J942" s="3">
        <f t="shared" si="14"/>
        <v>43746.533469849535</v>
      </c>
    </row>
    <row r="943" spans="1:10" x14ac:dyDescent="0.25">
      <c r="A943" s="1" t="s">
        <v>942</v>
      </c>
      <c r="B943">
        <v>-1250</v>
      </c>
      <c r="C943">
        <v>0.26322600000000002</v>
      </c>
      <c r="D943">
        <v>0</v>
      </c>
      <c r="E943">
        <v>44</v>
      </c>
      <c r="F943">
        <v>30.2</v>
      </c>
      <c r="G943">
        <v>0</v>
      </c>
      <c r="H943" t="s">
        <v>8402</v>
      </c>
      <c r="I943">
        <v>-0.1875</v>
      </c>
      <c r="J943" s="3">
        <f t="shared" si="14"/>
        <v>43746.533570775464</v>
      </c>
    </row>
    <row r="944" spans="1:10" x14ac:dyDescent="0.25">
      <c r="A944" s="1" t="s">
        <v>943</v>
      </c>
      <c r="B944">
        <v>-1250</v>
      </c>
      <c r="C944">
        <v>0.26322600000000002</v>
      </c>
      <c r="D944">
        <v>0</v>
      </c>
      <c r="E944">
        <v>44</v>
      </c>
      <c r="F944">
        <v>30.2</v>
      </c>
      <c r="G944">
        <v>0</v>
      </c>
      <c r="H944" t="s">
        <v>8403</v>
      </c>
      <c r="I944">
        <v>-0.1875</v>
      </c>
      <c r="J944" s="3">
        <f t="shared" si="14"/>
        <v>43746.533674618055</v>
      </c>
    </row>
    <row r="945" spans="1:10" x14ac:dyDescent="0.25">
      <c r="A945" s="1" t="s">
        <v>944</v>
      </c>
      <c r="B945">
        <v>-1250</v>
      </c>
      <c r="C945">
        <v>0.26322600000000002</v>
      </c>
      <c r="D945">
        <v>0</v>
      </c>
      <c r="E945">
        <v>43.9</v>
      </c>
      <c r="F945">
        <v>30.2</v>
      </c>
      <c r="G945">
        <v>0</v>
      </c>
      <c r="H945" t="s">
        <v>8404</v>
      </c>
      <c r="I945">
        <v>-0.1875</v>
      </c>
      <c r="J945" s="3">
        <f t="shared" si="14"/>
        <v>43746.533775891199</v>
      </c>
    </row>
    <row r="946" spans="1:10" x14ac:dyDescent="0.25">
      <c r="A946" s="1" t="s">
        <v>945</v>
      </c>
      <c r="B946">
        <v>-1250</v>
      </c>
      <c r="C946">
        <v>0.26322600000000002</v>
      </c>
      <c r="D946">
        <v>0</v>
      </c>
      <c r="E946">
        <v>43.9</v>
      </c>
      <c r="F946">
        <v>30.2</v>
      </c>
      <c r="G946">
        <v>0</v>
      </c>
      <c r="H946" t="s">
        <v>8405</v>
      </c>
      <c r="I946">
        <v>-0.1875</v>
      </c>
      <c r="J946" s="3">
        <f t="shared" si="14"/>
        <v>43746.533876469904</v>
      </c>
    </row>
    <row r="947" spans="1:10" x14ac:dyDescent="0.25">
      <c r="A947" s="1" t="s">
        <v>946</v>
      </c>
      <c r="B947">
        <v>-1250</v>
      </c>
      <c r="C947">
        <v>0.26322600000000002</v>
      </c>
      <c r="D947">
        <v>0</v>
      </c>
      <c r="E947">
        <v>44.4</v>
      </c>
      <c r="F947">
        <v>30.2</v>
      </c>
      <c r="G947">
        <v>0</v>
      </c>
      <c r="H947" t="s">
        <v>8406</v>
      </c>
      <c r="I947">
        <v>-0.1875</v>
      </c>
      <c r="J947" s="3">
        <f t="shared" si="14"/>
        <v>43746.533976932864</v>
      </c>
    </row>
    <row r="948" spans="1:10" x14ac:dyDescent="0.25">
      <c r="A948" s="1" t="s">
        <v>947</v>
      </c>
      <c r="B948">
        <v>-1250</v>
      </c>
      <c r="C948">
        <v>0.26322600000000002</v>
      </c>
      <c r="D948">
        <v>0</v>
      </c>
      <c r="E948">
        <v>43.9</v>
      </c>
      <c r="F948">
        <v>30.3</v>
      </c>
      <c r="G948">
        <v>0</v>
      </c>
      <c r="H948" t="s">
        <v>8407</v>
      </c>
      <c r="I948">
        <v>-0.1875</v>
      </c>
      <c r="J948" s="3">
        <f t="shared" si="14"/>
        <v>43746.534077858792</v>
      </c>
    </row>
    <row r="949" spans="1:10" x14ac:dyDescent="0.25">
      <c r="A949" s="1" t="s">
        <v>948</v>
      </c>
      <c r="B949">
        <v>-1250</v>
      </c>
      <c r="C949">
        <v>0.26322600000000002</v>
      </c>
      <c r="D949">
        <v>0</v>
      </c>
      <c r="E949">
        <v>43.9</v>
      </c>
      <c r="F949">
        <v>30.3</v>
      </c>
      <c r="G949">
        <v>0</v>
      </c>
      <c r="H949" t="s">
        <v>8408</v>
      </c>
      <c r="I949">
        <v>-0.1875</v>
      </c>
      <c r="J949" s="3">
        <f t="shared" si="14"/>
        <v>43746.534179710645</v>
      </c>
    </row>
    <row r="950" spans="1:10" x14ac:dyDescent="0.25">
      <c r="A950" s="1" t="s">
        <v>949</v>
      </c>
      <c r="B950">
        <v>-1250</v>
      </c>
      <c r="C950">
        <v>0.26322600000000002</v>
      </c>
      <c r="D950">
        <v>0</v>
      </c>
      <c r="E950">
        <v>43.8</v>
      </c>
      <c r="F950">
        <v>30.2</v>
      </c>
      <c r="G950">
        <v>0</v>
      </c>
      <c r="H950" t="s">
        <v>8409</v>
      </c>
      <c r="I950">
        <v>-0.1875</v>
      </c>
      <c r="J950" s="3">
        <f t="shared" si="14"/>
        <v>43746.534280532403</v>
      </c>
    </row>
    <row r="951" spans="1:10" x14ac:dyDescent="0.25">
      <c r="A951" s="1" t="s">
        <v>950</v>
      </c>
      <c r="B951">
        <v>-1250</v>
      </c>
      <c r="C951">
        <v>0.26322600000000002</v>
      </c>
      <c r="D951">
        <v>0</v>
      </c>
      <c r="E951">
        <v>43.8</v>
      </c>
      <c r="F951">
        <v>30.3</v>
      </c>
      <c r="G951">
        <v>0</v>
      </c>
      <c r="H951" t="s">
        <v>8410</v>
      </c>
      <c r="I951">
        <v>-0.1875</v>
      </c>
      <c r="J951" s="3">
        <f t="shared" si="14"/>
        <v>43746.53438099537</v>
      </c>
    </row>
    <row r="952" spans="1:10" x14ac:dyDescent="0.25">
      <c r="A952" s="1" t="s">
        <v>951</v>
      </c>
      <c r="B952">
        <v>-1250</v>
      </c>
      <c r="C952">
        <v>0.26322600000000002</v>
      </c>
      <c r="D952">
        <v>0</v>
      </c>
      <c r="E952">
        <v>43.8</v>
      </c>
      <c r="F952">
        <v>30.2</v>
      </c>
      <c r="G952">
        <v>0</v>
      </c>
      <c r="H952" t="s">
        <v>8411</v>
      </c>
      <c r="I952">
        <v>-0.1875</v>
      </c>
      <c r="J952" s="3">
        <f t="shared" si="14"/>
        <v>43746.534481562492</v>
      </c>
    </row>
    <row r="953" spans="1:10" x14ac:dyDescent="0.25">
      <c r="A953" s="1" t="s">
        <v>952</v>
      </c>
      <c r="B953">
        <v>-1250</v>
      </c>
      <c r="C953">
        <v>0.26322600000000002</v>
      </c>
      <c r="D953">
        <v>0</v>
      </c>
      <c r="E953">
        <v>43.8</v>
      </c>
      <c r="F953">
        <v>30.3</v>
      </c>
      <c r="G953">
        <v>0</v>
      </c>
      <c r="H953" t="s">
        <v>8412</v>
      </c>
      <c r="I953">
        <v>-0.1875</v>
      </c>
      <c r="J953" s="3">
        <f t="shared" si="14"/>
        <v>43746.534583622684</v>
      </c>
    </row>
    <row r="954" spans="1:10" x14ac:dyDescent="0.25">
      <c r="A954" s="1" t="s">
        <v>953</v>
      </c>
      <c r="B954">
        <v>-1250</v>
      </c>
      <c r="C954">
        <v>0.26322600000000002</v>
      </c>
      <c r="D954">
        <v>0</v>
      </c>
      <c r="E954">
        <v>43.8</v>
      </c>
      <c r="F954">
        <v>30.2</v>
      </c>
      <c r="G954">
        <v>0</v>
      </c>
      <c r="H954" t="s">
        <v>8413</v>
      </c>
      <c r="I954">
        <v>-0.1875</v>
      </c>
      <c r="J954" s="3">
        <f t="shared" si="14"/>
        <v>43746.534685046296</v>
      </c>
    </row>
    <row r="955" spans="1:10" x14ac:dyDescent="0.25">
      <c r="A955" s="1" t="s">
        <v>954</v>
      </c>
      <c r="B955">
        <v>-1250</v>
      </c>
      <c r="C955">
        <v>0.26322600000000002</v>
      </c>
      <c r="D955">
        <v>0</v>
      </c>
      <c r="E955">
        <v>43.9</v>
      </c>
      <c r="F955">
        <v>30.3</v>
      </c>
      <c r="G955">
        <v>0</v>
      </c>
      <c r="H955" t="s">
        <v>8414</v>
      </c>
      <c r="I955">
        <v>-0.1875</v>
      </c>
      <c r="J955" s="3">
        <f t="shared" si="14"/>
        <v>43746.53478548611</v>
      </c>
    </row>
    <row r="956" spans="1:10" x14ac:dyDescent="0.25">
      <c r="A956" s="1" t="s">
        <v>955</v>
      </c>
      <c r="B956">
        <v>-1250</v>
      </c>
      <c r="C956">
        <v>0.26322600000000002</v>
      </c>
      <c r="D956">
        <v>0</v>
      </c>
      <c r="E956">
        <v>43.8</v>
      </c>
      <c r="F956">
        <v>30.3</v>
      </c>
      <c r="G956">
        <v>0</v>
      </c>
      <c r="H956" t="s">
        <v>8415</v>
      </c>
      <c r="I956">
        <v>-0.1875</v>
      </c>
      <c r="J956" s="3">
        <f t="shared" si="14"/>
        <v>43746.53488652777</v>
      </c>
    </row>
    <row r="957" spans="1:10" x14ac:dyDescent="0.25">
      <c r="A957" s="1" t="s">
        <v>956</v>
      </c>
      <c r="B957">
        <v>-1250</v>
      </c>
      <c r="C957">
        <v>0.26322600000000002</v>
      </c>
      <c r="D957">
        <v>0</v>
      </c>
      <c r="E957">
        <v>43.8</v>
      </c>
      <c r="F957">
        <v>30.3</v>
      </c>
      <c r="G957">
        <v>0</v>
      </c>
      <c r="H957" t="s">
        <v>8416</v>
      </c>
      <c r="I957">
        <v>-0.1875</v>
      </c>
      <c r="J957" s="3">
        <f t="shared" si="14"/>
        <v>43746.534998923606</v>
      </c>
    </row>
    <row r="958" spans="1:10" x14ac:dyDescent="0.25">
      <c r="A958" s="1" t="s">
        <v>957</v>
      </c>
      <c r="B958">
        <v>-1250</v>
      </c>
      <c r="C958">
        <v>0.26322600000000002</v>
      </c>
      <c r="D958">
        <v>0</v>
      </c>
      <c r="E958">
        <v>43.8</v>
      </c>
      <c r="F958">
        <v>30.3</v>
      </c>
      <c r="G958">
        <v>0</v>
      </c>
      <c r="H958" t="s">
        <v>8417</v>
      </c>
      <c r="I958">
        <v>-0.1875</v>
      </c>
      <c r="J958" s="3">
        <f t="shared" si="14"/>
        <v>43746.535100231478</v>
      </c>
    </row>
    <row r="959" spans="1:10" x14ac:dyDescent="0.25">
      <c r="A959" s="1" t="s">
        <v>958</v>
      </c>
      <c r="B959">
        <v>-1250</v>
      </c>
      <c r="C959">
        <v>0.26322600000000002</v>
      </c>
      <c r="D959">
        <v>0</v>
      </c>
      <c r="E959">
        <v>43.9</v>
      </c>
      <c r="F959">
        <v>30.3</v>
      </c>
      <c r="G959">
        <v>0</v>
      </c>
      <c r="H959" t="s">
        <v>8418</v>
      </c>
      <c r="I959">
        <v>-0.1875</v>
      </c>
      <c r="J959" s="3">
        <f t="shared" si="14"/>
        <v>43746.535200787031</v>
      </c>
    </row>
    <row r="960" spans="1:10" x14ac:dyDescent="0.25">
      <c r="A960" s="1" t="s">
        <v>959</v>
      </c>
      <c r="B960">
        <v>-1250</v>
      </c>
      <c r="C960">
        <v>0.26322600000000002</v>
      </c>
      <c r="D960">
        <v>0</v>
      </c>
      <c r="E960">
        <v>43.8</v>
      </c>
      <c r="F960">
        <v>30.3</v>
      </c>
      <c r="G960">
        <v>0</v>
      </c>
      <c r="H960" t="s">
        <v>8419</v>
      </c>
      <c r="I960">
        <v>-0.1875</v>
      </c>
      <c r="J960" s="3">
        <f t="shared" si="14"/>
        <v>43746.535301157404</v>
      </c>
    </row>
    <row r="961" spans="1:10" x14ac:dyDescent="0.25">
      <c r="A961" s="1" t="s">
        <v>960</v>
      </c>
      <c r="B961">
        <v>-1250</v>
      </c>
      <c r="C961">
        <v>0.26322600000000002</v>
      </c>
      <c r="D961">
        <v>0</v>
      </c>
      <c r="E961">
        <v>43.9</v>
      </c>
      <c r="F961">
        <v>30.3</v>
      </c>
      <c r="G961">
        <v>0</v>
      </c>
      <c r="H961" t="s">
        <v>8420</v>
      </c>
      <c r="I961">
        <v>-0.1875</v>
      </c>
      <c r="J961" s="3">
        <f t="shared" si="14"/>
        <v>43746.535401516201</v>
      </c>
    </row>
    <row r="962" spans="1:10" x14ac:dyDescent="0.25">
      <c r="A962" s="1" t="s">
        <v>961</v>
      </c>
      <c r="B962">
        <v>-1250</v>
      </c>
      <c r="C962">
        <v>0.26322600000000002</v>
      </c>
      <c r="D962">
        <v>0</v>
      </c>
      <c r="E962">
        <v>43.9</v>
      </c>
      <c r="F962">
        <v>30.3</v>
      </c>
      <c r="G962">
        <v>0</v>
      </c>
      <c r="H962" t="s">
        <v>8421</v>
      </c>
      <c r="I962">
        <v>-0.1875</v>
      </c>
      <c r="J962" s="3">
        <f t="shared" si="14"/>
        <v>43746.535501620368</v>
      </c>
    </row>
    <row r="963" spans="1:10" x14ac:dyDescent="0.25">
      <c r="A963" s="1" t="s">
        <v>962</v>
      </c>
      <c r="B963">
        <v>-1250</v>
      </c>
      <c r="C963">
        <v>0.26322600000000002</v>
      </c>
      <c r="D963">
        <v>0</v>
      </c>
      <c r="E963">
        <v>43.9</v>
      </c>
      <c r="F963">
        <v>30.2</v>
      </c>
      <c r="G963">
        <v>0</v>
      </c>
      <c r="H963" t="s">
        <v>8422</v>
      </c>
      <c r="I963">
        <v>-0.1875</v>
      </c>
      <c r="J963" s="3">
        <f t="shared" ref="J963:J1026" si="15">(H963/86400000)+25569+(7/24)</f>
        <v>43746.535612499996</v>
      </c>
    </row>
    <row r="964" spans="1:10" x14ac:dyDescent="0.25">
      <c r="A964" s="1" t="s">
        <v>963</v>
      </c>
      <c r="B964">
        <v>-1250</v>
      </c>
      <c r="C964">
        <v>0.26322600000000002</v>
      </c>
      <c r="D964">
        <v>0</v>
      </c>
      <c r="E964">
        <v>43.9</v>
      </c>
      <c r="F964">
        <v>30.2</v>
      </c>
      <c r="G964">
        <v>0</v>
      </c>
      <c r="H964" t="s">
        <v>8423</v>
      </c>
      <c r="I964">
        <v>-0.1875</v>
      </c>
      <c r="J964" s="3">
        <f t="shared" si="15"/>
        <v>43746.535713749996</v>
      </c>
    </row>
    <row r="965" spans="1:10" x14ac:dyDescent="0.25">
      <c r="A965" s="1" t="s">
        <v>964</v>
      </c>
      <c r="B965">
        <v>-1250</v>
      </c>
      <c r="C965">
        <v>0.26322600000000002</v>
      </c>
      <c r="D965">
        <v>0</v>
      </c>
      <c r="E965">
        <v>44</v>
      </c>
      <c r="F965">
        <v>30.3</v>
      </c>
      <c r="G965">
        <v>0</v>
      </c>
      <c r="H965" t="s">
        <v>8424</v>
      </c>
      <c r="I965">
        <v>-0.1875</v>
      </c>
      <c r="J965" s="3">
        <f t="shared" si="15"/>
        <v>43746.535814120369</v>
      </c>
    </row>
    <row r="966" spans="1:10" x14ac:dyDescent="0.25">
      <c r="A966" s="1" t="s">
        <v>965</v>
      </c>
      <c r="B966">
        <v>-1250</v>
      </c>
      <c r="C966">
        <v>0.26322600000000002</v>
      </c>
      <c r="D966">
        <v>0</v>
      </c>
      <c r="E966">
        <v>44.1</v>
      </c>
      <c r="F966">
        <v>30.3</v>
      </c>
      <c r="G966">
        <v>0</v>
      </c>
      <c r="H966" t="s">
        <v>8425</v>
      </c>
      <c r="I966">
        <v>-0.1875</v>
      </c>
      <c r="J966" s="3">
        <f t="shared" si="15"/>
        <v>43746.535938252309</v>
      </c>
    </row>
    <row r="967" spans="1:10" x14ac:dyDescent="0.25">
      <c r="A967" s="1" t="s">
        <v>966</v>
      </c>
      <c r="B967">
        <v>-1250</v>
      </c>
      <c r="C967">
        <v>0.26322600000000002</v>
      </c>
      <c r="D967">
        <v>0</v>
      </c>
      <c r="E967">
        <v>44.1</v>
      </c>
      <c r="F967">
        <v>30.2</v>
      </c>
      <c r="G967">
        <v>0</v>
      </c>
      <c r="H967" t="s">
        <v>8426</v>
      </c>
      <c r="I967">
        <v>-0.1875</v>
      </c>
      <c r="J967" s="3">
        <f t="shared" si="15"/>
        <v>43746.536041122679</v>
      </c>
    </row>
    <row r="968" spans="1:10" x14ac:dyDescent="0.25">
      <c r="A968" s="1" t="s">
        <v>967</v>
      </c>
      <c r="B968">
        <v>-1250</v>
      </c>
      <c r="C968">
        <v>0.26322600000000002</v>
      </c>
      <c r="D968">
        <v>0</v>
      </c>
      <c r="E968">
        <v>44.1</v>
      </c>
      <c r="F968">
        <v>30.2</v>
      </c>
      <c r="G968">
        <v>0</v>
      </c>
      <c r="H968" t="s">
        <v>8427</v>
      </c>
      <c r="I968">
        <v>-0.1875</v>
      </c>
      <c r="J968" s="3">
        <f t="shared" si="15"/>
        <v>43746.53614211805</v>
      </c>
    </row>
    <row r="969" spans="1:10" x14ac:dyDescent="0.25">
      <c r="A969" s="1" t="s">
        <v>968</v>
      </c>
      <c r="B969">
        <v>-1250</v>
      </c>
      <c r="C969">
        <v>0.26322600000000002</v>
      </c>
      <c r="D969">
        <v>0</v>
      </c>
      <c r="E969">
        <v>44.1</v>
      </c>
      <c r="F969">
        <v>30.2</v>
      </c>
      <c r="G969">
        <v>0</v>
      </c>
      <c r="H969" t="s">
        <v>8428</v>
      </c>
      <c r="I969">
        <v>-0.1875</v>
      </c>
      <c r="J969" s="3">
        <f t="shared" si="15"/>
        <v>43746.536242523151</v>
      </c>
    </row>
    <row r="970" spans="1:10" x14ac:dyDescent="0.25">
      <c r="A970" s="1" t="s">
        <v>969</v>
      </c>
      <c r="B970">
        <v>-1250</v>
      </c>
      <c r="C970">
        <v>0.26322600000000002</v>
      </c>
      <c r="D970">
        <v>0</v>
      </c>
      <c r="E970">
        <v>44.1</v>
      </c>
      <c r="F970">
        <v>30.2</v>
      </c>
      <c r="G970">
        <v>0</v>
      </c>
      <c r="H970" t="s">
        <v>8429</v>
      </c>
      <c r="I970">
        <v>-0.1875</v>
      </c>
      <c r="J970" s="3">
        <f t="shared" si="15"/>
        <v>43746.536344085645</v>
      </c>
    </row>
    <row r="971" spans="1:10" x14ac:dyDescent="0.25">
      <c r="A971" s="1" t="s">
        <v>970</v>
      </c>
      <c r="B971">
        <v>-1250</v>
      </c>
      <c r="C971">
        <v>0.26322600000000002</v>
      </c>
      <c r="D971">
        <v>0</v>
      </c>
      <c r="E971">
        <v>44.2</v>
      </c>
      <c r="F971">
        <v>30.2</v>
      </c>
      <c r="G971">
        <v>0</v>
      </c>
      <c r="H971" t="s">
        <v>8430</v>
      </c>
      <c r="I971">
        <v>-0.1875</v>
      </c>
      <c r="J971" s="3">
        <f t="shared" si="15"/>
        <v>43746.536444641206</v>
      </c>
    </row>
    <row r="972" spans="1:10" x14ac:dyDescent="0.25">
      <c r="A972" s="1" t="s">
        <v>971</v>
      </c>
      <c r="B972">
        <v>-1250</v>
      </c>
      <c r="C972">
        <v>0.26322600000000002</v>
      </c>
      <c r="D972">
        <v>0</v>
      </c>
      <c r="E972">
        <v>44.2</v>
      </c>
      <c r="F972">
        <v>30.2</v>
      </c>
      <c r="G972">
        <v>0</v>
      </c>
      <c r="H972" t="s">
        <v>8431</v>
      </c>
      <c r="I972">
        <v>-0.1875</v>
      </c>
      <c r="J972" s="3">
        <f t="shared" si="15"/>
        <v>43746.536546157404</v>
      </c>
    </row>
    <row r="973" spans="1:10" x14ac:dyDescent="0.25">
      <c r="A973" s="1" t="s">
        <v>972</v>
      </c>
      <c r="B973">
        <v>-1250</v>
      </c>
      <c r="C973">
        <v>0.26322600000000002</v>
      </c>
      <c r="D973">
        <v>0</v>
      </c>
      <c r="E973">
        <v>44.2</v>
      </c>
      <c r="F973">
        <v>30.2</v>
      </c>
      <c r="G973">
        <v>0</v>
      </c>
      <c r="H973" t="s">
        <v>8432</v>
      </c>
      <c r="I973">
        <v>-0.1875</v>
      </c>
      <c r="J973" s="3">
        <f t="shared" si="15"/>
        <v>43746.53664716435</v>
      </c>
    </row>
    <row r="974" spans="1:10" x14ac:dyDescent="0.25">
      <c r="A974" s="1" t="s">
        <v>973</v>
      </c>
      <c r="B974">
        <v>-1250</v>
      </c>
      <c r="C974">
        <v>0.26322600000000002</v>
      </c>
      <c r="D974">
        <v>0</v>
      </c>
      <c r="E974">
        <v>44.2</v>
      </c>
      <c r="F974">
        <v>30.2</v>
      </c>
      <c r="G974">
        <v>0</v>
      </c>
      <c r="H974" t="s">
        <v>8433</v>
      </c>
      <c r="I974">
        <v>-0.1875</v>
      </c>
      <c r="J974" s="3">
        <f t="shared" si="15"/>
        <v>43746.536747430553</v>
      </c>
    </row>
    <row r="975" spans="1:10" x14ac:dyDescent="0.25">
      <c r="A975" s="1" t="s">
        <v>974</v>
      </c>
      <c r="B975">
        <v>-1250</v>
      </c>
      <c r="C975">
        <v>0.26322600000000002</v>
      </c>
      <c r="D975">
        <v>0</v>
      </c>
      <c r="E975">
        <v>44.3</v>
      </c>
      <c r="F975">
        <v>30.3</v>
      </c>
      <c r="G975">
        <v>0</v>
      </c>
      <c r="H975" t="s">
        <v>8434</v>
      </c>
      <c r="I975">
        <v>-0.1875</v>
      </c>
      <c r="J975" s="3">
        <f t="shared" si="15"/>
        <v>43746.536847905089</v>
      </c>
    </row>
    <row r="976" spans="1:10" x14ac:dyDescent="0.25">
      <c r="A976" s="1" t="s">
        <v>975</v>
      </c>
      <c r="B976">
        <v>-1250</v>
      </c>
      <c r="C976">
        <v>0.26322600000000002</v>
      </c>
      <c r="D976">
        <v>0</v>
      </c>
      <c r="E976">
        <v>44.3</v>
      </c>
      <c r="F976">
        <v>30.2</v>
      </c>
      <c r="G976">
        <v>0</v>
      </c>
      <c r="H976" t="s">
        <v>8435</v>
      </c>
      <c r="I976">
        <v>-0.1875</v>
      </c>
      <c r="J976" s="3">
        <f t="shared" si="15"/>
        <v>43746.536947916662</v>
      </c>
    </row>
    <row r="977" spans="1:10" x14ac:dyDescent="0.25">
      <c r="A977" s="1" t="s">
        <v>976</v>
      </c>
      <c r="B977">
        <v>-1250</v>
      </c>
      <c r="C977">
        <v>0.26322600000000002</v>
      </c>
      <c r="D977">
        <v>0</v>
      </c>
      <c r="E977">
        <v>44.3</v>
      </c>
      <c r="F977">
        <v>30.2</v>
      </c>
      <c r="G977">
        <v>0</v>
      </c>
      <c r="H977" t="s">
        <v>8436</v>
      </c>
      <c r="I977">
        <v>-0.1875</v>
      </c>
      <c r="J977" s="3">
        <f t="shared" si="15"/>
        <v>43746.537048344901</v>
      </c>
    </row>
    <row r="978" spans="1:10" x14ac:dyDescent="0.25">
      <c r="A978" s="1" t="s">
        <v>977</v>
      </c>
      <c r="B978">
        <v>-1250</v>
      </c>
      <c r="C978">
        <v>0.26322600000000002</v>
      </c>
      <c r="D978">
        <v>0</v>
      </c>
      <c r="E978">
        <v>44.3</v>
      </c>
      <c r="F978">
        <v>30.2</v>
      </c>
      <c r="G978">
        <v>0</v>
      </c>
      <c r="H978" t="s">
        <v>8437</v>
      </c>
      <c r="I978">
        <v>-0.1875</v>
      </c>
      <c r="J978" s="3">
        <f t="shared" si="15"/>
        <v>43746.537149004631</v>
      </c>
    </row>
    <row r="979" spans="1:10" x14ac:dyDescent="0.25">
      <c r="A979" s="1" t="s">
        <v>978</v>
      </c>
      <c r="B979">
        <v>-1250</v>
      </c>
      <c r="C979">
        <v>0.26322600000000002</v>
      </c>
      <c r="D979">
        <v>0</v>
      </c>
      <c r="E979">
        <v>44.3</v>
      </c>
      <c r="F979">
        <v>30.2</v>
      </c>
      <c r="G979">
        <v>0</v>
      </c>
      <c r="H979" t="s">
        <v>8438</v>
      </c>
      <c r="I979">
        <v>-0.1875</v>
      </c>
      <c r="J979" s="3">
        <f t="shared" si="15"/>
        <v>43746.537249282403</v>
      </c>
    </row>
    <row r="980" spans="1:10" x14ac:dyDescent="0.25">
      <c r="A980" s="1" t="s">
        <v>979</v>
      </c>
      <c r="B980">
        <v>-1250</v>
      </c>
      <c r="C980">
        <v>0.26322600000000002</v>
      </c>
      <c r="D980">
        <v>0</v>
      </c>
      <c r="E980">
        <v>44.4</v>
      </c>
      <c r="F980">
        <v>30.2</v>
      </c>
      <c r="G980">
        <v>0</v>
      </c>
      <c r="H980" t="s">
        <v>8439</v>
      </c>
      <c r="I980">
        <v>-0.1875</v>
      </c>
      <c r="J980" s="3">
        <f t="shared" si="15"/>
        <v>43746.537349861108</v>
      </c>
    </row>
    <row r="981" spans="1:10" x14ac:dyDescent="0.25">
      <c r="A981" s="1" t="s">
        <v>980</v>
      </c>
      <c r="B981">
        <v>-1250</v>
      </c>
      <c r="C981">
        <v>0.26322600000000002</v>
      </c>
      <c r="D981">
        <v>0</v>
      </c>
      <c r="E981">
        <v>44.4</v>
      </c>
      <c r="F981">
        <v>30.2</v>
      </c>
      <c r="G981">
        <v>0</v>
      </c>
      <c r="H981" t="s">
        <v>8440</v>
      </c>
      <c r="I981">
        <v>-0.1875</v>
      </c>
      <c r="J981" s="3">
        <f t="shared" si="15"/>
        <v>43746.537449884258</v>
      </c>
    </row>
    <row r="982" spans="1:10" x14ac:dyDescent="0.25">
      <c r="A982" s="1" t="s">
        <v>981</v>
      </c>
      <c r="B982">
        <v>-1250</v>
      </c>
      <c r="C982">
        <v>0.26322600000000002</v>
      </c>
      <c r="D982">
        <v>0</v>
      </c>
      <c r="E982">
        <v>44.4</v>
      </c>
      <c r="F982">
        <v>30.2</v>
      </c>
      <c r="G982">
        <v>0</v>
      </c>
      <c r="H982" t="s">
        <v>8441</v>
      </c>
      <c r="I982">
        <v>-0.1875</v>
      </c>
      <c r="J982" s="3">
        <f t="shared" si="15"/>
        <v>43746.537550219909</v>
      </c>
    </row>
    <row r="983" spans="1:10" x14ac:dyDescent="0.25">
      <c r="A983" s="1" t="s">
        <v>982</v>
      </c>
      <c r="B983">
        <v>-1250</v>
      </c>
      <c r="C983">
        <v>0.26322600000000002</v>
      </c>
      <c r="D983">
        <v>0</v>
      </c>
      <c r="E983">
        <v>44.5</v>
      </c>
      <c r="F983">
        <v>30.3</v>
      </c>
      <c r="G983">
        <v>0</v>
      </c>
      <c r="H983" t="s">
        <v>8442</v>
      </c>
      <c r="I983">
        <v>-0.1875</v>
      </c>
      <c r="J983" s="3">
        <f t="shared" si="15"/>
        <v>43746.538022638888</v>
      </c>
    </row>
    <row r="984" spans="1:10" x14ac:dyDescent="0.25">
      <c r="A984" s="1" t="s">
        <v>983</v>
      </c>
      <c r="B984">
        <v>-1250</v>
      </c>
      <c r="C984">
        <v>0.26322600000000002</v>
      </c>
      <c r="D984">
        <v>0</v>
      </c>
      <c r="E984">
        <v>44.6</v>
      </c>
      <c r="F984">
        <v>30.2</v>
      </c>
      <c r="G984">
        <v>0</v>
      </c>
      <c r="H984" t="s">
        <v>8443</v>
      </c>
      <c r="I984">
        <v>-0.1875</v>
      </c>
      <c r="J984" s="3">
        <f t="shared" si="15"/>
        <v>43746.538148043976</v>
      </c>
    </row>
    <row r="985" spans="1:10" x14ac:dyDescent="0.25">
      <c r="A985" s="1" t="s">
        <v>984</v>
      </c>
      <c r="B985">
        <v>-1250</v>
      </c>
      <c r="C985">
        <v>0.26322600000000002</v>
      </c>
      <c r="D985">
        <v>0</v>
      </c>
      <c r="E985">
        <v>43.9</v>
      </c>
      <c r="F985">
        <v>30.2</v>
      </c>
      <c r="G985">
        <v>0</v>
      </c>
      <c r="H985" t="s">
        <v>8444</v>
      </c>
      <c r="I985">
        <v>-0.1875</v>
      </c>
      <c r="J985" s="3">
        <f t="shared" si="15"/>
        <v>43746.540210069441</v>
      </c>
    </row>
    <row r="986" spans="1:10" x14ac:dyDescent="0.25">
      <c r="A986" s="1" t="s">
        <v>985</v>
      </c>
      <c r="B986">
        <v>-1250</v>
      </c>
      <c r="C986">
        <v>0.26322600000000002</v>
      </c>
      <c r="D986">
        <v>0</v>
      </c>
      <c r="E986">
        <v>44.5</v>
      </c>
      <c r="F986">
        <v>30.2</v>
      </c>
      <c r="G986">
        <v>0</v>
      </c>
      <c r="H986" t="s">
        <v>8445</v>
      </c>
      <c r="I986">
        <v>-0.1875</v>
      </c>
      <c r="J986" s="3">
        <f t="shared" si="15"/>
        <v>43746.540333657402</v>
      </c>
    </row>
    <row r="987" spans="1:10" x14ac:dyDescent="0.25">
      <c r="A987" s="1" t="s">
        <v>986</v>
      </c>
      <c r="B987">
        <v>-1250</v>
      </c>
      <c r="C987">
        <v>0.26322600000000002</v>
      </c>
      <c r="D987">
        <v>0</v>
      </c>
      <c r="E987">
        <v>44.5</v>
      </c>
      <c r="F987">
        <v>30.2</v>
      </c>
      <c r="G987">
        <v>0</v>
      </c>
      <c r="H987" t="s">
        <v>8446</v>
      </c>
      <c r="I987">
        <v>-0.1875</v>
      </c>
      <c r="J987" s="3">
        <f t="shared" si="15"/>
        <v>43746.540457800926</v>
      </c>
    </row>
    <row r="988" spans="1:10" x14ac:dyDescent="0.25">
      <c r="A988" s="1" t="s">
        <v>987</v>
      </c>
      <c r="B988">
        <v>-1250</v>
      </c>
      <c r="C988">
        <v>0.26322600000000002</v>
      </c>
      <c r="D988">
        <v>0</v>
      </c>
      <c r="E988">
        <v>0</v>
      </c>
      <c r="F988">
        <v>0</v>
      </c>
      <c r="G988">
        <v>0</v>
      </c>
      <c r="H988" t="s">
        <v>8447</v>
      </c>
      <c r="I988">
        <v>-0.1875</v>
      </c>
      <c r="J988" s="3">
        <f t="shared" si="15"/>
        <v>43746.540919375002</v>
      </c>
    </row>
    <row r="989" spans="1:10" x14ac:dyDescent="0.25">
      <c r="A989" s="1" t="s">
        <v>988</v>
      </c>
      <c r="B989">
        <v>3750</v>
      </c>
      <c r="C989">
        <v>20.636880000000001</v>
      </c>
      <c r="D989">
        <v>24</v>
      </c>
      <c r="E989">
        <v>0</v>
      </c>
      <c r="F989">
        <v>0</v>
      </c>
      <c r="G989">
        <v>0</v>
      </c>
      <c r="H989" t="s">
        <v>8448</v>
      </c>
      <c r="I989">
        <v>1600.5</v>
      </c>
      <c r="J989" s="3">
        <f t="shared" si="15"/>
        <v>43746.541417928238</v>
      </c>
    </row>
    <row r="990" spans="1:10" x14ac:dyDescent="0.25">
      <c r="A990" s="1" t="s">
        <v>989</v>
      </c>
      <c r="B990">
        <v>-625</v>
      </c>
      <c r="C990">
        <v>20.636880000000001</v>
      </c>
      <c r="D990">
        <v>25</v>
      </c>
      <c r="E990">
        <v>0</v>
      </c>
      <c r="F990">
        <v>0</v>
      </c>
      <c r="G990">
        <v>0</v>
      </c>
      <c r="H990" t="s">
        <v>8449</v>
      </c>
      <c r="I990">
        <v>199.125</v>
      </c>
      <c r="J990" s="3">
        <f t="shared" si="15"/>
        <v>43746.541493842589</v>
      </c>
    </row>
    <row r="991" spans="1:10" x14ac:dyDescent="0.25">
      <c r="A991" s="1" t="s">
        <v>990</v>
      </c>
      <c r="B991">
        <v>-6.25</v>
      </c>
      <c r="C991">
        <v>20.636880000000001</v>
      </c>
      <c r="D991">
        <v>25</v>
      </c>
      <c r="E991">
        <v>0</v>
      </c>
      <c r="F991">
        <v>0</v>
      </c>
      <c r="G991">
        <v>0</v>
      </c>
      <c r="H991" t="s">
        <v>8450</v>
      </c>
      <c r="I991">
        <v>397.125</v>
      </c>
      <c r="J991" s="3">
        <f t="shared" si="15"/>
        <v>43746.541577719901</v>
      </c>
    </row>
    <row r="992" spans="1:10" x14ac:dyDescent="0.25">
      <c r="A992" s="1" t="s">
        <v>991</v>
      </c>
      <c r="B992">
        <v>300</v>
      </c>
      <c r="C992">
        <v>20.636880000000001</v>
      </c>
      <c r="D992">
        <v>27</v>
      </c>
      <c r="E992">
        <v>0</v>
      </c>
      <c r="F992">
        <v>0</v>
      </c>
      <c r="G992">
        <v>0</v>
      </c>
      <c r="H992" t="s">
        <v>8451</v>
      </c>
      <c r="I992">
        <v>496.6875</v>
      </c>
      <c r="J992" s="3">
        <f t="shared" si="15"/>
        <v>43746.541661041665</v>
      </c>
    </row>
    <row r="993" spans="1:10" x14ac:dyDescent="0.25">
      <c r="A993" s="1" t="s">
        <v>992</v>
      </c>
      <c r="B993">
        <v>353.125</v>
      </c>
      <c r="C993">
        <v>20.636880000000001</v>
      </c>
      <c r="D993">
        <v>29</v>
      </c>
      <c r="E993">
        <v>0</v>
      </c>
      <c r="F993">
        <v>0</v>
      </c>
      <c r="G993">
        <v>0</v>
      </c>
      <c r="H993" t="s">
        <v>8452</v>
      </c>
      <c r="I993">
        <v>513.5625</v>
      </c>
      <c r="J993" s="3">
        <f t="shared" si="15"/>
        <v>43746.541744884256</v>
      </c>
    </row>
    <row r="994" spans="1:10" x14ac:dyDescent="0.25">
      <c r="A994" s="1" t="s">
        <v>993</v>
      </c>
      <c r="B994">
        <v>390.625</v>
      </c>
      <c r="C994">
        <v>20.636880000000001</v>
      </c>
      <c r="D994">
        <v>27</v>
      </c>
      <c r="E994">
        <v>0</v>
      </c>
      <c r="F994">
        <v>0</v>
      </c>
      <c r="G994">
        <v>0</v>
      </c>
      <c r="H994" t="s">
        <v>8453</v>
      </c>
      <c r="I994">
        <v>525.75</v>
      </c>
      <c r="J994" s="3">
        <f t="shared" si="15"/>
        <v>43746.541828182868</v>
      </c>
    </row>
    <row r="995" spans="1:10" x14ac:dyDescent="0.25">
      <c r="A995" s="1" t="s">
        <v>994</v>
      </c>
      <c r="B995">
        <v>400</v>
      </c>
      <c r="C995">
        <v>20.636880000000001</v>
      </c>
      <c r="D995">
        <v>27</v>
      </c>
      <c r="E995">
        <v>0</v>
      </c>
      <c r="F995">
        <v>0</v>
      </c>
      <c r="G995">
        <v>0</v>
      </c>
      <c r="H995" t="s">
        <v>8454</v>
      </c>
      <c r="I995">
        <v>528</v>
      </c>
      <c r="J995" s="3">
        <f t="shared" si="15"/>
        <v>43746.541911504632</v>
      </c>
    </row>
    <row r="996" spans="1:10" x14ac:dyDescent="0.25">
      <c r="A996" s="1" t="s">
        <v>995</v>
      </c>
      <c r="B996">
        <v>418.75</v>
      </c>
      <c r="C996">
        <v>20.636880000000001</v>
      </c>
      <c r="D996">
        <v>28</v>
      </c>
      <c r="E996">
        <v>0</v>
      </c>
      <c r="F996">
        <v>0</v>
      </c>
      <c r="G996">
        <v>13</v>
      </c>
      <c r="H996" t="s">
        <v>8455</v>
      </c>
      <c r="I996">
        <v>534.375</v>
      </c>
      <c r="J996" s="3">
        <f t="shared" si="15"/>
        <v>43746.541995208332</v>
      </c>
    </row>
    <row r="997" spans="1:10" x14ac:dyDescent="0.25">
      <c r="A997" s="1" t="s">
        <v>996</v>
      </c>
      <c r="B997">
        <v>403.125</v>
      </c>
      <c r="C997">
        <v>20.636880000000001</v>
      </c>
      <c r="D997">
        <v>28</v>
      </c>
      <c r="E997">
        <v>0</v>
      </c>
      <c r="F997">
        <v>0</v>
      </c>
      <c r="G997">
        <v>17</v>
      </c>
      <c r="H997" t="s">
        <v>8456</v>
      </c>
      <c r="I997">
        <v>529.6875</v>
      </c>
      <c r="J997" s="3">
        <f t="shared" si="15"/>
        <v>43746.542078645834</v>
      </c>
    </row>
    <row r="998" spans="1:10" x14ac:dyDescent="0.25">
      <c r="A998" s="1" t="s">
        <v>997</v>
      </c>
      <c r="B998">
        <v>403.125</v>
      </c>
      <c r="C998">
        <v>20.636880000000001</v>
      </c>
      <c r="D998">
        <v>30</v>
      </c>
      <c r="E998">
        <v>0</v>
      </c>
      <c r="F998">
        <v>0</v>
      </c>
      <c r="G998">
        <v>13</v>
      </c>
      <c r="H998" t="s">
        <v>8457</v>
      </c>
      <c r="I998">
        <v>529.6875</v>
      </c>
      <c r="J998" s="3">
        <f t="shared" si="15"/>
        <v>43746.542162453705</v>
      </c>
    </row>
    <row r="999" spans="1:10" x14ac:dyDescent="0.25">
      <c r="A999" s="1" t="s">
        <v>998</v>
      </c>
      <c r="B999">
        <v>393.75</v>
      </c>
      <c r="C999">
        <v>20.636880000000001</v>
      </c>
      <c r="D999">
        <v>30</v>
      </c>
      <c r="E999">
        <v>0</v>
      </c>
      <c r="F999">
        <v>0</v>
      </c>
      <c r="G999">
        <v>4</v>
      </c>
      <c r="H999" t="s">
        <v>8458</v>
      </c>
      <c r="I999">
        <v>526.5</v>
      </c>
      <c r="J999" s="3">
        <f t="shared" si="15"/>
        <v>43746.542302361107</v>
      </c>
    </row>
    <row r="1000" spans="1:10" x14ac:dyDescent="0.25">
      <c r="A1000" s="1" t="s">
        <v>999</v>
      </c>
      <c r="B1000">
        <v>412.5</v>
      </c>
      <c r="C1000">
        <v>20.636880000000001</v>
      </c>
      <c r="D1000">
        <v>28</v>
      </c>
      <c r="E1000">
        <v>0</v>
      </c>
      <c r="F1000">
        <v>0</v>
      </c>
      <c r="G1000">
        <v>0</v>
      </c>
      <c r="H1000" t="s">
        <v>8459</v>
      </c>
      <c r="I1000">
        <v>532.125</v>
      </c>
      <c r="J1000" s="3">
        <f t="shared" si="15"/>
        <v>43746.542400925922</v>
      </c>
    </row>
    <row r="1001" spans="1:10" x14ac:dyDescent="0.25">
      <c r="A1001" s="1" t="s">
        <v>1000</v>
      </c>
      <c r="B1001">
        <v>393.75</v>
      </c>
      <c r="C1001">
        <v>20.636880000000001</v>
      </c>
      <c r="D1001">
        <v>27</v>
      </c>
      <c r="E1001">
        <v>0</v>
      </c>
      <c r="F1001">
        <v>0</v>
      </c>
      <c r="G1001">
        <v>3</v>
      </c>
      <c r="H1001" t="s">
        <v>8460</v>
      </c>
      <c r="I1001">
        <v>526.5</v>
      </c>
      <c r="J1001" s="3">
        <f t="shared" si="15"/>
        <v>43746.542484710641</v>
      </c>
    </row>
    <row r="1002" spans="1:10" x14ac:dyDescent="0.25">
      <c r="A1002" s="1" t="s">
        <v>1001</v>
      </c>
      <c r="B1002">
        <v>393.75</v>
      </c>
      <c r="C1002">
        <v>20.636880000000001</v>
      </c>
      <c r="D1002">
        <v>28</v>
      </c>
      <c r="E1002">
        <v>0</v>
      </c>
      <c r="F1002">
        <v>0</v>
      </c>
      <c r="G1002">
        <v>1</v>
      </c>
      <c r="H1002" t="s">
        <v>8461</v>
      </c>
      <c r="I1002">
        <v>526.5</v>
      </c>
      <c r="J1002" s="3">
        <f t="shared" si="15"/>
        <v>43746.542568067125</v>
      </c>
    </row>
    <row r="1003" spans="1:10" x14ac:dyDescent="0.25">
      <c r="A1003" s="1" t="s">
        <v>1002</v>
      </c>
      <c r="B1003">
        <v>393.75</v>
      </c>
      <c r="C1003">
        <v>20.636880000000001</v>
      </c>
      <c r="D1003">
        <v>29</v>
      </c>
      <c r="E1003">
        <v>0</v>
      </c>
      <c r="F1003">
        <v>0</v>
      </c>
      <c r="G1003">
        <v>18</v>
      </c>
      <c r="H1003" t="s">
        <v>8462</v>
      </c>
      <c r="I1003">
        <v>526.5</v>
      </c>
      <c r="J1003" s="3">
        <f t="shared" si="15"/>
        <v>43746.542655868056</v>
      </c>
    </row>
    <row r="1004" spans="1:10" x14ac:dyDescent="0.25">
      <c r="A1004" s="1" t="s">
        <v>1003</v>
      </c>
      <c r="B1004">
        <v>393.75</v>
      </c>
      <c r="C1004">
        <v>20.636880000000001</v>
      </c>
      <c r="D1004">
        <v>33</v>
      </c>
      <c r="E1004">
        <v>0</v>
      </c>
      <c r="F1004">
        <v>0</v>
      </c>
      <c r="G1004">
        <v>3</v>
      </c>
      <c r="H1004" t="s">
        <v>8463</v>
      </c>
      <c r="I1004">
        <v>526.5</v>
      </c>
      <c r="J1004" s="3">
        <f t="shared" si="15"/>
        <v>43746.542734722221</v>
      </c>
    </row>
    <row r="1005" spans="1:10" x14ac:dyDescent="0.25">
      <c r="A1005" s="1" t="s">
        <v>1004</v>
      </c>
      <c r="B1005">
        <v>393.75</v>
      </c>
      <c r="C1005">
        <v>20.636880000000001</v>
      </c>
      <c r="D1005">
        <v>33</v>
      </c>
      <c r="E1005">
        <v>0</v>
      </c>
      <c r="F1005">
        <v>0</v>
      </c>
      <c r="G1005">
        <v>9</v>
      </c>
      <c r="H1005" t="s">
        <v>8464</v>
      </c>
      <c r="I1005">
        <v>526.3125</v>
      </c>
      <c r="J1005" s="3">
        <f t="shared" si="15"/>
        <v>43746.542818043978</v>
      </c>
    </row>
    <row r="1006" spans="1:10" x14ac:dyDescent="0.25">
      <c r="A1006" s="1" t="s">
        <v>1005</v>
      </c>
      <c r="B1006">
        <v>393.75</v>
      </c>
      <c r="C1006">
        <v>20.636880000000001</v>
      </c>
      <c r="D1006">
        <v>32</v>
      </c>
      <c r="E1006">
        <v>0</v>
      </c>
      <c r="F1006">
        <v>0</v>
      </c>
      <c r="G1006">
        <v>11</v>
      </c>
      <c r="H1006" t="s">
        <v>8465</v>
      </c>
      <c r="I1006">
        <v>526.5</v>
      </c>
      <c r="J1006" s="3">
        <f t="shared" si="15"/>
        <v>43746.54290231481</v>
      </c>
    </row>
    <row r="1007" spans="1:10" x14ac:dyDescent="0.25">
      <c r="A1007" s="1" t="s">
        <v>1006</v>
      </c>
      <c r="B1007">
        <v>393.75</v>
      </c>
      <c r="C1007">
        <v>20.689530000000001</v>
      </c>
      <c r="D1007">
        <v>31</v>
      </c>
      <c r="E1007">
        <v>0</v>
      </c>
      <c r="F1007">
        <v>0</v>
      </c>
      <c r="G1007">
        <v>24</v>
      </c>
      <c r="H1007" t="s">
        <v>8466</v>
      </c>
      <c r="I1007">
        <v>526.5</v>
      </c>
      <c r="J1007" s="3">
        <f t="shared" si="15"/>
        <v>43746.54298528935</v>
      </c>
    </row>
    <row r="1008" spans="1:10" x14ac:dyDescent="0.25">
      <c r="A1008" s="1" t="s">
        <v>1007</v>
      </c>
      <c r="B1008">
        <v>393.75</v>
      </c>
      <c r="C1008">
        <v>20.636880000000001</v>
      </c>
      <c r="D1008">
        <v>28</v>
      </c>
      <c r="E1008">
        <v>0</v>
      </c>
      <c r="F1008">
        <v>0</v>
      </c>
      <c r="G1008">
        <v>13</v>
      </c>
      <c r="H1008" t="s">
        <v>8467</v>
      </c>
      <c r="I1008">
        <v>526.5</v>
      </c>
      <c r="J1008" s="3">
        <f t="shared" si="15"/>
        <v>43746.543068888888</v>
      </c>
    </row>
    <row r="1009" spans="1:10" x14ac:dyDescent="0.25">
      <c r="A1009" s="1" t="s">
        <v>1008</v>
      </c>
      <c r="B1009">
        <v>393.75</v>
      </c>
      <c r="C1009">
        <v>20.636880000000001</v>
      </c>
      <c r="D1009">
        <v>28</v>
      </c>
      <c r="E1009">
        <v>0</v>
      </c>
      <c r="F1009">
        <v>0</v>
      </c>
      <c r="G1009">
        <v>18</v>
      </c>
      <c r="H1009" t="s">
        <v>8468</v>
      </c>
      <c r="I1009">
        <v>526.5</v>
      </c>
      <c r="J1009" s="3">
        <f t="shared" si="15"/>
        <v>43746.543157152781</v>
      </c>
    </row>
    <row r="1010" spans="1:10" x14ac:dyDescent="0.25">
      <c r="A1010" s="1" t="s">
        <v>1009</v>
      </c>
      <c r="B1010">
        <v>393.75</v>
      </c>
      <c r="C1010">
        <v>20.636880000000001</v>
      </c>
      <c r="D1010">
        <v>28</v>
      </c>
      <c r="E1010">
        <v>0</v>
      </c>
      <c r="F1010">
        <v>0</v>
      </c>
      <c r="G1010">
        <v>21</v>
      </c>
      <c r="H1010" t="s">
        <v>8469</v>
      </c>
      <c r="I1010">
        <v>526.5</v>
      </c>
      <c r="J1010" s="3">
        <f t="shared" si="15"/>
        <v>43746.543236099533</v>
      </c>
    </row>
    <row r="1011" spans="1:10" x14ac:dyDescent="0.25">
      <c r="A1011" s="1" t="s">
        <v>1010</v>
      </c>
      <c r="B1011">
        <v>393.75</v>
      </c>
      <c r="C1011">
        <v>20.636880000000001</v>
      </c>
      <c r="D1011">
        <v>29</v>
      </c>
      <c r="E1011">
        <v>0</v>
      </c>
      <c r="F1011">
        <v>0</v>
      </c>
      <c r="G1011">
        <v>16</v>
      </c>
      <c r="H1011" t="s">
        <v>8470</v>
      </c>
      <c r="I1011">
        <v>526.5</v>
      </c>
      <c r="J1011" s="3">
        <f t="shared" si="15"/>
        <v>43746.543319340279</v>
      </c>
    </row>
    <row r="1012" spans="1:10" x14ac:dyDescent="0.25">
      <c r="A1012" s="1" t="s">
        <v>1011</v>
      </c>
      <c r="B1012">
        <v>393.75</v>
      </c>
      <c r="C1012">
        <v>20.636880000000001</v>
      </c>
      <c r="D1012">
        <v>29</v>
      </c>
      <c r="E1012">
        <v>0</v>
      </c>
      <c r="F1012">
        <v>0</v>
      </c>
      <c r="G1012">
        <v>17</v>
      </c>
      <c r="H1012" t="s">
        <v>8471</v>
      </c>
      <c r="I1012">
        <v>526.5</v>
      </c>
      <c r="J1012" s="3">
        <f t="shared" si="15"/>
        <v>43746.543402673611</v>
      </c>
    </row>
    <row r="1013" spans="1:10" x14ac:dyDescent="0.25">
      <c r="A1013" s="1" t="s">
        <v>1012</v>
      </c>
      <c r="B1013">
        <v>393.75</v>
      </c>
      <c r="C1013">
        <v>20.689530000000001</v>
      </c>
      <c r="D1013">
        <v>30</v>
      </c>
      <c r="E1013">
        <v>0</v>
      </c>
      <c r="F1013">
        <v>0</v>
      </c>
      <c r="G1013">
        <v>1</v>
      </c>
      <c r="H1013" t="s">
        <v>8472</v>
      </c>
      <c r="I1013">
        <v>526.5</v>
      </c>
      <c r="J1013" s="3">
        <f t="shared" si="15"/>
        <v>43746.543486006944</v>
      </c>
    </row>
    <row r="1014" spans="1:10" x14ac:dyDescent="0.25">
      <c r="A1014" s="1" t="s">
        <v>1013</v>
      </c>
      <c r="B1014">
        <v>393.75</v>
      </c>
      <c r="C1014">
        <v>20.636880000000001</v>
      </c>
      <c r="D1014">
        <v>29</v>
      </c>
      <c r="E1014">
        <v>0</v>
      </c>
      <c r="F1014">
        <v>0</v>
      </c>
      <c r="G1014">
        <v>6</v>
      </c>
      <c r="H1014" t="s">
        <v>8473</v>
      </c>
      <c r="I1014">
        <v>526.5</v>
      </c>
      <c r="J1014" s="3">
        <f t="shared" si="15"/>
        <v>43746.54357037037</v>
      </c>
    </row>
    <row r="1015" spans="1:10" x14ac:dyDescent="0.25">
      <c r="A1015" s="1" t="s">
        <v>1014</v>
      </c>
      <c r="B1015">
        <v>393.75</v>
      </c>
      <c r="C1015">
        <v>20.636880000000001</v>
      </c>
      <c r="D1015">
        <v>30</v>
      </c>
      <c r="E1015">
        <v>0</v>
      </c>
      <c r="F1015">
        <v>0</v>
      </c>
      <c r="G1015">
        <v>9</v>
      </c>
      <c r="H1015" t="s">
        <v>8474</v>
      </c>
      <c r="I1015">
        <v>526.5</v>
      </c>
      <c r="J1015" s="3">
        <f t="shared" si="15"/>
        <v>43746.543653356479</v>
      </c>
    </row>
    <row r="1016" spans="1:10" x14ac:dyDescent="0.25">
      <c r="A1016" s="1" t="s">
        <v>1015</v>
      </c>
      <c r="B1016">
        <v>428.125</v>
      </c>
      <c r="C1016">
        <v>20.636880000000001</v>
      </c>
      <c r="D1016">
        <v>29</v>
      </c>
      <c r="E1016">
        <v>0</v>
      </c>
      <c r="F1016">
        <v>0</v>
      </c>
      <c r="G1016">
        <v>3</v>
      </c>
      <c r="H1016" t="s">
        <v>8475</v>
      </c>
      <c r="I1016">
        <v>537.1875</v>
      </c>
      <c r="J1016" s="3">
        <f t="shared" si="15"/>
        <v>43746.543736666667</v>
      </c>
    </row>
    <row r="1017" spans="1:10" x14ac:dyDescent="0.25">
      <c r="A1017" s="1" t="s">
        <v>1016</v>
      </c>
      <c r="B1017">
        <v>393.75</v>
      </c>
      <c r="C1017">
        <v>20.636880000000001</v>
      </c>
      <c r="D1017">
        <v>29</v>
      </c>
      <c r="E1017">
        <v>0</v>
      </c>
      <c r="F1017">
        <v>0</v>
      </c>
      <c r="G1017">
        <v>11</v>
      </c>
      <c r="H1017" t="s">
        <v>8476</v>
      </c>
      <c r="I1017">
        <v>526.5</v>
      </c>
      <c r="J1017" s="3">
        <f t="shared" si="15"/>
        <v>43746.543819907405</v>
      </c>
    </row>
    <row r="1018" spans="1:10" x14ac:dyDescent="0.25">
      <c r="A1018" s="1" t="s">
        <v>1017</v>
      </c>
      <c r="B1018">
        <v>393.75</v>
      </c>
      <c r="C1018">
        <v>20.636880000000001</v>
      </c>
      <c r="D1018">
        <v>30</v>
      </c>
      <c r="E1018">
        <v>0</v>
      </c>
      <c r="F1018">
        <v>0</v>
      </c>
      <c r="G1018">
        <v>2</v>
      </c>
      <c r="H1018" t="s">
        <v>8477</v>
      </c>
      <c r="I1018">
        <v>526.5</v>
      </c>
      <c r="J1018" s="3">
        <f t="shared" si="15"/>
        <v>43746.543903738428</v>
      </c>
    </row>
    <row r="1019" spans="1:10" x14ac:dyDescent="0.25">
      <c r="A1019" s="1" t="s">
        <v>1018</v>
      </c>
      <c r="B1019">
        <v>393.75</v>
      </c>
      <c r="C1019">
        <v>20.636880000000001</v>
      </c>
      <c r="D1019">
        <v>30</v>
      </c>
      <c r="E1019">
        <v>0</v>
      </c>
      <c r="F1019">
        <v>0</v>
      </c>
      <c r="G1019">
        <v>14</v>
      </c>
      <c r="H1019" t="s">
        <v>8478</v>
      </c>
      <c r="I1019">
        <v>526.5</v>
      </c>
      <c r="J1019" s="3">
        <f t="shared" si="15"/>
        <v>43746.543987037039</v>
      </c>
    </row>
    <row r="1020" spans="1:10" x14ac:dyDescent="0.25">
      <c r="A1020" s="1" t="s">
        <v>1019</v>
      </c>
      <c r="B1020">
        <v>393.75</v>
      </c>
      <c r="C1020">
        <v>20.584240000000001</v>
      </c>
      <c r="D1020">
        <v>30</v>
      </c>
      <c r="E1020">
        <v>0</v>
      </c>
      <c r="F1020">
        <v>0</v>
      </c>
      <c r="G1020">
        <v>35</v>
      </c>
      <c r="H1020" t="s">
        <v>8479</v>
      </c>
      <c r="I1020">
        <v>526.5</v>
      </c>
      <c r="J1020" s="3">
        <f t="shared" si="15"/>
        <v>43746.544070821757</v>
      </c>
    </row>
    <row r="1021" spans="1:10" x14ac:dyDescent="0.25">
      <c r="A1021" s="1" t="s">
        <v>1020</v>
      </c>
      <c r="B1021">
        <v>393.75</v>
      </c>
      <c r="C1021">
        <v>20.636880000000001</v>
      </c>
      <c r="D1021">
        <v>29</v>
      </c>
      <c r="E1021">
        <v>0</v>
      </c>
      <c r="F1021">
        <v>0</v>
      </c>
      <c r="G1021">
        <v>26</v>
      </c>
      <c r="H1021" t="s">
        <v>8480</v>
      </c>
      <c r="I1021">
        <v>526.6875</v>
      </c>
      <c r="J1021" s="3">
        <f t="shared" si="15"/>
        <v>43746.544153692128</v>
      </c>
    </row>
    <row r="1022" spans="1:10" x14ac:dyDescent="0.25">
      <c r="A1022" s="1" t="s">
        <v>1021</v>
      </c>
      <c r="B1022">
        <v>393.75</v>
      </c>
      <c r="C1022">
        <v>20.636880000000001</v>
      </c>
      <c r="D1022">
        <v>31</v>
      </c>
      <c r="E1022">
        <v>0</v>
      </c>
      <c r="F1022">
        <v>0</v>
      </c>
      <c r="G1022">
        <v>21</v>
      </c>
      <c r="H1022" t="s">
        <v>8481</v>
      </c>
      <c r="I1022">
        <v>526.6875</v>
      </c>
      <c r="J1022" s="3">
        <f t="shared" si="15"/>
        <v>43746.544237523143</v>
      </c>
    </row>
    <row r="1023" spans="1:10" x14ac:dyDescent="0.25">
      <c r="A1023" s="1" t="s">
        <v>1022</v>
      </c>
      <c r="B1023">
        <v>3125</v>
      </c>
      <c r="C1023">
        <v>20.636880000000001</v>
      </c>
      <c r="D1023">
        <v>37</v>
      </c>
      <c r="E1023">
        <v>0</v>
      </c>
      <c r="F1023">
        <v>0</v>
      </c>
      <c r="G1023">
        <v>0</v>
      </c>
      <c r="H1023" t="s">
        <v>8482</v>
      </c>
      <c r="I1023">
        <v>1400.25</v>
      </c>
      <c r="J1023" s="3">
        <f t="shared" si="15"/>
        <v>43746.544566631943</v>
      </c>
    </row>
    <row r="1024" spans="1:10" x14ac:dyDescent="0.25">
      <c r="A1024" s="1" t="s">
        <v>1023</v>
      </c>
      <c r="B1024">
        <v>3134.375</v>
      </c>
      <c r="C1024">
        <v>20.636880000000001</v>
      </c>
      <c r="D1024">
        <v>32</v>
      </c>
      <c r="E1024">
        <v>0</v>
      </c>
      <c r="F1024">
        <v>0</v>
      </c>
      <c r="G1024">
        <v>0</v>
      </c>
      <c r="H1024" t="s">
        <v>8483</v>
      </c>
      <c r="I1024">
        <v>1403.25</v>
      </c>
      <c r="J1024" s="3">
        <f t="shared" si="15"/>
        <v>43746.544641539345</v>
      </c>
    </row>
    <row r="1025" spans="1:10" x14ac:dyDescent="0.25">
      <c r="A1025" s="1" t="s">
        <v>1024</v>
      </c>
      <c r="B1025">
        <v>-625</v>
      </c>
      <c r="C1025">
        <v>20.636880000000001</v>
      </c>
      <c r="D1025">
        <v>30</v>
      </c>
      <c r="E1025">
        <v>0</v>
      </c>
      <c r="F1025">
        <v>0</v>
      </c>
      <c r="G1025">
        <v>0</v>
      </c>
      <c r="H1025" t="s">
        <v>8484</v>
      </c>
      <c r="I1025">
        <v>199.3125</v>
      </c>
      <c r="J1025" s="3">
        <f t="shared" si="15"/>
        <v>43746.544724976848</v>
      </c>
    </row>
    <row r="1026" spans="1:10" x14ac:dyDescent="0.25">
      <c r="A1026" s="1" t="s">
        <v>1025</v>
      </c>
      <c r="B1026">
        <v>-6.25</v>
      </c>
      <c r="C1026">
        <v>20.636880000000001</v>
      </c>
      <c r="D1026">
        <v>34</v>
      </c>
      <c r="E1026">
        <v>0</v>
      </c>
      <c r="F1026">
        <v>0</v>
      </c>
      <c r="G1026">
        <v>1</v>
      </c>
      <c r="H1026" t="s">
        <v>8485</v>
      </c>
      <c r="I1026">
        <v>397.3125</v>
      </c>
      <c r="J1026" s="3">
        <f t="shared" si="15"/>
        <v>43746.544814224537</v>
      </c>
    </row>
    <row r="1027" spans="1:10" x14ac:dyDescent="0.25">
      <c r="A1027" s="1" t="s">
        <v>1026</v>
      </c>
      <c r="B1027">
        <v>300</v>
      </c>
      <c r="C1027">
        <v>20.636880000000001</v>
      </c>
      <c r="D1027">
        <v>33</v>
      </c>
      <c r="E1027">
        <v>0</v>
      </c>
      <c r="F1027">
        <v>0</v>
      </c>
      <c r="G1027">
        <v>1</v>
      </c>
      <c r="H1027" t="s">
        <v>8486</v>
      </c>
      <c r="I1027">
        <v>496.875</v>
      </c>
      <c r="J1027" s="3">
        <f t="shared" ref="J1027:J1090" si="16">(H1027/86400000)+25569+(7/24)</f>
        <v>43746.544892118058</v>
      </c>
    </row>
    <row r="1028" spans="1:10" x14ac:dyDescent="0.25">
      <c r="A1028" s="1" t="s">
        <v>1027</v>
      </c>
      <c r="B1028">
        <v>350</v>
      </c>
      <c r="C1028">
        <v>20.636880000000001</v>
      </c>
      <c r="D1028">
        <v>32</v>
      </c>
      <c r="E1028">
        <v>0</v>
      </c>
      <c r="F1028">
        <v>0</v>
      </c>
      <c r="G1028">
        <v>1</v>
      </c>
      <c r="H1028" t="s">
        <v>8487</v>
      </c>
      <c r="I1028">
        <v>512.8125</v>
      </c>
      <c r="J1028" s="3">
        <f t="shared" si="16"/>
        <v>43746.544975428238</v>
      </c>
    </row>
    <row r="1029" spans="1:10" x14ac:dyDescent="0.25">
      <c r="A1029" s="1" t="s">
        <v>1028</v>
      </c>
      <c r="B1029">
        <v>390.625</v>
      </c>
      <c r="C1029">
        <v>20.636880000000001</v>
      </c>
      <c r="D1029">
        <v>32</v>
      </c>
      <c r="E1029">
        <v>0</v>
      </c>
      <c r="F1029">
        <v>0</v>
      </c>
      <c r="G1029">
        <v>1</v>
      </c>
      <c r="H1029" t="s">
        <v>8488</v>
      </c>
      <c r="I1029">
        <v>525.9375</v>
      </c>
      <c r="J1029" s="3">
        <f t="shared" si="16"/>
        <v>43746.545059155091</v>
      </c>
    </row>
    <row r="1030" spans="1:10" x14ac:dyDescent="0.25">
      <c r="A1030" s="1" t="s">
        <v>1029</v>
      </c>
      <c r="B1030">
        <v>4571.875</v>
      </c>
      <c r="C1030">
        <v>20.531590000000001</v>
      </c>
      <c r="D1030">
        <v>39</v>
      </c>
      <c r="E1030">
        <v>0</v>
      </c>
      <c r="F1030">
        <v>0</v>
      </c>
      <c r="G1030">
        <v>0</v>
      </c>
      <c r="H1030" t="s">
        <v>8489</v>
      </c>
      <c r="I1030">
        <v>1863</v>
      </c>
      <c r="J1030" s="3">
        <f t="shared" si="16"/>
        <v>43746.566891192131</v>
      </c>
    </row>
    <row r="1031" spans="1:10" x14ac:dyDescent="0.25">
      <c r="A1031" s="1" t="s">
        <v>1030</v>
      </c>
      <c r="B1031">
        <v>4643.75</v>
      </c>
      <c r="C1031">
        <v>20.584240000000001</v>
      </c>
      <c r="D1031">
        <v>38</v>
      </c>
      <c r="E1031">
        <v>0</v>
      </c>
      <c r="F1031">
        <v>0</v>
      </c>
      <c r="G1031">
        <v>0</v>
      </c>
      <c r="H1031" t="s">
        <v>8490</v>
      </c>
      <c r="I1031">
        <v>1886.8130000000001</v>
      </c>
      <c r="J1031" s="3">
        <f t="shared" si="16"/>
        <v>43746.566971273147</v>
      </c>
    </row>
    <row r="1032" spans="1:10" x14ac:dyDescent="0.25">
      <c r="A1032" s="1" t="s">
        <v>1031</v>
      </c>
      <c r="B1032">
        <v>-425</v>
      </c>
      <c r="C1032">
        <v>20.584240000000001</v>
      </c>
      <c r="D1032">
        <v>38</v>
      </c>
      <c r="E1032">
        <v>0</v>
      </c>
      <c r="F1032">
        <v>0</v>
      </c>
      <c r="G1032">
        <v>0</v>
      </c>
      <c r="H1032" t="s">
        <v>8491</v>
      </c>
      <c r="I1032">
        <v>263.4375</v>
      </c>
      <c r="J1032" s="3">
        <f t="shared" si="16"/>
        <v>43746.56704282407</v>
      </c>
    </row>
    <row r="1033" spans="1:10" x14ac:dyDescent="0.25">
      <c r="A1033" s="1" t="s">
        <v>1032</v>
      </c>
      <c r="B1033">
        <v>-6.25</v>
      </c>
      <c r="C1033">
        <v>20.584240000000001</v>
      </c>
      <c r="D1033">
        <v>33</v>
      </c>
      <c r="E1033">
        <v>0</v>
      </c>
      <c r="F1033">
        <v>0</v>
      </c>
      <c r="G1033">
        <v>1</v>
      </c>
      <c r="H1033" t="s">
        <v>8492</v>
      </c>
      <c r="I1033">
        <v>397.875</v>
      </c>
      <c r="J1033" s="3">
        <f t="shared" si="16"/>
        <v>43746.567126712958</v>
      </c>
    </row>
    <row r="1034" spans="1:10" x14ac:dyDescent="0.25">
      <c r="A1034" s="1" t="s">
        <v>1033</v>
      </c>
      <c r="B1034">
        <v>300</v>
      </c>
      <c r="C1034">
        <v>20.584240000000001</v>
      </c>
      <c r="D1034">
        <v>33</v>
      </c>
      <c r="E1034">
        <v>0</v>
      </c>
      <c r="F1034">
        <v>0</v>
      </c>
      <c r="G1034">
        <v>1</v>
      </c>
      <c r="H1034" t="s">
        <v>8493</v>
      </c>
      <c r="I1034">
        <v>496.875</v>
      </c>
      <c r="J1034" s="3">
        <f t="shared" si="16"/>
        <v>43746.567209849534</v>
      </c>
    </row>
    <row r="1035" spans="1:10" x14ac:dyDescent="0.25">
      <c r="A1035" s="1" t="s">
        <v>1034</v>
      </c>
      <c r="B1035">
        <v>353.125</v>
      </c>
      <c r="C1035">
        <v>20.584240000000001</v>
      </c>
      <c r="D1035">
        <v>34</v>
      </c>
      <c r="E1035">
        <v>0</v>
      </c>
      <c r="F1035">
        <v>0</v>
      </c>
      <c r="G1035">
        <v>1</v>
      </c>
      <c r="H1035" t="s">
        <v>8494</v>
      </c>
      <c r="I1035">
        <v>513.75</v>
      </c>
      <c r="J1035" s="3">
        <f t="shared" si="16"/>
        <v>43746.567293275461</v>
      </c>
    </row>
    <row r="1036" spans="1:10" x14ac:dyDescent="0.25">
      <c r="A1036" s="1" t="s">
        <v>1035</v>
      </c>
      <c r="B1036">
        <v>390.625</v>
      </c>
      <c r="C1036">
        <v>20.584240000000001</v>
      </c>
      <c r="D1036">
        <v>33</v>
      </c>
      <c r="E1036">
        <v>0</v>
      </c>
      <c r="F1036">
        <v>0</v>
      </c>
      <c r="G1036">
        <v>1</v>
      </c>
      <c r="H1036" t="s">
        <v>8495</v>
      </c>
      <c r="I1036">
        <v>525.75</v>
      </c>
      <c r="J1036" s="3">
        <f t="shared" si="16"/>
        <v>43746.567376631945</v>
      </c>
    </row>
    <row r="1037" spans="1:10" x14ac:dyDescent="0.25">
      <c r="A1037" s="1" t="s">
        <v>1036</v>
      </c>
      <c r="B1037">
        <v>400</v>
      </c>
      <c r="C1037">
        <v>20.531590000000001</v>
      </c>
      <c r="D1037">
        <v>35</v>
      </c>
      <c r="E1037">
        <v>0</v>
      </c>
      <c r="F1037">
        <v>0</v>
      </c>
      <c r="G1037">
        <v>1</v>
      </c>
      <c r="H1037" t="s">
        <v>8496</v>
      </c>
      <c r="I1037">
        <v>528.1875</v>
      </c>
      <c r="J1037" s="3">
        <f t="shared" si="16"/>
        <v>43746.567460219907</v>
      </c>
    </row>
    <row r="1038" spans="1:10" x14ac:dyDescent="0.25">
      <c r="A1038" s="1" t="s">
        <v>1037</v>
      </c>
      <c r="B1038">
        <v>421.875</v>
      </c>
      <c r="C1038">
        <v>20.584240000000001</v>
      </c>
      <c r="D1038">
        <v>35</v>
      </c>
      <c r="E1038">
        <v>0</v>
      </c>
      <c r="F1038">
        <v>0</v>
      </c>
      <c r="G1038">
        <v>1</v>
      </c>
      <c r="H1038" t="s">
        <v>8497</v>
      </c>
      <c r="I1038">
        <v>535.3125</v>
      </c>
      <c r="J1038" s="3">
        <f t="shared" si="16"/>
        <v>43746.567545648148</v>
      </c>
    </row>
    <row r="1039" spans="1:10" x14ac:dyDescent="0.25">
      <c r="A1039" s="1" t="s">
        <v>1038</v>
      </c>
      <c r="B1039">
        <v>403.125</v>
      </c>
      <c r="C1039">
        <v>20.584240000000001</v>
      </c>
      <c r="D1039">
        <v>35</v>
      </c>
      <c r="E1039">
        <v>0</v>
      </c>
      <c r="F1039">
        <v>0</v>
      </c>
      <c r="G1039">
        <v>1</v>
      </c>
      <c r="H1039" t="s">
        <v>8498</v>
      </c>
      <c r="I1039">
        <v>529.875</v>
      </c>
      <c r="J1039" s="3">
        <f t="shared" si="16"/>
        <v>43746.567626874996</v>
      </c>
    </row>
    <row r="1040" spans="1:10" x14ac:dyDescent="0.25">
      <c r="A1040" s="1" t="s">
        <v>1039</v>
      </c>
      <c r="B1040">
        <v>403.125</v>
      </c>
      <c r="C1040">
        <v>20.584240000000001</v>
      </c>
      <c r="D1040">
        <v>36</v>
      </c>
      <c r="E1040">
        <v>0</v>
      </c>
      <c r="F1040">
        <v>0</v>
      </c>
      <c r="G1040">
        <v>1</v>
      </c>
      <c r="H1040" t="s">
        <v>8499</v>
      </c>
      <c r="I1040">
        <v>529.875</v>
      </c>
      <c r="J1040" s="3">
        <f t="shared" si="16"/>
        <v>43746.567710648145</v>
      </c>
    </row>
    <row r="1041" spans="1:10" x14ac:dyDescent="0.25">
      <c r="A1041" s="1" t="s">
        <v>1040</v>
      </c>
      <c r="B1041">
        <v>550</v>
      </c>
      <c r="C1041">
        <v>20.584240000000001</v>
      </c>
      <c r="D1041">
        <v>37</v>
      </c>
      <c r="E1041">
        <v>0</v>
      </c>
      <c r="F1041">
        <v>0</v>
      </c>
      <c r="G1041">
        <v>1</v>
      </c>
      <c r="H1041" t="s">
        <v>8500</v>
      </c>
      <c r="I1041">
        <v>576.5625</v>
      </c>
      <c r="J1041" s="3">
        <f t="shared" si="16"/>
        <v>43746.567793865739</v>
      </c>
    </row>
    <row r="1042" spans="1:10" x14ac:dyDescent="0.25">
      <c r="A1042" s="1" t="s">
        <v>1041</v>
      </c>
      <c r="B1042">
        <v>550</v>
      </c>
      <c r="C1042">
        <v>20.584240000000001</v>
      </c>
      <c r="D1042">
        <v>40</v>
      </c>
      <c r="E1042">
        <v>0</v>
      </c>
      <c r="F1042">
        <v>0</v>
      </c>
      <c r="G1042">
        <v>1</v>
      </c>
      <c r="H1042" t="s">
        <v>8501</v>
      </c>
      <c r="I1042">
        <v>576.5625</v>
      </c>
      <c r="J1042" s="3">
        <f t="shared" si="16"/>
        <v>43746.567866203703</v>
      </c>
    </row>
    <row r="1043" spans="1:10" x14ac:dyDescent="0.25">
      <c r="A1043" s="1" t="s">
        <v>1042</v>
      </c>
      <c r="B1043">
        <v>565.625</v>
      </c>
      <c r="C1043">
        <v>20.531590000000001</v>
      </c>
      <c r="D1043">
        <v>39</v>
      </c>
      <c r="E1043">
        <v>0</v>
      </c>
      <c r="F1043">
        <v>0</v>
      </c>
      <c r="G1043">
        <v>1</v>
      </c>
      <c r="H1043" t="s">
        <v>8502</v>
      </c>
      <c r="I1043">
        <v>581.8125</v>
      </c>
      <c r="J1043" s="3">
        <f t="shared" si="16"/>
        <v>43746.567949097218</v>
      </c>
    </row>
    <row r="1044" spans="1:10" x14ac:dyDescent="0.25">
      <c r="A1044" s="1" t="s">
        <v>1043</v>
      </c>
      <c r="B1044">
        <v>546.875</v>
      </c>
      <c r="C1044">
        <v>20.584240000000001</v>
      </c>
      <c r="D1044">
        <v>39</v>
      </c>
      <c r="E1044">
        <v>0</v>
      </c>
      <c r="F1044">
        <v>0</v>
      </c>
      <c r="G1044">
        <v>1</v>
      </c>
      <c r="H1044" t="s">
        <v>8503</v>
      </c>
      <c r="I1044">
        <v>575.0625</v>
      </c>
      <c r="J1044" s="3">
        <f t="shared" si="16"/>
        <v>43746.568032662035</v>
      </c>
    </row>
    <row r="1045" spans="1:10" x14ac:dyDescent="0.25">
      <c r="A1045" s="1" t="s">
        <v>1044</v>
      </c>
      <c r="B1045">
        <v>546.875</v>
      </c>
      <c r="C1045">
        <v>20.584240000000001</v>
      </c>
      <c r="D1045">
        <v>38</v>
      </c>
      <c r="E1045">
        <v>0</v>
      </c>
      <c r="F1045">
        <v>0</v>
      </c>
      <c r="G1045">
        <v>1</v>
      </c>
      <c r="H1045" t="s">
        <v>8504</v>
      </c>
      <c r="I1045">
        <v>575.0625</v>
      </c>
      <c r="J1045" s="3">
        <f t="shared" si="16"/>
        <v>43746.568115972223</v>
      </c>
    </row>
    <row r="1046" spans="1:10" x14ac:dyDescent="0.25">
      <c r="A1046" s="1" t="s">
        <v>1045</v>
      </c>
      <c r="B1046">
        <v>543.75</v>
      </c>
      <c r="C1046">
        <v>20.584240000000001</v>
      </c>
      <c r="D1046">
        <v>38</v>
      </c>
      <c r="E1046">
        <v>0</v>
      </c>
      <c r="F1046">
        <v>0</v>
      </c>
      <c r="G1046">
        <v>1</v>
      </c>
      <c r="H1046" t="s">
        <v>8505</v>
      </c>
      <c r="I1046">
        <v>574.125</v>
      </c>
      <c r="J1046" s="3">
        <f t="shared" si="16"/>
        <v>43746.568187673613</v>
      </c>
    </row>
    <row r="1047" spans="1:10" x14ac:dyDescent="0.25">
      <c r="A1047" s="1" t="s">
        <v>1046</v>
      </c>
      <c r="B1047">
        <v>540.625</v>
      </c>
      <c r="C1047">
        <v>20.584240000000001</v>
      </c>
      <c r="D1047">
        <v>37</v>
      </c>
      <c r="E1047">
        <v>0</v>
      </c>
      <c r="F1047">
        <v>0</v>
      </c>
      <c r="G1047">
        <v>1</v>
      </c>
      <c r="H1047" t="s">
        <v>8506</v>
      </c>
      <c r="I1047">
        <v>573.375</v>
      </c>
      <c r="J1047" s="3">
        <f t="shared" si="16"/>
        <v>43746.568271307864</v>
      </c>
    </row>
    <row r="1048" spans="1:10" x14ac:dyDescent="0.25">
      <c r="A1048" s="1" t="s">
        <v>1047</v>
      </c>
      <c r="B1048">
        <v>540.625</v>
      </c>
      <c r="C1048">
        <v>20.584240000000001</v>
      </c>
      <c r="D1048">
        <v>38</v>
      </c>
      <c r="E1048">
        <v>0</v>
      </c>
      <c r="F1048">
        <v>0</v>
      </c>
      <c r="G1048">
        <v>1</v>
      </c>
      <c r="H1048" t="s">
        <v>8507</v>
      </c>
      <c r="I1048">
        <v>573.375</v>
      </c>
      <c r="J1048" s="3">
        <f t="shared" si="16"/>
        <v>43746.56835465278</v>
      </c>
    </row>
    <row r="1049" spans="1:10" x14ac:dyDescent="0.25">
      <c r="A1049" s="1" t="s">
        <v>1048</v>
      </c>
      <c r="B1049">
        <v>537.5</v>
      </c>
      <c r="C1049">
        <v>20.584240000000001</v>
      </c>
      <c r="D1049">
        <v>37</v>
      </c>
      <c r="E1049">
        <v>0</v>
      </c>
      <c r="F1049">
        <v>0</v>
      </c>
      <c r="G1049">
        <v>1</v>
      </c>
      <c r="H1049" t="s">
        <v>8508</v>
      </c>
      <c r="I1049">
        <v>572.625</v>
      </c>
      <c r="J1049" s="3">
        <f t="shared" si="16"/>
        <v>43746.568437997681</v>
      </c>
    </row>
    <row r="1050" spans="1:10" x14ac:dyDescent="0.25">
      <c r="A1050" s="1" t="s">
        <v>1049</v>
      </c>
      <c r="B1050">
        <v>534.375</v>
      </c>
      <c r="C1050">
        <v>20.584240000000001</v>
      </c>
      <c r="D1050">
        <v>37</v>
      </c>
      <c r="E1050">
        <v>0</v>
      </c>
      <c r="F1050">
        <v>0</v>
      </c>
      <c r="G1050">
        <v>1</v>
      </c>
      <c r="H1050" t="s">
        <v>8509</v>
      </c>
      <c r="I1050">
        <v>571.6875</v>
      </c>
      <c r="J1050" s="3">
        <f t="shared" si="16"/>
        <v>43746.568509618053</v>
      </c>
    </row>
    <row r="1051" spans="1:10" x14ac:dyDescent="0.25">
      <c r="A1051" s="1" t="s">
        <v>1050</v>
      </c>
      <c r="B1051">
        <v>531.25</v>
      </c>
      <c r="C1051">
        <v>20.584240000000001</v>
      </c>
      <c r="D1051">
        <v>41</v>
      </c>
      <c r="E1051">
        <v>0</v>
      </c>
      <c r="F1051">
        <v>0</v>
      </c>
      <c r="G1051">
        <v>1</v>
      </c>
      <c r="H1051" t="s">
        <v>8510</v>
      </c>
      <c r="I1051">
        <v>570.9375</v>
      </c>
      <c r="J1051" s="3">
        <f t="shared" si="16"/>
        <v>43746.56859318287</v>
      </c>
    </row>
    <row r="1052" spans="1:10" x14ac:dyDescent="0.25">
      <c r="A1052" s="1" t="s">
        <v>1051</v>
      </c>
      <c r="B1052">
        <v>531.25</v>
      </c>
      <c r="C1052">
        <v>20.531590000000001</v>
      </c>
      <c r="D1052">
        <v>40</v>
      </c>
      <c r="E1052">
        <v>0</v>
      </c>
      <c r="F1052">
        <v>0</v>
      </c>
      <c r="G1052">
        <v>1</v>
      </c>
      <c r="H1052" t="s">
        <v>8511</v>
      </c>
      <c r="I1052">
        <v>570.1875</v>
      </c>
      <c r="J1052" s="3">
        <f t="shared" si="16"/>
        <v>43746.568676736111</v>
      </c>
    </row>
    <row r="1053" spans="1:10" x14ac:dyDescent="0.25">
      <c r="A1053" s="1" t="s">
        <v>1052</v>
      </c>
      <c r="B1053">
        <v>528.125</v>
      </c>
      <c r="C1053">
        <v>20.584240000000001</v>
      </c>
      <c r="D1053">
        <v>37</v>
      </c>
      <c r="E1053">
        <v>0</v>
      </c>
      <c r="F1053">
        <v>0</v>
      </c>
      <c r="G1053">
        <v>1</v>
      </c>
      <c r="H1053" t="s">
        <v>8512</v>
      </c>
      <c r="I1053">
        <v>569.25</v>
      </c>
      <c r="J1053" s="3">
        <f t="shared" si="16"/>
        <v>43746.568760196758</v>
      </c>
    </row>
    <row r="1054" spans="1:10" x14ac:dyDescent="0.25">
      <c r="A1054" s="1" t="s">
        <v>1053</v>
      </c>
      <c r="B1054">
        <v>521.875</v>
      </c>
      <c r="C1054">
        <v>20.584240000000001</v>
      </c>
      <c r="D1054">
        <v>38</v>
      </c>
      <c r="E1054">
        <v>0</v>
      </c>
      <c r="F1054">
        <v>0</v>
      </c>
      <c r="G1054">
        <v>1</v>
      </c>
      <c r="H1054" t="s">
        <v>8513</v>
      </c>
      <c r="I1054">
        <v>567.75</v>
      </c>
      <c r="J1054" s="3">
        <f t="shared" si="16"/>
        <v>43746.568843634253</v>
      </c>
    </row>
    <row r="1055" spans="1:10" x14ac:dyDescent="0.25">
      <c r="A1055" s="1" t="s">
        <v>1054</v>
      </c>
      <c r="B1055">
        <v>518.75</v>
      </c>
      <c r="C1055">
        <v>20.584240000000001</v>
      </c>
      <c r="D1055">
        <v>38</v>
      </c>
      <c r="E1055">
        <v>0</v>
      </c>
      <c r="F1055">
        <v>0</v>
      </c>
      <c r="G1055">
        <v>1</v>
      </c>
      <c r="H1055" t="s">
        <v>8514</v>
      </c>
      <c r="I1055">
        <v>566.8125</v>
      </c>
      <c r="J1055" s="3">
        <f t="shared" si="16"/>
        <v>43746.568926874999</v>
      </c>
    </row>
    <row r="1056" spans="1:10" x14ac:dyDescent="0.25">
      <c r="A1056" s="1" t="s">
        <v>1055</v>
      </c>
      <c r="B1056">
        <v>518.75</v>
      </c>
      <c r="C1056">
        <v>20.584240000000001</v>
      </c>
      <c r="D1056">
        <v>38</v>
      </c>
      <c r="E1056">
        <v>0</v>
      </c>
      <c r="F1056">
        <v>0</v>
      </c>
      <c r="G1056">
        <v>1</v>
      </c>
      <c r="H1056" t="s">
        <v>8515</v>
      </c>
      <c r="I1056">
        <v>566.0625</v>
      </c>
      <c r="J1056" s="3">
        <f t="shared" si="16"/>
        <v>43746.568998645831</v>
      </c>
    </row>
    <row r="1057" spans="1:10" x14ac:dyDescent="0.25">
      <c r="A1057" s="1" t="s">
        <v>1056</v>
      </c>
      <c r="B1057">
        <v>515.625</v>
      </c>
      <c r="C1057">
        <v>20.584240000000001</v>
      </c>
      <c r="D1057">
        <v>37</v>
      </c>
      <c r="E1057">
        <v>0</v>
      </c>
      <c r="F1057">
        <v>0</v>
      </c>
      <c r="G1057">
        <v>1</v>
      </c>
      <c r="H1057" t="s">
        <v>8516</v>
      </c>
      <c r="I1057">
        <v>565.3125</v>
      </c>
      <c r="J1057" s="3">
        <f t="shared" si="16"/>
        <v>43746.569082199072</v>
      </c>
    </row>
    <row r="1058" spans="1:10" x14ac:dyDescent="0.25">
      <c r="A1058" s="1" t="s">
        <v>1057</v>
      </c>
      <c r="B1058">
        <v>512.5</v>
      </c>
      <c r="C1058">
        <v>20.584240000000001</v>
      </c>
      <c r="D1058">
        <v>38</v>
      </c>
      <c r="E1058">
        <v>0</v>
      </c>
      <c r="F1058">
        <v>0</v>
      </c>
      <c r="G1058">
        <v>1</v>
      </c>
      <c r="H1058" t="s">
        <v>8517</v>
      </c>
      <c r="I1058">
        <v>564.5625</v>
      </c>
      <c r="J1058" s="3">
        <f t="shared" si="16"/>
        <v>43746.569165763889</v>
      </c>
    </row>
    <row r="1059" spans="1:10" x14ac:dyDescent="0.25">
      <c r="A1059" s="1" t="s">
        <v>1058</v>
      </c>
      <c r="B1059">
        <v>506.25</v>
      </c>
      <c r="C1059">
        <v>20.584240000000001</v>
      </c>
      <c r="D1059">
        <v>36</v>
      </c>
      <c r="E1059">
        <v>0</v>
      </c>
      <c r="F1059">
        <v>0</v>
      </c>
      <c r="G1059">
        <v>1</v>
      </c>
      <c r="H1059" t="s">
        <v>8518</v>
      </c>
      <c r="I1059">
        <v>562.875</v>
      </c>
      <c r="J1059" s="3">
        <f t="shared" si="16"/>
        <v>43746.56924910879</v>
      </c>
    </row>
    <row r="1060" spans="1:10" x14ac:dyDescent="0.25">
      <c r="A1060" s="1" t="s">
        <v>1059</v>
      </c>
      <c r="B1060">
        <v>503.125</v>
      </c>
      <c r="C1060">
        <v>20.584240000000001</v>
      </c>
      <c r="D1060">
        <v>38</v>
      </c>
      <c r="E1060">
        <v>0</v>
      </c>
      <c r="F1060">
        <v>0</v>
      </c>
      <c r="G1060">
        <v>1</v>
      </c>
      <c r="H1060" t="s">
        <v>8519</v>
      </c>
      <c r="I1060">
        <v>561.9375</v>
      </c>
      <c r="J1060" s="3">
        <f t="shared" si="16"/>
        <v>43746.569332766201</v>
      </c>
    </row>
    <row r="1061" spans="1:10" x14ac:dyDescent="0.25">
      <c r="A1061" s="1" t="s">
        <v>1060</v>
      </c>
      <c r="B1061">
        <v>500</v>
      </c>
      <c r="C1061">
        <v>20.584240000000001</v>
      </c>
      <c r="D1061">
        <v>39</v>
      </c>
      <c r="E1061">
        <v>0</v>
      </c>
      <c r="F1061">
        <v>0</v>
      </c>
      <c r="G1061">
        <v>1</v>
      </c>
      <c r="H1061" t="s">
        <v>8520</v>
      </c>
      <c r="I1061">
        <v>560.4375</v>
      </c>
      <c r="J1061" s="3">
        <f t="shared" si="16"/>
        <v>43746.569415868049</v>
      </c>
    </row>
    <row r="1062" spans="1:10" x14ac:dyDescent="0.25">
      <c r="A1062" s="1" t="s">
        <v>1061</v>
      </c>
      <c r="B1062">
        <v>496.875</v>
      </c>
      <c r="C1062">
        <v>20.584240000000001</v>
      </c>
      <c r="D1062">
        <v>39</v>
      </c>
      <c r="E1062">
        <v>0</v>
      </c>
      <c r="F1062">
        <v>0</v>
      </c>
      <c r="G1062">
        <v>1</v>
      </c>
      <c r="H1062" t="s">
        <v>8521</v>
      </c>
      <c r="I1062">
        <v>559.6875</v>
      </c>
      <c r="J1062" s="3">
        <f t="shared" si="16"/>
        <v>43746.569487395835</v>
      </c>
    </row>
    <row r="1063" spans="1:10" x14ac:dyDescent="0.25">
      <c r="A1063" s="1" t="s">
        <v>1062</v>
      </c>
      <c r="B1063">
        <v>493.75</v>
      </c>
      <c r="C1063">
        <v>20.584240000000001</v>
      </c>
      <c r="D1063">
        <v>38</v>
      </c>
      <c r="E1063">
        <v>0</v>
      </c>
      <c r="F1063">
        <v>0</v>
      </c>
      <c r="G1063">
        <v>1</v>
      </c>
      <c r="H1063" t="s">
        <v>8522</v>
      </c>
      <c r="I1063">
        <v>558.9375</v>
      </c>
      <c r="J1063" s="3">
        <f t="shared" si="16"/>
        <v>43746.569571319444</v>
      </c>
    </row>
    <row r="1064" spans="1:10" x14ac:dyDescent="0.25">
      <c r="A1064" s="1" t="s">
        <v>1063</v>
      </c>
      <c r="B1064">
        <v>493.75</v>
      </c>
      <c r="C1064">
        <v>20.584240000000001</v>
      </c>
      <c r="D1064">
        <v>38</v>
      </c>
      <c r="E1064">
        <v>0</v>
      </c>
      <c r="F1064">
        <v>0</v>
      </c>
      <c r="G1064">
        <v>1</v>
      </c>
      <c r="H1064" t="s">
        <v>8523</v>
      </c>
      <c r="I1064">
        <v>558</v>
      </c>
      <c r="J1064" s="3">
        <f t="shared" si="16"/>
        <v>43746.569666678239</v>
      </c>
    </row>
    <row r="1065" spans="1:10" x14ac:dyDescent="0.25">
      <c r="A1065" s="1" t="s">
        <v>1064</v>
      </c>
      <c r="B1065">
        <v>490.625</v>
      </c>
      <c r="C1065">
        <v>20.584240000000001</v>
      </c>
      <c r="D1065">
        <v>39</v>
      </c>
      <c r="E1065">
        <v>0</v>
      </c>
      <c r="F1065">
        <v>0</v>
      </c>
      <c r="G1065">
        <v>1</v>
      </c>
      <c r="H1065" t="s">
        <v>8524</v>
      </c>
      <c r="I1065">
        <v>557.25</v>
      </c>
      <c r="J1065" s="3">
        <f t="shared" si="16"/>
        <v>43746.569750000002</v>
      </c>
    </row>
    <row r="1066" spans="1:10" x14ac:dyDescent="0.25">
      <c r="A1066" s="1" t="s">
        <v>1065</v>
      </c>
      <c r="B1066">
        <v>487.5</v>
      </c>
      <c r="C1066">
        <v>20.584240000000001</v>
      </c>
      <c r="D1066">
        <v>40</v>
      </c>
      <c r="E1066">
        <v>0</v>
      </c>
      <c r="F1066">
        <v>0</v>
      </c>
      <c r="G1066">
        <v>1</v>
      </c>
      <c r="H1066" t="s">
        <v>8525</v>
      </c>
      <c r="I1066">
        <v>556.5</v>
      </c>
      <c r="J1066" s="3">
        <f t="shared" si="16"/>
        <v>43746.569821516205</v>
      </c>
    </row>
    <row r="1067" spans="1:10" x14ac:dyDescent="0.25">
      <c r="A1067" s="1" t="s">
        <v>1066</v>
      </c>
      <c r="B1067">
        <v>484.375</v>
      </c>
      <c r="C1067">
        <v>20.584240000000001</v>
      </c>
      <c r="D1067">
        <v>38</v>
      </c>
      <c r="E1067">
        <v>0</v>
      </c>
      <c r="F1067">
        <v>0</v>
      </c>
      <c r="G1067">
        <v>1</v>
      </c>
      <c r="H1067" t="s">
        <v>8526</v>
      </c>
      <c r="I1067">
        <v>555.5625</v>
      </c>
      <c r="J1067" s="3">
        <f t="shared" si="16"/>
        <v>43746.569905335644</v>
      </c>
    </row>
    <row r="1068" spans="1:10" x14ac:dyDescent="0.25">
      <c r="A1068" s="1" t="s">
        <v>1067</v>
      </c>
      <c r="B1068">
        <v>503.125</v>
      </c>
      <c r="C1068">
        <v>20.584240000000001</v>
      </c>
      <c r="D1068">
        <v>41</v>
      </c>
      <c r="E1068">
        <v>0</v>
      </c>
      <c r="F1068">
        <v>0</v>
      </c>
      <c r="G1068">
        <v>1</v>
      </c>
      <c r="H1068" t="s">
        <v>8527</v>
      </c>
      <c r="I1068">
        <v>561.375</v>
      </c>
      <c r="J1068" s="3">
        <f t="shared" si="16"/>
        <v>43746.569976747684</v>
      </c>
    </row>
    <row r="1069" spans="1:10" x14ac:dyDescent="0.25">
      <c r="A1069" s="1" t="s">
        <v>1068</v>
      </c>
      <c r="B1069">
        <v>481.25</v>
      </c>
      <c r="C1069">
        <v>20.584240000000001</v>
      </c>
      <c r="D1069">
        <v>40</v>
      </c>
      <c r="E1069">
        <v>0</v>
      </c>
      <c r="F1069">
        <v>0</v>
      </c>
      <c r="G1069">
        <v>1</v>
      </c>
      <c r="H1069" t="s">
        <v>8528</v>
      </c>
      <c r="I1069">
        <v>554.0625</v>
      </c>
      <c r="J1069" s="3">
        <f t="shared" si="16"/>
        <v>43746.570060185179</v>
      </c>
    </row>
    <row r="1070" spans="1:10" x14ac:dyDescent="0.25">
      <c r="A1070" s="1" t="s">
        <v>1069</v>
      </c>
      <c r="B1070">
        <v>475</v>
      </c>
      <c r="C1070">
        <v>20.584240000000001</v>
      </c>
      <c r="D1070">
        <v>40</v>
      </c>
      <c r="E1070">
        <v>0</v>
      </c>
      <c r="F1070">
        <v>0</v>
      </c>
      <c r="G1070">
        <v>1</v>
      </c>
      <c r="H1070" t="s">
        <v>8529</v>
      </c>
      <c r="I1070">
        <v>552.375</v>
      </c>
      <c r="J1070" s="3">
        <f t="shared" si="16"/>
        <v>43746.570143750003</v>
      </c>
    </row>
    <row r="1071" spans="1:10" x14ac:dyDescent="0.25">
      <c r="A1071" s="1" t="s">
        <v>1070</v>
      </c>
      <c r="B1071">
        <v>471.875</v>
      </c>
      <c r="C1071">
        <v>20.584240000000001</v>
      </c>
      <c r="D1071">
        <v>40</v>
      </c>
      <c r="E1071">
        <v>0</v>
      </c>
      <c r="F1071">
        <v>0</v>
      </c>
      <c r="G1071">
        <v>1</v>
      </c>
      <c r="H1071" t="s">
        <v>8530</v>
      </c>
      <c r="I1071">
        <v>551.625</v>
      </c>
      <c r="J1071" s="3">
        <f t="shared" si="16"/>
        <v>43746.570226840275</v>
      </c>
    </row>
    <row r="1072" spans="1:10" x14ac:dyDescent="0.25">
      <c r="A1072" s="1" t="s">
        <v>1071</v>
      </c>
      <c r="B1072">
        <v>471.875</v>
      </c>
      <c r="C1072">
        <v>20.584240000000001</v>
      </c>
      <c r="D1072">
        <v>40</v>
      </c>
      <c r="E1072">
        <v>0</v>
      </c>
      <c r="F1072">
        <v>0</v>
      </c>
      <c r="G1072">
        <v>1</v>
      </c>
      <c r="H1072" t="s">
        <v>8531</v>
      </c>
      <c r="I1072">
        <v>551.625</v>
      </c>
      <c r="J1072" s="3">
        <f t="shared" si="16"/>
        <v>43746.570298495368</v>
      </c>
    </row>
    <row r="1073" spans="1:10" x14ac:dyDescent="0.25">
      <c r="A1073" s="1" t="s">
        <v>1072</v>
      </c>
      <c r="B1073">
        <v>468.75</v>
      </c>
      <c r="C1073">
        <v>20.584240000000001</v>
      </c>
      <c r="D1073">
        <v>42</v>
      </c>
      <c r="E1073">
        <v>0</v>
      </c>
      <c r="F1073">
        <v>0</v>
      </c>
      <c r="G1073">
        <v>1</v>
      </c>
      <c r="H1073" t="s">
        <v>8532</v>
      </c>
      <c r="I1073">
        <v>550.875</v>
      </c>
      <c r="J1073" s="3">
        <f t="shared" si="16"/>
        <v>43746.570382395832</v>
      </c>
    </row>
    <row r="1074" spans="1:10" x14ac:dyDescent="0.25">
      <c r="A1074" s="1" t="s">
        <v>1073</v>
      </c>
      <c r="B1074">
        <v>465.625</v>
      </c>
      <c r="C1074">
        <v>20.584240000000001</v>
      </c>
      <c r="D1074">
        <v>41</v>
      </c>
      <c r="E1074">
        <v>0</v>
      </c>
      <c r="F1074">
        <v>0</v>
      </c>
      <c r="G1074">
        <v>1</v>
      </c>
      <c r="H1074" t="s">
        <v>8533</v>
      </c>
      <c r="I1074">
        <v>549.1875</v>
      </c>
      <c r="J1074" s="3">
        <f t="shared" si="16"/>
        <v>43746.570465729164</v>
      </c>
    </row>
    <row r="1075" spans="1:10" x14ac:dyDescent="0.25">
      <c r="A1075" s="1" t="s">
        <v>1074</v>
      </c>
      <c r="B1075">
        <v>465.625</v>
      </c>
      <c r="C1075">
        <v>20.584240000000001</v>
      </c>
      <c r="D1075">
        <v>43</v>
      </c>
      <c r="E1075">
        <v>0</v>
      </c>
      <c r="F1075">
        <v>0</v>
      </c>
      <c r="G1075">
        <v>1</v>
      </c>
      <c r="H1075" t="s">
        <v>8534</v>
      </c>
      <c r="I1075">
        <v>549.1875</v>
      </c>
      <c r="J1075" s="3">
        <f t="shared" si="16"/>
        <v>43746.570549085642</v>
      </c>
    </row>
    <row r="1076" spans="1:10" x14ac:dyDescent="0.25">
      <c r="A1076" s="1" t="s">
        <v>1075</v>
      </c>
      <c r="B1076">
        <v>462.5</v>
      </c>
      <c r="C1076">
        <v>20.584240000000001</v>
      </c>
      <c r="D1076">
        <v>43</v>
      </c>
      <c r="E1076">
        <v>0</v>
      </c>
      <c r="F1076">
        <v>0</v>
      </c>
      <c r="G1076">
        <v>1</v>
      </c>
      <c r="H1076" t="s">
        <v>8535</v>
      </c>
      <c r="I1076">
        <v>548.4375</v>
      </c>
      <c r="J1076" s="3">
        <f t="shared" si="16"/>
        <v>43746.570620821753</v>
      </c>
    </row>
    <row r="1077" spans="1:10" x14ac:dyDescent="0.25">
      <c r="A1077" s="1" t="s">
        <v>1076</v>
      </c>
      <c r="B1077">
        <v>456.25</v>
      </c>
      <c r="C1077">
        <v>20.584240000000001</v>
      </c>
      <c r="D1077">
        <v>41</v>
      </c>
      <c r="E1077">
        <v>0</v>
      </c>
      <c r="F1077">
        <v>0</v>
      </c>
      <c r="G1077">
        <v>1</v>
      </c>
      <c r="H1077" t="s">
        <v>8536</v>
      </c>
      <c r="I1077">
        <v>546.75</v>
      </c>
      <c r="J1077" s="3">
        <f t="shared" si="16"/>
        <v>43746.570704293983</v>
      </c>
    </row>
    <row r="1078" spans="1:10" x14ac:dyDescent="0.25">
      <c r="A1078" s="1" t="s">
        <v>1077</v>
      </c>
      <c r="B1078">
        <v>456.25</v>
      </c>
      <c r="C1078">
        <v>20.584240000000001</v>
      </c>
      <c r="D1078">
        <v>41</v>
      </c>
      <c r="E1078">
        <v>0</v>
      </c>
      <c r="F1078">
        <v>0</v>
      </c>
      <c r="G1078">
        <v>1</v>
      </c>
      <c r="H1078" t="s">
        <v>8537</v>
      </c>
      <c r="I1078">
        <v>546.75</v>
      </c>
      <c r="J1078" s="3">
        <f t="shared" si="16"/>
        <v>43746.570787395831</v>
      </c>
    </row>
    <row r="1079" spans="1:10" x14ac:dyDescent="0.25">
      <c r="A1079" s="1" t="s">
        <v>1078</v>
      </c>
      <c r="B1079">
        <v>453.125</v>
      </c>
      <c r="C1079">
        <v>20.584240000000001</v>
      </c>
      <c r="D1079">
        <v>40</v>
      </c>
      <c r="E1079">
        <v>0</v>
      </c>
      <c r="F1079">
        <v>0</v>
      </c>
      <c r="G1079">
        <v>1</v>
      </c>
      <c r="H1079" t="s">
        <v>8538</v>
      </c>
      <c r="I1079">
        <v>545.25</v>
      </c>
      <c r="J1079" s="3">
        <f t="shared" si="16"/>
        <v>43746.570871307871</v>
      </c>
    </row>
    <row r="1080" spans="1:10" x14ac:dyDescent="0.25">
      <c r="A1080" s="1" t="s">
        <v>1079</v>
      </c>
      <c r="B1080">
        <v>453.125</v>
      </c>
      <c r="C1080">
        <v>20.584240000000001</v>
      </c>
      <c r="D1080">
        <v>40</v>
      </c>
      <c r="E1080">
        <v>0</v>
      </c>
      <c r="F1080">
        <v>0</v>
      </c>
      <c r="G1080">
        <v>1</v>
      </c>
      <c r="H1080" t="s">
        <v>8539</v>
      </c>
      <c r="I1080">
        <v>545.25</v>
      </c>
      <c r="J1080" s="3">
        <f t="shared" si="16"/>
        <v>43746.570954629628</v>
      </c>
    </row>
    <row r="1081" spans="1:10" x14ac:dyDescent="0.25">
      <c r="A1081" s="1" t="s">
        <v>1080</v>
      </c>
      <c r="B1081">
        <v>453.125</v>
      </c>
      <c r="C1081">
        <v>20.584240000000001</v>
      </c>
      <c r="D1081">
        <v>41</v>
      </c>
      <c r="E1081">
        <v>0</v>
      </c>
      <c r="F1081">
        <v>0</v>
      </c>
      <c r="G1081">
        <v>1</v>
      </c>
      <c r="H1081" t="s">
        <v>8540</v>
      </c>
      <c r="I1081">
        <v>545.25</v>
      </c>
      <c r="J1081" s="3">
        <f t="shared" si="16"/>
        <v>43746.571046979159</v>
      </c>
    </row>
    <row r="1082" spans="1:10" x14ac:dyDescent="0.25">
      <c r="A1082" s="1" t="s">
        <v>1081</v>
      </c>
      <c r="B1082">
        <v>450</v>
      </c>
      <c r="C1082">
        <v>20.584240000000001</v>
      </c>
      <c r="D1082">
        <v>41</v>
      </c>
      <c r="E1082">
        <v>0</v>
      </c>
      <c r="F1082">
        <v>0</v>
      </c>
      <c r="G1082">
        <v>1</v>
      </c>
      <c r="H1082" t="s">
        <v>8541</v>
      </c>
      <c r="I1082">
        <v>544.3125</v>
      </c>
      <c r="J1082" s="3">
        <f t="shared" si="16"/>
        <v>43746.571133668978</v>
      </c>
    </row>
    <row r="1083" spans="1:10" x14ac:dyDescent="0.25">
      <c r="A1083" s="1" t="s">
        <v>1082</v>
      </c>
      <c r="B1083">
        <v>446.875</v>
      </c>
      <c r="C1083">
        <v>20.584240000000001</v>
      </c>
      <c r="D1083">
        <v>40</v>
      </c>
      <c r="E1083">
        <v>0</v>
      </c>
      <c r="F1083">
        <v>0</v>
      </c>
      <c r="G1083">
        <v>1</v>
      </c>
      <c r="H1083" t="s">
        <v>8542</v>
      </c>
      <c r="I1083">
        <v>543.5625</v>
      </c>
      <c r="J1083" s="3">
        <f t="shared" si="16"/>
        <v>43746.571217129625</v>
      </c>
    </row>
    <row r="1084" spans="1:10" x14ac:dyDescent="0.25">
      <c r="A1084" s="1" t="s">
        <v>1083</v>
      </c>
      <c r="B1084">
        <v>443.75</v>
      </c>
      <c r="C1084">
        <v>20.584240000000001</v>
      </c>
      <c r="D1084">
        <v>40</v>
      </c>
      <c r="E1084">
        <v>0</v>
      </c>
      <c r="F1084">
        <v>0</v>
      </c>
      <c r="G1084">
        <v>1</v>
      </c>
      <c r="H1084" t="s">
        <v>8543</v>
      </c>
      <c r="I1084">
        <v>542.8125</v>
      </c>
      <c r="J1084" s="3">
        <f t="shared" si="16"/>
        <v>43746.571300578704</v>
      </c>
    </row>
    <row r="1085" spans="1:10" x14ac:dyDescent="0.25">
      <c r="A1085" s="1" t="s">
        <v>1084</v>
      </c>
      <c r="B1085">
        <v>462.5</v>
      </c>
      <c r="C1085">
        <v>20.584240000000001</v>
      </c>
      <c r="D1085">
        <v>40</v>
      </c>
      <c r="E1085">
        <v>0</v>
      </c>
      <c r="F1085">
        <v>0</v>
      </c>
      <c r="G1085">
        <v>1</v>
      </c>
      <c r="H1085" t="s">
        <v>8544</v>
      </c>
      <c r="I1085">
        <v>548.4375</v>
      </c>
      <c r="J1085" s="3">
        <f t="shared" si="16"/>
        <v>43746.571384016199</v>
      </c>
    </row>
    <row r="1086" spans="1:10" x14ac:dyDescent="0.25">
      <c r="A1086" s="1" t="s">
        <v>1085</v>
      </c>
      <c r="B1086">
        <v>440.625</v>
      </c>
      <c r="C1086">
        <v>20.531590000000001</v>
      </c>
      <c r="D1086">
        <v>40</v>
      </c>
      <c r="E1086">
        <v>0</v>
      </c>
      <c r="F1086">
        <v>0</v>
      </c>
      <c r="G1086">
        <v>1</v>
      </c>
      <c r="H1086" t="s">
        <v>8545</v>
      </c>
      <c r="I1086">
        <v>541.875</v>
      </c>
      <c r="J1086" s="3">
        <f t="shared" si="16"/>
        <v>43746.571467604161</v>
      </c>
    </row>
    <row r="1087" spans="1:10" x14ac:dyDescent="0.25">
      <c r="A1087" s="1" t="s">
        <v>1086</v>
      </c>
      <c r="B1087">
        <v>440.625</v>
      </c>
      <c r="C1087">
        <v>20.584240000000001</v>
      </c>
      <c r="D1087">
        <v>40</v>
      </c>
      <c r="E1087">
        <v>0</v>
      </c>
      <c r="F1087">
        <v>0</v>
      </c>
      <c r="G1087">
        <v>1</v>
      </c>
      <c r="H1087" t="s">
        <v>8546</v>
      </c>
      <c r="I1087">
        <v>541.125</v>
      </c>
      <c r="J1087" s="3">
        <f t="shared" si="16"/>
        <v>43746.571539247678</v>
      </c>
    </row>
    <row r="1088" spans="1:10" x14ac:dyDescent="0.25">
      <c r="A1088" s="1" t="s">
        <v>1087</v>
      </c>
      <c r="B1088">
        <v>437.5</v>
      </c>
      <c r="C1088">
        <v>20.584240000000001</v>
      </c>
      <c r="D1088">
        <v>40</v>
      </c>
      <c r="E1088">
        <v>0</v>
      </c>
      <c r="F1088">
        <v>0</v>
      </c>
      <c r="G1088">
        <v>1</v>
      </c>
      <c r="H1088" t="s">
        <v>8547</v>
      </c>
      <c r="I1088">
        <v>540.375</v>
      </c>
      <c r="J1088" s="3">
        <f t="shared" si="16"/>
        <v>43746.571622557873</v>
      </c>
    </row>
    <row r="1089" spans="1:10" x14ac:dyDescent="0.25">
      <c r="A1089" s="1" t="s">
        <v>1088</v>
      </c>
      <c r="B1089">
        <v>437.5</v>
      </c>
      <c r="C1089">
        <v>20.584240000000001</v>
      </c>
      <c r="D1089">
        <v>40</v>
      </c>
      <c r="E1089">
        <v>0</v>
      </c>
      <c r="F1089">
        <v>0</v>
      </c>
      <c r="G1089">
        <v>1</v>
      </c>
      <c r="H1089" t="s">
        <v>8548</v>
      </c>
      <c r="I1089">
        <v>540.375</v>
      </c>
      <c r="J1089" s="3">
        <f t="shared" si="16"/>
        <v>43746.571706493058</v>
      </c>
    </row>
    <row r="1090" spans="1:10" x14ac:dyDescent="0.25">
      <c r="A1090" s="1" t="s">
        <v>1089</v>
      </c>
      <c r="B1090">
        <v>453.125</v>
      </c>
      <c r="C1090">
        <v>20.584240000000001</v>
      </c>
      <c r="D1090">
        <v>40</v>
      </c>
      <c r="E1090">
        <v>0</v>
      </c>
      <c r="F1090">
        <v>0</v>
      </c>
      <c r="G1090">
        <v>1</v>
      </c>
      <c r="H1090" t="s">
        <v>8549</v>
      </c>
      <c r="I1090">
        <v>545.8125</v>
      </c>
      <c r="J1090" s="3">
        <f t="shared" si="16"/>
        <v>43746.571789594906</v>
      </c>
    </row>
    <row r="1091" spans="1:10" x14ac:dyDescent="0.25">
      <c r="A1091" s="1" t="s">
        <v>1090</v>
      </c>
      <c r="B1091">
        <v>434.375</v>
      </c>
      <c r="C1091">
        <v>20.531590000000001</v>
      </c>
      <c r="D1091">
        <v>40</v>
      </c>
      <c r="E1091">
        <v>0</v>
      </c>
      <c r="F1091">
        <v>0</v>
      </c>
      <c r="G1091">
        <v>0</v>
      </c>
      <c r="H1091" t="s">
        <v>8550</v>
      </c>
      <c r="I1091">
        <v>539.4375</v>
      </c>
      <c r="J1091" s="3">
        <f t="shared" ref="J1091:J1154" si="17">(H1091/86400000)+25569+(7/24)</f>
        <v>43746.571873136571</v>
      </c>
    </row>
    <row r="1092" spans="1:10" x14ac:dyDescent="0.25">
      <c r="A1092" s="1" t="s">
        <v>1091</v>
      </c>
      <c r="B1092">
        <v>431.25</v>
      </c>
      <c r="C1092">
        <v>20.584240000000001</v>
      </c>
      <c r="D1092">
        <v>39</v>
      </c>
      <c r="E1092">
        <v>0</v>
      </c>
      <c r="F1092">
        <v>0</v>
      </c>
      <c r="G1092">
        <v>1</v>
      </c>
      <c r="H1092" t="s">
        <v>8551</v>
      </c>
      <c r="I1092">
        <v>538.6875</v>
      </c>
      <c r="J1092" s="3">
        <f t="shared" si="17"/>
        <v>43746.571956469903</v>
      </c>
    </row>
    <row r="1093" spans="1:10" x14ac:dyDescent="0.25">
      <c r="A1093" s="1" t="s">
        <v>1092</v>
      </c>
      <c r="B1093">
        <v>431.25</v>
      </c>
      <c r="C1093">
        <v>20.584240000000001</v>
      </c>
      <c r="D1093">
        <v>40</v>
      </c>
      <c r="E1093">
        <v>0</v>
      </c>
      <c r="F1093">
        <v>0</v>
      </c>
      <c r="G1093">
        <v>1</v>
      </c>
      <c r="H1093" t="s">
        <v>8552</v>
      </c>
      <c r="I1093">
        <v>538.875</v>
      </c>
      <c r="J1093" s="3">
        <f t="shared" si="17"/>
        <v>43746.572039826387</v>
      </c>
    </row>
    <row r="1094" spans="1:10" x14ac:dyDescent="0.25">
      <c r="A1094" s="1" t="s">
        <v>1093</v>
      </c>
      <c r="B1094">
        <v>431.25</v>
      </c>
      <c r="C1094">
        <v>20.584240000000001</v>
      </c>
      <c r="D1094">
        <v>40</v>
      </c>
      <c r="E1094">
        <v>0</v>
      </c>
      <c r="F1094">
        <v>0</v>
      </c>
      <c r="G1094">
        <v>1</v>
      </c>
      <c r="H1094" t="s">
        <v>8553</v>
      </c>
      <c r="I1094">
        <v>538.6875</v>
      </c>
      <c r="J1094" s="3">
        <f t="shared" si="17"/>
        <v>43746.572123275466</v>
      </c>
    </row>
    <row r="1095" spans="1:10" x14ac:dyDescent="0.25">
      <c r="A1095" s="1" t="s">
        <v>1094</v>
      </c>
      <c r="B1095">
        <v>428.125</v>
      </c>
      <c r="C1095">
        <v>20.584240000000001</v>
      </c>
      <c r="D1095">
        <v>40</v>
      </c>
      <c r="E1095">
        <v>0</v>
      </c>
      <c r="F1095">
        <v>0</v>
      </c>
      <c r="G1095">
        <v>1</v>
      </c>
      <c r="H1095" t="s">
        <v>8554</v>
      </c>
      <c r="I1095">
        <v>537.9375</v>
      </c>
      <c r="J1095" s="3">
        <f t="shared" si="17"/>
        <v>43746.572194895831</v>
      </c>
    </row>
    <row r="1096" spans="1:10" x14ac:dyDescent="0.25">
      <c r="A1096" s="1" t="s">
        <v>1095</v>
      </c>
      <c r="B1096">
        <v>428.125</v>
      </c>
      <c r="C1096">
        <v>20.584240000000001</v>
      </c>
      <c r="D1096">
        <v>39</v>
      </c>
      <c r="E1096">
        <v>0</v>
      </c>
      <c r="F1096">
        <v>0</v>
      </c>
      <c r="G1096">
        <v>1</v>
      </c>
      <c r="H1096" t="s">
        <v>8555</v>
      </c>
      <c r="I1096">
        <v>537.9375</v>
      </c>
      <c r="J1096" s="3">
        <f t="shared" si="17"/>
        <v>43746.57227871527</v>
      </c>
    </row>
    <row r="1097" spans="1:10" x14ac:dyDescent="0.25">
      <c r="A1097" s="1" t="s">
        <v>1096</v>
      </c>
      <c r="B1097">
        <v>428.125</v>
      </c>
      <c r="C1097">
        <v>20.584240000000001</v>
      </c>
      <c r="D1097">
        <v>37</v>
      </c>
      <c r="E1097">
        <v>0</v>
      </c>
      <c r="F1097">
        <v>0</v>
      </c>
      <c r="G1097">
        <v>1</v>
      </c>
      <c r="H1097" t="s">
        <v>8556</v>
      </c>
      <c r="I1097">
        <v>537</v>
      </c>
      <c r="J1097" s="3">
        <f t="shared" si="17"/>
        <v>43746.57237405092</v>
      </c>
    </row>
    <row r="1098" spans="1:10" x14ac:dyDescent="0.25">
      <c r="A1098" s="1" t="s">
        <v>1097</v>
      </c>
      <c r="B1098">
        <v>428.125</v>
      </c>
      <c r="C1098">
        <v>20.584240000000001</v>
      </c>
      <c r="D1098">
        <v>40</v>
      </c>
      <c r="E1098">
        <v>0</v>
      </c>
      <c r="F1098">
        <v>0</v>
      </c>
      <c r="G1098">
        <v>1</v>
      </c>
      <c r="H1098" t="s">
        <v>8557</v>
      </c>
      <c r="I1098">
        <v>537</v>
      </c>
      <c r="J1098" s="3">
        <f t="shared" si="17"/>
        <v>43746.572462824071</v>
      </c>
    </row>
    <row r="1099" spans="1:10" x14ac:dyDescent="0.25">
      <c r="A1099" s="1" t="s">
        <v>1098</v>
      </c>
      <c r="B1099">
        <v>440.625</v>
      </c>
      <c r="C1099">
        <v>20.584240000000001</v>
      </c>
      <c r="D1099">
        <v>40</v>
      </c>
      <c r="E1099">
        <v>0</v>
      </c>
      <c r="F1099">
        <v>0</v>
      </c>
      <c r="G1099">
        <v>1</v>
      </c>
      <c r="H1099" t="s">
        <v>8558</v>
      </c>
      <c r="I1099">
        <v>541.3125</v>
      </c>
      <c r="J1099" s="3">
        <f t="shared" si="17"/>
        <v>43746.5725408449</v>
      </c>
    </row>
    <row r="1100" spans="1:10" x14ac:dyDescent="0.25">
      <c r="A1100" s="1" t="s">
        <v>1099</v>
      </c>
      <c r="B1100">
        <v>421.875</v>
      </c>
      <c r="C1100">
        <v>20.531590000000001</v>
      </c>
      <c r="D1100">
        <v>39</v>
      </c>
      <c r="E1100">
        <v>0</v>
      </c>
      <c r="F1100">
        <v>0</v>
      </c>
      <c r="G1100">
        <v>1</v>
      </c>
      <c r="H1100" t="s">
        <v>8559</v>
      </c>
      <c r="I1100">
        <v>535.5</v>
      </c>
      <c r="J1100" s="3">
        <f t="shared" si="17"/>
        <v>43746.572624155095</v>
      </c>
    </row>
    <row r="1101" spans="1:10" x14ac:dyDescent="0.25">
      <c r="A1101" s="1" t="s">
        <v>1100</v>
      </c>
      <c r="B1101">
        <v>418.75</v>
      </c>
      <c r="C1101">
        <v>20.584240000000001</v>
      </c>
      <c r="D1101">
        <v>38</v>
      </c>
      <c r="E1101">
        <v>0</v>
      </c>
      <c r="F1101">
        <v>0</v>
      </c>
      <c r="G1101">
        <v>1</v>
      </c>
      <c r="H1101" t="s">
        <v>8560</v>
      </c>
      <c r="I1101">
        <v>534.5625</v>
      </c>
      <c r="J1101" s="3">
        <f t="shared" si="17"/>
        <v>43746.572696053241</v>
      </c>
    </row>
    <row r="1102" spans="1:10" x14ac:dyDescent="0.25">
      <c r="A1102" s="1" t="s">
        <v>1101</v>
      </c>
      <c r="B1102">
        <v>437.5</v>
      </c>
      <c r="C1102">
        <v>20.584240000000001</v>
      </c>
      <c r="D1102">
        <v>39</v>
      </c>
      <c r="E1102">
        <v>0</v>
      </c>
      <c r="F1102">
        <v>0</v>
      </c>
      <c r="G1102">
        <v>1</v>
      </c>
      <c r="H1102" t="s">
        <v>8561</v>
      </c>
      <c r="I1102">
        <v>540.375</v>
      </c>
      <c r="J1102" s="3">
        <f t="shared" si="17"/>
        <v>43746.572779513888</v>
      </c>
    </row>
    <row r="1103" spans="1:10" x14ac:dyDescent="0.25">
      <c r="A1103" s="1" t="s">
        <v>1102</v>
      </c>
      <c r="B1103">
        <v>418.75</v>
      </c>
      <c r="C1103">
        <v>20.531590000000001</v>
      </c>
      <c r="D1103">
        <v>40</v>
      </c>
      <c r="E1103">
        <v>0</v>
      </c>
      <c r="F1103">
        <v>0</v>
      </c>
      <c r="G1103">
        <v>1</v>
      </c>
      <c r="H1103" t="s">
        <v>8562</v>
      </c>
      <c r="I1103">
        <v>534.75</v>
      </c>
      <c r="J1103" s="3">
        <f t="shared" si="17"/>
        <v>43746.572851041659</v>
      </c>
    </row>
    <row r="1104" spans="1:10" x14ac:dyDescent="0.25">
      <c r="A1104" s="1" t="s">
        <v>1103</v>
      </c>
      <c r="B1104">
        <v>418.75</v>
      </c>
      <c r="C1104">
        <v>20.584240000000001</v>
      </c>
      <c r="D1104">
        <v>40</v>
      </c>
      <c r="E1104">
        <v>0</v>
      </c>
      <c r="F1104">
        <v>0</v>
      </c>
      <c r="G1104">
        <v>1</v>
      </c>
      <c r="H1104" t="s">
        <v>8563</v>
      </c>
      <c r="I1104">
        <v>534</v>
      </c>
      <c r="J1104" s="3">
        <f t="shared" si="17"/>
        <v>43746.572934444441</v>
      </c>
    </row>
    <row r="1105" spans="1:10" x14ac:dyDescent="0.25">
      <c r="A1105" s="1" t="s">
        <v>1104</v>
      </c>
      <c r="B1105">
        <v>418.75</v>
      </c>
      <c r="C1105">
        <v>20.584240000000001</v>
      </c>
      <c r="D1105">
        <v>40</v>
      </c>
      <c r="E1105">
        <v>0</v>
      </c>
      <c r="F1105">
        <v>0</v>
      </c>
      <c r="G1105">
        <v>1</v>
      </c>
      <c r="H1105" t="s">
        <v>8564</v>
      </c>
      <c r="I1105">
        <v>534</v>
      </c>
      <c r="J1105" s="3">
        <f t="shared" si="17"/>
        <v>43746.573006481478</v>
      </c>
    </row>
    <row r="1106" spans="1:10" x14ac:dyDescent="0.25">
      <c r="A1106" s="1" t="s">
        <v>1105</v>
      </c>
      <c r="B1106">
        <v>418.75</v>
      </c>
      <c r="C1106">
        <v>20.584240000000001</v>
      </c>
      <c r="D1106">
        <v>39</v>
      </c>
      <c r="E1106">
        <v>0</v>
      </c>
      <c r="F1106">
        <v>0</v>
      </c>
      <c r="G1106">
        <v>1</v>
      </c>
      <c r="H1106" t="s">
        <v>8565</v>
      </c>
      <c r="I1106">
        <v>534</v>
      </c>
      <c r="J1106" s="3">
        <f t="shared" si="17"/>
        <v>43746.573089560181</v>
      </c>
    </row>
    <row r="1107" spans="1:10" x14ac:dyDescent="0.25">
      <c r="A1107" s="1" t="s">
        <v>1106</v>
      </c>
      <c r="B1107">
        <v>418.75</v>
      </c>
      <c r="C1107">
        <v>20.584240000000001</v>
      </c>
      <c r="D1107">
        <v>36</v>
      </c>
      <c r="E1107">
        <v>0</v>
      </c>
      <c r="F1107">
        <v>0</v>
      </c>
      <c r="G1107">
        <v>1</v>
      </c>
      <c r="H1107" t="s">
        <v>8566</v>
      </c>
      <c r="I1107">
        <v>534</v>
      </c>
      <c r="J1107" s="3">
        <f t="shared" si="17"/>
        <v>43746.573172662036</v>
      </c>
    </row>
    <row r="1108" spans="1:10" x14ac:dyDescent="0.25">
      <c r="A1108" s="1" t="s">
        <v>1107</v>
      </c>
      <c r="B1108">
        <v>415.625</v>
      </c>
      <c r="C1108">
        <v>20.584240000000001</v>
      </c>
      <c r="D1108">
        <v>36</v>
      </c>
      <c r="E1108">
        <v>0</v>
      </c>
      <c r="F1108">
        <v>0</v>
      </c>
      <c r="G1108">
        <v>1</v>
      </c>
      <c r="H1108" t="s">
        <v>8567</v>
      </c>
      <c r="I1108">
        <v>533.8125</v>
      </c>
      <c r="J1108" s="3">
        <f t="shared" si="17"/>
        <v>43746.573256585645</v>
      </c>
    </row>
    <row r="1109" spans="1:10" x14ac:dyDescent="0.25">
      <c r="A1109" s="1" t="s">
        <v>1108</v>
      </c>
      <c r="B1109">
        <v>418.75</v>
      </c>
      <c r="C1109">
        <v>20.584240000000001</v>
      </c>
      <c r="D1109">
        <v>36</v>
      </c>
      <c r="E1109">
        <v>0</v>
      </c>
      <c r="F1109">
        <v>0</v>
      </c>
      <c r="G1109">
        <v>1</v>
      </c>
      <c r="H1109" t="s">
        <v>8568</v>
      </c>
      <c r="I1109">
        <v>534</v>
      </c>
      <c r="J1109" s="3">
        <f t="shared" si="17"/>
        <v>43746.573340034716</v>
      </c>
    </row>
    <row r="1110" spans="1:10" x14ac:dyDescent="0.25">
      <c r="A1110" s="1" t="s">
        <v>1109</v>
      </c>
      <c r="B1110">
        <v>418.75</v>
      </c>
      <c r="C1110">
        <v>20.584240000000001</v>
      </c>
      <c r="D1110">
        <v>37</v>
      </c>
      <c r="E1110">
        <v>0</v>
      </c>
      <c r="F1110">
        <v>0</v>
      </c>
      <c r="G1110">
        <v>1</v>
      </c>
      <c r="H1110" t="s">
        <v>8569</v>
      </c>
      <c r="I1110">
        <v>534</v>
      </c>
      <c r="J1110" s="3">
        <f t="shared" si="17"/>
        <v>43746.573423252317</v>
      </c>
    </row>
    <row r="1111" spans="1:10" x14ac:dyDescent="0.25">
      <c r="A1111" s="1" t="s">
        <v>1110</v>
      </c>
      <c r="B1111">
        <v>415.625</v>
      </c>
      <c r="C1111">
        <v>20.584240000000001</v>
      </c>
      <c r="D1111">
        <v>37</v>
      </c>
      <c r="E1111">
        <v>0</v>
      </c>
      <c r="F1111">
        <v>0</v>
      </c>
      <c r="G1111">
        <v>1</v>
      </c>
      <c r="H1111" t="s">
        <v>8570</v>
      </c>
      <c r="I1111">
        <v>533.0625</v>
      </c>
      <c r="J1111" s="3">
        <f t="shared" si="17"/>
        <v>43746.573494791664</v>
      </c>
    </row>
    <row r="1112" spans="1:10" x14ac:dyDescent="0.25">
      <c r="A1112" s="1" t="s">
        <v>1111</v>
      </c>
      <c r="B1112">
        <v>415.625</v>
      </c>
      <c r="C1112">
        <v>20.584240000000001</v>
      </c>
      <c r="D1112">
        <v>37</v>
      </c>
      <c r="E1112">
        <v>0</v>
      </c>
      <c r="F1112">
        <v>0</v>
      </c>
      <c r="G1112">
        <v>1</v>
      </c>
      <c r="H1112" t="s">
        <v>8571</v>
      </c>
      <c r="I1112">
        <v>533.0625</v>
      </c>
      <c r="J1112" s="3">
        <f t="shared" si="17"/>
        <v>43746.573578229167</v>
      </c>
    </row>
    <row r="1113" spans="1:10" x14ac:dyDescent="0.25">
      <c r="A1113" s="1" t="s">
        <v>1112</v>
      </c>
      <c r="B1113">
        <v>415.625</v>
      </c>
      <c r="C1113">
        <v>20.584240000000001</v>
      </c>
      <c r="D1113">
        <v>37</v>
      </c>
      <c r="E1113">
        <v>0</v>
      </c>
      <c r="F1113">
        <v>0</v>
      </c>
      <c r="G1113">
        <v>1</v>
      </c>
      <c r="H1113" t="s">
        <v>8572</v>
      </c>
      <c r="I1113">
        <v>533.0625</v>
      </c>
      <c r="J1113" s="3">
        <f t="shared" si="17"/>
        <v>43746.573649861108</v>
      </c>
    </row>
    <row r="1114" spans="1:10" x14ac:dyDescent="0.25">
      <c r="A1114" s="1" t="s">
        <v>1113</v>
      </c>
      <c r="B1114">
        <v>412.5</v>
      </c>
      <c r="C1114">
        <v>20.584240000000001</v>
      </c>
      <c r="D1114">
        <v>36</v>
      </c>
      <c r="E1114">
        <v>0</v>
      </c>
      <c r="F1114">
        <v>0</v>
      </c>
      <c r="G1114">
        <v>1</v>
      </c>
      <c r="H1114" t="s">
        <v>8573</v>
      </c>
      <c r="I1114">
        <v>532.3125</v>
      </c>
      <c r="J1114" s="3">
        <f t="shared" si="17"/>
        <v>43746.573721307868</v>
      </c>
    </row>
    <row r="1115" spans="1:10" x14ac:dyDescent="0.25">
      <c r="A1115" s="1" t="s">
        <v>1114</v>
      </c>
      <c r="B1115">
        <v>412.5</v>
      </c>
      <c r="C1115">
        <v>20.584240000000001</v>
      </c>
      <c r="D1115">
        <v>36</v>
      </c>
      <c r="E1115">
        <v>0</v>
      </c>
      <c r="F1115">
        <v>0</v>
      </c>
      <c r="G1115">
        <v>1</v>
      </c>
      <c r="H1115" t="s">
        <v>8574</v>
      </c>
      <c r="I1115">
        <v>532.3125</v>
      </c>
      <c r="J1115" s="3">
        <f t="shared" si="17"/>
        <v>43746.573793159718</v>
      </c>
    </row>
    <row r="1116" spans="1:10" x14ac:dyDescent="0.25">
      <c r="A1116" s="1" t="s">
        <v>1115</v>
      </c>
      <c r="B1116">
        <v>412.5</v>
      </c>
      <c r="C1116">
        <v>20.584240000000001</v>
      </c>
      <c r="D1116">
        <v>36</v>
      </c>
      <c r="E1116">
        <v>0</v>
      </c>
      <c r="F1116">
        <v>0</v>
      </c>
      <c r="G1116">
        <v>1</v>
      </c>
      <c r="H1116" t="s">
        <v>8575</v>
      </c>
      <c r="I1116">
        <v>532.3125</v>
      </c>
      <c r="J1116" s="3">
        <f t="shared" si="17"/>
        <v>43746.573876712959</v>
      </c>
    </row>
    <row r="1117" spans="1:10" x14ac:dyDescent="0.25">
      <c r="A1117" s="1" t="s">
        <v>1116</v>
      </c>
      <c r="B1117">
        <v>412.5</v>
      </c>
      <c r="C1117">
        <v>20.584240000000001</v>
      </c>
      <c r="D1117">
        <v>35</v>
      </c>
      <c r="E1117">
        <v>0</v>
      </c>
      <c r="F1117">
        <v>0</v>
      </c>
      <c r="G1117">
        <v>1</v>
      </c>
      <c r="H1117" t="s">
        <v>8576</v>
      </c>
      <c r="I1117">
        <v>532.3125</v>
      </c>
      <c r="J1117" s="3">
        <f t="shared" si="17"/>
        <v>43746.573971469908</v>
      </c>
    </row>
    <row r="1118" spans="1:10" x14ac:dyDescent="0.25">
      <c r="A1118" s="1" t="s">
        <v>1117</v>
      </c>
      <c r="B1118">
        <v>409.375</v>
      </c>
      <c r="C1118">
        <v>20.584240000000001</v>
      </c>
      <c r="D1118">
        <v>35</v>
      </c>
      <c r="E1118">
        <v>0</v>
      </c>
      <c r="F1118">
        <v>0</v>
      </c>
      <c r="G1118">
        <v>1</v>
      </c>
      <c r="H1118" t="s">
        <v>8577</v>
      </c>
      <c r="I1118">
        <v>531.5625</v>
      </c>
      <c r="J1118" s="3">
        <f t="shared" si="17"/>
        <v>43746.574043900466</v>
      </c>
    </row>
    <row r="1119" spans="1:10" x14ac:dyDescent="0.25">
      <c r="A1119" s="1" t="s">
        <v>1118</v>
      </c>
      <c r="B1119">
        <v>409.375</v>
      </c>
      <c r="C1119">
        <v>20.584240000000001</v>
      </c>
      <c r="D1119">
        <v>35</v>
      </c>
      <c r="E1119">
        <v>0</v>
      </c>
      <c r="F1119">
        <v>0</v>
      </c>
      <c r="G1119">
        <v>1</v>
      </c>
      <c r="H1119" t="s">
        <v>8578</v>
      </c>
      <c r="I1119">
        <v>531.5625</v>
      </c>
      <c r="J1119" s="3">
        <f t="shared" si="17"/>
        <v>43746.574126840271</v>
      </c>
    </row>
    <row r="1120" spans="1:10" x14ac:dyDescent="0.25">
      <c r="A1120" s="1" t="s">
        <v>1119</v>
      </c>
      <c r="B1120">
        <v>409.375</v>
      </c>
      <c r="C1120">
        <v>20.584240000000001</v>
      </c>
      <c r="D1120">
        <v>35</v>
      </c>
      <c r="E1120">
        <v>0</v>
      </c>
      <c r="F1120">
        <v>0</v>
      </c>
      <c r="G1120">
        <v>1</v>
      </c>
      <c r="H1120" t="s">
        <v>8579</v>
      </c>
      <c r="I1120">
        <v>531.375</v>
      </c>
      <c r="J1120" s="3">
        <f t="shared" si="17"/>
        <v>43746.574198587965</v>
      </c>
    </row>
    <row r="1121" spans="1:10" x14ac:dyDescent="0.25">
      <c r="A1121" s="1" t="s">
        <v>1120</v>
      </c>
      <c r="B1121">
        <v>409.375</v>
      </c>
      <c r="C1121">
        <v>20.584240000000001</v>
      </c>
      <c r="D1121">
        <v>34</v>
      </c>
      <c r="E1121">
        <v>0</v>
      </c>
      <c r="F1121">
        <v>0</v>
      </c>
      <c r="G1121">
        <v>1</v>
      </c>
      <c r="H1121" t="s">
        <v>8580</v>
      </c>
      <c r="I1121">
        <v>531.5625</v>
      </c>
      <c r="J1121" s="3">
        <f t="shared" si="17"/>
        <v>43746.574282384252</v>
      </c>
    </row>
    <row r="1122" spans="1:10" x14ac:dyDescent="0.25">
      <c r="A1122" s="1" t="s">
        <v>1121</v>
      </c>
      <c r="B1122">
        <v>409.375</v>
      </c>
      <c r="C1122">
        <v>20.584240000000001</v>
      </c>
      <c r="D1122">
        <v>35</v>
      </c>
      <c r="E1122">
        <v>0</v>
      </c>
      <c r="F1122">
        <v>0</v>
      </c>
      <c r="G1122">
        <v>1</v>
      </c>
      <c r="H1122" t="s">
        <v>8581</v>
      </c>
      <c r="I1122">
        <v>531.5625</v>
      </c>
      <c r="J1122" s="3">
        <f t="shared" si="17"/>
        <v>43746.574365613422</v>
      </c>
    </row>
    <row r="1123" spans="1:10" x14ac:dyDescent="0.25">
      <c r="A1123" s="1" t="s">
        <v>1122</v>
      </c>
      <c r="B1123">
        <v>409.375</v>
      </c>
      <c r="C1123">
        <v>20.584240000000001</v>
      </c>
      <c r="D1123">
        <v>36</v>
      </c>
      <c r="E1123">
        <v>0</v>
      </c>
      <c r="F1123">
        <v>0</v>
      </c>
      <c r="G1123">
        <v>1</v>
      </c>
      <c r="H1123" t="s">
        <v>8582</v>
      </c>
      <c r="I1123">
        <v>531.5625</v>
      </c>
      <c r="J1123" s="3">
        <f t="shared" si="17"/>
        <v>43746.574449189815</v>
      </c>
    </row>
    <row r="1124" spans="1:10" x14ac:dyDescent="0.25">
      <c r="A1124" s="1" t="s">
        <v>1123</v>
      </c>
      <c r="B1124">
        <v>409.375</v>
      </c>
      <c r="C1124">
        <v>20.584240000000001</v>
      </c>
      <c r="D1124">
        <v>36</v>
      </c>
      <c r="E1124">
        <v>0</v>
      </c>
      <c r="F1124">
        <v>0</v>
      </c>
      <c r="G1124">
        <v>1</v>
      </c>
      <c r="H1124" t="s">
        <v>8583</v>
      </c>
      <c r="I1124">
        <v>531.375</v>
      </c>
      <c r="J1124" s="3">
        <f t="shared" si="17"/>
        <v>43746.574532615741</v>
      </c>
    </row>
    <row r="1125" spans="1:10" x14ac:dyDescent="0.25">
      <c r="A1125" s="1" t="s">
        <v>1124</v>
      </c>
      <c r="B1125">
        <v>409.375</v>
      </c>
      <c r="C1125">
        <v>20.584240000000001</v>
      </c>
      <c r="D1125">
        <v>37</v>
      </c>
      <c r="E1125">
        <v>0</v>
      </c>
      <c r="F1125">
        <v>0</v>
      </c>
      <c r="G1125">
        <v>1</v>
      </c>
      <c r="H1125" t="s">
        <v>8584</v>
      </c>
      <c r="I1125">
        <v>531.375</v>
      </c>
      <c r="J1125" s="3">
        <f t="shared" si="17"/>
        <v>43746.574615868049</v>
      </c>
    </row>
    <row r="1126" spans="1:10" x14ac:dyDescent="0.25">
      <c r="A1126" s="1" t="s">
        <v>1125</v>
      </c>
      <c r="B1126">
        <v>428.125</v>
      </c>
      <c r="C1126">
        <v>20.584240000000001</v>
      </c>
      <c r="D1126">
        <v>37</v>
      </c>
      <c r="E1126">
        <v>0</v>
      </c>
      <c r="F1126">
        <v>0</v>
      </c>
      <c r="G1126">
        <v>1</v>
      </c>
      <c r="H1126" t="s">
        <v>8585</v>
      </c>
      <c r="I1126">
        <v>537.5625</v>
      </c>
      <c r="J1126" s="3">
        <f t="shared" si="17"/>
        <v>43746.574687488428</v>
      </c>
    </row>
    <row r="1127" spans="1:10" x14ac:dyDescent="0.25">
      <c r="A1127" s="1" t="s">
        <v>1126</v>
      </c>
      <c r="B1127">
        <v>412.5</v>
      </c>
      <c r="C1127">
        <v>20.584240000000001</v>
      </c>
      <c r="D1127">
        <v>37</v>
      </c>
      <c r="E1127">
        <v>0</v>
      </c>
      <c r="F1127">
        <v>0</v>
      </c>
      <c r="G1127">
        <v>1</v>
      </c>
      <c r="H1127" t="s">
        <v>8586</v>
      </c>
      <c r="I1127">
        <v>532.3125</v>
      </c>
      <c r="J1127" s="3">
        <f t="shared" si="17"/>
        <v>43746.574771284715</v>
      </c>
    </row>
    <row r="1128" spans="1:10" x14ac:dyDescent="0.25">
      <c r="A1128" s="1" t="s">
        <v>1127</v>
      </c>
      <c r="B1128">
        <v>412.5</v>
      </c>
      <c r="C1128">
        <v>20.584240000000001</v>
      </c>
      <c r="D1128">
        <v>37</v>
      </c>
      <c r="E1128">
        <v>0</v>
      </c>
      <c r="F1128">
        <v>0</v>
      </c>
      <c r="G1128">
        <v>1</v>
      </c>
      <c r="H1128" t="s">
        <v>8587</v>
      </c>
      <c r="I1128">
        <v>532.3125</v>
      </c>
      <c r="J1128" s="3">
        <f t="shared" si="17"/>
        <v>43746.574854733793</v>
      </c>
    </row>
    <row r="1129" spans="1:10" x14ac:dyDescent="0.25">
      <c r="A1129" s="1" t="s">
        <v>1128</v>
      </c>
      <c r="B1129">
        <v>412.5</v>
      </c>
      <c r="C1129">
        <v>20.584240000000001</v>
      </c>
      <c r="D1129">
        <v>37</v>
      </c>
      <c r="E1129">
        <v>0</v>
      </c>
      <c r="F1129">
        <v>0</v>
      </c>
      <c r="G1129">
        <v>1</v>
      </c>
      <c r="H1129" t="s">
        <v>8588</v>
      </c>
      <c r="I1129">
        <v>532.3125</v>
      </c>
      <c r="J1129" s="3">
        <f t="shared" si="17"/>
        <v>43746.574937928242</v>
      </c>
    </row>
    <row r="1130" spans="1:10" x14ac:dyDescent="0.25">
      <c r="A1130" s="1" t="s">
        <v>1129</v>
      </c>
      <c r="B1130">
        <v>412.5</v>
      </c>
      <c r="C1130">
        <v>20.584240000000001</v>
      </c>
      <c r="D1130">
        <v>37</v>
      </c>
      <c r="E1130">
        <v>0</v>
      </c>
      <c r="F1130">
        <v>0</v>
      </c>
      <c r="G1130">
        <v>1</v>
      </c>
      <c r="H1130" t="s">
        <v>8589</v>
      </c>
      <c r="I1130">
        <v>532.3125</v>
      </c>
      <c r="J1130" s="3">
        <f t="shared" si="17"/>
        <v>43746.575022349534</v>
      </c>
    </row>
    <row r="1131" spans="1:10" x14ac:dyDescent="0.25">
      <c r="A1131" s="1" t="s">
        <v>1130</v>
      </c>
      <c r="B1131">
        <v>431.25</v>
      </c>
      <c r="C1131">
        <v>20.584240000000001</v>
      </c>
      <c r="D1131">
        <v>37</v>
      </c>
      <c r="E1131">
        <v>0</v>
      </c>
      <c r="F1131">
        <v>0</v>
      </c>
      <c r="G1131">
        <v>1</v>
      </c>
      <c r="H1131" t="s">
        <v>8590</v>
      </c>
      <c r="I1131">
        <v>538.125</v>
      </c>
      <c r="J1131" s="3">
        <f t="shared" si="17"/>
        <v>43746.575105451389</v>
      </c>
    </row>
    <row r="1132" spans="1:10" x14ac:dyDescent="0.25">
      <c r="A1132" s="1" t="s">
        <v>1131</v>
      </c>
      <c r="B1132">
        <v>412.5</v>
      </c>
      <c r="C1132">
        <v>20.584240000000001</v>
      </c>
      <c r="D1132">
        <v>36</v>
      </c>
      <c r="E1132">
        <v>0</v>
      </c>
      <c r="F1132">
        <v>0</v>
      </c>
      <c r="G1132">
        <v>1</v>
      </c>
      <c r="H1132" t="s">
        <v>8591</v>
      </c>
      <c r="I1132">
        <v>532.3125</v>
      </c>
      <c r="J1132" s="3">
        <f t="shared" si="17"/>
        <v>43746.575176747683</v>
      </c>
    </row>
    <row r="1133" spans="1:10" x14ac:dyDescent="0.25">
      <c r="A1133" s="1" t="s">
        <v>1132</v>
      </c>
      <c r="B1133">
        <v>412.5</v>
      </c>
      <c r="C1133">
        <v>20.584240000000001</v>
      </c>
      <c r="D1133">
        <v>36</v>
      </c>
      <c r="E1133">
        <v>0</v>
      </c>
      <c r="F1133">
        <v>0</v>
      </c>
      <c r="G1133">
        <v>1</v>
      </c>
      <c r="H1133" t="s">
        <v>8592</v>
      </c>
      <c r="I1133">
        <v>532.3125</v>
      </c>
      <c r="J1133" s="3">
        <f t="shared" si="17"/>
        <v>43746.575260185178</v>
      </c>
    </row>
    <row r="1134" spans="1:10" x14ac:dyDescent="0.25">
      <c r="A1134" s="1" t="s">
        <v>1133</v>
      </c>
      <c r="B1134">
        <v>412.5</v>
      </c>
      <c r="C1134">
        <v>20.584240000000001</v>
      </c>
      <c r="D1134">
        <v>38</v>
      </c>
      <c r="E1134">
        <v>0</v>
      </c>
      <c r="F1134">
        <v>0</v>
      </c>
      <c r="G1134">
        <v>1</v>
      </c>
      <c r="H1134" t="s">
        <v>8593</v>
      </c>
      <c r="I1134">
        <v>532.3125</v>
      </c>
      <c r="J1134" s="3">
        <f t="shared" si="17"/>
        <v>43746.575343634257</v>
      </c>
    </row>
    <row r="1135" spans="1:10" x14ac:dyDescent="0.25">
      <c r="A1135" s="1" t="s">
        <v>1134</v>
      </c>
      <c r="B1135">
        <v>412.5</v>
      </c>
      <c r="C1135">
        <v>20.584240000000001</v>
      </c>
      <c r="D1135">
        <v>40</v>
      </c>
      <c r="E1135">
        <v>0</v>
      </c>
      <c r="F1135">
        <v>0</v>
      </c>
      <c r="G1135">
        <v>1</v>
      </c>
      <c r="H1135" t="s">
        <v>8594</v>
      </c>
      <c r="I1135">
        <v>532.3125</v>
      </c>
      <c r="J1135" s="3">
        <f t="shared" si="17"/>
        <v>43746.575426979165</v>
      </c>
    </row>
    <row r="1136" spans="1:10" x14ac:dyDescent="0.25">
      <c r="A1136" s="1" t="s">
        <v>1135</v>
      </c>
      <c r="B1136">
        <v>412.5</v>
      </c>
      <c r="C1136">
        <v>20.584240000000001</v>
      </c>
      <c r="D1136">
        <v>40</v>
      </c>
      <c r="E1136">
        <v>0</v>
      </c>
      <c r="F1136">
        <v>0</v>
      </c>
      <c r="G1136">
        <v>1</v>
      </c>
      <c r="H1136" t="s">
        <v>8595</v>
      </c>
      <c r="I1136">
        <v>532.3125</v>
      </c>
      <c r="J1136" s="3">
        <f t="shared" si="17"/>
        <v>43746.575498252314</v>
      </c>
    </row>
    <row r="1137" spans="1:10" x14ac:dyDescent="0.25">
      <c r="A1137" s="1" t="s">
        <v>1136</v>
      </c>
      <c r="B1137">
        <v>412.5</v>
      </c>
      <c r="C1137">
        <v>20.584240000000001</v>
      </c>
      <c r="D1137">
        <v>37</v>
      </c>
      <c r="E1137">
        <v>0</v>
      </c>
      <c r="F1137">
        <v>0</v>
      </c>
      <c r="G1137">
        <v>1</v>
      </c>
      <c r="H1137" t="s">
        <v>8596</v>
      </c>
      <c r="I1137">
        <v>532.3125</v>
      </c>
      <c r="J1137" s="3">
        <f t="shared" si="17"/>
        <v>43746.575582407408</v>
      </c>
    </row>
    <row r="1138" spans="1:10" x14ac:dyDescent="0.25">
      <c r="A1138" s="1" t="s">
        <v>1137</v>
      </c>
      <c r="B1138">
        <v>412.5</v>
      </c>
      <c r="C1138">
        <v>20.584240000000001</v>
      </c>
      <c r="D1138">
        <v>38</v>
      </c>
      <c r="E1138">
        <v>0</v>
      </c>
      <c r="F1138">
        <v>0</v>
      </c>
      <c r="G1138">
        <v>1</v>
      </c>
      <c r="H1138" t="s">
        <v>8597</v>
      </c>
      <c r="I1138">
        <v>532.3125</v>
      </c>
      <c r="J1138" s="3">
        <f t="shared" si="17"/>
        <v>43746.575665763885</v>
      </c>
    </row>
    <row r="1139" spans="1:10" x14ac:dyDescent="0.25">
      <c r="A1139" s="1" t="s">
        <v>1138</v>
      </c>
      <c r="B1139">
        <v>412.5</v>
      </c>
      <c r="C1139">
        <v>20.584240000000001</v>
      </c>
      <c r="D1139">
        <v>38</v>
      </c>
      <c r="E1139">
        <v>0</v>
      </c>
      <c r="F1139">
        <v>0</v>
      </c>
      <c r="G1139">
        <v>1</v>
      </c>
      <c r="H1139" t="s">
        <v>8598</v>
      </c>
      <c r="I1139">
        <v>532.3125</v>
      </c>
      <c r="J1139" s="3">
        <f t="shared" si="17"/>
        <v>43746.575749074073</v>
      </c>
    </row>
    <row r="1140" spans="1:10" x14ac:dyDescent="0.25">
      <c r="A1140" s="1" t="s">
        <v>1139</v>
      </c>
      <c r="B1140">
        <v>409.375</v>
      </c>
      <c r="C1140">
        <v>20.584240000000001</v>
      </c>
      <c r="D1140">
        <v>41</v>
      </c>
      <c r="E1140">
        <v>0</v>
      </c>
      <c r="F1140">
        <v>0</v>
      </c>
      <c r="G1140">
        <v>1</v>
      </c>
      <c r="H1140" t="s">
        <v>8599</v>
      </c>
      <c r="I1140">
        <v>531.5625</v>
      </c>
      <c r="J1140" s="3">
        <f t="shared" si="17"/>
        <v>43746.575832627314</v>
      </c>
    </row>
    <row r="1141" spans="1:10" x14ac:dyDescent="0.25">
      <c r="A1141" s="1" t="s">
        <v>1140</v>
      </c>
      <c r="B1141">
        <v>409.375</v>
      </c>
      <c r="C1141">
        <v>20.584240000000001</v>
      </c>
      <c r="D1141">
        <v>39</v>
      </c>
      <c r="E1141">
        <v>0</v>
      </c>
      <c r="F1141">
        <v>0</v>
      </c>
      <c r="G1141">
        <v>1</v>
      </c>
      <c r="H1141" t="s">
        <v>8600</v>
      </c>
      <c r="I1141">
        <v>531.5625</v>
      </c>
      <c r="J1141" s="3">
        <f t="shared" si="17"/>
        <v>43746.575915972215</v>
      </c>
    </row>
    <row r="1142" spans="1:10" x14ac:dyDescent="0.25">
      <c r="A1142" s="1" t="s">
        <v>1141</v>
      </c>
      <c r="B1142">
        <v>409.375</v>
      </c>
      <c r="C1142">
        <v>20.584240000000001</v>
      </c>
      <c r="D1142">
        <v>39</v>
      </c>
      <c r="E1142">
        <v>0</v>
      </c>
      <c r="F1142">
        <v>0</v>
      </c>
      <c r="G1142">
        <v>1</v>
      </c>
      <c r="H1142" t="s">
        <v>8601</v>
      </c>
      <c r="I1142">
        <v>531.5625</v>
      </c>
      <c r="J1142" s="3">
        <f t="shared" si="17"/>
        <v>43746.575987604163</v>
      </c>
    </row>
    <row r="1143" spans="1:10" x14ac:dyDescent="0.25">
      <c r="A1143" s="1" t="s">
        <v>1142</v>
      </c>
      <c r="B1143">
        <v>409.375</v>
      </c>
      <c r="C1143">
        <v>20.584240000000001</v>
      </c>
      <c r="D1143">
        <v>29</v>
      </c>
      <c r="E1143">
        <v>0</v>
      </c>
      <c r="F1143">
        <v>0</v>
      </c>
      <c r="G1143">
        <v>1</v>
      </c>
      <c r="H1143" t="s">
        <v>8602</v>
      </c>
      <c r="I1143">
        <v>531.5625</v>
      </c>
      <c r="J1143" s="3">
        <f t="shared" si="17"/>
        <v>43746.57607131944</v>
      </c>
    </row>
    <row r="1144" spans="1:10" x14ac:dyDescent="0.25">
      <c r="A1144" s="1" t="s">
        <v>1143</v>
      </c>
      <c r="B1144">
        <v>428.125</v>
      </c>
      <c r="C1144">
        <v>20.584240000000001</v>
      </c>
      <c r="D1144">
        <v>32</v>
      </c>
      <c r="E1144">
        <v>0</v>
      </c>
      <c r="F1144">
        <v>0</v>
      </c>
      <c r="G1144">
        <v>1</v>
      </c>
      <c r="H1144" t="s">
        <v>8603</v>
      </c>
      <c r="I1144">
        <v>537.1875</v>
      </c>
      <c r="J1144" s="3">
        <f t="shared" si="17"/>
        <v>43746.576154768518</v>
      </c>
    </row>
    <row r="1145" spans="1:10" x14ac:dyDescent="0.25">
      <c r="A1145" s="1" t="s">
        <v>1144</v>
      </c>
      <c r="B1145">
        <v>412.5</v>
      </c>
      <c r="C1145">
        <v>20.584240000000001</v>
      </c>
      <c r="D1145">
        <v>33</v>
      </c>
      <c r="E1145">
        <v>0</v>
      </c>
      <c r="F1145">
        <v>0</v>
      </c>
      <c r="G1145">
        <v>1</v>
      </c>
      <c r="H1145" t="s">
        <v>8604</v>
      </c>
      <c r="I1145">
        <v>532.3125</v>
      </c>
      <c r="J1145" s="3">
        <f t="shared" si="17"/>
        <v>43746.57622693287</v>
      </c>
    </row>
    <row r="1146" spans="1:10" x14ac:dyDescent="0.25">
      <c r="A1146" s="1" t="s">
        <v>1145</v>
      </c>
      <c r="B1146">
        <v>412.5</v>
      </c>
      <c r="C1146">
        <v>20.584240000000001</v>
      </c>
      <c r="D1146">
        <v>40</v>
      </c>
      <c r="E1146">
        <v>0</v>
      </c>
      <c r="F1146">
        <v>0</v>
      </c>
      <c r="G1146">
        <v>1</v>
      </c>
      <c r="H1146" t="s">
        <v>8605</v>
      </c>
      <c r="I1146">
        <v>532.3125</v>
      </c>
      <c r="J1146" s="3">
        <f t="shared" si="17"/>
        <v>43746.5763099537</v>
      </c>
    </row>
    <row r="1147" spans="1:10" x14ac:dyDescent="0.25">
      <c r="A1147" s="1" t="s">
        <v>1146</v>
      </c>
      <c r="B1147">
        <v>412.5</v>
      </c>
      <c r="C1147">
        <v>20.584240000000001</v>
      </c>
      <c r="D1147">
        <v>40</v>
      </c>
      <c r="E1147">
        <v>0</v>
      </c>
      <c r="F1147">
        <v>0</v>
      </c>
      <c r="G1147">
        <v>1</v>
      </c>
      <c r="H1147" t="s">
        <v>8606</v>
      </c>
      <c r="I1147">
        <v>532.3125</v>
      </c>
      <c r="J1147" s="3">
        <f t="shared" si="17"/>
        <v>43746.576393553238</v>
      </c>
    </row>
    <row r="1148" spans="1:10" x14ac:dyDescent="0.25">
      <c r="A1148" s="1" t="s">
        <v>1147</v>
      </c>
      <c r="B1148">
        <v>412.5</v>
      </c>
      <c r="C1148">
        <v>20.584240000000001</v>
      </c>
      <c r="D1148">
        <v>39</v>
      </c>
      <c r="E1148">
        <v>0</v>
      </c>
      <c r="F1148">
        <v>0</v>
      </c>
      <c r="G1148">
        <v>1</v>
      </c>
      <c r="H1148" t="s">
        <v>8607</v>
      </c>
      <c r="I1148">
        <v>532.3125</v>
      </c>
      <c r="J1148" s="3">
        <f t="shared" si="17"/>
        <v>43746.576476620372</v>
      </c>
    </row>
    <row r="1149" spans="1:10" x14ac:dyDescent="0.25">
      <c r="A1149" s="1" t="s">
        <v>1148</v>
      </c>
      <c r="B1149">
        <v>412.5</v>
      </c>
      <c r="C1149">
        <v>20.584240000000001</v>
      </c>
      <c r="D1149">
        <v>39</v>
      </c>
      <c r="E1149">
        <v>0</v>
      </c>
      <c r="F1149">
        <v>0</v>
      </c>
      <c r="G1149">
        <v>1</v>
      </c>
      <c r="H1149" t="s">
        <v>8608</v>
      </c>
      <c r="I1149">
        <v>532.3125</v>
      </c>
      <c r="J1149" s="3">
        <f t="shared" si="17"/>
        <v>43746.576550798607</v>
      </c>
    </row>
    <row r="1150" spans="1:10" x14ac:dyDescent="0.25">
      <c r="A1150" s="1" t="s">
        <v>1149</v>
      </c>
      <c r="B1150">
        <v>409.375</v>
      </c>
      <c r="C1150">
        <v>20.584240000000001</v>
      </c>
      <c r="D1150">
        <v>39</v>
      </c>
      <c r="E1150">
        <v>0</v>
      </c>
      <c r="F1150">
        <v>0</v>
      </c>
      <c r="G1150">
        <v>1</v>
      </c>
      <c r="H1150" t="s">
        <v>8609</v>
      </c>
      <c r="I1150">
        <v>531.5625</v>
      </c>
      <c r="J1150" s="3">
        <f t="shared" si="17"/>
        <v>43746.576631481475</v>
      </c>
    </row>
    <row r="1151" spans="1:10" x14ac:dyDescent="0.25">
      <c r="A1151" s="1" t="s">
        <v>1150</v>
      </c>
      <c r="B1151">
        <v>409.375</v>
      </c>
      <c r="C1151">
        <v>20.584240000000001</v>
      </c>
      <c r="D1151">
        <v>38</v>
      </c>
      <c r="E1151">
        <v>0</v>
      </c>
      <c r="F1151">
        <v>0</v>
      </c>
      <c r="G1151">
        <v>1</v>
      </c>
      <c r="H1151" t="s">
        <v>8610</v>
      </c>
      <c r="I1151">
        <v>531.5625</v>
      </c>
      <c r="J1151" s="3">
        <f t="shared" si="17"/>
        <v>43746.576715266201</v>
      </c>
    </row>
    <row r="1152" spans="1:10" x14ac:dyDescent="0.25">
      <c r="A1152" s="1" t="s">
        <v>1151</v>
      </c>
      <c r="B1152">
        <v>409.375</v>
      </c>
      <c r="C1152">
        <v>20.584240000000001</v>
      </c>
      <c r="D1152">
        <v>37</v>
      </c>
      <c r="E1152">
        <v>0</v>
      </c>
      <c r="F1152">
        <v>0</v>
      </c>
      <c r="G1152">
        <v>1</v>
      </c>
      <c r="H1152" t="s">
        <v>8611</v>
      </c>
      <c r="I1152">
        <v>531.5625</v>
      </c>
      <c r="J1152" s="3">
        <f t="shared" si="17"/>
        <v>43746.576798842587</v>
      </c>
    </row>
    <row r="1153" spans="1:10" x14ac:dyDescent="0.25">
      <c r="A1153" s="1" t="s">
        <v>1152</v>
      </c>
      <c r="B1153">
        <v>409.375</v>
      </c>
      <c r="C1153">
        <v>20.584240000000001</v>
      </c>
      <c r="D1153">
        <v>37</v>
      </c>
      <c r="E1153">
        <v>0</v>
      </c>
      <c r="F1153">
        <v>0</v>
      </c>
      <c r="G1153">
        <v>1</v>
      </c>
      <c r="H1153" t="s">
        <v>8612</v>
      </c>
      <c r="I1153">
        <v>531.375</v>
      </c>
      <c r="J1153" s="3">
        <f t="shared" si="17"/>
        <v>43746.576882407404</v>
      </c>
    </row>
    <row r="1154" spans="1:10" x14ac:dyDescent="0.25">
      <c r="A1154" s="1" t="s">
        <v>1153</v>
      </c>
      <c r="B1154">
        <v>409.375</v>
      </c>
      <c r="C1154">
        <v>20.584240000000001</v>
      </c>
      <c r="D1154">
        <v>39</v>
      </c>
      <c r="E1154">
        <v>0</v>
      </c>
      <c r="F1154">
        <v>0</v>
      </c>
      <c r="G1154">
        <v>1</v>
      </c>
      <c r="H1154" t="s">
        <v>8613</v>
      </c>
      <c r="I1154">
        <v>531.5625</v>
      </c>
      <c r="J1154" s="3">
        <f t="shared" si="17"/>
        <v>43746.576965740744</v>
      </c>
    </row>
    <row r="1155" spans="1:10" x14ac:dyDescent="0.25">
      <c r="A1155" s="1" t="s">
        <v>1154</v>
      </c>
      <c r="B1155">
        <v>409.375</v>
      </c>
      <c r="C1155">
        <v>20.584240000000001</v>
      </c>
      <c r="D1155">
        <v>38</v>
      </c>
      <c r="E1155">
        <v>0</v>
      </c>
      <c r="F1155">
        <v>0</v>
      </c>
      <c r="G1155">
        <v>1</v>
      </c>
      <c r="H1155" t="s">
        <v>8614</v>
      </c>
      <c r="I1155">
        <v>531.5625</v>
      </c>
      <c r="J1155" s="3">
        <f t="shared" ref="J1155:J1218" si="18">(H1155/86400000)+25569+(7/24)</f>
        <v>43746.577048946761</v>
      </c>
    </row>
    <row r="1156" spans="1:10" x14ac:dyDescent="0.25">
      <c r="A1156" s="1" t="s">
        <v>1155</v>
      </c>
      <c r="B1156">
        <v>409.375</v>
      </c>
      <c r="C1156">
        <v>20.584240000000001</v>
      </c>
      <c r="D1156">
        <v>39</v>
      </c>
      <c r="E1156">
        <v>0</v>
      </c>
      <c r="F1156">
        <v>0</v>
      </c>
      <c r="G1156">
        <v>1</v>
      </c>
      <c r="H1156" t="s">
        <v>8615</v>
      </c>
      <c r="I1156">
        <v>531.5625</v>
      </c>
      <c r="J1156" s="3">
        <f t="shared" si="18"/>
        <v>43746.577120497685</v>
      </c>
    </row>
    <row r="1157" spans="1:10" x14ac:dyDescent="0.25">
      <c r="A1157" s="1" t="s">
        <v>1156</v>
      </c>
      <c r="B1157">
        <v>409.375</v>
      </c>
      <c r="C1157">
        <v>20.584240000000001</v>
      </c>
      <c r="D1157">
        <v>38</v>
      </c>
      <c r="E1157">
        <v>0</v>
      </c>
      <c r="F1157">
        <v>0</v>
      </c>
      <c r="G1157">
        <v>1</v>
      </c>
      <c r="H1157" t="s">
        <v>8616</v>
      </c>
      <c r="I1157">
        <v>531.5625</v>
      </c>
      <c r="J1157" s="3">
        <f t="shared" si="18"/>
        <v>43746.577204652778</v>
      </c>
    </row>
    <row r="1158" spans="1:10" x14ac:dyDescent="0.25">
      <c r="A1158" s="1" t="s">
        <v>1157</v>
      </c>
      <c r="B1158">
        <v>412.5</v>
      </c>
      <c r="C1158">
        <v>20.584240000000001</v>
      </c>
      <c r="D1158">
        <v>40</v>
      </c>
      <c r="E1158">
        <v>0</v>
      </c>
      <c r="F1158">
        <v>0</v>
      </c>
      <c r="G1158">
        <v>1</v>
      </c>
      <c r="H1158" t="s">
        <v>8617</v>
      </c>
      <c r="I1158">
        <v>532.3125</v>
      </c>
      <c r="J1158" s="3">
        <f t="shared" si="18"/>
        <v>43746.577287962959</v>
      </c>
    </row>
    <row r="1159" spans="1:10" x14ac:dyDescent="0.25">
      <c r="A1159" s="1" t="s">
        <v>1158</v>
      </c>
      <c r="B1159">
        <v>412.5</v>
      </c>
      <c r="C1159">
        <v>20.584240000000001</v>
      </c>
      <c r="D1159">
        <v>40</v>
      </c>
      <c r="E1159">
        <v>0</v>
      </c>
      <c r="F1159">
        <v>0</v>
      </c>
      <c r="G1159">
        <v>1</v>
      </c>
      <c r="H1159" t="s">
        <v>8618</v>
      </c>
      <c r="I1159">
        <v>532.3125</v>
      </c>
      <c r="J1159" s="3">
        <f t="shared" si="18"/>
        <v>43746.577371296291</v>
      </c>
    </row>
    <row r="1160" spans="1:10" x14ac:dyDescent="0.25">
      <c r="A1160" s="1" t="s">
        <v>1159</v>
      </c>
      <c r="B1160">
        <v>412.5</v>
      </c>
      <c r="C1160">
        <v>20.584240000000001</v>
      </c>
      <c r="D1160">
        <v>40</v>
      </c>
      <c r="E1160">
        <v>0</v>
      </c>
      <c r="F1160">
        <v>0</v>
      </c>
      <c r="G1160">
        <v>1</v>
      </c>
      <c r="H1160" t="s">
        <v>8619</v>
      </c>
      <c r="I1160">
        <v>532.3125</v>
      </c>
      <c r="J1160" s="3">
        <f t="shared" si="18"/>
        <v>43746.577454872684</v>
      </c>
    </row>
    <row r="1161" spans="1:10" x14ac:dyDescent="0.25">
      <c r="A1161" s="1" t="s">
        <v>1160</v>
      </c>
      <c r="B1161">
        <v>415.625</v>
      </c>
      <c r="C1161">
        <v>20.584240000000001</v>
      </c>
      <c r="D1161">
        <v>38</v>
      </c>
      <c r="E1161">
        <v>0</v>
      </c>
      <c r="F1161">
        <v>0</v>
      </c>
      <c r="G1161">
        <v>1</v>
      </c>
      <c r="H1161" t="s">
        <v>8620</v>
      </c>
      <c r="I1161">
        <v>533.0625</v>
      </c>
      <c r="J1161" s="3">
        <f t="shared" si="18"/>
        <v>43746.577537962956</v>
      </c>
    </row>
    <row r="1162" spans="1:10" x14ac:dyDescent="0.25">
      <c r="A1162" s="1" t="s">
        <v>1161</v>
      </c>
      <c r="B1162">
        <v>412.5</v>
      </c>
      <c r="C1162">
        <v>20.584240000000001</v>
      </c>
      <c r="D1162">
        <v>38</v>
      </c>
      <c r="E1162">
        <v>0</v>
      </c>
      <c r="F1162">
        <v>0</v>
      </c>
      <c r="G1162">
        <v>1</v>
      </c>
      <c r="H1162" t="s">
        <v>8621</v>
      </c>
      <c r="I1162">
        <v>532.3125</v>
      </c>
      <c r="J1162" s="3">
        <f t="shared" si="18"/>
        <v>43746.577609594904</v>
      </c>
    </row>
    <row r="1163" spans="1:10" x14ac:dyDescent="0.25">
      <c r="A1163" s="1" t="s">
        <v>1162</v>
      </c>
      <c r="B1163">
        <v>415.625</v>
      </c>
      <c r="C1163">
        <v>20.584240000000001</v>
      </c>
      <c r="D1163">
        <v>37</v>
      </c>
      <c r="E1163">
        <v>0</v>
      </c>
      <c r="F1163">
        <v>0</v>
      </c>
      <c r="G1163">
        <v>1</v>
      </c>
      <c r="H1163" t="s">
        <v>8622</v>
      </c>
      <c r="I1163">
        <v>533.0625</v>
      </c>
      <c r="J1163" s="3">
        <f t="shared" si="18"/>
        <v>43746.577693402774</v>
      </c>
    </row>
    <row r="1164" spans="1:10" x14ac:dyDescent="0.25">
      <c r="A1164" s="1" t="s">
        <v>1163</v>
      </c>
      <c r="B1164">
        <v>412.5</v>
      </c>
      <c r="C1164">
        <v>20.531590000000001</v>
      </c>
      <c r="D1164">
        <v>37</v>
      </c>
      <c r="E1164">
        <v>0</v>
      </c>
      <c r="F1164">
        <v>0</v>
      </c>
      <c r="G1164">
        <v>1</v>
      </c>
      <c r="H1164" t="s">
        <v>8623</v>
      </c>
      <c r="I1164">
        <v>532.5</v>
      </c>
      <c r="J1164" s="3">
        <f t="shared" si="18"/>
        <v>43746.577788865739</v>
      </c>
    </row>
    <row r="1165" spans="1:10" x14ac:dyDescent="0.25">
      <c r="A1165" s="1" t="s">
        <v>1164</v>
      </c>
      <c r="B1165">
        <v>412.5</v>
      </c>
      <c r="C1165">
        <v>20.584240000000001</v>
      </c>
      <c r="D1165">
        <v>40</v>
      </c>
      <c r="E1165">
        <v>0</v>
      </c>
      <c r="F1165">
        <v>0</v>
      </c>
      <c r="G1165">
        <v>1</v>
      </c>
      <c r="H1165" t="s">
        <v>8624</v>
      </c>
      <c r="I1165">
        <v>532.3125</v>
      </c>
      <c r="J1165" s="3">
        <f t="shared" si="18"/>
        <v>43746.577860162033</v>
      </c>
    </row>
    <row r="1166" spans="1:10" x14ac:dyDescent="0.25">
      <c r="A1166" s="1" t="s">
        <v>1165</v>
      </c>
      <c r="B1166">
        <v>412.5</v>
      </c>
      <c r="C1166">
        <v>20.584240000000001</v>
      </c>
      <c r="D1166">
        <v>40</v>
      </c>
      <c r="E1166">
        <v>0</v>
      </c>
      <c r="F1166">
        <v>0</v>
      </c>
      <c r="G1166">
        <v>1</v>
      </c>
      <c r="H1166" t="s">
        <v>8625</v>
      </c>
      <c r="I1166">
        <v>532.3125</v>
      </c>
      <c r="J1166" s="3">
        <f t="shared" si="18"/>
        <v>43746.577931817126</v>
      </c>
    </row>
    <row r="1167" spans="1:10" x14ac:dyDescent="0.25">
      <c r="A1167" s="1" t="s">
        <v>1166</v>
      </c>
      <c r="B1167">
        <v>428.125</v>
      </c>
      <c r="C1167">
        <v>20.584240000000001</v>
      </c>
      <c r="D1167">
        <v>39</v>
      </c>
      <c r="E1167">
        <v>0</v>
      </c>
      <c r="F1167">
        <v>0</v>
      </c>
      <c r="G1167">
        <v>1</v>
      </c>
      <c r="H1167" t="s">
        <v>8626</v>
      </c>
      <c r="I1167">
        <v>537.1875</v>
      </c>
      <c r="J1167" s="3">
        <f t="shared" si="18"/>
        <v>43746.578015243053</v>
      </c>
    </row>
    <row r="1168" spans="1:10" x14ac:dyDescent="0.25">
      <c r="A1168" s="1" t="s">
        <v>1167</v>
      </c>
      <c r="B1168">
        <v>409.375</v>
      </c>
      <c r="C1168">
        <v>20.584240000000001</v>
      </c>
      <c r="D1168">
        <v>39</v>
      </c>
      <c r="E1168">
        <v>0</v>
      </c>
      <c r="F1168">
        <v>0</v>
      </c>
      <c r="G1168">
        <v>1</v>
      </c>
      <c r="H1168" t="s">
        <v>8627</v>
      </c>
      <c r="I1168">
        <v>531.375</v>
      </c>
      <c r="J1168" s="3">
        <f t="shared" si="18"/>
        <v>43746.578098692124</v>
      </c>
    </row>
    <row r="1169" spans="1:10" x14ac:dyDescent="0.25">
      <c r="A1169" s="1" t="s">
        <v>1168</v>
      </c>
      <c r="B1169">
        <v>409.375</v>
      </c>
      <c r="C1169">
        <v>20.584240000000001</v>
      </c>
      <c r="D1169">
        <v>39</v>
      </c>
      <c r="E1169">
        <v>0</v>
      </c>
      <c r="F1169">
        <v>0</v>
      </c>
      <c r="G1169">
        <v>1</v>
      </c>
      <c r="H1169" t="s">
        <v>8628</v>
      </c>
      <c r="I1169">
        <v>531.5625</v>
      </c>
      <c r="J1169" s="3">
        <f t="shared" si="18"/>
        <v>43746.578182372679</v>
      </c>
    </row>
    <row r="1170" spans="1:10" x14ac:dyDescent="0.25">
      <c r="A1170" s="1" t="s">
        <v>1169</v>
      </c>
      <c r="B1170">
        <v>406.25</v>
      </c>
      <c r="C1170">
        <v>20.584240000000001</v>
      </c>
      <c r="D1170">
        <v>39</v>
      </c>
      <c r="E1170">
        <v>0</v>
      </c>
      <c r="F1170">
        <v>0</v>
      </c>
      <c r="G1170">
        <v>1</v>
      </c>
      <c r="H1170" t="s">
        <v>8629</v>
      </c>
      <c r="I1170">
        <v>530.625</v>
      </c>
      <c r="J1170" s="3">
        <f t="shared" si="18"/>
        <v>43746.578265949072</v>
      </c>
    </row>
    <row r="1171" spans="1:10" x14ac:dyDescent="0.25">
      <c r="A1171" s="1" t="s">
        <v>1170</v>
      </c>
      <c r="B1171">
        <v>406.25</v>
      </c>
      <c r="C1171">
        <v>20.584240000000001</v>
      </c>
      <c r="D1171">
        <v>39</v>
      </c>
      <c r="E1171">
        <v>0</v>
      </c>
      <c r="F1171">
        <v>0</v>
      </c>
      <c r="G1171">
        <v>1</v>
      </c>
      <c r="H1171" t="s">
        <v>8630</v>
      </c>
      <c r="I1171">
        <v>530.625</v>
      </c>
      <c r="J1171" s="3">
        <f t="shared" si="18"/>
        <v>43746.578349050927</v>
      </c>
    </row>
    <row r="1172" spans="1:10" x14ac:dyDescent="0.25">
      <c r="A1172" s="1" t="s">
        <v>1171</v>
      </c>
      <c r="B1172">
        <v>406.25</v>
      </c>
      <c r="C1172">
        <v>20.584240000000001</v>
      </c>
      <c r="D1172">
        <v>39</v>
      </c>
      <c r="E1172">
        <v>0</v>
      </c>
      <c r="F1172">
        <v>0</v>
      </c>
      <c r="G1172">
        <v>1</v>
      </c>
      <c r="H1172" t="s">
        <v>8631</v>
      </c>
      <c r="I1172">
        <v>530.8125</v>
      </c>
      <c r="J1172" s="3">
        <f t="shared" si="18"/>
        <v>43746.578420682868</v>
      </c>
    </row>
    <row r="1173" spans="1:10" x14ac:dyDescent="0.25">
      <c r="A1173" s="1" t="s">
        <v>1172</v>
      </c>
      <c r="B1173">
        <v>406.25</v>
      </c>
      <c r="C1173">
        <v>20.584240000000001</v>
      </c>
      <c r="D1173">
        <v>37</v>
      </c>
      <c r="E1173">
        <v>0</v>
      </c>
      <c r="F1173">
        <v>0</v>
      </c>
      <c r="G1173">
        <v>1</v>
      </c>
      <c r="H1173" t="s">
        <v>8632</v>
      </c>
      <c r="I1173">
        <v>530.625</v>
      </c>
      <c r="J1173" s="3">
        <f t="shared" si="18"/>
        <v>43746.578504583333</v>
      </c>
    </row>
    <row r="1174" spans="1:10" x14ac:dyDescent="0.25">
      <c r="A1174" s="1" t="s">
        <v>1173</v>
      </c>
      <c r="B1174">
        <v>406.25</v>
      </c>
      <c r="C1174">
        <v>20.584240000000001</v>
      </c>
      <c r="D1174">
        <v>35</v>
      </c>
      <c r="E1174">
        <v>0</v>
      </c>
      <c r="F1174">
        <v>0</v>
      </c>
      <c r="G1174">
        <v>1</v>
      </c>
      <c r="H1174" t="s">
        <v>8633</v>
      </c>
      <c r="I1174">
        <v>530.625</v>
      </c>
      <c r="J1174" s="3">
        <f t="shared" si="18"/>
        <v>43746.578588159718</v>
      </c>
    </row>
    <row r="1175" spans="1:10" x14ac:dyDescent="0.25">
      <c r="A1175" s="1" t="s">
        <v>1174</v>
      </c>
      <c r="B1175">
        <v>406.25</v>
      </c>
      <c r="C1175">
        <v>20.584240000000001</v>
      </c>
      <c r="D1175">
        <v>36</v>
      </c>
      <c r="E1175">
        <v>0</v>
      </c>
      <c r="F1175">
        <v>0</v>
      </c>
      <c r="G1175">
        <v>1</v>
      </c>
      <c r="H1175" t="s">
        <v>8634</v>
      </c>
      <c r="I1175">
        <v>530.625</v>
      </c>
      <c r="J1175" s="3">
        <f t="shared" si="18"/>
        <v>43746.578671273142</v>
      </c>
    </row>
    <row r="1176" spans="1:10" x14ac:dyDescent="0.25">
      <c r="A1176" s="1" t="s">
        <v>1175</v>
      </c>
      <c r="B1176">
        <v>406.25</v>
      </c>
      <c r="C1176">
        <v>20.584240000000001</v>
      </c>
      <c r="D1176">
        <v>36</v>
      </c>
      <c r="E1176">
        <v>0</v>
      </c>
      <c r="F1176">
        <v>0</v>
      </c>
      <c r="G1176">
        <v>1</v>
      </c>
      <c r="H1176" t="s">
        <v>8635</v>
      </c>
      <c r="I1176">
        <v>530.625</v>
      </c>
      <c r="J1176" s="3">
        <f t="shared" si="18"/>
        <v>43746.578742986108</v>
      </c>
    </row>
    <row r="1177" spans="1:10" x14ac:dyDescent="0.25">
      <c r="A1177" s="1" t="s">
        <v>1176</v>
      </c>
      <c r="B1177">
        <v>428.125</v>
      </c>
      <c r="C1177">
        <v>20.584240000000001</v>
      </c>
      <c r="D1177">
        <v>37</v>
      </c>
      <c r="E1177">
        <v>0</v>
      </c>
      <c r="F1177">
        <v>0</v>
      </c>
      <c r="G1177">
        <v>1</v>
      </c>
      <c r="H1177" t="s">
        <v>8636</v>
      </c>
      <c r="I1177">
        <v>537.1875</v>
      </c>
      <c r="J1177" s="3">
        <f t="shared" si="18"/>
        <v>43746.578826458332</v>
      </c>
    </row>
    <row r="1178" spans="1:10" x14ac:dyDescent="0.25">
      <c r="A1178" s="1" t="s">
        <v>1177</v>
      </c>
      <c r="B1178">
        <v>406.25</v>
      </c>
      <c r="C1178">
        <v>20.584240000000001</v>
      </c>
      <c r="D1178">
        <v>37</v>
      </c>
      <c r="E1178">
        <v>0</v>
      </c>
      <c r="F1178">
        <v>0</v>
      </c>
      <c r="G1178">
        <v>1</v>
      </c>
      <c r="H1178" t="s">
        <v>8637</v>
      </c>
      <c r="I1178">
        <v>530.8125</v>
      </c>
      <c r="J1178" s="3">
        <f t="shared" si="18"/>
        <v>43746.578909930555</v>
      </c>
    </row>
    <row r="1179" spans="1:10" x14ac:dyDescent="0.25">
      <c r="A1179" s="1" t="s">
        <v>1178</v>
      </c>
      <c r="B1179">
        <v>406.25</v>
      </c>
      <c r="C1179">
        <v>20.584240000000001</v>
      </c>
      <c r="D1179">
        <v>37</v>
      </c>
      <c r="E1179">
        <v>0</v>
      </c>
      <c r="F1179">
        <v>0</v>
      </c>
      <c r="G1179">
        <v>1</v>
      </c>
      <c r="H1179" t="s">
        <v>8638</v>
      </c>
      <c r="I1179">
        <v>530.625</v>
      </c>
      <c r="J1179" s="3">
        <f t="shared" si="18"/>
        <v>43746.578993483789</v>
      </c>
    </row>
    <row r="1180" spans="1:10" x14ac:dyDescent="0.25">
      <c r="A1180" s="1" t="s">
        <v>1179</v>
      </c>
      <c r="B1180">
        <v>406.25</v>
      </c>
      <c r="C1180">
        <v>20.584240000000001</v>
      </c>
      <c r="D1180">
        <v>37</v>
      </c>
      <c r="E1180">
        <v>0</v>
      </c>
      <c r="F1180">
        <v>0</v>
      </c>
      <c r="G1180">
        <v>1</v>
      </c>
      <c r="H1180" t="s">
        <v>8639</v>
      </c>
      <c r="I1180">
        <v>530.8125</v>
      </c>
      <c r="J1180" s="3">
        <f t="shared" si="18"/>
        <v>43746.579077025461</v>
      </c>
    </row>
    <row r="1181" spans="1:10" x14ac:dyDescent="0.25">
      <c r="A1181" s="1" t="s">
        <v>1180</v>
      </c>
      <c r="B1181">
        <v>406.25</v>
      </c>
      <c r="C1181">
        <v>20.531590000000001</v>
      </c>
      <c r="D1181">
        <v>37</v>
      </c>
      <c r="E1181">
        <v>0</v>
      </c>
      <c r="F1181">
        <v>0</v>
      </c>
      <c r="G1181">
        <v>1</v>
      </c>
      <c r="H1181" t="s">
        <v>8640</v>
      </c>
      <c r="I1181">
        <v>530.625</v>
      </c>
      <c r="J1181" s="3">
        <f t="shared" si="18"/>
        <v>43746.579160150461</v>
      </c>
    </row>
    <row r="1182" spans="1:10" x14ac:dyDescent="0.25">
      <c r="A1182" s="1" t="s">
        <v>1181</v>
      </c>
      <c r="B1182">
        <v>406.25</v>
      </c>
      <c r="C1182">
        <v>20.531590000000001</v>
      </c>
      <c r="D1182">
        <v>37</v>
      </c>
      <c r="E1182">
        <v>0</v>
      </c>
      <c r="F1182">
        <v>0</v>
      </c>
      <c r="G1182">
        <v>1</v>
      </c>
      <c r="H1182" t="s">
        <v>8641</v>
      </c>
      <c r="I1182">
        <v>530.625</v>
      </c>
      <c r="J1182" s="3">
        <f t="shared" si="18"/>
        <v>43746.579243958331</v>
      </c>
    </row>
    <row r="1183" spans="1:10" x14ac:dyDescent="0.25">
      <c r="A1183" s="1" t="s">
        <v>1182</v>
      </c>
      <c r="B1183">
        <v>406.25</v>
      </c>
      <c r="C1183">
        <v>20.584240000000001</v>
      </c>
      <c r="D1183">
        <v>37</v>
      </c>
      <c r="E1183">
        <v>0</v>
      </c>
      <c r="F1183">
        <v>0</v>
      </c>
      <c r="G1183">
        <v>1</v>
      </c>
      <c r="H1183" t="s">
        <v>8642</v>
      </c>
      <c r="I1183">
        <v>530.625</v>
      </c>
      <c r="J1183" s="3">
        <f t="shared" si="18"/>
        <v>43746.579327627311</v>
      </c>
    </row>
    <row r="1184" spans="1:10" x14ac:dyDescent="0.25">
      <c r="A1184" s="1" t="s">
        <v>1183</v>
      </c>
      <c r="B1184">
        <v>443.75</v>
      </c>
      <c r="C1184">
        <v>20.584240000000001</v>
      </c>
      <c r="D1184">
        <v>37</v>
      </c>
      <c r="E1184">
        <v>0</v>
      </c>
      <c r="F1184">
        <v>0</v>
      </c>
      <c r="G1184">
        <v>1</v>
      </c>
      <c r="H1184" t="s">
        <v>8643</v>
      </c>
      <c r="I1184">
        <v>542.0625</v>
      </c>
      <c r="J1184" s="3">
        <f t="shared" si="18"/>
        <v>43746.57939903935</v>
      </c>
    </row>
    <row r="1185" spans="1:10" x14ac:dyDescent="0.25">
      <c r="A1185" s="1" t="s">
        <v>1184</v>
      </c>
      <c r="B1185">
        <v>409.375</v>
      </c>
      <c r="C1185">
        <v>20.584240000000001</v>
      </c>
      <c r="D1185">
        <v>37</v>
      </c>
      <c r="E1185">
        <v>0</v>
      </c>
      <c r="F1185">
        <v>0</v>
      </c>
      <c r="G1185">
        <v>1</v>
      </c>
      <c r="H1185" t="s">
        <v>8644</v>
      </c>
      <c r="I1185">
        <v>531.375</v>
      </c>
      <c r="J1185" s="3">
        <f t="shared" si="18"/>
        <v>43746.579482280089</v>
      </c>
    </row>
    <row r="1186" spans="1:10" x14ac:dyDescent="0.25">
      <c r="A1186" s="1" t="s">
        <v>1185</v>
      </c>
      <c r="B1186">
        <v>409.375</v>
      </c>
      <c r="C1186">
        <v>20.584240000000001</v>
      </c>
      <c r="D1186">
        <v>37</v>
      </c>
      <c r="E1186">
        <v>0</v>
      </c>
      <c r="F1186">
        <v>0</v>
      </c>
      <c r="G1186">
        <v>1</v>
      </c>
      <c r="H1186" t="s">
        <v>8645</v>
      </c>
      <c r="I1186">
        <v>531.5625</v>
      </c>
      <c r="J1186" s="3">
        <f t="shared" si="18"/>
        <v>43746.579554027776</v>
      </c>
    </row>
    <row r="1187" spans="1:10" x14ac:dyDescent="0.25">
      <c r="A1187" s="1" t="s">
        <v>1186</v>
      </c>
      <c r="B1187">
        <v>406.25</v>
      </c>
      <c r="C1187">
        <v>20.584240000000001</v>
      </c>
      <c r="D1187">
        <v>38</v>
      </c>
      <c r="E1187">
        <v>0</v>
      </c>
      <c r="F1187">
        <v>0</v>
      </c>
      <c r="G1187">
        <v>1</v>
      </c>
      <c r="H1187" t="s">
        <v>8646</v>
      </c>
      <c r="I1187">
        <v>530.625</v>
      </c>
      <c r="J1187" s="3">
        <f t="shared" si="18"/>
        <v>43746.579637465278</v>
      </c>
    </row>
    <row r="1188" spans="1:10" x14ac:dyDescent="0.25">
      <c r="A1188" s="1" t="s">
        <v>1187</v>
      </c>
      <c r="B1188">
        <v>406.25</v>
      </c>
      <c r="C1188">
        <v>20.584240000000001</v>
      </c>
      <c r="D1188">
        <v>38</v>
      </c>
      <c r="E1188">
        <v>0</v>
      </c>
      <c r="F1188">
        <v>0</v>
      </c>
      <c r="G1188">
        <v>1</v>
      </c>
      <c r="H1188" t="s">
        <v>8647</v>
      </c>
      <c r="I1188">
        <v>530.625</v>
      </c>
      <c r="J1188" s="3">
        <f t="shared" si="18"/>
        <v>43746.579721145834</v>
      </c>
    </row>
    <row r="1189" spans="1:10" x14ac:dyDescent="0.25">
      <c r="A1189" s="1" t="s">
        <v>1188</v>
      </c>
      <c r="B1189">
        <v>406.25</v>
      </c>
      <c r="C1189">
        <v>20.584240000000001</v>
      </c>
      <c r="D1189">
        <v>35</v>
      </c>
      <c r="E1189">
        <v>0</v>
      </c>
      <c r="F1189">
        <v>0</v>
      </c>
      <c r="G1189">
        <v>1</v>
      </c>
      <c r="H1189" t="s">
        <v>8648</v>
      </c>
      <c r="I1189">
        <v>530.625</v>
      </c>
      <c r="J1189" s="3">
        <f t="shared" si="18"/>
        <v>43746.579804606481</v>
      </c>
    </row>
    <row r="1190" spans="1:10" x14ac:dyDescent="0.25">
      <c r="A1190" s="1" t="s">
        <v>1189</v>
      </c>
      <c r="B1190">
        <v>406.25</v>
      </c>
      <c r="C1190">
        <v>20.584240000000001</v>
      </c>
      <c r="D1190">
        <v>36</v>
      </c>
      <c r="E1190">
        <v>0</v>
      </c>
      <c r="F1190">
        <v>0</v>
      </c>
      <c r="G1190">
        <v>1</v>
      </c>
      <c r="H1190" t="s">
        <v>8649</v>
      </c>
      <c r="I1190">
        <v>530.625</v>
      </c>
      <c r="J1190" s="3">
        <f t="shared" si="18"/>
        <v>43746.579888055552</v>
      </c>
    </row>
    <row r="1191" spans="1:10" x14ac:dyDescent="0.25">
      <c r="A1191" s="1" t="s">
        <v>1190</v>
      </c>
      <c r="B1191">
        <v>406.25</v>
      </c>
      <c r="C1191">
        <v>20.584240000000001</v>
      </c>
      <c r="D1191">
        <v>36</v>
      </c>
      <c r="E1191">
        <v>0</v>
      </c>
      <c r="F1191">
        <v>0</v>
      </c>
      <c r="G1191">
        <v>1</v>
      </c>
      <c r="H1191" t="s">
        <v>8650</v>
      </c>
      <c r="I1191">
        <v>530.625</v>
      </c>
      <c r="J1191" s="3">
        <f t="shared" si="18"/>
        <v>43746.57997126157</v>
      </c>
    </row>
    <row r="1192" spans="1:10" x14ac:dyDescent="0.25">
      <c r="A1192" s="1" t="s">
        <v>1191</v>
      </c>
      <c r="B1192">
        <v>425</v>
      </c>
      <c r="C1192">
        <v>20.584240000000001</v>
      </c>
      <c r="D1192">
        <v>36</v>
      </c>
      <c r="E1192">
        <v>0</v>
      </c>
      <c r="F1192">
        <v>0</v>
      </c>
      <c r="G1192">
        <v>1</v>
      </c>
      <c r="H1192" t="s">
        <v>8651</v>
      </c>
      <c r="I1192">
        <v>536.25</v>
      </c>
      <c r="J1192" s="3">
        <f t="shared" si="18"/>
        <v>43746.580042939815</v>
      </c>
    </row>
    <row r="1193" spans="1:10" x14ac:dyDescent="0.25">
      <c r="A1193" s="1" t="s">
        <v>1192</v>
      </c>
      <c r="B1193">
        <v>406.25</v>
      </c>
      <c r="C1193">
        <v>20.584240000000001</v>
      </c>
      <c r="D1193">
        <v>37</v>
      </c>
      <c r="E1193">
        <v>0</v>
      </c>
      <c r="F1193">
        <v>0</v>
      </c>
      <c r="G1193">
        <v>1</v>
      </c>
      <c r="H1193" t="s">
        <v>8652</v>
      </c>
      <c r="I1193">
        <v>530.625</v>
      </c>
      <c r="J1193" s="3">
        <f t="shared" si="18"/>
        <v>43746.580126932873</v>
      </c>
    </row>
    <row r="1194" spans="1:10" x14ac:dyDescent="0.25">
      <c r="A1194" s="1" t="s">
        <v>1193</v>
      </c>
      <c r="B1194">
        <v>406.25</v>
      </c>
      <c r="C1194">
        <v>20.584240000000001</v>
      </c>
      <c r="D1194">
        <v>37</v>
      </c>
      <c r="E1194">
        <v>0</v>
      </c>
      <c r="F1194">
        <v>0</v>
      </c>
      <c r="G1194">
        <v>1</v>
      </c>
      <c r="H1194" t="s">
        <v>8653</v>
      </c>
      <c r="I1194">
        <v>530.625</v>
      </c>
      <c r="J1194" s="3">
        <f t="shared" si="18"/>
        <v>43746.580210162036</v>
      </c>
    </row>
    <row r="1195" spans="1:10" x14ac:dyDescent="0.25">
      <c r="A1195" s="1" t="s">
        <v>1194</v>
      </c>
      <c r="B1195">
        <v>406.25</v>
      </c>
      <c r="C1195">
        <v>20.584240000000001</v>
      </c>
      <c r="D1195">
        <v>38</v>
      </c>
      <c r="E1195">
        <v>0</v>
      </c>
      <c r="F1195">
        <v>0</v>
      </c>
      <c r="G1195">
        <v>1</v>
      </c>
      <c r="H1195" t="s">
        <v>8654</v>
      </c>
      <c r="I1195">
        <v>530.625</v>
      </c>
      <c r="J1195" s="3">
        <f t="shared" si="18"/>
        <v>43746.580293368053</v>
      </c>
    </row>
    <row r="1196" spans="1:10" x14ac:dyDescent="0.25">
      <c r="A1196" s="1" t="s">
        <v>1195</v>
      </c>
      <c r="B1196">
        <v>406.25</v>
      </c>
      <c r="C1196">
        <v>20.584240000000001</v>
      </c>
      <c r="D1196">
        <v>38</v>
      </c>
      <c r="E1196">
        <v>0</v>
      </c>
      <c r="F1196">
        <v>0</v>
      </c>
      <c r="G1196">
        <v>1</v>
      </c>
      <c r="H1196" t="s">
        <v>8655</v>
      </c>
      <c r="I1196">
        <v>530.8125</v>
      </c>
      <c r="J1196" s="3">
        <f t="shared" si="18"/>
        <v>43746.58036511574</v>
      </c>
    </row>
    <row r="1197" spans="1:10" x14ac:dyDescent="0.25">
      <c r="A1197" s="1" t="s">
        <v>1196</v>
      </c>
      <c r="B1197">
        <v>406.25</v>
      </c>
      <c r="C1197">
        <v>20.584240000000001</v>
      </c>
      <c r="D1197">
        <v>39</v>
      </c>
      <c r="E1197">
        <v>0</v>
      </c>
      <c r="F1197">
        <v>0</v>
      </c>
      <c r="G1197">
        <v>1</v>
      </c>
      <c r="H1197" t="s">
        <v>8656</v>
      </c>
      <c r="I1197">
        <v>530.625</v>
      </c>
      <c r="J1197" s="3">
        <f t="shared" si="18"/>
        <v>43746.580460405086</v>
      </c>
    </row>
    <row r="1198" spans="1:10" x14ac:dyDescent="0.25">
      <c r="A1198" s="1" t="s">
        <v>1197</v>
      </c>
      <c r="B1198">
        <v>406.25</v>
      </c>
      <c r="C1198">
        <v>20.584240000000001</v>
      </c>
      <c r="D1198">
        <v>38</v>
      </c>
      <c r="E1198">
        <v>0</v>
      </c>
      <c r="F1198">
        <v>0</v>
      </c>
      <c r="G1198">
        <v>1</v>
      </c>
      <c r="H1198" t="s">
        <v>8657</v>
      </c>
      <c r="I1198">
        <v>530.625</v>
      </c>
      <c r="J1198" s="3">
        <f t="shared" si="18"/>
        <v>43746.580532245367</v>
      </c>
    </row>
    <row r="1199" spans="1:10" x14ac:dyDescent="0.25">
      <c r="A1199" s="1" t="s">
        <v>1198</v>
      </c>
      <c r="B1199">
        <v>406.25</v>
      </c>
      <c r="C1199">
        <v>20.584240000000001</v>
      </c>
      <c r="D1199">
        <v>38</v>
      </c>
      <c r="E1199">
        <v>0</v>
      </c>
      <c r="F1199">
        <v>0</v>
      </c>
      <c r="G1199">
        <v>1</v>
      </c>
      <c r="H1199" t="s">
        <v>8658</v>
      </c>
      <c r="I1199">
        <v>530.625</v>
      </c>
      <c r="J1199" s="3">
        <f t="shared" si="18"/>
        <v>43746.580615833336</v>
      </c>
    </row>
    <row r="1200" spans="1:10" x14ac:dyDescent="0.25">
      <c r="A1200" s="1" t="s">
        <v>1199</v>
      </c>
      <c r="B1200">
        <v>406.25</v>
      </c>
      <c r="C1200">
        <v>20.584240000000001</v>
      </c>
      <c r="D1200">
        <v>38</v>
      </c>
      <c r="E1200">
        <v>0</v>
      </c>
      <c r="F1200">
        <v>0</v>
      </c>
      <c r="G1200">
        <v>1</v>
      </c>
      <c r="H1200" t="s">
        <v>8659</v>
      </c>
      <c r="I1200">
        <v>530.8125</v>
      </c>
      <c r="J1200" s="3">
        <f t="shared" si="18"/>
        <v>43746.5806992824</v>
      </c>
    </row>
    <row r="1201" spans="1:10" x14ac:dyDescent="0.25">
      <c r="A1201" s="1" t="s">
        <v>1200</v>
      </c>
      <c r="B1201">
        <v>409.375</v>
      </c>
      <c r="C1201">
        <v>20.584240000000001</v>
      </c>
      <c r="D1201">
        <v>38</v>
      </c>
      <c r="E1201">
        <v>0</v>
      </c>
      <c r="F1201">
        <v>0</v>
      </c>
      <c r="G1201">
        <v>1</v>
      </c>
      <c r="H1201" t="s">
        <v>8660</v>
      </c>
      <c r="I1201">
        <v>531.5625</v>
      </c>
      <c r="J1201" s="3">
        <f t="shared" si="18"/>
        <v>43746.580782500001</v>
      </c>
    </row>
    <row r="1202" spans="1:10" x14ac:dyDescent="0.25">
      <c r="A1202" s="1" t="s">
        <v>1201</v>
      </c>
      <c r="B1202">
        <v>431.25</v>
      </c>
      <c r="C1202">
        <v>20.584240000000001</v>
      </c>
      <c r="D1202">
        <v>38</v>
      </c>
      <c r="E1202">
        <v>0</v>
      </c>
      <c r="F1202">
        <v>0</v>
      </c>
      <c r="G1202">
        <v>1</v>
      </c>
      <c r="H1202" t="s">
        <v>8661</v>
      </c>
      <c r="I1202">
        <v>538.5</v>
      </c>
      <c r="J1202" s="3">
        <f t="shared" si="18"/>
        <v>43746.580854039348</v>
      </c>
    </row>
    <row r="1203" spans="1:10" x14ac:dyDescent="0.25">
      <c r="A1203" s="1" t="s">
        <v>1202</v>
      </c>
      <c r="B1203">
        <v>409.375</v>
      </c>
      <c r="C1203">
        <v>20.584240000000001</v>
      </c>
      <c r="D1203">
        <v>37</v>
      </c>
      <c r="E1203">
        <v>0</v>
      </c>
      <c r="F1203">
        <v>0</v>
      </c>
      <c r="G1203">
        <v>1</v>
      </c>
      <c r="H1203" t="s">
        <v>8662</v>
      </c>
      <c r="I1203">
        <v>531.5625</v>
      </c>
      <c r="J1203" s="3">
        <f t="shared" si="18"/>
        <v>43746.58092591435</v>
      </c>
    </row>
    <row r="1204" spans="1:10" x14ac:dyDescent="0.25">
      <c r="A1204" s="1" t="s">
        <v>1203</v>
      </c>
      <c r="B1204">
        <v>409.375</v>
      </c>
      <c r="C1204">
        <v>20.584240000000001</v>
      </c>
      <c r="D1204">
        <v>38</v>
      </c>
      <c r="E1204">
        <v>0</v>
      </c>
      <c r="F1204">
        <v>0</v>
      </c>
      <c r="G1204">
        <v>1</v>
      </c>
      <c r="H1204" t="s">
        <v>8663</v>
      </c>
      <c r="I1204">
        <v>531.5625</v>
      </c>
      <c r="J1204" s="3">
        <f t="shared" si="18"/>
        <v>43746.581009363428</v>
      </c>
    </row>
    <row r="1205" spans="1:10" x14ac:dyDescent="0.25">
      <c r="A1205" s="1" t="s">
        <v>1204</v>
      </c>
      <c r="B1205">
        <v>409.375</v>
      </c>
      <c r="C1205">
        <v>20.584240000000001</v>
      </c>
      <c r="D1205">
        <v>36</v>
      </c>
      <c r="E1205">
        <v>0</v>
      </c>
      <c r="F1205">
        <v>0</v>
      </c>
      <c r="G1205">
        <v>1</v>
      </c>
      <c r="H1205" t="s">
        <v>8664</v>
      </c>
      <c r="I1205">
        <v>531.5625</v>
      </c>
      <c r="J1205" s="3">
        <f t="shared" si="18"/>
        <v>43746.581092812499</v>
      </c>
    </row>
    <row r="1206" spans="1:10" x14ac:dyDescent="0.25">
      <c r="A1206" s="1" t="s">
        <v>1205</v>
      </c>
      <c r="B1206">
        <v>409.375</v>
      </c>
      <c r="C1206">
        <v>20.531590000000001</v>
      </c>
      <c r="D1206">
        <v>35</v>
      </c>
      <c r="E1206">
        <v>0</v>
      </c>
      <c r="F1206">
        <v>0</v>
      </c>
      <c r="G1206">
        <v>1</v>
      </c>
      <c r="H1206" t="s">
        <v>8665</v>
      </c>
      <c r="I1206">
        <v>531.5625</v>
      </c>
      <c r="J1206" s="3">
        <f t="shared" si="18"/>
        <v>43746.581176493048</v>
      </c>
    </row>
    <row r="1207" spans="1:10" x14ac:dyDescent="0.25">
      <c r="A1207" s="1" t="s">
        <v>1206</v>
      </c>
      <c r="B1207">
        <v>409.375</v>
      </c>
      <c r="C1207">
        <v>20.584240000000001</v>
      </c>
      <c r="D1207">
        <v>36</v>
      </c>
      <c r="E1207">
        <v>0</v>
      </c>
      <c r="F1207">
        <v>0</v>
      </c>
      <c r="G1207">
        <v>1</v>
      </c>
      <c r="H1207" t="s">
        <v>8666</v>
      </c>
      <c r="I1207">
        <v>531.375</v>
      </c>
      <c r="J1207" s="3">
        <f t="shared" si="18"/>
        <v>43746.581259814811</v>
      </c>
    </row>
    <row r="1208" spans="1:10" x14ac:dyDescent="0.25">
      <c r="A1208" s="1" t="s">
        <v>1207</v>
      </c>
      <c r="B1208">
        <v>409.375</v>
      </c>
      <c r="C1208">
        <v>20.584240000000001</v>
      </c>
      <c r="D1208">
        <v>36</v>
      </c>
      <c r="E1208">
        <v>0</v>
      </c>
      <c r="F1208">
        <v>0</v>
      </c>
      <c r="G1208">
        <v>1</v>
      </c>
      <c r="H1208" t="s">
        <v>8667</v>
      </c>
      <c r="I1208">
        <v>531.375</v>
      </c>
      <c r="J1208" s="3">
        <f t="shared" si="18"/>
        <v>43746.581343275458</v>
      </c>
    </row>
    <row r="1209" spans="1:10" x14ac:dyDescent="0.25">
      <c r="A1209" s="1" t="s">
        <v>1208</v>
      </c>
      <c r="B1209">
        <v>409.375</v>
      </c>
      <c r="C1209">
        <v>20.584240000000001</v>
      </c>
      <c r="D1209">
        <v>36</v>
      </c>
      <c r="E1209">
        <v>0</v>
      </c>
      <c r="F1209">
        <v>0</v>
      </c>
      <c r="G1209">
        <v>1</v>
      </c>
      <c r="H1209" t="s">
        <v>8668</v>
      </c>
      <c r="I1209">
        <v>531.5625</v>
      </c>
      <c r="J1209" s="3">
        <f t="shared" si="18"/>
        <v>43746.581426724537</v>
      </c>
    </row>
    <row r="1210" spans="1:10" x14ac:dyDescent="0.25">
      <c r="A1210" s="1" t="s">
        <v>1209</v>
      </c>
      <c r="B1210">
        <v>409.375</v>
      </c>
      <c r="C1210">
        <v>20.584240000000001</v>
      </c>
      <c r="D1210">
        <v>36</v>
      </c>
      <c r="E1210">
        <v>0</v>
      </c>
      <c r="F1210">
        <v>0</v>
      </c>
      <c r="G1210">
        <v>1</v>
      </c>
      <c r="H1210" t="s">
        <v>8669</v>
      </c>
      <c r="I1210">
        <v>531.5625</v>
      </c>
      <c r="J1210" s="3">
        <f t="shared" si="18"/>
        <v>43746.581510289347</v>
      </c>
    </row>
    <row r="1211" spans="1:10" x14ac:dyDescent="0.25">
      <c r="A1211" s="1" t="s">
        <v>1210</v>
      </c>
      <c r="B1211">
        <v>409.375</v>
      </c>
      <c r="C1211">
        <v>20.584240000000001</v>
      </c>
      <c r="D1211">
        <v>36</v>
      </c>
      <c r="E1211">
        <v>0</v>
      </c>
      <c r="F1211">
        <v>0</v>
      </c>
      <c r="G1211">
        <v>1</v>
      </c>
      <c r="H1211" t="s">
        <v>8670</v>
      </c>
      <c r="I1211">
        <v>531.375</v>
      </c>
      <c r="J1211" s="3">
        <f t="shared" si="18"/>
        <v>43746.581581956016</v>
      </c>
    </row>
    <row r="1212" spans="1:10" x14ac:dyDescent="0.25">
      <c r="A1212" s="1" t="s">
        <v>1211</v>
      </c>
      <c r="B1212">
        <v>409.375</v>
      </c>
      <c r="C1212">
        <v>20.584240000000001</v>
      </c>
      <c r="D1212">
        <v>35</v>
      </c>
      <c r="E1212">
        <v>0</v>
      </c>
      <c r="F1212">
        <v>0</v>
      </c>
      <c r="G1212">
        <v>1</v>
      </c>
      <c r="H1212" t="s">
        <v>8671</v>
      </c>
      <c r="I1212">
        <v>531.5625</v>
      </c>
      <c r="J1212" s="3">
        <f t="shared" si="18"/>
        <v>43746.581665381942</v>
      </c>
    </row>
    <row r="1213" spans="1:10" x14ac:dyDescent="0.25">
      <c r="A1213" s="1" t="s">
        <v>1212</v>
      </c>
      <c r="B1213">
        <v>409.375</v>
      </c>
      <c r="C1213">
        <v>20.584240000000001</v>
      </c>
      <c r="D1213">
        <v>35</v>
      </c>
      <c r="E1213">
        <v>0</v>
      </c>
      <c r="F1213">
        <v>0</v>
      </c>
      <c r="G1213">
        <v>1</v>
      </c>
      <c r="H1213" t="s">
        <v>8672</v>
      </c>
      <c r="I1213">
        <v>531.5625</v>
      </c>
      <c r="J1213" s="3">
        <f t="shared" si="18"/>
        <v>43746.581748946752</v>
      </c>
    </row>
    <row r="1214" spans="1:10" x14ac:dyDescent="0.25">
      <c r="A1214" s="1" t="s">
        <v>1213</v>
      </c>
      <c r="B1214">
        <v>409.375</v>
      </c>
      <c r="C1214">
        <v>20.584240000000001</v>
      </c>
      <c r="D1214">
        <v>35</v>
      </c>
      <c r="E1214">
        <v>0</v>
      </c>
      <c r="F1214">
        <v>0</v>
      </c>
      <c r="G1214">
        <v>1</v>
      </c>
      <c r="H1214" t="s">
        <v>8673</v>
      </c>
      <c r="I1214">
        <v>531.5625</v>
      </c>
      <c r="J1214" s="3">
        <f t="shared" si="18"/>
        <v>43746.58183239583</v>
      </c>
    </row>
    <row r="1215" spans="1:10" x14ac:dyDescent="0.25">
      <c r="A1215" s="1" t="s">
        <v>1214</v>
      </c>
      <c r="B1215">
        <v>428.125</v>
      </c>
      <c r="C1215">
        <v>20.584240000000001</v>
      </c>
      <c r="D1215">
        <v>35</v>
      </c>
      <c r="E1215">
        <v>0</v>
      </c>
      <c r="F1215">
        <v>0</v>
      </c>
      <c r="G1215">
        <v>1</v>
      </c>
      <c r="H1215" t="s">
        <v>8674</v>
      </c>
      <c r="I1215">
        <v>537.1875</v>
      </c>
      <c r="J1215" s="3">
        <f t="shared" si="18"/>
        <v>43746.581915601848</v>
      </c>
    </row>
    <row r="1216" spans="1:10" x14ac:dyDescent="0.25">
      <c r="A1216" s="1" t="s">
        <v>1215</v>
      </c>
      <c r="B1216">
        <v>409.375</v>
      </c>
      <c r="C1216">
        <v>20.584240000000001</v>
      </c>
      <c r="D1216">
        <v>35</v>
      </c>
      <c r="E1216">
        <v>0</v>
      </c>
      <c r="F1216">
        <v>0</v>
      </c>
      <c r="G1216">
        <v>1</v>
      </c>
      <c r="H1216" t="s">
        <v>8675</v>
      </c>
      <c r="I1216">
        <v>531.375</v>
      </c>
      <c r="J1216" s="3">
        <f t="shared" si="18"/>
        <v>43746.58199569444</v>
      </c>
    </row>
    <row r="1217" spans="1:10" x14ac:dyDescent="0.25">
      <c r="A1217" s="1" t="s">
        <v>1216</v>
      </c>
      <c r="B1217">
        <v>409.375</v>
      </c>
      <c r="C1217">
        <v>20.584240000000001</v>
      </c>
      <c r="D1217">
        <v>36</v>
      </c>
      <c r="E1217">
        <v>0</v>
      </c>
      <c r="F1217">
        <v>0</v>
      </c>
      <c r="G1217">
        <v>1</v>
      </c>
      <c r="H1217" t="s">
        <v>8676</v>
      </c>
      <c r="I1217">
        <v>531.5625</v>
      </c>
      <c r="J1217" s="3">
        <f t="shared" si="18"/>
        <v>43746.582070960641</v>
      </c>
    </row>
    <row r="1218" spans="1:10" x14ac:dyDescent="0.25">
      <c r="A1218" s="1" t="s">
        <v>1217</v>
      </c>
      <c r="B1218">
        <v>406.25</v>
      </c>
      <c r="C1218">
        <v>20.584240000000001</v>
      </c>
      <c r="D1218">
        <v>38</v>
      </c>
      <c r="E1218">
        <v>0</v>
      </c>
      <c r="F1218">
        <v>0</v>
      </c>
      <c r="G1218">
        <v>1</v>
      </c>
      <c r="H1218" t="s">
        <v>8677</v>
      </c>
      <c r="I1218">
        <v>530.8125</v>
      </c>
      <c r="J1218" s="3">
        <f t="shared" si="18"/>
        <v>43746.582154386568</v>
      </c>
    </row>
    <row r="1219" spans="1:10" x14ac:dyDescent="0.25">
      <c r="A1219" s="1" t="s">
        <v>1218</v>
      </c>
      <c r="B1219">
        <v>406.25</v>
      </c>
      <c r="C1219">
        <v>20.584240000000001</v>
      </c>
      <c r="D1219">
        <v>37</v>
      </c>
      <c r="E1219">
        <v>0</v>
      </c>
      <c r="F1219">
        <v>0</v>
      </c>
      <c r="G1219">
        <v>1</v>
      </c>
      <c r="H1219" t="s">
        <v>8678</v>
      </c>
      <c r="I1219">
        <v>530.8125</v>
      </c>
      <c r="J1219" s="3">
        <f t="shared" ref="J1219:J1282" si="19">(H1219/86400000)+25569+(7/24)</f>
        <v>43746.582237835646</v>
      </c>
    </row>
    <row r="1220" spans="1:10" x14ac:dyDescent="0.25">
      <c r="A1220" s="1" t="s">
        <v>1219</v>
      </c>
      <c r="B1220">
        <v>425</v>
      </c>
      <c r="C1220">
        <v>20.584240000000001</v>
      </c>
      <c r="D1220">
        <v>37</v>
      </c>
      <c r="E1220">
        <v>0</v>
      </c>
      <c r="F1220">
        <v>0</v>
      </c>
      <c r="G1220">
        <v>1</v>
      </c>
      <c r="H1220" t="s">
        <v>8679</v>
      </c>
      <c r="I1220">
        <v>536.625</v>
      </c>
      <c r="J1220" s="3">
        <f t="shared" si="19"/>
        <v>43746.582321388887</v>
      </c>
    </row>
    <row r="1221" spans="1:10" x14ac:dyDescent="0.25">
      <c r="A1221" s="1" t="s">
        <v>1220</v>
      </c>
      <c r="B1221">
        <v>409.375</v>
      </c>
      <c r="C1221">
        <v>20.584240000000001</v>
      </c>
      <c r="D1221">
        <v>37</v>
      </c>
      <c r="E1221">
        <v>0</v>
      </c>
      <c r="F1221">
        <v>0</v>
      </c>
      <c r="G1221">
        <v>1</v>
      </c>
      <c r="H1221" t="s">
        <v>8680</v>
      </c>
      <c r="I1221">
        <v>531.5625</v>
      </c>
      <c r="J1221" s="3">
        <f t="shared" si="19"/>
        <v>43746.582404618057</v>
      </c>
    </row>
    <row r="1222" spans="1:10" x14ac:dyDescent="0.25">
      <c r="A1222" s="1" t="s">
        <v>1221</v>
      </c>
      <c r="B1222">
        <v>409.375</v>
      </c>
      <c r="C1222">
        <v>20.584240000000001</v>
      </c>
      <c r="D1222">
        <v>37</v>
      </c>
      <c r="E1222">
        <v>0</v>
      </c>
      <c r="F1222">
        <v>0</v>
      </c>
      <c r="G1222">
        <v>1</v>
      </c>
      <c r="H1222" t="s">
        <v>8681</v>
      </c>
      <c r="I1222">
        <v>531.5625</v>
      </c>
      <c r="J1222" s="3">
        <f t="shared" si="19"/>
        <v>43746.582476261574</v>
      </c>
    </row>
    <row r="1223" spans="1:10" x14ac:dyDescent="0.25">
      <c r="A1223" s="1" t="s">
        <v>1222</v>
      </c>
      <c r="B1223">
        <v>412.5</v>
      </c>
      <c r="C1223">
        <v>20.584240000000001</v>
      </c>
      <c r="D1223">
        <v>37</v>
      </c>
      <c r="E1223">
        <v>0</v>
      </c>
      <c r="F1223">
        <v>0</v>
      </c>
      <c r="G1223">
        <v>1</v>
      </c>
      <c r="H1223" t="s">
        <v>8682</v>
      </c>
      <c r="I1223">
        <v>532.3125</v>
      </c>
      <c r="J1223" s="3">
        <f t="shared" si="19"/>
        <v>43746.58254802083</v>
      </c>
    </row>
    <row r="1224" spans="1:10" x14ac:dyDescent="0.25">
      <c r="A1224" s="1" t="s">
        <v>1223</v>
      </c>
      <c r="B1224">
        <v>412.5</v>
      </c>
      <c r="C1224">
        <v>20.584240000000001</v>
      </c>
      <c r="D1224">
        <v>37</v>
      </c>
      <c r="E1224">
        <v>0</v>
      </c>
      <c r="F1224">
        <v>0</v>
      </c>
      <c r="G1224">
        <v>1</v>
      </c>
      <c r="H1224" t="s">
        <v>8683</v>
      </c>
      <c r="I1224">
        <v>532.3125</v>
      </c>
      <c r="J1224" s="3">
        <f t="shared" si="19"/>
        <v>43746.582631585647</v>
      </c>
    </row>
    <row r="1225" spans="1:10" x14ac:dyDescent="0.25">
      <c r="A1225" s="1" t="s">
        <v>1224</v>
      </c>
      <c r="B1225">
        <v>412.5</v>
      </c>
      <c r="C1225">
        <v>20.584240000000001</v>
      </c>
      <c r="D1225">
        <v>37</v>
      </c>
      <c r="E1225">
        <v>0</v>
      </c>
      <c r="F1225">
        <v>0</v>
      </c>
      <c r="G1225">
        <v>1</v>
      </c>
      <c r="H1225" t="s">
        <v>8684</v>
      </c>
      <c r="I1225">
        <v>532.125</v>
      </c>
      <c r="J1225" s="3">
        <f t="shared" si="19"/>
        <v>43746.582715034725</v>
      </c>
    </row>
    <row r="1226" spans="1:10" x14ac:dyDescent="0.25">
      <c r="A1226" s="1" t="s">
        <v>1225</v>
      </c>
      <c r="B1226">
        <v>409.375</v>
      </c>
      <c r="C1226">
        <v>20.584240000000001</v>
      </c>
      <c r="D1226">
        <v>36</v>
      </c>
      <c r="E1226">
        <v>0</v>
      </c>
      <c r="F1226">
        <v>0</v>
      </c>
      <c r="G1226">
        <v>1</v>
      </c>
      <c r="H1226" t="s">
        <v>8685</v>
      </c>
      <c r="I1226">
        <v>531.5625</v>
      </c>
      <c r="J1226" s="3">
        <f t="shared" si="19"/>
        <v>43746.582798495372</v>
      </c>
    </row>
    <row r="1227" spans="1:10" x14ac:dyDescent="0.25">
      <c r="A1227" s="1" t="s">
        <v>1226</v>
      </c>
      <c r="B1227">
        <v>409.375</v>
      </c>
      <c r="C1227">
        <v>20.584240000000001</v>
      </c>
      <c r="D1227">
        <v>36</v>
      </c>
      <c r="E1227">
        <v>0</v>
      </c>
      <c r="F1227">
        <v>0</v>
      </c>
      <c r="G1227">
        <v>1</v>
      </c>
      <c r="H1227" t="s">
        <v>8686</v>
      </c>
      <c r="I1227">
        <v>531.375</v>
      </c>
      <c r="J1227" s="3">
        <f t="shared" si="19"/>
        <v>43746.582882048613</v>
      </c>
    </row>
    <row r="1228" spans="1:10" x14ac:dyDescent="0.25">
      <c r="A1228" s="1" t="s">
        <v>1227</v>
      </c>
      <c r="B1228">
        <v>409.375</v>
      </c>
      <c r="C1228">
        <v>20.584240000000001</v>
      </c>
      <c r="D1228">
        <v>36</v>
      </c>
      <c r="E1228">
        <v>0</v>
      </c>
      <c r="F1228">
        <v>0</v>
      </c>
      <c r="G1228">
        <v>1</v>
      </c>
      <c r="H1228" t="s">
        <v>8687</v>
      </c>
      <c r="I1228">
        <v>531.5625</v>
      </c>
      <c r="J1228" s="3">
        <f t="shared" si="19"/>
        <v>43746.582965486108</v>
      </c>
    </row>
    <row r="1229" spans="1:10" x14ac:dyDescent="0.25">
      <c r="A1229" s="1" t="s">
        <v>1228</v>
      </c>
      <c r="B1229">
        <v>406.25</v>
      </c>
      <c r="C1229">
        <v>20.584240000000001</v>
      </c>
      <c r="D1229">
        <v>36</v>
      </c>
      <c r="E1229">
        <v>0</v>
      </c>
      <c r="F1229">
        <v>0</v>
      </c>
      <c r="G1229">
        <v>1</v>
      </c>
      <c r="H1229" t="s">
        <v>8688</v>
      </c>
      <c r="I1229">
        <v>530.625</v>
      </c>
      <c r="J1229" s="3">
        <f t="shared" si="19"/>
        <v>43746.583048935187</v>
      </c>
    </row>
    <row r="1230" spans="1:10" x14ac:dyDescent="0.25">
      <c r="A1230" s="1" t="s">
        <v>1229</v>
      </c>
      <c r="B1230">
        <v>406.25</v>
      </c>
      <c r="C1230">
        <v>20.584240000000001</v>
      </c>
      <c r="D1230">
        <v>37</v>
      </c>
      <c r="E1230">
        <v>0</v>
      </c>
      <c r="F1230">
        <v>0</v>
      </c>
      <c r="G1230">
        <v>1</v>
      </c>
      <c r="H1230" t="s">
        <v>8689</v>
      </c>
      <c r="I1230">
        <v>530.625</v>
      </c>
      <c r="J1230" s="3">
        <f t="shared" si="19"/>
        <v>43746.583148437501</v>
      </c>
    </row>
    <row r="1231" spans="1:10" x14ac:dyDescent="0.25">
      <c r="A1231" s="1" t="s">
        <v>1230</v>
      </c>
      <c r="B1231">
        <v>406.25</v>
      </c>
      <c r="C1231">
        <v>20.584240000000001</v>
      </c>
      <c r="D1231">
        <v>37</v>
      </c>
      <c r="E1231">
        <v>0</v>
      </c>
      <c r="F1231">
        <v>0</v>
      </c>
      <c r="G1231">
        <v>1</v>
      </c>
      <c r="H1231" t="s">
        <v>8690</v>
      </c>
      <c r="I1231">
        <v>530.625</v>
      </c>
      <c r="J1231" s="3">
        <f t="shared" si="19"/>
        <v>43746.583227615738</v>
      </c>
    </row>
    <row r="1232" spans="1:10" x14ac:dyDescent="0.25">
      <c r="A1232" s="1" t="s">
        <v>1231</v>
      </c>
      <c r="B1232">
        <v>406.25</v>
      </c>
      <c r="C1232">
        <v>20.584240000000001</v>
      </c>
      <c r="D1232">
        <v>37</v>
      </c>
      <c r="E1232">
        <v>0</v>
      </c>
      <c r="F1232">
        <v>0</v>
      </c>
      <c r="G1232">
        <v>1</v>
      </c>
      <c r="H1232" t="s">
        <v>8691</v>
      </c>
      <c r="I1232">
        <v>530.625</v>
      </c>
      <c r="J1232" s="3">
        <f t="shared" si="19"/>
        <v>43746.583299143516</v>
      </c>
    </row>
    <row r="1233" spans="1:10" x14ac:dyDescent="0.25">
      <c r="A1233" s="1" t="s">
        <v>1232</v>
      </c>
      <c r="B1233">
        <v>406.25</v>
      </c>
      <c r="C1233">
        <v>20.584240000000001</v>
      </c>
      <c r="D1233">
        <v>38</v>
      </c>
      <c r="E1233">
        <v>0</v>
      </c>
      <c r="F1233">
        <v>0</v>
      </c>
      <c r="G1233">
        <v>1</v>
      </c>
      <c r="H1233" t="s">
        <v>8692</v>
      </c>
      <c r="I1233">
        <v>530.8125</v>
      </c>
      <c r="J1233" s="3">
        <f t="shared" si="19"/>
        <v>43746.58338314815</v>
      </c>
    </row>
    <row r="1234" spans="1:10" x14ac:dyDescent="0.25">
      <c r="A1234" s="1" t="s">
        <v>1233</v>
      </c>
      <c r="B1234">
        <v>406.25</v>
      </c>
      <c r="C1234">
        <v>20.584240000000001</v>
      </c>
      <c r="D1234">
        <v>38</v>
      </c>
      <c r="E1234">
        <v>0</v>
      </c>
      <c r="F1234">
        <v>0</v>
      </c>
      <c r="G1234">
        <v>1</v>
      </c>
      <c r="H1234" t="s">
        <v>8693</v>
      </c>
      <c r="I1234">
        <v>530.8125</v>
      </c>
      <c r="J1234" s="3">
        <f t="shared" si="19"/>
        <v>43746.583454560183</v>
      </c>
    </row>
    <row r="1235" spans="1:10" x14ac:dyDescent="0.25">
      <c r="A1235" s="1" t="s">
        <v>1234</v>
      </c>
      <c r="B1235">
        <v>406.25</v>
      </c>
      <c r="C1235">
        <v>20.584240000000001</v>
      </c>
      <c r="D1235">
        <v>38</v>
      </c>
      <c r="E1235">
        <v>0</v>
      </c>
      <c r="F1235">
        <v>0</v>
      </c>
      <c r="G1235">
        <v>1</v>
      </c>
      <c r="H1235" t="s">
        <v>8694</v>
      </c>
      <c r="I1235">
        <v>530.625</v>
      </c>
      <c r="J1235" s="3">
        <f t="shared" si="19"/>
        <v>43746.583537789345</v>
      </c>
    </row>
    <row r="1236" spans="1:10" x14ac:dyDescent="0.25">
      <c r="A1236" s="1" t="s">
        <v>1235</v>
      </c>
      <c r="B1236">
        <v>406.25</v>
      </c>
      <c r="C1236">
        <v>20.584240000000001</v>
      </c>
      <c r="D1236">
        <v>38</v>
      </c>
      <c r="E1236">
        <v>0</v>
      </c>
      <c r="F1236">
        <v>0</v>
      </c>
      <c r="G1236">
        <v>1</v>
      </c>
      <c r="H1236" t="s">
        <v>8695</v>
      </c>
      <c r="I1236">
        <v>530.625</v>
      </c>
      <c r="J1236" s="3">
        <f t="shared" si="19"/>
        <v>43746.58360953704</v>
      </c>
    </row>
    <row r="1237" spans="1:10" x14ac:dyDescent="0.25">
      <c r="A1237" s="1" t="s">
        <v>1236</v>
      </c>
      <c r="B1237">
        <v>409.375</v>
      </c>
      <c r="C1237">
        <v>20.584240000000001</v>
      </c>
      <c r="D1237">
        <v>37</v>
      </c>
      <c r="E1237">
        <v>0</v>
      </c>
      <c r="F1237">
        <v>0</v>
      </c>
      <c r="G1237">
        <v>1</v>
      </c>
      <c r="H1237" t="s">
        <v>8696</v>
      </c>
      <c r="I1237">
        <v>531.375</v>
      </c>
      <c r="J1237" s="3">
        <f t="shared" si="19"/>
        <v>43746.583693009256</v>
      </c>
    </row>
    <row r="1238" spans="1:10" x14ac:dyDescent="0.25">
      <c r="A1238" s="1" t="s">
        <v>1237</v>
      </c>
      <c r="B1238">
        <v>428.125</v>
      </c>
      <c r="C1238">
        <v>20.584240000000001</v>
      </c>
      <c r="D1238">
        <v>37</v>
      </c>
      <c r="E1238">
        <v>0</v>
      </c>
      <c r="F1238">
        <v>0</v>
      </c>
      <c r="G1238">
        <v>1</v>
      </c>
      <c r="H1238" t="s">
        <v>8697</v>
      </c>
      <c r="I1238">
        <v>537.1875</v>
      </c>
      <c r="J1238" s="3">
        <f t="shared" si="19"/>
        <v>43746.583776562496</v>
      </c>
    </row>
    <row r="1239" spans="1:10" x14ac:dyDescent="0.25">
      <c r="A1239" s="1" t="s">
        <v>1238</v>
      </c>
      <c r="B1239">
        <v>406.25</v>
      </c>
      <c r="C1239">
        <v>20.531590000000001</v>
      </c>
      <c r="D1239">
        <v>37</v>
      </c>
      <c r="E1239">
        <v>0</v>
      </c>
      <c r="F1239">
        <v>0</v>
      </c>
      <c r="G1239">
        <v>1</v>
      </c>
      <c r="H1239" t="s">
        <v>8698</v>
      </c>
      <c r="I1239">
        <v>530.625</v>
      </c>
      <c r="J1239" s="3">
        <f t="shared" si="19"/>
        <v>43746.583860023144</v>
      </c>
    </row>
    <row r="1240" spans="1:10" x14ac:dyDescent="0.25">
      <c r="A1240" s="1" t="s">
        <v>1239</v>
      </c>
      <c r="B1240">
        <v>406.25</v>
      </c>
      <c r="C1240">
        <v>20.584240000000001</v>
      </c>
      <c r="D1240">
        <v>38</v>
      </c>
      <c r="E1240">
        <v>0</v>
      </c>
      <c r="F1240">
        <v>0</v>
      </c>
      <c r="G1240">
        <v>1</v>
      </c>
      <c r="H1240" t="s">
        <v>8699</v>
      </c>
      <c r="I1240">
        <v>530.625</v>
      </c>
      <c r="J1240" s="3">
        <f t="shared" si="19"/>
        <v>43746.583943587961</v>
      </c>
    </row>
    <row r="1241" spans="1:10" x14ac:dyDescent="0.25">
      <c r="A1241" s="1" t="s">
        <v>1240</v>
      </c>
      <c r="B1241">
        <v>406.25</v>
      </c>
      <c r="C1241">
        <v>20.584240000000001</v>
      </c>
      <c r="D1241">
        <v>37</v>
      </c>
      <c r="E1241">
        <v>0</v>
      </c>
      <c r="F1241">
        <v>0</v>
      </c>
      <c r="G1241">
        <v>1</v>
      </c>
      <c r="H1241" t="s">
        <v>8700</v>
      </c>
      <c r="I1241">
        <v>530.8125</v>
      </c>
      <c r="J1241" s="3">
        <f t="shared" si="19"/>
        <v>43746.584026898148</v>
      </c>
    </row>
    <row r="1242" spans="1:10" x14ac:dyDescent="0.25">
      <c r="A1242" s="1" t="s">
        <v>1241</v>
      </c>
      <c r="B1242">
        <v>406.25</v>
      </c>
      <c r="C1242">
        <v>20.584240000000001</v>
      </c>
      <c r="D1242">
        <v>37</v>
      </c>
      <c r="E1242">
        <v>0</v>
      </c>
      <c r="F1242">
        <v>0</v>
      </c>
      <c r="G1242">
        <v>1</v>
      </c>
      <c r="H1242" t="s">
        <v>8701</v>
      </c>
      <c r="I1242">
        <v>530.625</v>
      </c>
      <c r="J1242" s="3">
        <f t="shared" si="19"/>
        <v>43746.584098553234</v>
      </c>
    </row>
    <row r="1243" spans="1:10" x14ac:dyDescent="0.25">
      <c r="A1243" s="1" t="s">
        <v>1242</v>
      </c>
      <c r="B1243">
        <v>428.125</v>
      </c>
      <c r="C1243">
        <v>20.584240000000001</v>
      </c>
      <c r="D1243">
        <v>39</v>
      </c>
      <c r="E1243">
        <v>0</v>
      </c>
      <c r="F1243">
        <v>0</v>
      </c>
      <c r="G1243">
        <v>1</v>
      </c>
      <c r="H1243" t="s">
        <v>8702</v>
      </c>
      <c r="I1243">
        <v>537.1875</v>
      </c>
      <c r="J1243" s="3">
        <f t="shared" si="19"/>
        <v>43746.58418223379</v>
      </c>
    </row>
    <row r="1244" spans="1:10" x14ac:dyDescent="0.25">
      <c r="A1244" s="1" t="s">
        <v>1243</v>
      </c>
      <c r="B1244">
        <v>406.25</v>
      </c>
      <c r="C1244">
        <v>20.584240000000001</v>
      </c>
      <c r="D1244">
        <v>38</v>
      </c>
      <c r="E1244">
        <v>0</v>
      </c>
      <c r="F1244">
        <v>0</v>
      </c>
      <c r="G1244">
        <v>1</v>
      </c>
      <c r="H1244" t="s">
        <v>8703</v>
      </c>
      <c r="I1244">
        <v>530.625</v>
      </c>
      <c r="J1244" s="3">
        <f t="shared" si="19"/>
        <v>43746.584265682868</v>
      </c>
    </row>
    <row r="1245" spans="1:10" x14ac:dyDescent="0.25">
      <c r="A1245" s="1" t="s">
        <v>1244</v>
      </c>
      <c r="B1245">
        <v>406.25</v>
      </c>
      <c r="C1245">
        <v>20.584240000000001</v>
      </c>
      <c r="D1245">
        <v>38</v>
      </c>
      <c r="E1245">
        <v>0</v>
      </c>
      <c r="F1245">
        <v>0</v>
      </c>
      <c r="G1245">
        <v>1</v>
      </c>
      <c r="H1245" t="s">
        <v>8704</v>
      </c>
      <c r="I1245">
        <v>530.625</v>
      </c>
      <c r="J1245" s="3">
        <f t="shared" si="19"/>
        <v>43746.584341284724</v>
      </c>
    </row>
    <row r="1246" spans="1:10" x14ac:dyDescent="0.25">
      <c r="A1246" s="1" t="s">
        <v>1245</v>
      </c>
      <c r="B1246">
        <v>406.25</v>
      </c>
      <c r="C1246">
        <v>20.584240000000001</v>
      </c>
      <c r="D1246">
        <v>38</v>
      </c>
      <c r="E1246">
        <v>0</v>
      </c>
      <c r="F1246">
        <v>0</v>
      </c>
      <c r="G1246">
        <v>1</v>
      </c>
      <c r="H1246" t="s">
        <v>8705</v>
      </c>
      <c r="I1246">
        <v>530.625</v>
      </c>
      <c r="J1246" s="3">
        <f t="shared" si="19"/>
        <v>43746.584420763887</v>
      </c>
    </row>
    <row r="1247" spans="1:10" x14ac:dyDescent="0.25">
      <c r="A1247" s="1" t="s">
        <v>1246</v>
      </c>
      <c r="B1247">
        <v>406.25</v>
      </c>
      <c r="C1247">
        <v>20.584240000000001</v>
      </c>
      <c r="D1247">
        <v>38</v>
      </c>
      <c r="E1247">
        <v>0</v>
      </c>
      <c r="F1247">
        <v>0</v>
      </c>
      <c r="G1247">
        <v>1</v>
      </c>
      <c r="H1247" t="s">
        <v>8706</v>
      </c>
      <c r="I1247">
        <v>530.625</v>
      </c>
      <c r="J1247" s="3">
        <f t="shared" si="19"/>
        <v>43746.584504328704</v>
      </c>
    </row>
    <row r="1248" spans="1:10" x14ac:dyDescent="0.25">
      <c r="A1248" s="1" t="s">
        <v>1247</v>
      </c>
      <c r="B1248">
        <v>406.25</v>
      </c>
      <c r="C1248">
        <v>20.584240000000001</v>
      </c>
      <c r="D1248">
        <v>38</v>
      </c>
      <c r="E1248">
        <v>0</v>
      </c>
      <c r="F1248">
        <v>0</v>
      </c>
      <c r="G1248">
        <v>1</v>
      </c>
      <c r="H1248" t="s">
        <v>8707</v>
      </c>
      <c r="I1248">
        <v>530.625</v>
      </c>
      <c r="J1248" s="3">
        <f t="shared" si="19"/>
        <v>43746.584587673606</v>
      </c>
    </row>
    <row r="1249" spans="1:10" x14ac:dyDescent="0.25">
      <c r="A1249" s="1" t="s">
        <v>1248</v>
      </c>
      <c r="B1249">
        <v>403.125</v>
      </c>
      <c r="C1249">
        <v>20.584240000000001</v>
      </c>
      <c r="D1249">
        <v>38</v>
      </c>
      <c r="E1249">
        <v>0</v>
      </c>
      <c r="F1249">
        <v>0</v>
      </c>
      <c r="G1249">
        <v>1</v>
      </c>
      <c r="H1249" t="s">
        <v>8708</v>
      </c>
      <c r="I1249">
        <v>529.875</v>
      </c>
      <c r="J1249" s="3">
        <f t="shared" si="19"/>
        <v>43746.584671134253</v>
      </c>
    </row>
    <row r="1250" spans="1:10" x14ac:dyDescent="0.25">
      <c r="A1250" s="1" t="s">
        <v>1249</v>
      </c>
      <c r="B1250">
        <v>403.125</v>
      </c>
      <c r="C1250">
        <v>20.584240000000001</v>
      </c>
      <c r="D1250">
        <v>37</v>
      </c>
      <c r="E1250">
        <v>0</v>
      </c>
      <c r="F1250">
        <v>0</v>
      </c>
      <c r="G1250">
        <v>1</v>
      </c>
      <c r="H1250" t="s">
        <v>8709</v>
      </c>
      <c r="I1250">
        <v>529.875</v>
      </c>
      <c r="J1250" s="3">
        <f t="shared" si="19"/>
        <v>43746.584754687494</v>
      </c>
    </row>
    <row r="1251" spans="1:10" x14ac:dyDescent="0.25">
      <c r="A1251" s="1" t="s">
        <v>1250</v>
      </c>
      <c r="B1251">
        <v>406.25</v>
      </c>
      <c r="C1251">
        <v>20.584240000000001</v>
      </c>
      <c r="D1251">
        <v>37</v>
      </c>
      <c r="E1251">
        <v>0</v>
      </c>
      <c r="F1251">
        <v>0</v>
      </c>
      <c r="G1251">
        <v>1</v>
      </c>
      <c r="H1251" t="s">
        <v>8710</v>
      </c>
      <c r="I1251">
        <v>530.625</v>
      </c>
      <c r="J1251" s="3">
        <f t="shared" si="19"/>
        <v>43746.584837916664</v>
      </c>
    </row>
    <row r="1252" spans="1:10" x14ac:dyDescent="0.25">
      <c r="A1252" s="1" t="s">
        <v>1251</v>
      </c>
      <c r="B1252">
        <v>406.25</v>
      </c>
      <c r="C1252">
        <v>20.584240000000001</v>
      </c>
      <c r="D1252">
        <v>37</v>
      </c>
      <c r="E1252">
        <v>0</v>
      </c>
      <c r="F1252">
        <v>0</v>
      </c>
      <c r="G1252">
        <v>1</v>
      </c>
      <c r="H1252" t="s">
        <v>8711</v>
      </c>
      <c r="I1252">
        <v>530.8125</v>
      </c>
      <c r="J1252" s="3">
        <f t="shared" si="19"/>
        <v>43746.584909537036</v>
      </c>
    </row>
    <row r="1253" spans="1:10" x14ac:dyDescent="0.25">
      <c r="A1253" s="1" t="s">
        <v>1252</v>
      </c>
      <c r="B1253">
        <v>409.375</v>
      </c>
      <c r="C1253">
        <v>20.584240000000001</v>
      </c>
      <c r="D1253">
        <v>38</v>
      </c>
      <c r="E1253">
        <v>0</v>
      </c>
      <c r="F1253">
        <v>0</v>
      </c>
      <c r="G1253">
        <v>1</v>
      </c>
      <c r="H1253" t="s">
        <v>8712</v>
      </c>
      <c r="I1253">
        <v>531.5625</v>
      </c>
      <c r="J1253" s="3">
        <f t="shared" si="19"/>
        <v>43746.584993356482</v>
      </c>
    </row>
    <row r="1254" spans="1:10" x14ac:dyDescent="0.25">
      <c r="A1254" s="1" t="s">
        <v>1253</v>
      </c>
      <c r="B1254">
        <v>406.25</v>
      </c>
      <c r="C1254">
        <v>20.584240000000001</v>
      </c>
      <c r="D1254">
        <v>38</v>
      </c>
      <c r="E1254">
        <v>0</v>
      </c>
      <c r="F1254">
        <v>0</v>
      </c>
      <c r="G1254">
        <v>1</v>
      </c>
      <c r="H1254" t="s">
        <v>8713</v>
      </c>
      <c r="I1254">
        <v>530.625</v>
      </c>
      <c r="J1254" s="3">
        <f t="shared" si="19"/>
        <v>43746.585076678239</v>
      </c>
    </row>
    <row r="1255" spans="1:10" x14ac:dyDescent="0.25">
      <c r="A1255" s="1" t="s">
        <v>1254</v>
      </c>
      <c r="B1255">
        <v>406.25</v>
      </c>
      <c r="C1255">
        <v>20.584240000000001</v>
      </c>
      <c r="D1255">
        <v>35</v>
      </c>
      <c r="E1255">
        <v>0</v>
      </c>
      <c r="F1255">
        <v>0</v>
      </c>
      <c r="G1255">
        <v>1</v>
      </c>
      <c r="H1255" t="s">
        <v>8714</v>
      </c>
      <c r="I1255">
        <v>530.625</v>
      </c>
      <c r="J1255" s="3">
        <f t="shared" si="19"/>
        <v>43746.585159999995</v>
      </c>
    </row>
    <row r="1256" spans="1:10" x14ac:dyDescent="0.25">
      <c r="A1256" s="1" t="s">
        <v>1255</v>
      </c>
      <c r="B1256">
        <v>406.25</v>
      </c>
      <c r="C1256">
        <v>20.584240000000001</v>
      </c>
      <c r="D1256">
        <v>35</v>
      </c>
      <c r="E1256">
        <v>0</v>
      </c>
      <c r="F1256">
        <v>0</v>
      </c>
      <c r="G1256">
        <v>1</v>
      </c>
      <c r="H1256" t="s">
        <v>8715</v>
      </c>
      <c r="I1256">
        <v>530.8125</v>
      </c>
      <c r="J1256" s="3">
        <f t="shared" si="19"/>
        <v>43746.58523178241</v>
      </c>
    </row>
    <row r="1257" spans="1:10" x14ac:dyDescent="0.25">
      <c r="A1257" s="1" t="s">
        <v>1256</v>
      </c>
      <c r="B1257">
        <v>403.125</v>
      </c>
      <c r="C1257">
        <v>20.584240000000001</v>
      </c>
      <c r="D1257">
        <v>36</v>
      </c>
      <c r="E1257">
        <v>0</v>
      </c>
      <c r="F1257">
        <v>0</v>
      </c>
      <c r="G1257">
        <v>1</v>
      </c>
      <c r="H1257" t="s">
        <v>8716</v>
      </c>
      <c r="I1257">
        <v>529.875</v>
      </c>
      <c r="J1257" s="3">
        <f t="shared" si="19"/>
        <v>43746.585315451382</v>
      </c>
    </row>
    <row r="1258" spans="1:10" x14ac:dyDescent="0.25">
      <c r="A1258" s="1" t="s">
        <v>1257</v>
      </c>
      <c r="B1258">
        <v>403.125</v>
      </c>
      <c r="C1258">
        <v>20.584240000000001</v>
      </c>
      <c r="D1258">
        <v>36</v>
      </c>
      <c r="E1258">
        <v>0</v>
      </c>
      <c r="F1258">
        <v>0</v>
      </c>
      <c r="G1258">
        <v>1</v>
      </c>
      <c r="H1258" t="s">
        <v>8717</v>
      </c>
      <c r="I1258">
        <v>529.875</v>
      </c>
      <c r="J1258" s="3">
        <f t="shared" si="19"/>
        <v>43746.585398773146</v>
      </c>
    </row>
    <row r="1259" spans="1:10" x14ac:dyDescent="0.25">
      <c r="A1259" s="1" t="s">
        <v>1258</v>
      </c>
      <c r="B1259">
        <v>406.25</v>
      </c>
      <c r="C1259">
        <v>20.584240000000001</v>
      </c>
      <c r="D1259">
        <v>36</v>
      </c>
      <c r="E1259">
        <v>0</v>
      </c>
      <c r="F1259">
        <v>0</v>
      </c>
      <c r="G1259">
        <v>1</v>
      </c>
      <c r="H1259" t="s">
        <v>8718</v>
      </c>
      <c r="I1259">
        <v>530.625</v>
      </c>
      <c r="J1259" s="3">
        <f t="shared" si="19"/>
        <v>43746.585482245369</v>
      </c>
    </row>
    <row r="1260" spans="1:10" x14ac:dyDescent="0.25">
      <c r="A1260" s="1" t="s">
        <v>1259</v>
      </c>
      <c r="B1260">
        <v>406.25</v>
      </c>
      <c r="C1260">
        <v>20.584240000000001</v>
      </c>
      <c r="D1260">
        <v>36</v>
      </c>
      <c r="E1260">
        <v>0</v>
      </c>
      <c r="F1260">
        <v>0</v>
      </c>
      <c r="G1260">
        <v>1</v>
      </c>
      <c r="H1260" t="s">
        <v>8719</v>
      </c>
      <c r="I1260">
        <v>530.625</v>
      </c>
      <c r="J1260" s="3">
        <f t="shared" si="19"/>
        <v>43746.58556579861</v>
      </c>
    </row>
    <row r="1261" spans="1:10" x14ac:dyDescent="0.25">
      <c r="A1261" s="1" t="s">
        <v>1260</v>
      </c>
      <c r="B1261">
        <v>406.25</v>
      </c>
      <c r="C1261">
        <v>20.584240000000001</v>
      </c>
      <c r="D1261">
        <v>36</v>
      </c>
      <c r="E1261">
        <v>0</v>
      </c>
      <c r="F1261">
        <v>0</v>
      </c>
      <c r="G1261">
        <v>1</v>
      </c>
      <c r="H1261" t="s">
        <v>8720</v>
      </c>
      <c r="I1261">
        <v>530.625</v>
      </c>
      <c r="J1261" s="3">
        <f t="shared" si="19"/>
        <v>43746.585649016204</v>
      </c>
    </row>
    <row r="1262" spans="1:10" x14ac:dyDescent="0.25">
      <c r="A1262" s="1" t="s">
        <v>1261</v>
      </c>
      <c r="B1262">
        <v>406.25</v>
      </c>
      <c r="C1262">
        <v>20.584240000000001</v>
      </c>
      <c r="D1262">
        <v>36</v>
      </c>
      <c r="E1262">
        <v>0</v>
      </c>
      <c r="F1262">
        <v>0</v>
      </c>
      <c r="G1262">
        <v>1</v>
      </c>
      <c r="H1262" t="s">
        <v>8721</v>
      </c>
      <c r="I1262">
        <v>530.625</v>
      </c>
      <c r="J1262" s="3">
        <f t="shared" si="19"/>
        <v>43746.58572077546</v>
      </c>
    </row>
    <row r="1263" spans="1:10" x14ac:dyDescent="0.25">
      <c r="A1263" s="1" t="s">
        <v>1262</v>
      </c>
      <c r="B1263">
        <v>406.25</v>
      </c>
      <c r="C1263">
        <v>20.584240000000001</v>
      </c>
      <c r="D1263">
        <v>36</v>
      </c>
      <c r="E1263">
        <v>0</v>
      </c>
      <c r="F1263">
        <v>0</v>
      </c>
      <c r="G1263">
        <v>1</v>
      </c>
      <c r="H1263" t="s">
        <v>8722</v>
      </c>
      <c r="I1263">
        <v>530.625</v>
      </c>
      <c r="J1263" s="3">
        <f t="shared" si="19"/>
        <v>43746.585804444439</v>
      </c>
    </row>
    <row r="1264" spans="1:10" x14ac:dyDescent="0.25">
      <c r="A1264" s="1" t="s">
        <v>1263</v>
      </c>
      <c r="B1264">
        <v>406.25</v>
      </c>
      <c r="C1264">
        <v>20.584240000000001</v>
      </c>
      <c r="D1264">
        <v>36</v>
      </c>
      <c r="E1264">
        <v>0</v>
      </c>
      <c r="F1264">
        <v>0</v>
      </c>
      <c r="G1264">
        <v>1</v>
      </c>
      <c r="H1264" t="s">
        <v>8723</v>
      </c>
      <c r="I1264">
        <v>530.625</v>
      </c>
      <c r="J1264" s="3">
        <f t="shared" si="19"/>
        <v>43746.585887847221</v>
      </c>
    </row>
    <row r="1265" spans="1:10" x14ac:dyDescent="0.25">
      <c r="A1265" s="1" t="s">
        <v>1264</v>
      </c>
      <c r="B1265">
        <v>406.25</v>
      </c>
      <c r="C1265">
        <v>20.584240000000001</v>
      </c>
      <c r="D1265">
        <v>36</v>
      </c>
      <c r="E1265">
        <v>0</v>
      </c>
      <c r="F1265">
        <v>0</v>
      </c>
      <c r="G1265">
        <v>1</v>
      </c>
      <c r="H1265" t="s">
        <v>8724</v>
      </c>
      <c r="I1265">
        <v>530.625</v>
      </c>
      <c r="J1265" s="3">
        <f t="shared" si="19"/>
        <v>43746.585971284723</v>
      </c>
    </row>
    <row r="1266" spans="1:10" x14ac:dyDescent="0.25">
      <c r="A1266" s="1" t="s">
        <v>1265</v>
      </c>
      <c r="B1266">
        <v>406.25</v>
      </c>
      <c r="C1266">
        <v>20.584240000000001</v>
      </c>
      <c r="D1266">
        <v>36</v>
      </c>
      <c r="E1266">
        <v>0</v>
      </c>
      <c r="F1266">
        <v>0</v>
      </c>
      <c r="G1266">
        <v>1</v>
      </c>
      <c r="H1266" t="s">
        <v>8725</v>
      </c>
      <c r="I1266">
        <v>530.8125</v>
      </c>
      <c r="J1266" s="3">
        <f t="shared" si="19"/>
        <v>43746.586042488423</v>
      </c>
    </row>
    <row r="1267" spans="1:10" x14ac:dyDescent="0.25">
      <c r="A1267" s="1" t="s">
        <v>1266</v>
      </c>
      <c r="B1267">
        <v>406.25</v>
      </c>
      <c r="C1267">
        <v>20.584240000000001</v>
      </c>
      <c r="D1267">
        <v>37</v>
      </c>
      <c r="E1267">
        <v>0</v>
      </c>
      <c r="F1267">
        <v>0</v>
      </c>
      <c r="G1267">
        <v>1</v>
      </c>
      <c r="H1267" t="s">
        <v>8726</v>
      </c>
      <c r="I1267">
        <v>530.625</v>
      </c>
      <c r="J1267" s="3">
        <f t="shared" si="19"/>
        <v>43746.58611491898</v>
      </c>
    </row>
    <row r="1268" spans="1:10" x14ac:dyDescent="0.25">
      <c r="A1268" s="1" t="s">
        <v>1267</v>
      </c>
      <c r="B1268">
        <v>403.125</v>
      </c>
      <c r="C1268">
        <v>20.584240000000001</v>
      </c>
      <c r="D1268">
        <v>37</v>
      </c>
      <c r="E1268">
        <v>0</v>
      </c>
      <c r="F1268">
        <v>0</v>
      </c>
      <c r="G1268">
        <v>1</v>
      </c>
      <c r="H1268" t="s">
        <v>8727</v>
      </c>
      <c r="I1268">
        <v>529.875</v>
      </c>
      <c r="J1268" s="3">
        <f t="shared" si="19"/>
        <v>43746.58619804398</v>
      </c>
    </row>
    <row r="1269" spans="1:10" x14ac:dyDescent="0.25">
      <c r="A1269" s="1" t="s">
        <v>1268</v>
      </c>
      <c r="B1269">
        <v>421.875</v>
      </c>
      <c r="C1269">
        <v>20.584240000000001</v>
      </c>
      <c r="D1269">
        <v>37</v>
      </c>
      <c r="E1269">
        <v>0</v>
      </c>
      <c r="F1269">
        <v>0</v>
      </c>
      <c r="G1269">
        <v>1</v>
      </c>
      <c r="H1269" t="s">
        <v>8728</v>
      </c>
      <c r="I1269">
        <v>535.5</v>
      </c>
      <c r="J1269" s="3">
        <f t="shared" si="19"/>
        <v>43746.586269571759</v>
      </c>
    </row>
    <row r="1270" spans="1:10" x14ac:dyDescent="0.25">
      <c r="A1270" s="1" t="s">
        <v>1269</v>
      </c>
      <c r="B1270">
        <v>403.125</v>
      </c>
      <c r="C1270">
        <v>20.531590000000001</v>
      </c>
      <c r="D1270">
        <v>37</v>
      </c>
      <c r="E1270">
        <v>0</v>
      </c>
      <c r="F1270">
        <v>0</v>
      </c>
      <c r="G1270">
        <v>1</v>
      </c>
      <c r="H1270" t="s">
        <v>8729</v>
      </c>
      <c r="I1270">
        <v>529.875</v>
      </c>
      <c r="J1270" s="3">
        <f t="shared" si="19"/>
        <v>43746.586352789345</v>
      </c>
    </row>
    <row r="1271" spans="1:10" x14ac:dyDescent="0.25">
      <c r="A1271" s="1" t="s">
        <v>1270</v>
      </c>
      <c r="B1271">
        <v>403.125</v>
      </c>
      <c r="C1271">
        <v>20.584240000000001</v>
      </c>
      <c r="D1271">
        <v>37</v>
      </c>
      <c r="E1271">
        <v>0</v>
      </c>
      <c r="F1271">
        <v>0</v>
      </c>
      <c r="G1271">
        <v>1</v>
      </c>
      <c r="H1271" t="s">
        <v>8730</v>
      </c>
      <c r="I1271">
        <v>529.875</v>
      </c>
      <c r="J1271" s="3">
        <f t="shared" si="19"/>
        <v>43746.586424293979</v>
      </c>
    </row>
    <row r="1272" spans="1:10" x14ac:dyDescent="0.25">
      <c r="A1272" s="1" t="s">
        <v>1271</v>
      </c>
      <c r="B1272">
        <v>406.25</v>
      </c>
      <c r="C1272">
        <v>20.584240000000001</v>
      </c>
      <c r="D1272">
        <v>37</v>
      </c>
      <c r="E1272">
        <v>0</v>
      </c>
      <c r="F1272">
        <v>0</v>
      </c>
      <c r="G1272">
        <v>1</v>
      </c>
      <c r="H1272" t="s">
        <v>8731</v>
      </c>
      <c r="I1272">
        <v>530.625</v>
      </c>
      <c r="J1272" s="3">
        <f t="shared" si="19"/>
        <v>43746.586495821757</v>
      </c>
    </row>
    <row r="1273" spans="1:10" x14ac:dyDescent="0.25">
      <c r="A1273" s="1" t="s">
        <v>1272</v>
      </c>
      <c r="B1273">
        <v>403.125</v>
      </c>
      <c r="C1273">
        <v>20.531590000000001</v>
      </c>
      <c r="D1273">
        <v>38</v>
      </c>
      <c r="E1273">
        <v>0</v>
      </c>
      <c r="F1273">
        <v>0</v>
      </c>
      <c r="G1273">
        <v>1</v>
      </c>
      <c r="H1273" t="s">
        <v>8732</v>
      </c>
      <c r="I1273">
        <v>529.875</v>
      </c>
      <c r="J1273" s="3">
        <f t="shared" si="19"/>
        <v>43746.586567488419</v>
      </c>
    </row>
    <row r="1274" spans="1:10" x14ac:dyDescent="0.25">
      <c r="A1274" s="1" t="s">
        <v>1273</v>
      </c>
      <c r="B1274">
        <v>403.125</v>
      </c>
      <c r="C1274">
        <v>20.584240000000001</v>
      </c>
      <c r="D1274">
        <v>38</v>
      </c>
      <c r="E1274">
        <v>0</v>
      </c>
      <c r="F1274">
        <v>0</v>
      </c>
      <c r="G1274">
        <v>1</v>
      </c>
      <c r="H1274" t="s">
        <v>8733</v>
      </c>
      <c r="I1274">
        <v>529.875</v>
      </c>
      <c r="J1274" s="3">
        <f t="shared" si="19"/>
        <v>43746.586654016202</v>
      </c>
    </row>
    <row r="1275" spans="1:10" x14ac:dyDescent="0.25">
      <c r="A1275" s="1" t="s">
        <v>1274</v>
      </c>
      <c r="B1275">
        <v>403.125</v>
      </c>
      <c r="C1275">
        <v>20.584240000000001</v>
      </c>
      <c r="D1275">
        <v>37</v>
      </c>
      <c r="E1275">
        <v>0</v>
      </c>
      <c r="F1275">
        <v>0</v>
      </c>
      <c r="G1275">
        <v>1</v>
      </c>
      <c r="H1275" t="s">
        <v>8734</v>
      </c>
      <c r="I1275">
        <v>529.875</v>
      </c>
      <c r="J1275" s="3">
        <f t="shared" si="19"/>
        <v>43746.586734942124</v>
      </c>
    </row>
    <row r="1276" spans="1:10" x14ac:dyDescent="0.25">
      <c r="A1276" s="1" t="s">
        <v>1275</v>
      </c>
      <c r="B1276">
        <v>403.125</v>
      </c>
      <c r="C1276">
        <v>20.584240000000001</v>
      </c>
      <c r="D1276">
        <v>36</v>
      </c>
      <c r="E1276">
        <v>0</v>
      </c>
      <c r="F1276">
        <v>0</v>
      </c>
      <c r="G1276">
        <v>1</v>
      </c>
      <c r="H1276" t="s">
        <v>8735</v>
      </c>
      <c r="I1276">
        <v>529.875</v>
      </c>
      <c r="J1276" s="3">
        <f t="shared" si="19"/>
        <v>43746.586806250001</v>
      </c>
    </row>
    <row r="1277" spans="1:10" x14ac:dyDescent="0.25">
      <c r="A1277" s="1" t="s">
        <v>1276</v>
      </c>
      <c r="B1277">
        <v>403.125</v>
      </c>
      <c r="C1277">
        <v>20.584240000000001</v>
      </c>
      <c r="D1277">
        <v>38</v>
      </c>
      <c r="E1277">
        <v>0</v>
      </c>
      <c r="F1277">
        <v>0</v>
      </c>
      <c r="G1277">
        <v>1</v>
      </c>
      <c r="H1277" t="s">
        <v>8736</v>
      </c>
      <c r="I1277">
        <v>529.875</v>
      </c>
      <c r="J1277" s="3">
        <f t="shared" si="19"/>
        <v>43746.586889826387</v>
      </c>
    </row>
    <row r="1278" spans="1:10" x14ac:dyDescent="0.25">
      <c r="A1278" s="1" t="s">
        <v>1277</v>
      </c>
      <c r="B1278">
        <v>403.125</v>
      </c>
      <c r="C1278">
        <v>20.584240000000001</v>
      </c>
      <c r="D1278">
        <v>38</v>
      </c>
      <c r="E1278">
        <v>0</v>
      </c>
      <c r="F1278">
        <v>0</v>
      </c>
      <c r="G1278">
        <v>1</v>
      </c>
      <c r="H1278" t="s">
        <v>8737</v>
      </c>
      <c r="I1278">
        <v>529.875</v>
      </c>
      <c r="J1278" s="3">
        <f t="shared" si="19"/>
        <v>43746.586973252313</v>
      </c>
    </row>
    <row r="1279" spans="1:10" x14ac:dyDescent="0.25">
      <c r="A1279" s="1" t="s">
        <v>1278</v>
      </c>
      <c r="B1279">
        <v>406.25</v>
      </c>
      <c r="C1279">
        <v>20.584240000000001</v>
      </c>
      <c r="D1279">
        <v>38</v>
      </c>
      <c r="E1279">
        <v>0</v>
      </c>
      <c r="F1279">
        <v>0</v>
      </c>
      <c r="G1279">
        <v>1</v>
      </c>
      <c r="H1279" t="s">
        <v>8738</v>
      </c>
      <c r="I1279">
        <v>530.625</v>
      </c>
      <c r="J1279" s="3">
        <f t="shared" si="19"/>
        <v>43746.587056493052</v>
      </c>
    </row>
    <row r="1280" spans="1:10" x14ac:dyDescent="0.25">
      <c r="A1280" s="1" t="s">
        <v>1279</v>
      </c>
      <c r="B1280">
        <v>406.25</v>
      </c>
      <c r="C1280">
        <v>20.584240000000001</v>
      </c>
      <c r="D1280">
        <v>38</v>
      </c>
      <c r="E1280">
        <v>0</v>
      </c>
      <c r="F1280">
        <v>0</v>
      </c>
      <c r="G1280">
        <v>1</v>
      </c>
      <c r="H1280" t="s">
        <v>8739</v>
      </c>
      <c r="I1280">
        <v>530.625</v>
      </c>
      <c r="J1280" s="3">
        <f t="shared" si="19"/>
        <v>43746.587128009262</v>
      </c>
    </row>
    <row r="1281" spans="1:10" x14ac:dyDescent="0.25">
      <c r="A1281" s="1" t="s">
        <v>1280</v>
      </c>
      <c r="B1281">
        <v>406.25</v>
      </c>
      <c r="C1281">
        <v>20.584240000000001</v>
      </c>
      <c r="D1281">
        <v>38</v>
      </c>
      <c r="E1281">
        <v>0</v>
      </c>
      <c r="F1281">
        <v>0</v>
      </c>
      <c r="G1281">
        <v>1</v>
      </c>
      <c r="H1281" t="s">
        <v>8740</v>
      </c>
      <c r="I1281">
        <v>530.625</v>
      </c>
      <c r="J1281" s="3">
        <f t="shared" si="19"/>
        <v>43746.587212071761</v>
      </c>
    </row>
    <row r="1282" spans="1:10" x14ac:dyDescent="0.25">
      <c r="A1282" s="1" t="s">
        <v>1281</v>
      </c>
      <c r="B1282">
        <v>406.25</v>
      </c>
      <c r="C1282">
        <v>20.584240000000001</v>
      </c>
      <c r="D1282">
        <v>38</v>
      </c>
      <c r="E1282">
        <v>0</v>
      </c>
      <c r="F1282">
        <v>0</v>
      </c>
      <c r="G1282">
        <v>1</v>
      </c>
      <c r="H1282" t="s">
        <v>8741</v>
      </c>
      <c r="I1282">
        <v>530.625</v>
      </c>
      <c r="J1282" s="3">
        <f t="shared" si="19"/>
        <v>43746.587295381942</v>
      </c>
    </row>
    <row r="1283" spans="1:10" x14ac:dyDescent="0.25">
      <c r="A1283" s="1" t="s">
        <v>1282</v>
      </c>
      <c r="B1283">
        <v>406.25</v>
      </c>
      <c r="C1283">
        <v>20.584240000000001</v>
      </c>
      <c r="D1283">
        <v>37</v>
      </c>
      <c r="E1283">
        <v>0</v>
      </c>
      <c r="F1283">
        <v>0</v>
      </c>
      <c r="G1283">
        <v>1</v>
      </c>
      <c r="H1283" t="s">
        <v>8742</v>
      </c>
      <c r="I1283">
        <v>530.8125</v>
      </c>
      <c r="J1283" s="3">
        <f t="shared" ref="J1283:J1346" si="20">(H1283/86400000)+25569+(7/24)</f>
        <v>43746.587378587959</v>
      </c>
    </row>
    <row r="1284" spans="1:10" x14ac:dyDescent="0.25">
      <c r="A1284" s="1" t="s">
        <v>1283</v>
      </c>
      <c r="B1284">
        <v>406.25</v>
      </c>
      <c r="C1284">
        <v>20.584240000000001</v>
      </c>
      <c r="D1284">
        <v>37</v>
      </c>
      <c r="E1284">
        <v>0</v>
      </c>
      <c r="F1284">
        <v>0</v>
      </c>
      <c r="G1284">
        <v>1</v>
      </c>
      <c r="H1284" t="s">
        <v>8743</v>
      </c>
      <c r="I1284">
        <v>530.625</v>
      </c>
      <c r="J1284" s="3">
        <f t="shared" si="20"/>
        <v>43746.587455740737</v>
      </c>
    </row>
    <row r="1285" spans="1:10" x14ac:dyDescent="0.25">
      <c r="A1285" s="1" t="s">
        <v>1284</v>
      </c>
      <c r="B1285">
        <v>406.25</v>
      </c>
      <c r="C1285">
        <v>20.584240000000001</v>
      </c>
      <c r="D1285">
        <v>38</v>
      </c>
      <c r="E1285">
        <v>0</v>
      </c>
      <c r="F1285">
        <v>0</v>
      </c>
      <c r="G1285">
        <v>1</v>
      </c>
      <c r="H1285" t="s">
        <v>8744</v>
      </c>
      <c r="I1285">
        <v>530.625</v>
      </c>
      <c r="J1285" s="3">
        <f t="shared" si="20"/>
        <v>43746.587550891199</v>
      </c>
    </row>
    <row r="1286" spans="1:10" x14ac:dyDescent="0.25">
      <c r="A1286" s="1" t="s">
        <v>1285</v>
      </c>
      <c r="B1286">
        <v>406.25</v>
      </c>
      <c r="C1286">
        <v>20.584240000000001</v>
      </c>
      <c r="D1286">
        <v>38</v>
      </c>
      <c r="E1286">
        <v>0</v>
      </c>
      <c r="F1286">
        <v>0</v>
      </c>
      <c r="G1286">
        <v>1</v>
      </c>
      <c r="H1286" t="s">
        <v>8745</v>
      </c>
      <c r="I1286">
        <v>530.625</v>
      </c>
      <c r="J1286" s="3">
        <f t="shared" si="20"/>
        <v>43746.587629409718</v>
      </c>
    </row>
    <row r="1287" spans="1:10" x14ac:dyDescent="0.25">
      <c r="A1287" s="1" t="s">
        <v>1286</v>
      </c>
      <c r="B1287">
        <v>406.25</v>
      </c>
      <c r="C1287">
        <v>20.584240000000001</v>
      </c>
      <c r="D1287">
        <v>38</v>
      </c>
      <c r="E1287">
        <v>0</v>
      </c>
      <c r="F1287">
        <v>0</v>
      </c>
      <c r="G1287">
        <v>1</v>
      </c>
      <c r="H1287" t="s">
        <v>8746</v>
      </c>
      <c r="I1287">
        <v>530.8125</v>
      </c>
      <c r="J1287" s="3">
        <f t="shared" si="20"/>
        <v>43746.587712835644</v>
      </c>
    </row>
    <row r="1288" spans="1:10" x14ac:dyDescent="0.25">
      <c r="A1288" s="1" t="s">
        <v>1287</v>
      </c>
      <c r="B1288">
        <v>406.25</v>
      </c>
      <c r="C1288">
        <v>20.584240000000001</v>
      </c>
      <c r="D1288">
        <v>38</v>
      </c>
      <c r="E1288">
        <v>0</v>
      </c>
      <c r="F1288">
        <v>0</v>
      </c>
      <c r="G1288">
        <v>1</v>
      </c>
      <c r="H1288" t="s">
        <v>8747</v>
      </c>
      <c r="I1288">
        <v>530.625</v>
      </c>
      <c r="J1288" s="3">
        <f t="shared" si="20"/>
        <v>43746.587784386567</v>
      </c>
    </row>
    <row r="1289" spans="1:10" x14ac:dyDescent="0.25">
      <c r="A1289" s="1" t="s">
        <v>1288</v>
      </c>
      <c r="B1289">
        <v>406.25</v>
      </c>
      <c r="C1289">
        <v>20.584240000000001</v>
      </c>
      <c r="D1289">
        <v>38</v>
      </c>
      <c r="E1289">
        <v>0</v>
      </c>
      <c r="F1289">
        <v>0</v>
      </c>
      <c r="G1289">
        <v>1</v>
      </c>
      <c r="H1289" t="s">
        <v>8748</v>
      </c>
      <c r="I1289">
        <v>530.625</v>
      </c>
      <c r="J1289" s="3">
        <f t="shared" si="20"/>
        <v>43746.587856018516</v>
      </c>
    </row>
    <row r="1290" spans="1:10" x14ac:dyDescent="0.25">
      <c r="A1290" s="1" t="s">
        <v>1289</v>
      </c>
      <c r="B1290">
        <v>406.25</v>
      </c>
      <c r="C1290">
        <v>20.584240000000001</v>
      </c>
      <c r="D1290">
        <v>39</v>
      </c>
      <c r="E1290">
        <v>0</v>
      </c>
      <c r="F1290">
        <v>0</v>
      </c>
      <c r="G1290">
        <v>1</v>
      </c>
      <c r="H1290" t="s">
        <v>8749</v>
      </c>
      <c r="I1290">
        <v>530.625</v>
      </c>
      <c r="J1290" s="3">
        <f t="shared" si="20"/>
        <v>43746.587939467594</v>
      </c>
    </row>
    <row r="1291" spans="1:10" x14ac:dyDescent="0.25">
      <c r="A1291" s="1" t="s">
        <v>1290</v>
      </c>
      <c r="B1291">
        <v>425</v>
      </c>
      <c r="C1291">
        <v>20.584240000000001</v>
      </c>
      <c r="D1291">
        <v>39</v>
      </c>
      <c r="E1291">
        <v>0</v>
      </c>
      <c r="F1291">
        <v>0</v>
      </c>
      <c r="G1291">
        <v>1</v>
      </c>
      <c r="H1291" t="s">
        <v>8750</v>
      </c>
      <c r="I1291">
        <v>536.25</v>
      </c>
      <c r="J1291" s="3">
        <f t="shared" si="20"/>
        <v>43746.588023032404</v>
      </c>
    </row>
    <row r="1292" spans="1:10" x14ac:dyDescent="0.25">
      <c r="A1292" s="1" t="s">
        <v>1291</v>
      </c>
      <c r="B1292">
        <v>406.25</v>
      </c>
      <c r="C1292">
        <v>20.584240000000001</v>
      </c>
      <c r="D1292">
        <v>39</v>
      </c>
      <c r="E1292">
        <v>0</v>
      </c>
      <c r="F1292">
        <v>0</v>
      </c>
      <c r="G1292">
        <v>1</v>
      </c>
      <c r="H1292" t="s">
        <v>8751</v>
      </c>
      <c r="I1292">
        <v>530.625</v>
      </c>
      <c r="J1292" s="3">
        <f t="shared" si="20"/>
        <v>43746.588108958334</v>
      </c>
    </row>
    <row r="1293" spans="1:10" x14ac:dyDescent="0.25">
      <c r="A1293" s="1" t="s">
        <v>1292</v>
      </c>
      <c r="B1293">
        <v>406.25</v>
      </c>
      <c r="C1293">
        <v>20.584240000000001</v>
      </c>
      <c r="D1293">
        <v>38</v>
      </c>
      <c r="E1293">
        <v>0</v>
      </c>
      <c r="F1293">
        <v>0</v>
      </c>
      <c r="G1293">
        <v>1</v>
      </c>
      <c r="H1293" t="s">
        <v>8752</v>
      </c>
      <c r="I1293">
        <v>530.625</v>
      </c>
      <c r="J1293" s="3">
        <f t="shared" si="20"/>
        <v>43746.5881896875</v>
      </c>
    </row>
    <row r="1294" spans="1:10" x14ac:dyDescent="0.25">
      <c r="A1294" s="1" t="s">
        <v>1293</v>
      </c>
      <c r="B1294">
        <v>406.25</v>
      </c>
      <c r="C1294">
        <v>20.584240000000001</v>
      </c>
      <c r="D1294">
        <v>37</v>
      </c>
      <c r="E1294">
        <v>0</v>
      </c>
      <c r="F1294">
        <v>0</v>
      </c>
      <c r="G1294">
        <v>1</v>
      </c>
      <c r="H1294" t="s">
        <v>8753</v>
      </c>
      <c r="I1294">
        <v>530.625</v>
      </c>
      <c r="J1294" s="3">
        <f t="shared" si="20"/>
        <v>43746.588273506939</v>
      </c>
    </row>
    <row r="1295" spans="1:10" x14ac:dyDescent="0.25">
      <c r="A1295" s="1" t="s">
        <v>1294</v>
      </c>
      <c r="B1295">
        <v>406.25</v>
      </c>
      <c r="C1295">
        <v>20.584240000000001</v>
      </c>
      <c r="D1295">
        <v>35</v>
      </c>
      <c r="E1295">
        <v>0</v>
      </c>
      <c r="F1295">
        <v>0</v>
      </c>
      <c r="G1295">
        <v>1</v>
      </c>
      <c r="H1295" t="s">
        <v>8754</v>
      </c>
      <c r="I1295">
        <v>530.8125</v>
      </c>
      <c r="J1295" s="3">
        <f t="shared" si="20"/>
        <v>43746.588345138887</v>
      </c>
    </row>
    <row r="1296" spans="1:10" x14ac:dyDescent="0.25">
      <c r="A1296" s="1" t="s">
        <v>1295</v>
      </c>
      <c r="B1296">
        <v>440.625</v>
      </c>
      <c r="C1296">
        <v>20.584240000000001</v>
      </c>
      <c r="D1296">
        <v>36</v>
      </c>
      <c r="E1296">
        <v>0</v>
      </c>
      <c r="F1296">
        <v>0</v>
      </c>
      <c r="G1296">
        <v>1</v>
      </c>
      <c r="H1296" t="s">
        <v>8755</v>
      </c>
      <c r="I1296">
        <v>541.875</v>
      </c>
      <c r="J1296" s="3">
        <f t="shared" si="20"/>
        <v>43746.588428587966</v>
      </c>
    </row>
    <row r="1297" spans="1:10" x14ac:dyDescent="0.25">
      <c r="A1297" s="1" t="s">
        <v>1296</v>
      </c>
      <c r="B1297">
        <v>406.25</v>
      </c>
      <c r="C1297">
        <v>20.584240000000001</v>
      </c>
      <c r="D1297">
        <v>40</v>
      </c>
      <c r="E1297">
        <v>0</v>
      </c>
      <c r="F1297">
        <v>0</v>
      </c>
      <c r="G1297">
        <v>1</v>
      </c>
      <c r="H1297" t="s">
        <v>8756</v>
      </c>
      <c r="I1297">
        <v>530.8125</v>
      </c>
      <c r="J1297" s="3">
        <f t="shared" si="20"/>
        <v>43746.588536319447</v>
      </c>
    </row>
    <row r="1298" spans="1:10" x14ac:dyDescent="0.25">
      <c r="A1298" s="1" t="s">
        <v>1297</v>
      </c>
      <c r="B1298">
        <v>406.25</v>
      </c>
      <c r="C1298">
        <v>20.584240000000001</v>
      </c>
      <c r="D1298">
        <v>40</v>
      </c>
      <c r="E1298">
        <v>0</v>
      </c>
      <c r="F1298">
        <v>0</v>
      </c>
      <c r="G1298">
        <v>1</v>
      </c>
      <c r="H1298" t="s">
        <v>8757</v>
      </c>
      <c r="I1298">
        <v>530.625</v>
      </c>
      <c r="J1298" s="3">
        <f t="shared" si="20"/>
        <v>43746.588619409718</v>
      </c>
    </row>
    <row r="1299" spans="1:10" x14ac:dyDescent="0.25">
      <c r="A1299" s="1" t="s">
        <v>1298</v>
      </c>
      <c r="B1299">
        <v>406.25</v>
      </c>
      <c r="C1299">
        <v>20.584240000000001</v>
      </c>
      <c r="D1299">
        <v>38</v>
      </c>
      <c r="E1299">
        <v>0</v>
      </c>
      <c r="F1299">
        <v>0</v>
      </c>
      <c r="G1299">
        <v>1</v>
      </c>
      <c r="H1299" t="s">
        <v>8758</v>
      </c>
      <c r="I1299">
        <v>530.625</v>
      </c>
      <c r="J1299" s="3">
        <f t="shared" si="20"/>
        <v>43746.588702881942</v>
      </c>
    </row>
    <row r="1300" spans="1:10" x14ac:dyDescent="0.25">
      <c r="A1300" s="1" t="s">
        <v>1299</v>
      </c>
      <c r="B1300">
        <v>406.25</v>
      </c>
      <c r="C1300">
        <v>20.584240000000001</v>
      </c>
      <c r="D1300">
        <v>39</v>
      </c>
      <c r="E1300">
        <v>0</v>
      </c>
      <c r="F1300">
        <v>0</v>
      </c>
      <c r="G1300">
        <v>1</v>
      </c>
      <c r="H1300" t="s">
        <v>8759</v>
      </c>
      <c r="I1300">
        <v>530.625</v>
      </c>
      <c r="J1300" s="3">
        <f t="shared" si="20"/>
        <v>43746.588800868056</v>
      </c>
    </row>
    <row r="1301" spans="1:10" x14ac:dyDescent="0.25">
      <c r="A1301" s="1" t="s">
        <v>1300</v>
      </c>
      <c r="B1301">
        <v>406.25</v>
      </c>
      <c r="C1301">
        <v>20.584240000000001</v>
      </c>
      <c r="D1301">
        <v>39</v>
      </c>
      <c r="E1301">
        <v>0</v>
      </c>
      <c r="F1301">
        <v>0</v>
      </c>
      <c r="G1301">
        <v>1</v>
      </c>
      <c r="H1301" t="s">
        <v>8760</v>
      </c>
      <c r="I1301">
        <v>530.625</v>
      </c>
      <c r="J1301" s="3">
        <f t="shared" si="20"/>
        <v>43746.588881770826</v>
      </c>
    </row>
    <row r="1302" spans="1:10" x14ac:dyDescent="0.25">
      <c r="A1302" s="1" t="s">
        <v>1301</v>
      </c>
      <c r="B1302">
        <v>406.25</v>
      </c>
      <c r="C1302">
        <v>20.584240000000001</v>
      </c>
      <c r="D1302">
        <v>39</v>
      </c>
      <c r="E1302">
        <v>0</v>
      </c>
      <c r="F1302">
        <v>0</v>
      </c>
      <c r="G1302">
        <v>1</v>
      </c>
      <c r="H1302" t="s">
        <v>8761</v>
      </c>
      <c r="I1302">
        <v>530.8125</v>
      </c>
      <c r="J1302" s="3">
        <f t="shared" si="20"/>
        <v>43746.588965347219</v>
      </c>
    </row>
    <row r="1303" spans="1:10" x14ac:dyDescent="0.25">
      <c r="A1303" s="1" t="s">
        <v>1302</v>
      </c>
      <c r="B1303">
        <v>406.25</v>
      </c>
      <c r="C1303">
        <v>20.584240000000001</v>
      </c>
      <c r="D1303">
        <v>41</v>
      </c>
      <c r="E1303">
        <v>0</v>
      </c>
      <c r="F1303">
        <v>0</v>
      </c>
      <c r="G1303">
        <v>1</v>
      </c>
      <c r="H1303" t="s">
        <v>8762</v>
      </c>
      <c r="I1303">
        <v>530.8125</v>
      </c>
      <c r="J1303" s="3">
        <f t="shared" si="20"/>
        <v>43746.58904890046</v>
      </c>
    </row>
    <row r="1304" spans="1:10" x14ac:dyDescent="0.25">
      <c r="A1304" s="1" t="s">
        <v>1303</v>
      </c>
      <c r="B1304">
        <v>406.25</v>
      </c>
      <c r="C1304">
        <v>20.584240000000001</v>
      </c>
      <c r="D1304">
        <v>41</v>
      </c>
      <c r="E1304">
        <v>0</v>
      </c>
      <c r="F1304">
        <v>0</v>
      </c>
      <c r="G1304">
        <v>1</v>
      </c>
      <c r="H1304" t="s">
        <v>8763</v>
      </c>
      <c r="I1304">
        <v>530.625</v>
      </c>
      <c r="J1304" s="3">
        <f t="shared" si="20"/>
        <v>43746.589132372683</v>
      </c>
    </row>
    <row r="1305" spans="1:10" x14ac:dyDescent="0.25">
      <c r="A1305" s="1" t="s">
        <v>1304</v>
      </c>
      <c r="B1305">
        <v>406.25</v>
      </c>
      <c r="C1305">
        <v>20.584240000000001</v>
      </c>
      <c r="D1305">
        <v>40</v>
      </c>
      <c r="E1305">
        <v>0</v>
      </c>
      <c r="F1305">
        <v>0</v>
      </c>
      <c r="G1305">
        <v>1</v>
      </c>
      <c r="H1305" t="s">
        <v>8764</v>
      </c>
      <c r="I1305">
        <v>530.625</v>
      </c>
      <c r="J1305" s="3">
        <f t="shared" si="20"/>
        <v>43746.589215590277</v>
      </c>
    </row>
    <row r="1306" spans="1:10" x14ac:dyDescent="0.25">
      <c r="A1306" s="1" t="s">
        <v>1305</v>
      </c>
      <c r="B1306">
        <v>406.25</v>
      </c>
      <c r="C1306">
        <v>20.584240000000001</v>
      </c>
      <c r="D1306">
        <v>40</v>
      </c>
      <c r="E1306">
        <v>0</v>
      </c>
      <c r="F1306">
        <v>0</v>
      </c>
      <c r="G1306">
        <v>1</v>
      </c>
      <c r="H1306" t="s">
        <v>8765</v>
      </c>
      <c r="I1306">
        <v>530.625</v>
      </c>
      <c r="J1306" s="3">
        <f t="shared" si="20"/>
        <v>43746.589287233794</v>
      </c>
    </row>
    <row r="1307" spans="1:10" x14ac:dyDescent="0.25">
      <c r="A1307" s="1" t="s">
        <v>1306</v>
      </c>
      <c r="B1307">
        <v>406.25</v>
      </c>
      <c r="C1307">
        <v>20.584240000000001</v>
      </c>
      <c r="D1307">
        <v>41</v>
      </c>
      <c r="E1307">
        <v>0</v>
      </c>
      <c r="F1307">
        <v>0</v>
      </c>
      <c r="G1307">
        <v>1</v>
      </c>
      <c r="H1307" t="s">
        <v>8766</v>
      </c>
      <c r="I1307">
        <v>530.625</v>
      </c>
      <c r="J1307" s="3">
        <f t="shared" si="20"/>
        <v>43746.589370775466</v>
      </c>
    </row>
    <row r="1308" spans="1:10" x14ac:dyDescent="0.25">
      <c r="A1308" s="1" t="s">
        <v>1307</v>
      </c>
      <c r="B1308">
        <v>406.25</v>
      </c>
      <c r="C1308">
        <v>20.584240000000001</v>
      </c>
      <c r="D1308">
        <v>42</v>
      </c>
      <c r="E1308">
        <v>0</v>
      </c>
      <c r="F1308">
        <v>0</v>
      </c>
      <c r="G1308">
        <v>1</v>
      </c>
      <c r="H1308" t="s">
        <v>8767</v>
      </c>
      <c r="I1308">
        <v>530.8125</v>
      </c>
      <c r="J1308" s="3">
        <f t="shared" si="20"/>
        <v>43746.589454351844</v>
      </c>
    </row>
    <row r="1309" spans="1:10" x14ac:dyDescent="0.25">
      <c r="A1309" s="1" t="s">
        <v>1308</v>
      </c>
      <c r="B1309">
        <v>406.25</v>
      </c>
      <c r="C1309">
        <v>20.584240000000001</v>
      </c>
      <c r="D1309">
        <v>46</v>
      </c>
      <c r="E1309">
        <v>0</v>
      </c>
      <c r="F1309">
        <v>0</v>
      </c>
      <c r="G1309">
        <v>1</v>
      </c>
      <c r="H1309" t="s">
        <v>8768</v>
      </c>
      <c r="I1309">
        <v>530.625</v>
      </c>
      <c r="J1309" s="3">
        <f t="shared" si="20"/>
        <v>43746.589537800923</v>
      </c>
    </row>
    <row r="1310" spans="1:10" x14ac:dyDescent="0.25">
      <c r="A1310" s="1" t="s">
        <v>1309</v>
      </c>
      <c r="B1310">
        <v>406.25</v>
      </c>
      <c r="C1310">
        <v>20.584240000000001</v>
      </c>
      <c r="D1310">
        <v>47</v>
      </c>
      <c r="E1310">
        <v>0</v>
      </c>
      <c r="F1310">
        <v>0</v>
      </c>
      <c r="G1310">
        <v>1</v>
      </c>
      <c r="H1310" t="s">
        <v>8769</v>
      </c>
      <c r="I1310">
        <v>530.625</v>
      </c>
      <c r="J1310" s="3">
        <f t="shared" si="20"/>
        <v>43746.589621250001</v>
      </c>
    </row>
    <row r="1311" spans="1:10" x14ac:dyDescent="0.25">
      <c r="A1311" s="1" t="s">
        <v>1310</v>
      </c>
      <c r="B1311">
        <v>403.125</v>
      </c>
      <c r="C1311">
        <v>20.584240000000001</v>
      </c>
      <c r="D1311">
        <v>50</v>
      </c>
      <c r="E1311">
        <v>0</v>
      </c>
      <c r="F1311">
        <v>0</v>
      </c>
      <c r="G1311">
        <v>1</v>
      </c>
      <c r="H1311" t="s">
        <v>8770</v>
      </c>
      <c r="I1311">
        <v>529.875</v>
      </c>
      <c r="J1311" s="3">
        <f t="shared" si="20"/>
        <v>43746.589704571757</v>
      </c>
    </row>
    <row r="1312" spans="1:10" x14ac:dyDescent="0.25">
      <c r="A1312" s="1" t="s">
        <v>1311</v>
      </c>
      <c r="B1312">
        <v>403.125</v>
      </c>
      <c r="C1312">
        <v>20.584240000000001</v>
      </c>
      <c r="D1312">
        <v>50</v>
      </c>
      <c r="E1312">
        <v>0</v>
      </c>
      <c r="F1312">
        <v>0</v>
      </c>
      <c r="G1312">
        <v>1</v>
      </c>
      <c r="H1312" t="s">
        <v>8771</v>
      </c>
      <c r="I1312">
        <v>529.875</v>
      </c>
      <c r="J1312" s="3">
        <f t="shared" si="20"/>
        <v>43746.589776331013</v>
      </c>
    </row>
    <row r="1313" spans="1:10" x14ac:dyDescent="0.25">
      <c r="A1313" s="1" t="s">
        <v>1312</v>
      </c>
      <c r="B1313">
        <v>403.125</v>
      </c>
      <c r="C1313">
        <v>20.584240000000001</v>
      </c>
      <c r="D1313">
        <v>50</v>
      </c>
      <c r="E1313">
        <v>0</v>
      </c>
      <c r="F1313">
        <v>0</v>
      </c>
      <c r="G1313">
        <v>1</v>
      </c>
      <c r="H1313" t="s">
        <v>8772</v>
      </c>
      <c r="I1313">
        <v>529.875</v>
      </c>
      <c r="J1313" s="3">
        <f t="shared" si="20"/>
        <v>43746.589860138884</v>
      </c>
    </row>
    <row r="1314" spans="1:10" x14ac:dyDescent="0.25">
      <c r="A1314" s="1" t="s">
        <v>1313</v>
      </c>
      <c r="B1314">
        <v>421.875</v>
      </c>
      <c r="C1314">
        <v>20.584240000000001</v>
      </c>
      <c r="D1314">
        <v>53</v>
      </c>
      <c r="E1314">
        <v>0</v>
      </c>
      <c r="F1314">
        <v>0</v>
      </c>
      <c r="G1314">
        <v>1</v>
      </c>
      <c r="H1314" t="s">
        <v>8773</v>
      </c>
      <c r="I1314">
        <v>535.875</v>
      </c>
      <c r="J1314" s="3">
        <f t="shared" si="20"/>
        <v>43746.589943356477</v>
      </c>
    </row>
    <row r="1315" spans="1:10" x14ac:dyDescent="0.25">
      <c r="A1315" s="1" t="s">
        <v>1314</v>
      </c>
      <c r="B1315">
        <v>403.125</v>
      </c>
      <c r="C1315">
        <v>20.584240000000001</v>
      </c>
      <c r="D1315">
        <v>53</v>
      </c>
      <c r="E1315">
        <v>0</v>
      </c>
      <c r="F1315">
        <v>0</v>
      </c>
      <c r="G1315">
        <v>1</v>
      </c>
      <c r="H1315" t="s">
        <v>8774</v>
      </c>
      <c r="I1315">
        <v>529.875</v>
      </c>
      <c r="J1315" s="3">
        <f t="shared" si="20"/>
        <v>43746.590026678234</v>
      </c>
    </row>
    <row r="1316" spans="1:10" x14ac:dyDescent="0.25">
      <c r="A1316" s="1" t="s">
        <v>1315</v>
      </c>
      <c r="B1316">
        <v>403.125</v>
      </c>
      <c r="C1316">
        <v>20.584240000000001</v>
      </c>
      <c r="D1316">
        <v>52</v>
      </c>
      <c r="E1316">
        <v>0</v>
      </c>
      <c r="F1316">
        <v>0</v>
      </c>
      <c r="G1316">
        <v>1</v>
      </c>
      <c r="H1316" t="s">
        <v>8775</v>
      </c>
      <c r="I1316">
        <v>529.875</v>
      </c>
      <c r="J1316" s="3">
        <f t="shared" si="20"/>
        <v>43746.590110370373</v>
      </c>
    </row>
    <row r="1317" spans="1:10" x14ac:dyDescent="0.25">
      <c r="A1317" s="1" t="s">
        <v>1316</v>
      </c>
      <c r="B1317">
        <v>406.25</v>
      </c>
      <c r="C1317">
        <v>20.584240000000001</v>
      </c>
      <c r="D1317">
        <v>51</v>
      </c>
      <c r="E1317">
        <v>0</v>
      </c>
      <c r="F1317">
        <v>0</v>
      </c>
      <c r="G1317">
        <v>1</v>
      </c>
      <c r="H1317" t="s">
        <v>8776</v>
      </c>
      <c r="I1317">
        <v>530.0625</v>
      </c>
      <c r="J1317" s="3">
        <f t="shared" si="20"/>
        <v>43746.590193472221</v>
      </c>
    </row>
    <row r="1318" spans="1:10" x14ac:dyDescent="0.25">
      <c r="A1318" s="1" t="s">
        <v>1317</v>
      </c>
      <c r="B1318">
        <v>403.125</v>
      </c>
      <c r="C1318">
        <v>20.584240000000001</v>
      </c>
      <c r="D1318">
        <v>51</v>
      </c>
      <c r="E1318">
        <v>0</v>
      </c>
      <c r="F1318">
        <v>0</v>
      </c>
      <c r="G1318">
        <v>1</v>
      </c>
      <c r="H1318" t="s">
        <v>8777</v>
      </c>
      <c r="I1318">
        <v>529.875</v>
      </c>
      <c r="J1318" s="3">
        <f t="shared" si="20"/>
        <v>43746.590265104162</v>
      </c>
    </row>
    <row r="1319" spans="1:10" x14ac:dyDescent="0.25">
      <c r="A1319" s="1" t="s">
        <v>1318</v>
      </c>
      <c r="B1319">
        <v>421.875</v>
      </c>
      <c r="C1319">
        <v>20.531590000000001</v>
      </c>
      <c r="D1319">
        <v>48</v>
      </c>
      <c r="E1319">
        <v>0</v>
      </c>
      <c r="F1319">
        <v>0</v>
      </c>
      <c r="G1319">
        <v>1</v>
      </c>
      <c r="H1319" t="s">
        <v>8778</v>
      </c>
      <c r="I1319">
        <v>535.875</v>
      </c>
      <c r="J1319" s="3">
        <f t="shared" si="20"/>
        <v>43746.590349016202</v>
      </c>
    </row>
    <row r="1320" spans="1:10" x14ac:dyDescent="0.25">
      <c r="A1320" s="1" t="s">
        <v>1319</v>
      </c>
      <c r="B1320">
        <v>406.25</v>
      </c>
      <c r="C1320">
        <v>20.584240000000001</v>
      </c>
      <c r="D1320">
        <v>49</v>
      </c>
      <c r="E1320">
        <v>0</v>
      </c>
      <c r="F1320">
        <v>0</v>
      </c>
      <c r="G1320">
        <v>1</v>
      </c>
      <c r="H1320" t="s">
        <v>8779</v>
      </c>
      <c r="I1320">
        <v>530.625</v>
      </c>
      <c r="J1320" s="3">
        <f t="shared" si="20"/>
        <v>43746.59043236111</v>
      </c>
    </row>
    <row r="1321" spans="1:10" x14ac:dyDescent="0.25">
      <c r="A1321" s="1" t="s">
        <v>1320</v>
      </c>
      <c r="B1321">
        <v>406.25</v>
      </c>
      <c r="C1321">
        <v>20.584240000000001</v>
      </c>
      <c r="D1321">
        <v>49</v>
      </c>
      <c r="E1321">
        <v>0</v>
      </c>
      <c r="F1321">
        <v>0</v>
      </c>
      <c r="G1321">
        <v>1</v>
      </c>
      <c r="H1321" t="s">
        <v>8780</v>
      </c>
      <c r="I1321">
        <v>530.625</v>
      </c>
      <c r="J1321" s="3">
        <f t="shared" si="20"/>
        <v>43746.590515578697</v>
      </c>
    </row>
    <row r="1322" spans="1:10" x14ac:dyDescent="0.25">
      <c r="A1322" s="1" t="s">
        <v>1321</v>
      </c>
      <c r="B1322">
        <v>406.25</v>
      </c>
      <c r="C1322">
        <v>20.584240000000001</v>
      </c>
      <c r="D1322">
        <v>49</v>
      </c>
      <c r="E1322">
        <v>0</v>
      </c>
      <c r="F1322">
        <v>0</v>
      </c>
      <c r="G1322">
        <v>1</v>
      </c>
      <c r="H1322" t="s">
        <v>8781</v>
      </c>
      <c r="I1322">
        <v>530.625</v>
      </c>
      <c r="J1322" s="3">
        <f t="shared" si="20"/>
        <v>43746.590587442122</v>
      </c>
    </row>
    <row r="1323" spans="1:10" x14ac:dyDescent="0.25">
      <c r="A1323" s="1" t="s">
        <v>1322</v>
      </c>
      <c r="B1323">
        <v>406.25</v>
      </c>
      <c r="C1323">
        <v>20.531590000000001</v>
      </c>
      <c r="D1323">
        <v>47</v>
      </c>
      <c r="E1323">
        <v>0</v>
      </c>
      <c r="F1323">
        <v>0</v>
      </c>
      <c r="G1323">
        <v>1</v>
      </c>
      <c r="H1323" t="s">
        <v>8782</v>
      </c>
      <c r="I1323">
        <v>530.625</v>
      </c>
      <c r="J1323" s="3">
        <f t="shared" si="20"/>
        <v>43746.590659085647</v>
      </c>
    </row>
    <row r="1324" spans="1:10" x14ac:dyDescent="0.25">
      <c r="A1324" s="1" t="s">
        <v>1323</v>
      </c>
      <c r="B1324">
        <v>406.25</v>
      </c>
      <c r="C1324">
        <v>20.584240000000001</v>
      </c>
      <c r="D1324">
        <v>45</v>
      </c>
      <c r="E1324">
        <v>0</v>
      </c>
      <c r="F1324">
        <v>0</v>
      </c>
      <c r="G1324">
        <v>1</v>
      </c>
      <c r="H1324" t="s">
        <v>8783</v>
      </c>
      <c r="I1324">
        <v>530.625</v>
      </c>
      <c r="J1324" s="3">
        <f t="shared" si="20"/>
        <v>43746.590742650464</v>
      </c>
    </row>
    <row r="1325" spans="1:10" x14ac:dyDescent="0.25">
      <c r="A1325" s="1" t="s">
        <v>1324</v>
      </c>
      <c r="B1325">
        <v>403.125</v>
      </c>
      <c r="C1325">
        <v>20.584240000000001</v>
      </c>
      <c r="D1325">
        <v>45</v>
      </c>
      <c r="E1325">
        <v>0</v>
      </c>
      <c r="F1325">
        <v>0</v>
      </c>
      <c r="G1325">
        <v>1</v>
      </c>
      <c r="H1325" t="s">
        <v>8784</v>
      </c>
      <c r="I1325">
        <v>529.875</v>
      </c>
      <c r="J1325" s="3">
        <f t="shared" si="20"/>
        <v>43746.590825983796</v>
      </c>
    </row>
    <row r="1326" spans="1:10" x14ac:dyDescent="0.25">
      <c r="A1326" s="1" t="s">
        <v>1325</v>
      </c>
      <c r="B1326">
        <v>403.125</v>
      </c>
      <c r="C1326">
        <v>20.584240000000001</v>
      </c>
      <c r="D1326">
        <v>44</v>
      </c>
      <c r="E1326">
        <v>0</v>
      </c>
      <c r="F1326">
        <v>0</v>
      </c>
      <c r="G1326">
        <v>1</v>
      </c>
      <c r="H1326" t="s">
        <v>8785</v>
      </c>
      <c r="I1326">
        <v>529.875</v>
      </c>
      <c r="J1326" s="3">
        <f t="shared" si="20"/>
        <v>43746.590909444443</v>
      </c>
    </row>
    <row r="1327" spans="1:10" x14ac:dyDescent="0.25">
      <c r="A1327" s="1" t="s">
        <v>1326</v>
      </c>
      <c r="B1327">
        <v>403.125</v>
      </c>
      <c r="C1327">
        <v>20.584240000000001</v>
      </c>
      <c r="D1327">
        <v>44</v>
      </c>
      <c r="E1327">
        <v>0</v>
      </c>
      <c r="F1327">
        <v>0</v>
      </c>
      <c r="G1327">
        <v>1</v>
      </c>
      <c r="H1327" t="s">
        <v>8786</v>
      </c>
      <c r="I1327">
        <v>529.875</v>
      </c>
      <c r="J1327" s="3">
        <f t="shared" si="20"/>
        <v>43746.590993009253</v>
      </c>
    </row>
    <row r="1328" spans="1:10" x14ac:dyDescent="0.25">
      <c r="A1328" s="1" t="s">
        <v>1327</v>
      </c>
      <c r="B1328">
        <v>406.25</v>
      </c>
      <c r="C1328">
        <v>20.584240000000001</v>
      </c>
      <c r="D1328">
        <v>44</v>
      </c>
      <c r="E1328">
        <v>0</v>
      </c>
      <c r="F1328">
        <v>0</v>
      </c>
      <c r="G1328">
        <v>1</v>
      </c>
      <c r="H1328" t="s">
        <v>8787</v>
      </c>
      <c r="I1328">
        <v>530.625</v>
      </c>
      <c r="J1328" s="3">
        <f t="shared" si="20"/>
        <v>43746.591076458331</v>
      </c>
    </row>
    <row r="1329" spans="1:10" x14ac:dyDescent="0.25">
      <c r="A1329" s="1" t="s">
        <v>1328</v>
      </c>
      <c r="B1329">
        <v>406.25</v>
      </c>
      <c r="C1329">
        <v>20.584240000000001</v>
      </c>
      <c r="D1329">
        <v>44</v>
      </c>
      <c r="E1329">
        <v>0</v>
      </c>
      <c r="F1329">
        <v>0</v>
      </c>
      <c r="G1329">
        <v>1</v>
      </c>
      <c r="H1329" t="s">
        <v>8788</v>
      </c>
      <c r="I1329">
        <v>530.8125</v>
      </c>
      <c r="J1329" s="3">
        <f t="shared" si="20"/>
        <v>43746.591160011572</v>
      </c>
    </row>
    <row r="1330" spans="1:10" x14ac:dyDescent="0.25">
      <c r="A1330" s="1" t="s">
        <v>1329</v>
      </c>
      <c r="B1330">
        <v>406.25</v>
      </c>
      <c r="C1330">
        <v>20.584240000000001</v>
      </c>
      <c r="D1330">
        <v>43</v>
      </c>
      <c r="E1330">
        <v>0</v>
      </c>
      <c r="F1330">
        <v>0</v>
      </c>
      <c r="G1330">
        <v>1</v>
      </c>
      <c r="H1330" t="s">
        <v>8789</v>
      </c>
      <c r="I1330">
        <v>530.8125</v>
      </c>
      <c r="J1330" s="3">
        <f t="shared" si="20"/>
        <v>43746.591256134256</v>
      </c>
    </row>
    <row r="1331" spans="1:10" x14ac:dyDescent="0.25">
      <c r="A1331" s="1" t="s">
        <v>1330</v>
      </c>
      <c r="B1331">
        <v>425</v>
      </c>
      <c r="C1331">
        <v>20.584240000000001</v>
      </c>
      <c r="D1331">
        <v>44</v>
      </c>
      <c r="E1331">
        <v>0</v>
      </c>
      <c r="F1331">
        <v>0</v>
      </c>
      <c r="G1331">
        <v>1</v>
      </c>
      <c r="H1331" t="s">
        <v>8790</v>
      </c>
      <c r="I1331">
        <v>536.625</v>
      </c>
      <c r="J1331" s="3">
        <f t="shared" si="20"/>
        <v>43746.591338749997</v>
      </c>
    </row>
    <row r="1332" spans="1:10" x14ac:dyDescent="0.25">
      <c r="A1332" s="1" t="s">
        <v>1331</v>
      </c>
      <c r="B1332">
        <v>406.25</v>
      </c>
      <c r="C1332">
        <v>20.584240000000001</v>
      </c>
      <c r="D1332">
        <v>46</v>
      </c>
      <c r="E1332">
        <v>0</v>
      </c>
      <c r="F1332">
        <v>0</v>
      </c>
      <c r="G1332">
        <v>1</v>
      </c>
      <c r="H1332" t="s">
        <v>8791</v>
      </c>
      <c r="I1332">
        <v>530.625</v>
      </c>
      <c r="J1332" s="3">
        <f t="shared" si="20"/>
        <v>43746.591410381945</v>
      </c>
    </row>
    <row r="1333" spans="1:10" x14ac:dyDescent="0.25">
      <c r="A1333" s="1" t="s">
        <v>1332</v>
      </c>
      <c r="B1333">
        <v>406.25</v>
      </c>
      <c r="C1333">
        <v>20.584240000000001</v>
      </c>
      <c r="D1333">
        <v>46</v>
      </c>
      <c r="E1333">
        <v>0</v>
      </c>
      <c r="F1333">
        <v>0</v>
      </c>
      <c r="G1333">
        <v>1</v>
      </c>
      <c r="H1333" t="s">
        <v>8792</v>
      </c>
      <c r="I1333">
        <v>530.8125</v>
      </c>
      <c r="J1333" s="3">
        <f t="shared" si="20"/>
        <v>43746.591481921292</v>
      </c>
    </row>
    <row r="1334" spans="1:10" x14ac:dyDescent="0.25">
      <c r="A1334" s="1" t="s">
        <v>1333</v>
      </c>
      <c r="B1334">
        <v>406.25</v>
      </c>
      <c r="C1334">
        <v>20.584240000000001</v>
      </c>
      <c r="D1334">
        <v>47</v>
      </c>
      <c r="E1334">
        <v>0</v>
      </c>
      <c r="F1334">
        <v>0</v>
      </c>
      <c r="G1334">
        <v>1</v>
      </c>
      <c r="H1334" t="s">
        <v>8793</v>
      </c>
      <c r="I1334">
        <v>530.625</v>
      </c>
      <c r="J1334" s="3">
        <f t="shared" si="20"/>
        <v>43746.591553784725</v>
      </c>
    </row>
    <row r="1335" spans="1:10" x14ac:dyDescent="0.25">
      <c r="A1335" s="1" t="s">
        <v>1334</v>
      </c>
      <c r="B1335">
        <v>406.25</v>
      </c>
      <c r="C1335">
        <v>20.584240000000001</v>
      </c>
      <c r="D1335">
        <v>48</v>
      </c>
      <c r="E1335">
        <v>0</v>
      </c>
      <c r="F1335">
        <v>0</v>
      </c>
      <c r="G1335">
        <v>1</v>
      </c>
      <c r="H1335" t="s">
        <v>8794</v>
      </c>
      <c r="I1335">
        <v>530.8125</v>
      </c>
      <c r="J1335" s="3">
        <f t="shared" si="20"/>
        <v>43746.591625092587</v>
      </c>
    </row>
    <row r="1336" spans="1:10" x14ac:dyDescent="0.25">
      <c r="A1336" s="1" t="s">
        <v>1335</v>
      </c>
      <c r="B1336">
        <v>406.25</v>
      </c>
      <c r="C1336">
        <v>20.584240000000001</v>
      </c>
      <c r="D1336">
        <v>48</v>
      </c>
      <c r="E1336">
        <v>0</v>
      </c>
      <c r="F1336">
        <v>0</v>
      </c>
      <c r="G1336">
        <v>1</v>
      </c>
      <c r="H1336" t="s">
        <v>8795</v>
      </c>
      <c r="I1336">
        <v>530.625</v>
      </c>
      <c r="J1336" s="3">
        <f t="shared" si="20"/>
        <v>43746.59170853009</v>
      </c>
    </row>
    <row r="1337" spans="1:10" x14ac:dyDescent="0.25">
      <c r="A1337" s="1" t="s">
        <v>1336</v>
      </c>
      <c r="B1337">
        <v>406.25</v>
      </c>
      <c r="C1337">
        <v>20.584240000000001</v>
      </c>
      <c r="D1337">
        <v>50</v>
      </c>
      <c r="E1337">
        <v>0</v>
      </c>
      <c r="F1337">
        <v>0</v>
      </c>
      <c r="G1337">
        <v>1</v>
      </c>
      <c r="H1337" t="s">
        <v>8796</v>
      </c>
      <c r="I1337">
        <v>530.8125</v>
      </c>
      <c r="J1337" s="3">
        <f t="shared" si="20"/>
        <v>43746.591780289345</v>
      </c>
    </row>
    <row r="1338" spans="1:10" x14ac:dyDescent="0.25">
      <c r="A1338" s="1" t="s">
        <v>1337</v>
      </c>
      <c r="B1338">
        <v>421.875</v>
      </c>
      <c r="C1338">
        <v>20.584240000000001</v>
      </c>
      <c r="D1338">
        <v>50</v>
      </c>
      <c r="E1338">
        <v>0</v>
      </c>
      <c r="F1338">
        <v>0</v>
      </c>
      <c r="G1338">
        <v>1</v>
      </c>
      <c r="H1338" t="s">
        <v>8797</v>
      </c>
      <c r="I1338">
        <v>535.875</v>
      </c>
      <c r="J1338" s="3">
        <f t="shared" si="20"/>
        <v>43746.591851585647</v>
      </c>
    </row>
    <row r="1339" spans="1:10" x14ac:dyDescent="0.25">
      <c r="A1339" s="1" t="s">
        <v>1338</v>
      </c>
      <c r="B1339">
        <v>403.125</v>
      </c>
      <c r="C1339">
        <v>20.584240000000001</v>
      </c>
      <c r="D1339">
        <v>50</v>
      </c>
      <c r="E1339">
        <v>0</v>
      </c>
      <c r="F1339">
        <v>0</v>
      </c>
      <c r="G1339">
        <v>1</v>
      </c>
      <c r="H1339" t="s">
        <v>8798</v>
      </c>
      <c r="I1339">
        <v>529.875</v>
      </c>
      <c r="J1339" s="3">
        <f t="shared" si="20"/>
        <v>43746.59192421296</v>
      </c>
    </row>
    <row r="1340" spans="1:10" x14ac:dyDescent="0.25">
      <c r="A1340" s="1" t="s">
        <v>1339</v>
      </c>
      <c r="B1340">
        <v>403.125</v>
      </c>
      <c r="C1340">
        <v>20.531590000000001</v>
      </c>
      <c r="D1340">
        <v>49</v>
      </c>
      <c r="E1340">
        <v>0</v>
      </c>
      <c r="F1340">
        <v>0</v>
      </c>
      <c r="G1340">
        <v>1</v>
      </c>
      <c r="H1340" t="s">
        <v>8799</v>
      </c>
      <c r="I1340">
        <v>529.875</v>
      </c>
      <c r="J1340" s="3">
        <f t="shared" si="20"/>
        <v>43746.591995150462</v>
      </c>
    </row>
    <row r="1341" spans="1:10" x14ac:dyDescent="0.25">
      <c r="A1341" s="1" t="s">
        <v>1340</v>
      </c>
      <c r="B1341">
        <v>403.125</v>
      </c>
      <c r="C1341">
        <v>20.584240000000001</v>
      </c>
      <c r="D1341">
        <v>49</v>
      </c>
      <c r="E1341">
        <v>0</v>
      </c>
      <c r="F1341">
        <v>0</v>
      </c>
      <c r="G1341">
        <v>1</v>
      </c>
      <c r="H1341" t="s">
        <v>8800</v>
      </c>
      <c r="I1341">
        <v>529.875</v>
      </c>
      <c r="J1341" s="3">
        <f t="shared" si="20"/>
        <v>43746.592066446756</v>
      </c>
    </row>
    <row r="1342" spans="1:10" x14ac:dyDescent="0.25">
      <c r="A1342" s="1" t="s">
        <v>1341</v>
      </c>
      <c r="B1342">
        <v>403.125</v>
      </c>
      <c r="C1342">
        <v>20.584240000000001</v>
      </c>
      <c r="D1342">
        <v>49</v>
      </c>
      <c r="E1342">
        <v>0</v>
      </c>
      <c r="F1342">
        <v>0</v>
      </c>
      <c r="G1342">
        <v>1</v>
      </c>
      <c r="H1342" t="s">
        <v>8801</v>
      </c>
      <c r="I1342">
        <v>529.875</v>
      </c>
      <c r="J1342" s="3">
        <f t="shared" si="20"/>
        <v>43746.592150011573</v>
      </c>
    </row>
    <row r="1343" spans="1:10" x14ac:dyDescent="0.25">
      <c r="A1343" s="1" t="s">
        <v>1342</v>
      </c>
      <c r="B1343">
        <v>403.125</v>
      </c>
      <c r="C1343">
        <v>20.584240000000001</v>
      </c>
      <c r="D1343">
        <v>49</v>
      </c>
      <c r="E1343">
        <v>0</v>
      </c>
      <c r="F1343">
        <v>0</v>
      </c>
      <c r="G1343">
        <v>1</v>
      </c>
      <c r="H1343" t="s">
        <v>8802</v>
      </c>
      <c r="I1343">
        <v>529.125</v>
      </c>
      <c r="J1343" s="3">
        <f t="shared" si="20"/>
        <v>43746.592221527775</v>
      </c>
    </row>
    <row r="1344" spans="1:10" x14ac:dyDescent="0.25">
      <c r="A1344" s="1" t="s">
        <v>1343</v>
      </c>
      <c r="B1344">
        <v>403.125</v>
      </c>
      <c r="C1344">
        <v>20.584240000000001</v>
      </c>
      <c r="D1344">
        <v>47</v>
      </c>
      <c r="E1344">
        <v>0</v>
      </c>
      <c r="F1344">
        <v>0</v>
      </c>
      <c r="G1344">
        <v>1</v>
      </c>
      <c r="H1344" t="s">
        <v>8803</v>
      </c>
      <c r="I1344">
        <v>529.125</v>
      </c>
      <c r="J1344" s="3">
        <f t="shared" si="20"/>
        <v>43746.592304641199</v>
      </c>
    </row>
    <row r="1345" spans="1:10" x14ac:dyDescent="0.25">
      <c r="A1345" s="1" t="s">
        <v>1344</v>
      </c>
      <c r="B1345">
        <v>418.75</v>
      </c>
      <c r="C1345">
        <v>20.584240000000001</v>
      </c>
      <c r="D1345">
        <v>46</v>
      </c>
      <c r="E1345">
        <v>0</v>
      </c>
      <c r="F1345">
        <v>0</v>
      </c>
      <c r="G1345">
        <v>1</v>
      </c>
      <c r="H1345" t="s">
        <v>8804</v>
      </c>
      <c r="I1345">
        <v>534.5625</v>
      </c>
      <c r="J1345" s="3">
        <f t="shared" si="20"/>
        <v>43746.592388425925</v>
      </c>
    </row>
    <row r="1346" spans="1:10" x14ac:dyDescent="0.25">
      <c r="A1346" s="1" t="s">
        <v>1345</v>
      </c>
      <c r="B1346">
        <v>403.125</v>
      </c>
      <c r="C1346">
        <v>20.584240000000001</v>
      </c>
      <c r="D1346">
        <v>45</v>
      </c>
      <c r="E1346">
        <v>0</v>
      </c>
      <c r="F1346">
        <v>0</v>
      </c>
      <c r="G1346">
        <v>1</v>
      </c>
      <c r="H1346" t="s">
        <v>8805</v>
      </c>
      <c r="I1346">
        <v>529.125</v>
      </c>
      <c r="J1346" s="3">
        <f t="shared" si="20"/>
        <v>43746.592472129625</v>
      </c>
    </row>
    <row r="1347" spans="1:10" x14ac:dyDescent="0.25">
      <c r="A1347" s="1" t="s">
        <v>1346</v>
      </c>
      <c r="B1347">
        <v>403.125</v>
      </c>
      <c r="C1347">
        <v>20.584240000000001</v>
      </c>
      <c r="D1347">
        <v>44</v>
      </c>
      <c r="E1347">
        <v>0</v>
      </c>
      <c r="F1347">
        <v>0</v>
      </c>
      <c r="G1347">
        <v>1</v>
      </c>
      <c r="H1347" t="s">
        <v>8806</v>
      </c>
      <c r="I1347">
        <v>529.125</v>
      </c>
      <c r="J1347" s="3">
        <f t="shared" ref="J1347:J1410" si="21">(H1347/86400000)+25569+(7/24)</f>
        <v>43746.592543738421</v>
      </c>
    </row>
    <row r="1348" spans="1:10" x14ac:dyDescent="0.25">
      <c r="A1348" s="1" t="s">
        <v>1347</v>
      </c>
      <c r="B1348">
        <v>403.125</v>
      </c>
      <c r="C1348">
        <v>20.584240000000001</v>
      </c>
      <c r="D1348">
        <v>44</v>
      </c>
      <c r="E1348">
        <v>0</v>
      </c>
      <c r="F1348">
        <v>0</v>
      </c>
      <c r="G1348">
        <v>1</v>
      </c>
      <c r="H1348" t="s">
        <v>8807</v>
      </c>
      <c r="I1348">
        <v>529.125</v>
      </c>
      <c r="J1348" s="3">
        <f t="shared" si="21"/>
        <v>43746.592626863428</v>
      </c>
    </row>
    <row r="1349" spans="1:10" x14ac:dyDescent="0.25">
      <c r="A1349" s="1" t="s">
        <v>1348</v>
      </c>
      <c r="B1349">
        <v>403.125</v>
      </c>
      <c r="C1349">
        <v>20.531590000000001</v>
      </c>
      <c r="D1349">
        <v>44</v>
      </c>
      <c r="E1349">
        <v>0</v>
      </c>
      <c r="F1349">
        <v>0</v>
      </c>
      <c r="G1349">
        <v>1</v>
      </c>
      <c r="H1349" t="s">
        <v>8808</v>
      </c>
      <c r="I1349">
        <v>529.125</v>
      </c>
      <c r="J1349" s="3">
        <f t="shared" si="21"/>
        <v>43746.592698738423</v>
      </c>
    </row>
    <row r="1350" spans="1:10" x14ac:dyDescent="0.25">
      <c r="A1350" s="1" t="s">
        <v>1349</v>
      </c>
      <c r="B1350">
        <v>403.125</v>
      </c>
      <c r="C1350">
        <v>20.584240000000001</v>
      </c>
      <c r="D1350">
        <v>44</v>
      </c>
      <c r="E1350">
        <v>0</v>
      </c>
      <c r="F1350">
        <v>0</v>
      </c>
      <c r="G1350">
        <v>1</v>
      </c>
      <c r="H1350" t="s">
        <v>8809</v>
      </c>
      <c r="I1350">
        <v>529.6875</v>
      </c>
      <c r="J1350" s="3">
        <f t="shared" si="21"/>
        <v>43746.592782083331</v>
      </c>
    </row>
    <row r="1351" spans="1:10" x14ac:dyDescent="0.25">
      <c r="A1351" s="1" t="s">
        <v>1350</v>
      </c>
      <c r="B1351">
        <v>403.125</v>
      </c>
      <c r="C1351">
        <v>20.584240000000001</v>
      </c>
      <c r="D1351">
        <v>43</v>
      </c>
      <c r="E1351">
        <v>0</v>
      </c>
      <c r="F1351">
        <v>0</v>
      </c>
      <c r="G1351">
        <v>1</v>
      </c>
      <c r="H1351" t="s">
        <v>8810</v>
      </c>
      <c r="I1351">
        <v>529.125</v>
      </c>
      <c r="J1351" s="3">
        <f t="shared" si="21"/>
        <v>43746.592865509258</v>
      </c>
    </row>
    <row r="1352" spans="1:10" x14ac:dyDescent="0.25">
      <c r="A1352" s="1" t="s">
        <v>1351</v>
      </c>
      <c r="B1352">
        <v>403.125</v>
      </c>
      <c r="C1352">
        <v>20.584240000000001</v>
      </c>
      <c r="D1352">
        <v>40</v>
      </c>
      <c r="E1352">
        <v>0</v>
      </c>
      <c r="F1352">
        <v>0</v>
      </c>
      <c r="G1352">
        <v>1</v>
      </c>
      <c r="H1352" t="s">
        <v>8811</v>
      </c>
      <c r="I1352">
        <v>529.125</v>
      </c>
      <c r="J1352" s="3">
        <f t="shared" si="21"/>
        <v>43746.592949097219</v>
      </c>
    </row>
    <row r="1353" spans="1:10" x14ac:dyDescent="0.25">
      <c r="A1353" s="1" t="s">
        <v>1352</v>
      </c>
      <c r="B1353">
        <v>418.75</v>
      </c>
      <c r="C1353">
        <v>20.584240000000001</v>
      </c>
      <c r="D1353">
        <v>42</v>
      </c>
      <c r="E1353">
        <v>0</v>
      </c>
      <c r="F1353">
        <v>0</v>
      </c>
      <c r="G1353">
        <v>1</v>
      </c>
      <c r="H1353" t="s">
        <v>8812</v>
      </c>
      <c r="I1353">
        <v>534.5625</v>
      </c>
      <c r="J1353" s="3">
        <f t="shared" si="21"/>
        <v>43746.593020613422</v>
      </c>
    </row>
    <row r="1354" spans="1:10" x14ac:dyDescent="0.25">
      <c r="A1354" s="1" t="s">
        <v>1353</v>
      </c>
      <c r="B1354">
        <v>403.125</v>
      </c>
      <c r="C1354">
        <v>20.584240000000001</v>
      </c>
      <c r="D1354">
        <v>43</v>
      </c>
      <c r="E1354">
        <v>0</v>
      </c>
      <c r="F1354">
        <v>0</v>
      </c>
      <c r="G1354">
        <v>1</v>
      </c>
      <c r="H1354" t="s">
        <v>8813</v>
      </c>
      <c r="I1354">
        <v>529.125</v>
      </c>
      <c r="J1354" s="3">
        <f t="shared" si="21"/>
        <v>43746.593104178239</v>
      </c>
    </row>
    <row r="1355" spans="1:10" x14ac:dyDescent="0.25">
      <c r="A1355" s="1" t="s">
        <v>1354</v>
      </c>
      <c r="B1355">
        <v>403.125</v>
      </c>
      <c r="C1355">
        <v>20.584240000000001</v>
      </c>
      <c r="D1355">
        <v>44</v>
      </c>
      <c r="E1355">
        <v>0</v>
      </c>
      <c r="F1355">
        <v>0</v>
      </c>
      <c r="G1355">
        <v>1</v>
      </c>
      <c r="H1355" t="s">
        <v>8814</v>
      </c>
      <c r="I1355">
        <v>529.125</v>
      </c>
      <c r="J1355" s="3">
        <f t="shared" si="21"/>
        <v>43746.593187511571</v>
      </c>
    </row>
    <row r="1356" spans="1:10" x14ac:dyDescent="0.25">
      <c r="A1356" s="1" t="s">
        <v>1355</v>
      </c>
      <c r="B1356">
        <v>403.125</v>
      </c>
      <c r="C1356">
        <v>20.531590000000001</v>
      </c>
      <c r="D1356">
        <v>44</v>
      </c>
      <c r="E1356">
        <v>0</v>
      </c>
      <c r="F1356">
        <v>0</v>
      </c>
      <c r="G1356">
        <v>1</v>
      </c>
      <c r="H1356" t="s">
        <v>8815</v>
      </c>
      <c r="I1356">
        <v>529.125</v>
      </c>
      <c r="J1356" s="3">
        <f t="shared" si="21"/>
        <v>43746.593271307873</v>
      </c>
    </row>
    <row r="1357" spans="1:10" x14ac:dyDescent="0.25">
      <c r="A1357" s="1" t="s">
        <v>1356</v>
      </c>
      <c r="B1357">
        <v>403.125</v>
      </c>
      <c r="C1357">
        <v>20.584240000000001</v>
      </c>
      <c r="D1357">
        <v>44</v>
      </c>
      <c r="E1357">
        <v>0</v>
      </c>
      <c r="F1357">
        <v>0</v>
      </c>
      <c r="G1357">
        <v>1</v>
      </c>
      <c r="H1357" t="s">
        <v>8816</v>
      </c>
      <c r="I1357">
        <v>529.125</v>
      </c>
      <c r="J1357" s="3">
        <f t="shared" si="21"/>
        <v>43746.593354618053</v>
      </c>
    </row>
    <row r="1358" spans="1:10" x14ac:dyDescent="0.25">
      <c r="A1358" s="1" t="s">
        <v>1357</v>
      </c>
      <c r="B1358">
        <v>403.125</v>
      </c>
      <c r="C1358">
        <v>20.584240000000001</v>
      </c>
      <c r="D1358">
        <v>42</v>
      </c>
      <c r="E1358">
        <v>0</v>
      </c>
      <c r="F1358">
        <v>0</v>
      </c>
      <c r="G1358">
        <v>1</v>
      </c>
      <c r="H1358" t="s">
        <v>8817</v>
      </c>
      <c r="I1358">
        <v>529.125</v>
      </c>
      <c r="J1358" s="3">
        <f t="shared" si="21"/>
        <v>43746.593437986106</v>
      </c>
    </row>
    <row r="1359" spans="1:10" x14ac:dyDescent="0.25">
      <c r="A1359" s="1" t="s">
        <v>1358</v>
      </c>
      <c r="B1359">
        <v>403.125</v>
      </c>
      <c r="C1359">
        <v>20.584240000000001</v>
      </c>
      <c r="D1359">
        <v>43</v>
      </c>
      <c r="E1359">
        <v>0</v>
      </c>
      <c r="F1359">
        <v>0</v>
      </c>
      <c r="G1359">
        <v>1</v>
      </c>
      <c r="H1359" t="s">
        <v>8818</v>
      </c>
      <c r="I1359">
        <v>529.125</v>
      </c>
      <c r="J1359" s="3">
        <f t="shared" si="21"/>
        <v>43746.593521539347</v>
      </c>
    </row>
    <row r="1360" spans="1:10" x14ac:dyDescent="0.25">
      <c r="A1360" s="1" t="s">
        <v>1359</v>
      </c>
      <c r="B1360">
        <v>403.125</v>
      </c>
      <c r="C1360">
        <v>20.584240000000001</v>
      </c>
      <c r="D1360">
        <v>42</v>
      </c>
      <c r="E1360">
        <v>0</v>
      </c>
      <c r="F1360">
        <v>0</v>
      </c>
      <c r="G1360">
        <v>1</v>
      </c>
      <c r="H1360" t="s">
        <v>8819</v>
      </c>
      <c r="I1360">
        <v>529.125</v>
      </c>
      <c r="J1360" s="3">
        <f t="shared" si="21"/>
        <v>43746.593604629626</v>
      </c>
    </row>
    <row r="1361" spans="1:10" x14ac:dyDescent="0.25">
      <c r="A1361" s="1" t="s">
        <v>1360</v>
      </c>
      <c r="B1361">
        <v>403.125</v>
      </c>
      <c r="C1361">
        <v>20.584240000000001</v>
      </c>
      <c r="D1361">
        <v>42</v>
      </c>
      <c r="E1361">
        <v>0</v>
      </c>
      <c r="F1361">
        <v>0</v>
      </c>
      <c r="G1361">
        <v>1</v>
      </c>
      <c r="H1361" t="s">
        <v>8820</v>
      </c>
      <c r="I1361">
        <v>529.125</v>
      </c>
      <c r="J1361" s="3">
        <f t="shared" si="21"/>
        <v>43746.593676273151</v>
      </c>
    </row>
    <row r="1362" spans="1:10" x14ac:dyDescent="0.25">
      <c r="A1362" s="1" t="s">
        <v>1361</v>
      </c>
      <c r="B1362">
        <v>403.125</v>
      </c>
      <c r="C1362">
        <v>20.584240000000001</v>
      </c>
      <c r="D1362">
        <v>42</v>
      </c>
      <c r="E1362">
        <v>0</v>
      </c>
      <c r="F1362">
        <v>0</v>
      </c>
      <c r="G1362">
        <v>1</v>
      </c>
      <c r="H1362" t="s">
        <v>8821</v>
      </c>
      <c r="I1362">
        <v>529.125</v>
      </c>
      <c r="J1362" s="3">
        <f t="shared" si="21"/>
        <v>43746.593760185184</v>
      </c>
    </row>
    <row r="1363" spans="1:10" x14ac:dyDescent="0.25">
      <c r="A1363" s="1" t="s">
        <v>1362</v>
      </c>
      <c r="B1363">
        <v>418.75</v>
      </c>
      <c r="C1363">
        <v>20.584240000000001</v>
      </c>
      <c r="D1363">
        <v>40</v>
      </c>
      <c r="E1363">
        <v>0</v>
      </c>
      <c r="F1363">
        <v>0</v>
      </c>
      <c r="G1363">
        <v>1</v>
      </c>
      <c r="H1363" t="s">
        <v>8822</v>
      </c>
      <c r="I1363">
        <v>534.75</v>
      </c>
      <c r="J1363" s="3">
        <f t="shared" si="21"/>
        <v>43746.593843518516</v>
      </c>
    </row>
    <row r="1364" spans="1:10" x14ac:dyDescent="0.25">
      <c r="A1364" s="1" t="s">
        <v>1363</v>
      </c>
      <c r="B1364">
        <v>403.125</v>
      </c>
      <c r="C1364">
        <v>20.584240000000001</v>
      </c>
      <c r="D1364">
        <v>39</v>
      </c>
      <c r="E1364">
        <v>0</v>
      </c>
      <c r="F1364">
        <v>0</v>
      </c>
      <c r="G1364">
        <v>1</v>
      </c>
      <c r="H1364" t="s">
        <v>8823</v>
      </c>
      <c r="I1364">
        <v>529.125</v>
      </c>
      <c r="J1364" s="3">
        <f t="shared" si="21"/>
        <v>43746.59393880787</v>
      </c>
    </row>
    <row r="1365" spans="1:10" x14ac:dyDescent="0.25">
      <c r="A1365" s="1" t="s">
        <v>1364</v>
      </c>
      <c r="B1365">
        <v>418.75</v>
      </c>
      <c r="C1365">
        <v>20.584240000000001</v>
      </c>
      <c r="D1365">
        <v>39</v>
      </c>
      <c r="E1365">
        <v>0</v>
      </c>
      <c r="F1365">
        <v>0</v>
      </c>
      <c r="G1365">
        <v>1</v>
      </c>
      <c r="H1365" t="s">
        <v>8824</v>
      </c>
      <c r="I1365">
        <v>534.75</v>
      </c>
      <c r="J1365" s="3">
        <f t="shared" si="21"/>
        <v>43746.594010115739</v>
      </c>
    </row>
    <row r="1366" spans="1:10" x14ac:dyDescent="0.25">
      <c r="A1366" s="1" t="s">
        <v>1365</v>
      </c>
      <c r="B1366">
        <v>400</v>
      </c>
      <c r="C1366">
        <v>20.584240000000001</v>
      </c>
      <c r="D1366">
        <v>40</v>
      </c>
      <c r="E1366">
        <v>0</v>
      </c>
      <c r="F1366">
        <v>0</v>
      </c>
      <c r="G1366">
        <v>1</v>
      </c>
      <c r="H1366" t="s">
        <v>8825</v>
      </c>
      <c r="I1366">
        <v>528.9375</v>
      </c>
      <c r="J1366" s="3">
        <f t="shared" si="21"/>
        <v>43746.594093564818</v>
      </c>
    </row>
    <row r="1367" spans="1:10" x14ac:dyDescent="0.25">
      <c r="A1367" s="1" t="s">
        <v>1366</v>
      </c>
      <c r="B1367">
        <v>403.125</v>
      </c>
      <c r="C1367">
        <v>20.584240000000001</v>
      </c>
      <c r="D1367">
        <v>40</v>
      </c>
      <c r="E1367">
        <v>0</v>
      </c>
      <c r="F1367">
        <v>0</v>
      </c>
      <c r="G1367">
        <v>1</v>
      </c>
      <c r="H1367" t="s">
        <v>8826</v>
      </c>
      <c r="I1367">
        <v>529.125</v>
      </c>
      <c r="J1367" s="3">
        <f t="shared" si="21"/>
        <v>43746.594165196751</v>
      </c>
    </row>
    <row r="1368" spans="1:10" x14ac:dyDescent="0.25">
      <c r="A1368" s="1" t="s">
        <v>1367</v>
      </c>
      <c r="B1368">
        <v>418.75</v>
      </c>
      <c r="C1368">
        <v>20.584240000000001</v>
      </c>
      <c r="D1368">
        <v>39</v>
      </c>
      <c r="E1368">
        <v>0</v>
      </c>
      <c r="F1368">
        <v>0</v>
      </c>
      <c r="G1368">
        <v>1</v>
      </c>
      <c r="H1368" t="s">
        <v>8827</v>
      </c>
      <c r="I1368">
        <v>534.5625</v>
      </c>
      <c r="J1368" s="3">
        <f t="shared" si="21"/>
        <v>43746.594248900459</v>
      </c>
    </row>
    <row r="1369" spans="1:10" x14ac:dyDescent="0.25">
      <c r="A1369" s="1" t="s">
        <v>1368</v>
      </c>
      <c r="B1369">
        <v>400</v>
      </c>
      <c r="C1369">
        <v>20.584240000000001</v>
      </c>
      <c r="D1369">
        <v>39</v>
      </c>
      <c r="E1369">
        <v>0</v>
      </c>
      <c r="F1369">
        <v>0</v>
      </c>
      <c r="G1369">
        <v>1</v>
      </c>
      <c r="H1369" t="s">
        <v>8828</v>
      </c>
      <c r="I1369">
        <v>528.9375</v>
      </c>
      <c r="J1369" s="3">
        <f t="shared" si="21"/>
        <v>43746.594332465276</v>
      </c>
    </row>
    <row r="1370" spans="1:10" x14ac:dyDescent="0.25">
      <c r="A1370" s="1" t="s">
        <v>1369</v>
      </c>
      <c r="B1370">
        <v>403.125</v>
      </c>
      <c r="C1370">
        <v>20.584240000000001</v>
      </c>
      <c r="D1370">
        <v>40</v>
      </c>
      <c r="E1370">
        <v>0</v>
      </c>
      <c r="F1370">
        <v>0</v>
      </c>
      <c r="G1370">
        <v>1</v>
      </c>
      <c r="H1370" t="s">
        <v>8829</v>
      </c>
      <c r="I1370">
        <v>529.125</v>
      </c>
      <c r="J1370" s="3">
        <f t="shared" si="21"/>
        <v>43746.594415717591</v>
      </c>
    </row>
    <row r="1371" spans="1:10" x14ac:dyDescent="0.25">
      <c r="A1371" s="1" t="s">
        <v>1370</v>
      </c>
      <c r="B1371">
        <v>403.125</v>
      </c>
      <c r="C1371">
        <v>20.584240000000001</v>
      </c>
      <c r="D1371">
        <v>40</v>
      </c>
      <c r="E1371">
        <v>0</v>
      </c>
      <c r="F1371">
        <v>0</v>
      </c>
      <c r="G1371">
        <v>1</v>
      </c>
      <c r="H1371" t="s">
        <v>8830</v>
      </c>
      <c r="I1371">
        <v>529.875</v>
      </c>
      <c r="J1371" s="3">
        <f t="shared" si="21"/>
        <v>43746.594487303235</v>
      </c>
    </row>
    <row r="1372" spans="1:10" x14ac:dyDescent="0.25">
      <c r="A1372" s="1" t="s">
        <v>1371</v>
      </c>
      <c r="B1372">
        <v>403.125</v>
      </c>
      <c r="C1372">
        <v>20.584240000000001</v>
      </c>
      <c r="D1372">
        <v>40</v>
      </c>
      <c r="E1372">
        <v>0</v>
      </c>
      <c r="F1372">
        <v>0</v>
      </c>
      <c r="G1372">
        <v>1</v>
      </c>
      <c r="H1372" t="s">
        <v>8831</v>
      </c>
      <c r="I1372">
        <v>529.875</v>
      </c>
      <c r="J1372" s="3">
        <f t="shared" si="21"/>
        <v>43746.594570960646</v>
      </c>
    </row>
    <row r="1373" spans="1:10" x14ac:dyDescent="0.25">
      <c r="A1373" s="1" t="s">
        <v>1372</v>
      </c>
      <c r="B1373">
        <v>428.125</v>
      </c>
      <c r="C1373">
        <v>20.584240000000001</v>
      </c>
      <c r="D1373">
        <v>40</v>
      </c>
      <c r="E1373">
        <v>0</v>
      </c>
      <c r="F1373">
        <v>0</v>
      </c>
      <c r="G1373">
        <v>1</v>
      </c>
      <c r="H1373" t="s">
        <v>8832</v>
      </c>
      <c r="I1373">
        <v>537.375</v>
      </c>
      <c r="J1373" s="3">
        <f t="shared" si="21"/>
        <v>43746.594654537032</v>
      </c>
    </row>
    <row r="1374" spans="1:10" x14ac:dyDescent="0.25">
      <c r="A1374" s="1" t="s">
        <v>1373</v>
      </c>
      <c r="B1374">
        <v>403.125</v>
      </c>
      <c r="C1374">
        <v>20.584240000000001</v>
      </c>
      <c r="D1374">
        <v>40</v>
      </c>
      <c r="E1374">
        <v>0</v>
      </c>
      <c r="F1374">
        <v>0</v>
      </c>
      <c r="G1374">
        <v>1</v>
      </c>
      <c r="H1374" t="s">
        <v>8833</v>
      </c>
      <c r="I1374">
        <v>529.875</v>
      </c>
      <c r="J1374" s="3">
        <f t="shared" si="21"/>
        <v>43746.594737893516</v>
      </c>
    </row>
    <row r="1375" spans="1:10" x14ac:dyDescent="0.25">
      <c r="A1375" s="1" t="s">
        <v>1374</v>
      </c>
      <c r="B1375">
        <v>406.25</v>
      </c>
      <c r="C1375">
        <v>20.584240000000001</v>
      </c>
      <c r="D1375">
        <v>40</v>
      </c>
      <c r="E1375">
        <v>0</v>
      </c>
      <c r="F1375">
        <v>0</v>
      </c>
      <c r="G1375">
        <v>1</v>
      </c>
      <c r="H1375" t="s">
        <v>8834</v>
      </c>
      <c r="I1375">
        <v>530.625</v>
      </c>
      <c r="J1375" s="3">
        <f t="shared" si="21"/>
        <v>43746.594821678234</v>
      </c>
    </row>
    <row r="1376" spans="1:10" x14ac:dyDescent="0.25">
      <c r="A1376" s="1" t="s">
        <v>1375</v>
      </c>
      <c r="B1376">
        <v>406.25</v>
      </c>
      <c r="C1376">
        <v>20.531590000000001</v>
      </c>
      <c r="D1376">
        <v>40</v>
      </c>
      <c r="E1376">
        <v>0</v>
      </c>
      <c r="F1376">
        <v>0</v>
      </c>
      <c r="G1376">
        <v>1</v>
      </c>
      <c r="H1376" t="s">
        <v>8835</v>
      </c>
      <c r="I1376">
        <v>530.8125</v>
      </c>
      <c r="J1376" s="3">
        <f t="shared" si="21"/>
        <v>43746.594904560181</v>
      </c>
    </row>
    <row r="1377" spans="1:10" x14ac:dyDescent="0.25">
      <c r="A1377" s="1" t="s">
        <v>1376</v>
      </c>
      <c r="B1377">
        <v>406.25</v>
      </c>
      <c r="C1377">
        <v>20.584240000000001</v>
      </c>
      <c r="D1377">
        <v>40</v>
      </c>
      <c r="E1377">
        <v>0</v>
      </c>
      <c r="F1377">
        <v>0</v>
      </c>
      <c r="G1377">
        <v>1</v>
      </c>
      <c r="H1377" t="s">
        <v>8836</v>
      </c>
      <c r="I1377">
        <v>530.625</v>
      </c>
      <c r="J1377" s="3">
        <f t="shared" si="21"/>
        <v>43746.594976331013</v>
      </c>
    </row>
    <row r="1378" spans="1:10" x14ac:dyDescent="0.25">
      <c r="A1378" s="1" t="s">
        <v>1377</v>
      </c>
      <c r="B1378">
        <v>434.375</v>
      </c>
      <c r="C1378">
        <v>20.584240000000001</v>
      </c>
      <c r="D1378">
        <v>43</v>
      </c>
      <c r="E1378">
        <v>0</v>
      </c>
      <c r="F1378">
        <v>0</v>
      </c>
      <c r="G1378">
        <v>1</v>
      </c>
      <c r="H1378" t="s">
        <v>8837</v>
      </c>
      <c r="I1378">
        <v>539.4375</v>
      </c>
      <c r="J1378" s="3">
        <f t="shared" si="21"/>
        <v>43746.595060115738</v>
      </c>
    </row>
    <row r="1379" spans="1:10" x14ac:dyDescent="0.25">
      <c r="A1379" s="1" t="s">
        <v>1378</v>
      </c>
      <c r="B1379">
        <v>406.25</v>
      </c>
      <c r="C1379">
        <v>20.584240000000001</v>
      </c>
      <c r="D1379">
        <v>41</v>
      </c>
      <c r="E1379">
        <v>0</v>
      </c>
      <c r="F1379">
        <v>0</v>
      </c>
      <c r="G1379">
        <v>1</v>
      </c>
      <c r="H1379" t="s">
        <v>8838</v>
      </c>
      <c r="I1379">
        <v>530.8125</v>
      </c>
      <c r="J1379" s="3">
        <f t="shared" si="21"/>
        <v>43746.595131539354</v>
      </c>
    </row>
    <row r="1380" spans="1:10" x14ac:dyDescent="0.25">
      <c r="A1380" s="1" t="s">
        <v>1379</v>
      </c>
      <c r="B1380">
        <v>406.25</v>
      </c>
      <c r="C1380">
        <v>20.584240000000001</v>
      </c>
      <c r="D1380">
        <v>41</v>
      </c>
      <c r="E1380">
        <v>0</v>
      </c>
      <c r="F1380">
        <v>0</v>
      </c>
      <c r="G1380">
        <v>1</v>
      </c>
      <c r="H1380" t="s">
        <v>8839</v>
      </c>
      <c r="I1380">
        <v>530.625</v>
      </c>
      <c r="J1380" s="3">
        <f t="shared" si="21"/>
        <v>43746.595202719902</v>
      </c>
    </row>
    <row r="1381" spans="1:10" x14ac:dyDescent="0.25">
      <c r="A1381" s="1" t="s">
        <v>1380</v>
      </c>
      <c r="B1381">
        <v>403.125</v>
      </c>
      <c r="C1381">
        <v>20.584240000000001</v>
      </c>
      <c r="D1381">
        <v>41</v>
      </c>
      <c r="E1381">
        <v>0</v>
      </c>
      <c r="F1381">
        <v>0</v>
      </c>
      <c r="G1381">
        <v>1</v>
      </c>
      <c r="H1381" t="s">
        <v>8840</v>
      </c>
      <c r="I1381">
        <v>529.875</v>
      </c>
      <c r="J1381" s="3">
        <f t="shared" si="21"/>
        <v>43746.595274583327</v>
      </c>
    </row>
    <row r="1382" spans="1:10" x14ac:dyDescent="0.25">
      <c r="A1382" s="1" t="s">
        <v>1381</v>
      </c>
      <c r="B1382">
        <v>421.875</v>
      </c>
      <c r="C1382">
        <v>20.584240000000001</v>
      </c>
      <c r="D1382">
        <v>41</v>
      </c>
      <c r="E1382">
        <v>0</v>
      </c>
      <c r="F1382">
        <v>0</v>
      </c>
      <c r="G1382">
        <v>1</v>
      </c>
      <c r="H1382" t="s">
        <v>8841</v>
      </c>
      <c r="I1382">
        <v>535.5</v>
      </c>
      <c r="J1382" s="3">
        <f t="shared" si="21"/>
        <v>43746.595358171289</v>
      </c>
    </row>
    <row r="1383" spans="1:10" x14ac:dyDescent="0.25">
      <c r="A1383" s="1" t="s">
        <v>1382</v>
      </c>
      <c r="B1383">
        <v>403.125</v>
      </c>
      <c r="C1383">
        <v>20.584240000000001</v>
      </c>
      <c r="D1383">
        <v>42</v>
      </c>
      <c r="E1383">
        <v>0</v>
      </c>
      <c r="F1383">
        <v>0</v>
      </c>
      <c r="G1383">
        <v>1</v>
      </c>
      <c r="H1383" t="s">
        <v>8842</v>
      </c>
      <c r="I1383">
        <v>529.875</v>
      </c>
      <c r="J1383" s="3">
        <f t="shared" si="21"/>
        <v>43746.595441608799</v>
      </c>
    </row>
    <row r="1384" spans="1:10" x14ac:dyDescent="0.25">
      <c r="A1384" s="1" t="s">
        <v>1383</v>
      </c>
      <c r="B1384">
        <v>403.125</v>
      </c>
      <c r="C1384">
        <v>20.584240000000001</v>
      </c>
      <c r="D1384">
        <v>42</v>
      </c>
      <c r="E1384">
        <v>0</v>
      </c>
      <c r="F1384">
        <v>0</v>
      </c>
      <c r="G1384">
        <v>1</v>
      </c>
      <c r="H1384" t="s">
        <v>8843</v>
      </c>
      <c r="I1384">
        <v>529.875</v>
      </c>
      <c r="J1384" s="3">
        <f t="shared" si="21"/>
        <v>43746.595525300923</v>
      </c>
    </row>
    <row r="1385" spans="1:10" x14ac:dyDescent="0.25">
      <c r="A1385" s="1" t="s">
        <v>1384</v>
      </c>
      <c r="B1385">
        <v>403.125</v>
      </c>
      <c r="C1385">
        <v>20.584240000000001</v>
      </c>
      <c r="D1385">
        <v>43</v>
      </c>
      <c r="E1385">
        <v>0</v>
      </c>
      <c r="F1385">
        <v>0</v>
      </c>
      <c r="G1385">
        <v>1</v>
      </c>
      <c r="H1385" t="s">
        <v>8844</v>
      </c>
      <c r="I1385">
        <v>529.875</v>
      </c>
      <c r="J1385" s="3">
        <f t="shared" si="21"/>
        <v>43746.595608587959</v>
      </c>
    </row>
    <row r="1386" spans="1:10" x14ac:dyDescent="0.25">
      <c r="A1386" s="1" t="s">
        <v>1385</v>
      </c>
      <c r="B1386">
        <v>403.125</v>
      </c>
      <c r="C1386">
        <v>20.531590000000001</v>
      </c>
      <c r="D1386">
        <v>43</v>
      </c>
      <c r="E1386">
        <v>0</v>
      </c>
      <c r="F1386">
        <v>0</v>
      </c>
      <c r="G1386">
        <v>1</v>
      </c>
      <c r="H1386" t="s">
        <v>8845</v>
      </c>
      <c r="I1386">
        <v>529.875</v>
      </c>
      <c r="J1386" s="3">
        <f t="shared" si="21"/>
        <v>43746.595679918981</v>
      </c>
    </row>
    <row r="1387" spans="1:10" x14ac:dyDescent="0.25">
      <c r="A1387" s="1" t="s">
        <v>1386</v>
      </c>
      <c r="B1387">
        <v>403.125</v>
      </c>
      <c r="C1387">
        <v>20.584240000000001</v>
      </c>
      <c r="D1387">
        <v>43</v>
      </c>
      <c r="E1387">
        <v>0</v>
      </c>
      <c r="F1387">
        <v>0</v>
      </c>
      <c r="G1387">
        <v>1</v>
      </c>
      <c r="H1387" t="s">
        <v>8846</v>
      </c>
      <c r="I1387">
        <v>529.875</v>
      </c>
      <c r="J1387" s="3">
        <f t="shared" si="21"/>
        <v>43746.595763854166</v>
      </c>
    </row>
    <row r="1388" spans="1:10" x14ac:dyDescent="0.25">
      <c r="A1388" s="1" t="s">
        <v>1387</v>
      </c>
      <c r="B1388">
        <v>403.125</v>
      </c>
      <c r="C1388">
        <v>20.584240000000001</v>
      </c>
      <c r="D1388">
        <v>43</v>
      </c>
      <c r="E1388">
        <v>0</v>
      </c>
      <c r="F1388">
        <v>0</v>
      </c>
      <c r="G1388">
        <v>1</v>
      </c>
      <c r="H1388" t="s">
        <v>8847</v>
      </c>
      <c r="I1388">
        <v>529.875</v>
      </c>
      <c r="J1388" s="3">
        <f t="shared" si="21"/>
        <v>43746.595847152777</v>
      </c>
    </row>
    <row r="1389" spans="1:10" x14ac:dyDescent="0.25">
      <c r="A1389" s="1" t="s">
        <v>1388</v>
      </c>
      <c r="B1389">
        <v>406.25</v>
      </c>
      <c r="C1389">
        <v>20.584240000000001</v>
      </c>
      <c r="D1389">
        <v>43</v>
      </c>
      <c r="E1389">
        <v>0</v>
      </c>
      <c r="F1389">
        <v>0</v>
      </c>
      <c r="G1389">
        <v>1</v>
      </c>
      <c r="H1389" t="s">
        <v>8848</v>
      </c>
      <c r="I1389">
        <v>530.625</v>
      </c>
      <c r="J1389" s="3">
        <f t="shared" si="21"/>
        <v>43746.595930497679</v>
      </c>
    </row>
    <row r="1390" spans="1:10" x14ac:dyDescent="0.25">
      <c r="A1390" s="1" t="s">
        <v>1389</v>
      </c>
      <c r="B1390">
        <v>406.25</v>
      </c>
      <c r="C1390">
        <v>20.531590000000001</v>
      </c>
      <c r="D1390">
        <v>43</v>
      </c>
      <c r="E1390">
        <v>0</v>
      </c>
      <c r="F1390">
        <v>0</v>
      </c>
      <c r="G1390">
        <v>1</v>
      </c>
      <c r="H1390" t="s">
        <v>8849</v>
      </c>
      <c r="I1390">
        <v>530.625</v>
      </c>
      <c r="J1390" s="3">
        <f t="shared" si="21"/>
        <v>43746.596002141203</v>
      </c>
    </row>
    <row r="1391" spans="1:10" x14ac:dyDescent="0.25">
      <c r="A1391" s="1" t="s">
        <v>1390</v>
      </c>
      <c r="B1391">
        <v>406.25</v>
      </c>
      <c r="C1391">
        <v>20.584240000000001</v>
      </c>
      <c r="D1391">
        <v>42</v>
      </c>
      <c r="E1391">
        <v>0</v>
      </c>
      <c r="F1391">
        <v>0</v>
      </c>
      <c r="G1391">
        <v>1</v>
      </c>
      <c r="H1391" t="s">
        <v>8850</v>
      </c>
      <c r="I1391">
        <v>530.625</v>
      </c>
      <c r="J1391" s="3">
        <f t="shared" si="21"/>
        <v>43746.59608570602</v>
      </c>
    </row>
    <row r="1392" spans="1:10" x14ac:dyDescent="0.25">
      <c r="A1392" s="1" t="s">
        <v>1391</v>
      </c>
      <c r="B1392">
        <v>425</v>
      </c>
      <c r="C1392">
        <v>20.584240000000001</v>
      </c>
      <c r="D1392">
        <v>42</v>
      </c>
      <c r="E1392">
        <v>0</v>
      </c>
      <c r="F1392">
        <v>0</v>
      </c>
      <c r="G1392">
        <v>1</v>
      </c>
      <c r="H1392" t="s">
        <v>8851</v>
      </c>
      <c r="I1392">
        <v>536.625</v>
      </c>
      <c r="J1392" s="3">
        <f t="shared" si="21"/>
        <v>43746.59616927083</v>
      </c>
    </row>
    <row r="1393" spans="1:10" x14ac:dyDescent="0.25">
      <c r="A1393" s="1" t="s">
        <v>1392</v>
      </c>
      <c r="B1393">
        <v>406.25</v>
      </c>
      <c r="C1393">
        <v>20.584240000000001</v>
      </c>
      <c r="D1393">
        <v>43</v>
      </c>
      <c r="E1393">
        <v>0</v>
      </c>
      <c r="F1393">
        <v>0</v>
      </c>
      <c r="G1393">
        <v>1</v>
      </c>
      <c r="H1393" t="s">
        <v>8852</v>
      </c>
      <c r="I1393">
        <v>530.625</v>
      </c>
      <c r="J1393" s="3">
        <f t="shared" si="21"/>
        <v>43746.596252719908</v>
      </c>
    </row>
    <row r="1394" spans="1:10" x14ac:dyDescent="0.25">
      <c r="A1394" s="1" t="s">
        <v>1393</v>
      </c>
      <c r="B1394">
        <v>406.25</v>
      </c>
      <c r="C1394">
        <v>20.584240000000001</v>
      </c>
      <c r="D1394">
        <v>43</v>
      </c>
      <c r="E1394">
        <v>0</v>
      </c>
      <c r="F1394">
        <v>0</v>
      </c>
      <c r="G1394">
        <v>1</v>
      </c>
      <c r="H1394" t="s">
        <v>8853</v>
      </c>
      <c r="I1394">
        <v>530.625</v>
      </c>
      <c r="J1394" s="3">
        <f t="shared" si="21"/>
        <v>43746.596336157403</v>
      </c>
    </row>
    <row r="1395" spans="1:10" x14ac:dyDescent="0.25">
      <c r="A1395" s="1" t="s">
        <v>1394</v>
      </c>
      <c r="B1395">
        <v>403.125</v>
      </c>
      <c r="C1395">
        <v>20.531590000000001</v>
      </c>
      <c r="D1395">
        <v>44</v>
      </c>
      <c r="E1395">
        <v>0</v>
      </c>
      <c r="F1395">
        <v>0</v>
      </c>
      <c r="G1395">
        <v>1</v>
      </c>
      <c r="H1395" t="s">
        <v>8854</v>
      </c>
      <c r="I1395">
        <v>529.875</v>
      </c>
      <c r="J1395" s="3">
        <f t="shared" si="21"/>
        <v>43746.596419398142</v>
      </c>
    </row>
    <row r="1396" spans="1:10" x14ac:dyDescent="0.25">
      <c r="A1396" s="1" t="s">
        <v>1395</v>
      </c>
      <c r="B1396">
        <v>403.125</v>
      </c>
      <c r="C1396">
        <v>20.584240000000001</v>
      </c>
      <c r="D1396">
        <v>44</v>
      </c>
      <c r="E1396">
        <v>0</v>
      </c>
      <c r="F1396">
        <v>0</v>
      </c>
      <c r="G1396">
        <v>1</v>
      </c>
      <c r="H1396" t="s">
        <v>8855</v>
      </c>
      <c r="I1396">
        <v>529.875</v>
      </c>
      <c r="J1396" s="3">
        <f t="shared" si="21"/>
        <v>43746.596491018521</v>
      </c>
    </row>
    <row r="1397" spans="1:10" x14ac:dyDescent="0.25">
      <c r="A1397" s="1" t="s">
        <v>1396</v>
      </c>
      <c r="B1397">
        <v>403.125</v>
      </c>
      <c r="C1397">
        <v>20.584240000000001</v>
      </c>
      <c r="D1397">
        <v>45</v>
      </c>
      <c r="E1397">
        <v>0</v>
      </c>
      <c r="F1397">
        <v>0</v>
      </c>
      <c r="G1397">
        <v>1</v>
      </c>
      <c r="H1397" t="s">
        <v>8856</v>
      </c>
      <c r="I1397">
        <v>529.875</v>
      </c>
      <c r="J1397" s="3">
        <f t="shared" si="21"/>
        <v>43746.596598541662</v>
      </c>
    </row>
    <row r="1398" spans="1:10" x14ac:dyDescent="0.25">
      <c r="A1398" s="1" t="s">
        <v>1397</v>
      </c>
      <c r="B1398">
        <v>403.125</v>
      </c>
      <c r="C1398">
        <v>20.584240000000001</v>
      </c>
      <c r="D1398">
        <v>45</v>
      </c>
      <c r="E1398">
        <v>0</v>
      </c>
      <c r="F1398">
        <v>0</v>
      </c>
      <c r="G1398">
        <v>1</v>
      </c>
      <c r="H1398" t="s">
        <v>8857</v>
      </c>
      <c r="I1398">
        <v>529.875</v>
      </c>
      <c r="J1398" s="3">
        <f t="shared" si="21"/>
        <v>43746.596682361109</v>
      </c>
    </row>
    <row r="1399" spans="1:10" x14ac:dyDescent="0.25">
      <c r="A1399" s="1" t="s">
        <v>1398</v>
      </c>
      <c r="B1399">
        <v>403.125</v>
      </c>
      <c r="C1399">
        <v>20.531590000000001</v>
      </c>
      <c r="D1399">
        <v>44</v>
      </c>
      <c r="E1399">
        <v>0</v>
      </c>
      <c r="F1399">
        <v>0</v>
      </c>
      <c r="G1399">
        <v>1</v>
      </c>
      <c r="H1399" t="s">
        <v>8858</v>
      </c>
      <c r="I1399">
        <v>529.875</v>
      </c>
      <c r="J1399" s="3">
        <f t="shared" si="21"/>
        <v>43746.596765555551</v>
      </c>
    </row>
    <row r="1400" spans="1:10" x14ac:dyDescent="0.25">
      <c r="A1400" s="1" t="s">
        <v>1399</v>
      </c>
      <c r="B1400">
        <v>403.125</v>
      </c>
      <c r="C1400">
        <v>20.584240000000001</v>
      </c>
      <c r="D1400">
        <v>44</v>
      </c>
      <c r="E1400">
        <v>0</v>
      </c>
      <c r="F1400">
        <v>0</v>
      </c>
      <c r="G1400">
        <v>1</v>
      </c>
      <c r="H1400" t="s">
        <v>8859</v>
      </c>
      <c r="I1400">
        <v>529.875</v>
      </c>
      <c r="J1400" s="3">
        <f t="shared" si="21"/>
        <v>43746.59684903935</v>
      </c>
    </row>
    <row r="1401" spans="1:10" x14ac:dyDescent="0.25">
      <c r="A1401" s="1" t="s">
        <v>1400</v>
      </c>
      <c r="B1401">
        <v>403.125</v>
      </c>
      <c r="C1401">
        <v>20.584240000000001</v>
      </c>
      <c r="D1401">
        <v>45</v>
      </c>
      <c r="E1401">
        <v>0</v>
      </c>
      <c r="F1401">
        <v>0</v>
      </c>
      <c r="G1401">
        <v>1</v>
      </c>
      <c r="H1401" t="s">
        <v>8860</v>
      </c>
      <c r="I1401">
        <v>529.875</v>
      </c>
      <c r="J1401" s="3">
        <f t="shared" si="21"/>
        <v>43746.5969205324</v>
      </c>
    </row>
    <row r="1402" spans="1:10" x14ac:dyDescent="0.25">
      <c r="A1402" s="1" t="s">
        <v>1401</v>
      </c>
      <c r="B1402">
        <v>406.25</v>
      </c>
      <c r="C1402">
        <v>20.584240000000001</v>
      </c>
      <c r="D1402">
        <v>44</v>
      </c>
      <c r="E1402">
        <v>0</v>
      </c>
      <c r="F1402">
        <v>0</v>
      </c>
      <c r="G1402">
        <v>1</v>
      </c>
      <c r="H1402" t="s">
        <v>8861</v>
      </c>
      <c r="I1402">
        <v>530.0625</v>
      </c>
      <c r="J1402" s="3">
        <f t="shared" si="21"/>
        <v>43746.597004108793</v>
      </c>
    </row>
    <row r="1403" spans="1:10" x14ac:dyDescent="0.25">
      <c r="A1403" s="1" t="s">
        <v>1402</v>
      </c>
      <c r="B1403">
        <v>403.125</v>
      </c>
      <c r="C1403">
        <v>20.584240000000001</v>
      </c>
      <c r="D1403">
        <v>44</v>
      </c>
      <c r="E1403">
        <v>0</v>
      </c>
      <c r="F1403">
        <v>0</v>
      </c>
      <c r="G1403">
        <v>1</v>
      </c>
      <c r="H1403" t="s">
        <v>8862</v>
      </c>
      <c r="I1403">
        <v>529.875</v>
      </c>
      <c r="J1403" s="3">
        <f t="shared" si="21"/>
        <v>43746.597087546295</v>
      </c>
    </row>
    <row r="1404" spans="1:10" x14ac:dyDescent="0.25">
      <c r="A1404" s="1" t="s">
        <v>1403</v>
      </c>
      <c r="B1404">
        <v>403.125</v>
      </c>
      <c r="C1404">
        <v>20.584240000000001</v>
      </c>
      <c r="D1404">
        <v>44</v>
      </c>
      <c r="E1404">
        <v>0</v>
      </c>
      <c r="F1404">
        <v>0</v>
      </c>
      <c r="G1404">
        <v>1</v>
      </c>
      <c r="H1404" t="s">
        <v>8863</v>
      </c>
      <c r="I1404">
        <v>529.875</v>
      </c>
      <c r="J1404" s="3">
        <f t="shared" si="21"/>
        <v>43746.597171354166</v>
      </c>
    </row>
    <row r="1405" spans="1:10" x14ac:dyDescent="0.25">
      <c r="A1405" s="1" t="s">
        <v>1404</v>
      </c>
      <c r="B1405">
        <v>403.125</v>
      </c>
      <c r="C1405">
        <v>20.584240000000001</v>
      </c>
      <c r="D1405">
        <v>44</v>
      </c>
      <c r="E1405">
        <v>0</v>
      </c>
      <c r="F1405">
        <v>0</v>
      </c>
      <c r="G1405">
        <v>1</v>
      </c>
      <c r="H1405" t="s">
        <v>8864</v>
      </c>
      <c r="I1405">
        <v>529.875</v>
      </c>
      <c r="J1405" s="3">
        <f t="shared" si="21"/>
        <v>43746.597254594904</v>
      </c>
    </row>
    <row r="1406" spans="1:10" x14ac:dyDescent="0.25">
      <c r="A1406" s="1" t="s">
        <v>1405</v>
      </c>
      <c r="B1406">
        <v>403.125</v>
      </c>
      <c r="C1406">
        <v>20.531590000000001</v>
      </c>
      <c r="D1406">
        <v>43</v>
      </c>
      <c r="E1406">
        <v>0</v>
      </c>
      <c r="F1406">
        <v>0</v>
      </c>
      <c r="G1406">
        <v>1</v>
      </c>
      <c r="H1406" t="s">
        <v>8865</v>
      </c>
      <c r="I1406">
        <v>529.125</v>
      </c>
      <c r="J1406" s="3">
        <f t="shared" si="21"/>
        <v>43746.597337893516</v>
      </c>
    </row>
    <row r="1407" spans="1:10" x14ac:dyDescent="0.25">
      <c r="A1407" s="1" t="s">
        <v>1406</v>
      </c>
      <c r="B1407">
        <v>403.125</v>
      </c>
      <c r="C1407">
        <v>20.531590000000001</v>
      </c>
      <c r="D1407">
        <v>44</v>
      </c>
      <c r="E1407">
        <v>0</v>
      </c>
      <c r="F1407">
        <v>0</v>
      </c>
      <c r="G1407">
        <v>1</v>
      </c>
      <c r="H1407" t="s">
        <v>8866</v>
      </c>
      <c r="I1407">
        <v>529.125</v>
      </c>
      <c r="J1407" s="3">
        <f t="shared" si="21"/>
        <v>43746.597421469902</v>
      </c>
    </row>
    <row r="1408" spans="1:10" x14ac:dyDescent="0.25">
      <c r="A1408" s="1" t="s">
        <v>1407</v>
      </c>
      <c r="B1408">
        <v>428.125</v>
      </c>
      <c r="C1408">
        <v>20.584240000000001</v>
      </c>
      <c r="D1408">
        <v>43</v>
      </c>
      <c r="E1408">
        <v>0</v>
      </c>
      <c r="F1408">
        <v>0</v>
      </c>
      <c r="G1408">
        <v>1</v>
      </c>
      <c r="H1408" t="s">
        <v>8867</v>
      </c>
      <c r="I1408">
        <v>537</v>
      </c>
      <c r="J1408" s="3">
        <f t="shared" si="21"/>
        <v>43746.597504675919</v>
      </c>
    </row>
    <row r="1409" spans="1:10" x14ac:dyDescent="0.25">
      <c r="A1409" s="1" t="s">
        <v>1408</v>
      </c>
      <c r="B1409">
        <v>403.125</v>
      </c>
      <c r="C1409">
        <v>20.584240000000001</v>
      </c>
      <c r="D1409">
        <v>43</v>
      </c>
      <c r="E1409">
        <v>0</v>
      </c>
      <c r="F1409">
        <v>0</v>
      </c>
      <c r="G1409">
        <v>1</v>
      </c>
      <c r="H1409" t="s">
        <v>8868</v>
      </c>
      <c r="I1409">
        <v>529.125</v>
      </c>
      <c r="J1409" s="3">
        <f t="shared" si="21"/>
        <v>43746.597576215274</v>
      </c>
    </row>
    <row r="1410" spans="1:10" x14ac:dyDescent="0.25">
      <c r="A1410" s="1" t="s">
        <v>1409</v>
      </c>
      <c r="B1410">
        <v>400</v>
      </c>
      <c r="C1410">
        <v>20.584240000000001</v>
      </c>
      <c r="D1410">
        <v>44</v>
      </c>
      <c r="E1410">
        <v>0</v>
      </c>
      <c r="F1410">
        <v>0</v>
      </c>
      <c r="G1410">
        <v>1</v>
      </c>
      <c r="H1410" t="s">
        <v>8869</v>
      </c>
      <c r="I1410">
        <v>528.9375</v>
      </c>
      <c r="J1410" s="3">
        <f t="shared" si="21"/>
        <v>43746.597660127314</v>
      </c>
    </row>
    <row r="1411" spans="1:10" x14ac:dyDescent="0.25">
      <c r="A1411" s="1" t="s">
        <v>1410</v>
      </c>
      <c r="B1411">
        <v>400</v>
      </c>
      <c r="C1411">
        <v>20.584240000000001</v>
      </c>
      <c r="D1411">
        <v>44</v>
      </c>
      <c r="E1411">
        <v>0</v>
      </c>
      <c r="F1411">
        <v>0</v>
      </c>
      <c r="G1411">
        <v>1</v>
      </c>
      <c r="H1411" t="s">
        <v>8870</v>
      </c>
      <c r="I1411">
        <v>528.1875</v>
      </c>
      <c r="J1411" s="3">
        <f t="shared" ref="J1411:J1474" si="22">(H1411/86400000)+25569+(7/24)</f>
        <v>43746.597743472223</v>
      </c>
    </row>
    <row r="1412" spans="1:10" x14ac:dyDescent="0.25">
      <c r="A1412" s="1" t="s">
        <v>1411</v>
      </c>
      <c r="B1412">
        <v>400</v>
      </c>
      <c r="C1412">
        <v>20.584240000000001</v>
      </c>
      <c r="D1412">
        <v>42</v>
      </c>
      <c r="E1412">
        <v>0</v>
      </c>
      <c r="F1412">
        <v>0</v>
      </c>
      <c r="G1412">
        <v>1</v>
      </c>
      <c r="H1412" t="s">
        <v>8871</v>
      </c>
      <c r="I1412">
        <v>528.1875</v>
      </c>
      <c r="J1412" s="3">
        <f t="shared" si="22"/>
        <v>43746.597826793979</v>
      </c>
    </row>
    <row r="1413" spans="1:10" x14ac:dyDescent="0.25">
      <c r="A1413" s="1" t="s">
        <v>1412</v>
      </c>
      <c r="B1413">
        <v>400</v>
      </c>
      <c r="C1413">
        <v>20.584240000000001</v>
      </c>
      <c r="D1413">
        <v>42</v>
      </c>
      <c r="E1413">
        <v>0</v>
      </c>
      <c r="F1413">
        <v>0</v>
      </c>
      <c r="G1413">
        <v>1</v>
      </c>
      <c r="H1413" t="s">
        <v>8872</v>
      </c>
      <c r="I1413">
        <v>528.1875</v>
      </c>
      <c r="J1413" s="3">
        <f t="shared" si="22"/>
        <v>43746.597898460641</v>
      </c>
    </row>
    <row r="1414" spans="1:10" x14ac:dyDescent="0.25">
      <c r="A1414" s="1" t="s">
        <v>1413</v>
      </c>
      <c r="B1414">
        <v>400</v>
      </c>
      <c r="C1414">
        <v>20.584240000000001</v>
      </c>
      <c r="D1414">
        <v>41</v>
      </c>
      <c r="E1414">
        <v>0</v>
      </c>
      <c r="F1414">
        <v>0</v>
      </c>
      <c r="G1414">
        <v>1</v>
      </c>
      <c r="H1414" t="s">
        <v>8873</v>
      </c>
      <c r="I1414">
        <v>528.1875</v>
      </c>
      <c r="J1414" s="3">
        <f t="shared" si="22"/>
        <v>43746.597982002313</v>
      </c>
    </row>
    <row r="1415" spans="1:10" x14ac:dyDescent="0.25">
      <c r="A1415" s="1" t="s">
        <v>1414</v>
      </c>
      <c r="B1415">
        <v>400</v>
      </c>
      <c r="C1415">
        <v>20.584240000000001</v>
      </c>
      <c r="D1415">
        <v>40</v>
      </c>
      <c r="E1415">
        <v>0</v>
      </c>
      <c r="F1415">
        <v>0</v>
      </c>
      <c r="G1415">
        <v>1</v>
      </c>
      <c r="H1415" t="s">
        <v>8874</v>
      </c>
      <c r="I1415">
        <v>528.375</v>
      </c>
      <c r="J1415" s="3">
        <f t="shared" si="22"/>
        <v>43746.598065439808</v>
      </c>
    </row>
    <row r="1416" spans="1:10" x14ac:dyDescent="0.25">
      <c r="A1416" s="1" t="s">
        <v>1415</v>
      </c>
      <c r="B1416">
        <v>418.75</v>
      </c>
      <c r="C1416">
        <v>20.584240000000001</v>
      </c>
      <c r="D1416">
        <v>41</v>
      </c>
      <c r="E1416">
        <v>0</v>
      </c>
      <c r="F1416">
        <v>0</v>
      </c>
      <c r="G1416">
        <v>1</v>
      </c>
      <c r="H1416" t="s">
        <v>8875</v>
      </c>
      <c r="I1416">
        <v>534.5625</v>
      </c>
      <c r="J1416" s="3">
        <f t="shared" si="22"/>
        <v>43746.598149016201</v>
      </c>
    </row>
    <row r="1417" spans="1:10" x14ac:dyDescent="0.25">
      <c r="A1417" s="1" t="s">
        <v>1416</v>
      </c>
      <c r="B1417">
        <v>403.125</v>
      </c>
      <c r="C1417">
        <v>20.584240000000001</v>
      </c>
      <c r="D1417">
        <v>40</v>
      </c>
      <c r="E1417">
        <v>0</v>
      </c>
      <c r="F1417">
        <v>0</v>
      </c>
      <c r="G1417">
        <v>1</v>
      </c>
      <c r="H1417" t="s">
        <v>8876</v>
      </c>
      <c r="I1417">
        <v>529.125</v>
      </c>
      <c r="J1417" s="3">
        <f t="shared" si="22"/>
        <v>43746.598232476848</v>
      </c>
    </row>
    <row r="1418" spans="1:10" x14ac:dyDescent="0.25">
      <c r="A1418" s="1" t="s">
        <v>1417</v>
      </c>
      <c r="B1418">
        <v>403.125</v>
      </c>
      <c r="C1418">
        <v>20.584240000000001</v>
      </c>
      <c r="D1418">
        <v>41</v>
      </c>
      <c r="E1418">
        <v>0</v>
      </c>
      <c r="F1418">
        <v>0</v>
      </c>
      <c r="G1418">
        <v>1</v>
      </c>
      <c r="H1418" t="s">
        <v>8877</v>
      </c>
      <c r="I1418">
        <v>529.125</v>
      </c>
      <c r="J1418" s="3">
        <f t="shared" si="22"/>
        <v>43746.598315694442</v>
      </c>
    </row>
    <row r="1419" spans="1:10" x14ac:dyDescent="0.25">
      <c r="A1419" s="1" t="s">
        <v>1418</v>
      </c>
      <c r="B1419">
        <v>403.125</v>
      </c>
      <c r="C1419">
        <v>20.584240000000001</v>
      </c>
      <c r="D1419">
        <v>42</v>
      </c>
      <c r="E1419">
        <v>0</v>
      </c>
      <c r="F1419">
        <v>0</v>
      </c>
      <c r="G1419">
        <v>1</v>
      </c>
      <c r="H1419" t="s">
        <v>8878</v>
      </c>
      <c r="I1419">
        <v>529.125</v>
      </c>
      <c r="J1419" s="3">
        <f t="shared" si="22"/>
        <v>43746.598387546292</v>
      </c>
    </row>
    <row r="1420" spans="1:10" x14ac:dyDescent="0.25">
      <c r="A1420" s="1" t="s">
        <v>1419</v>
      </c>
      <c r="B1420">
        <v>403.125</v>
      </c>
      <c r="C1420">
        <v>20.584240000000001</v>
      </c>
      <c r="D1420">
        <v>41</v>
      </c>
      <c r="E1420">
        <v>0</v>
      </c>
      <c r="F1420">
        <v>0</v>
      </c>
      <c r="G1420">
        <v>1</v>
      </c>
      <c r="H1420" t="s">
        <v>8879</v>
      </c>
      <c r="I1420">
        <v>529.125</v>
      </c>
      <c r="J1420" s="3">
        <f t="shared" si="22"/>
        <v>43746.598471261568</v>
      </c>
    </row>
    <row r="1421" spans="1:10" x14ac:dyDescent="0.25">
      <c r="A1421" s="1" t="s">
        <v>1420</v>
      </c>
      <c r="B1421">
        <v>403.125</v>
      </c>
      <c r="C1421">
        <v>20.584240000000001</v>
      </c>
      <c r="D1421">
        <v>39</v>
      </c>
      <c r="E1421">
        <v>0</v>
      </c>
      <c r="F1421">
        <v>0</v>
      </c>
      <c r="G1421">
        <v>1</v>
      </c>
      <c r="H1421" t="s">
        <v>8880</v>
      </c>
      <c r="I1421">
        <v>529.125</v>
      </c>
      <c r="J1421" s="3">
        <f t="shared" si="22"/>
        <v>43746.598542523141</v>
      </c>
    </row>
    <row r="1422" spans="1:10" x14ac:dyDescent="0.25">
      <c r="A1422" s="1" t="s">
        <v>1421</v>
      </c>
      <c r="B1422">
        <v>403.125</v>
      </c>
      <c r="C1422">
        <v>20.584240000000001</v>
      </c>
      <c r="D1422">
        <v>41</v>
      </c>
      <c r="E1422">
        <v>0</v>
      </c>
      <c r="F1422">
        <v>0</v>
      </c>
      <c r="G1422">
        <v>1</v>
      </c>
      <c r="H1422" t="s">
        <v>8881</v>
      </c>
      <c r="I1422">
        <v>529.125</v>
      </c>
      <c r="J1422" s="3">
        <f t="shared" si="22"/>
        <v>43746.598614062495</v>
      </c>
    </row>
    <row r="1423" spans="1:10" x14ac:dyDescent="0.25">
      <c r="A1423" s="1" t="s">
        <v>1422</v>
      </c>
      <c r="B1423">
        <v>403.125</v>
      </c>
      <c r="C1423">
        <v>20.531590000000001</v>
      </c>
      <c r="D1423">
        <v>40</v>
      </c>
      <c r="E1423">
        <v>0</v>
      </c>
      <c r="F1423">
        <v>0</v>
      </c>
      <c r="G1423">
        <v>1</v>
      </c>
      <c r="H1423" t="s">
        <v>8882</v>
      </c>
      <c r="I1423">
        <v>529.125</v>
      </c>
      <c r="J1423" s="3">
        <f t="shared" si="22"/>
        <v>43746.598685717589</v>
      </c>
    </row>
    <row r="1424" spans="1:10" x14ac:dyDescent="0.25">
      <c r="A1424" s="1" t="s">
        <v>1423</v>
      </c>
      <c r="B1424">
        <v>403.125</v>
      </c>
      <c r="C1424">
        <v>20.584240000000001</v>
      </c>
      <c r="D1424">
        <v>40</v>
      </c>
      <c r="E1424">
        <v>0</v>
      </c>
      <c r="F1424">
        <v>0</v>
      </c>
      <c r="G1424">
        <v>1</v>
      </c>
      <c r="H1424" t="s">
        <v>8883</v>
      </c>
      <c r="I1424">
        <v>529.125</v>
      </c>
      <c r="J1424" s="3">
        <f t="shared" si="22"/>
        <v>43746.598769143515</v>
      </c>
    </row>
    <row r="1425" spans="1:10" x14ac:dyDescent="0.25">
      <c r="A1425" s="1" t="s">
        <v>1424</v>
      </c>
      <c r="B1425">
        <v>403.125</v>
      </c>
      <c r="C1425">
        <v>20.531590000000001</v>
      </c>
      <c r="D1425">
        <v>42</v>
      </c>
      <c r="E1425">
        <v>0</v>
      </c>
      <c r="F1425">
        <v>0</v>
      </c>
      <c r="G1425">
        <v>1</v>
      </c>
      <c r="H1425" t="s">
        <v>8884</v>
      </c>
      <c r="I1425">
        <v>529.125</v>
      </c>
      <c r="J1425" s="3">
        <f t="shared" si="22"/>
        <v>43746.598852731484</v>
      </c>
    </row>
    <row r="1426" spans="1:10" x14ac:dyDescent="0.25">
      <c r="A1426" s="1" t="s">
        <v>1425</v>
      </c>
      <c r="B1426">
        <v>403.125</v>
      </c>
      <c r="C1426">
        <v>20.584240000000001</v>
      </c>
      <c r="D1426">
        <v>42</v>
      </c>
      <c r="E1426">
        <v>0</v>
      </c>
      <c r="F1426">
        <v>0</v>
      </c>
      <c r="G1426">
        <v>1</v>
      </c>
      <c r="H1426" t="s">
        <v>8885</v>
      </c>
      <c r="I1426">
        <v>529.125</v>
      </c>
      <c r="J1426" s="3">
        <f t="shared" si="22"/>
        <v>43746.598936180548</v>
      </c>
    </row>
    <row r="1427" spans="1:10" x14ac:dyDescent="0.25">
      <c r="A1427" s="1" t="s">
        <v>1426</v>
      </c>
      <c r="B1427">
        <v>418.75</v>
      </c>
      <c r="C1427">
        <v>20.584240000000001</v>
      </c>
      <c r="D1427">
        <v>41</v>
      </c>
      <c r="E1427">
        <v>0</v>
      </c>
      <c r="F1427">
        <v>0</v>
      </c>
      <c r="G1427">
        <v>1</v>
      </c>
      <c r="H1427" t="s">
        <v>8886</v>
      </c>
      <c r="I1427">
        <v>534.5625</v>
      </c>
      <c r="J1427" s="3">
        <f t="shared" si="22"/>
        <v>43746.599019502311</v>
      </c>
    </row>
    <row r="1428" spans="1:10" x14ac:dyDescent="0.25">
      <c r="A1428" s="1" t="s">
        <v>1427</v>
      </c>
      <c r="B1428">
        <v>400</v>
      </c>
      <c r="C1428">
        <v>20.584240000000001</v>
      </c>
      <c r="D1428">
        <v>41</v>
      </c>
      <c r="E1428">
        <v>0</v>
      </c>
      <c r="F1428">
        <v>0</v>
      </c>
      <c r="G1428">
        <v>1</v>
      </c>
      <c r="H1428" t="s">
        <v>8887</v>
      </c>
      <c r="I1428">
        <v>528.1875</v>
      </c>
      <c r="J1428" s="3">
        <f t="shared" si="22"/>
        <v>43746.599091157404</v>
      </c>
    </row>
    <row r="1429" spans="1:10" x14ac:dyDescent="0.25">
      <c r="A1429" s="1" t="s">
        <v>1428</v>
      </c>
      <c r="B1429">
        <v>400</v>
      </c>
      <c r="C1429">
        <v>20.584240000000001</v>
      </c>
      <c r="D1429">
        <v>39</v>
      </c>
      <c r="E1429">
        <v>0</v>
      </c>
      <c r="F1429">
        <v>0</v>
      </c>
      <c r="G1429">
        <v>1</v>
      </c>
      <c r="H1429" t="s">
        <v>8888</v>
      </c>
      <c r="I1429">
        <v>528.1875</v>
      </c>
      <c r="J1429" s="3">
        <f t="shared" si="22"/>
        <v>43746.59917494213</v>
      </c>
    </row>
    <row r="1430" spans="1:10" x14ac:dyDescent="0.25">
      <c r="A1430" s="1" t="s">
        <v>1429</v>
      </c>
      <c r="B1430">
        <v>400</v>
      </c>
      <c r="C1430">
        <v>20.584240000000001</v>
      </c>
      <c r="D1430">
        <v>39</v>
      </c>
      <c r="E1430">
        <v>0</v>
      </c>
      <c r="F1430">
        <v>0</v>
      </c>
      <c r="G1430">
        <v>1</v>
      </c>
      <c r="H1430" t="s">
        <v>8889</v>
      </c>
      <c r="I1430">
        <v>528.375</v>
      </c>
      <c r="J1430" s="3">
        <f t="shared" si="22"/>
        <v>43746.599274004628</v>
      </c>
    </row>
    <row r="1431" spans="1:10" x14ac:dyDescent="0.25">
      <c r="A1431" s="1" t="s">
        <v>1430</v>
      </c>
      <c r="B1431">
        <v>400</v>
      </c>
      <c r="C1431">
        <v>20.584240000000001</v>
      </c>
      <c r="D1431">
        <v>40</v>
      </c>
      <c r="E1431">
        <v>0</v>
      </c>
      <c r="F1431">
        <v>0</v>
      </c>
      <c r="G1431">
        <v>1</v>
      </c>
      <c r="H1431" t="s">
        <v>8890</v>
      </c>
      <c r="I1431">
        <v>528.1875</v>
      </c>
      <c r="J1431" s="3">
        <f t="shared" si="22"/>
        <v>43746.599353668978</v>
      </c>
    </row>
    <row r="1432" spans="1:10" x14ac:dyDescent="0.25">
      <c r="A1432" s="1" t="s">
        <v>1431</v>
      </c>
      <c r="B1432">
        <v>400</v>
      </c>
      <c r="C1432">
        <v>20.584240000000001</v>
      </c>
      <c r="D1432">
        <v>39</v>
      </c>
      <c r="E1432">
        <v>0</v>
      </c>
      <c r="F1432">
        <v>0</v>
      </c>
      <c r="G1432">
        <v>1</v>
      </c>
      <c r="H1432" t="s">
        <v>8891</v>
      </c>
      <c r="I1432">
        <v>528.1875</v>
      </c>
      <c r="J1432" s="3">
        <f t="shared" si="22"/>
        <v>43746.599425208326</v>
      </c>
    </row>
    <row r="1433" spans="1:10" x14ac:dyDescent="0.25">
      <c r="A1433" s="1" t="s">
        <v>1432</v>
      </c>
      <c r="B1433">
        <v>400</v>
      </c>
      <c r="C1433">
        <v>20.531590000000001</v>
      </c>
      <c r="D1433">
        <v>39</v>
      </c>
      <c r="E1433">
        <v>0</v>
      </c>
      <c r="F1433">
        <v>0</v>
      </c>
      <c r="G1433">
        <v>1</v>
      </c>
      <c r="H1433" t="s">
        <v>8892</v>
      </c>
      <c r="I1433">
        <v>528.1875</v>
      </c>
      <c r="J1433" s="3">
        <f t="shared" si="22"/>
        <v>43746.599508402775</v>
      </c>
    </row>
    <row r="1434" spans="1:10" x14ac:dyDescent="0.25">
      <c r="A1434" s="1" t="s">
        <v>1433</v>
      </c>
      <c r="B1434">
        <v>400</v>
      </c>
      <c r="C1434">
        <v>20.584240000000001</v>
      </c>
      <c r="D1434">
        <v>39</v>
      </c>
      <c r="E1434">
        <v>0</v>
      </c>
      <c r="F1434">
        <v>0</v>
      </c>
      <c r="G1434">
        <v>1</v>
      </c>
      <c r="H1434" t="s">
        <v>8893</v>
      </c>
      <c r="I1434">
        <v>528.1875</v>
      </c>
      <c r="J1434" s="3">
        <f t="shared" si="22"/>
        <v>43746.599580057868</v>
      </c>
    </row>
    <row r="1435" spans="1:10" x14ac:dyDescent="0.25">
      <c r="A1435" s="1" t="s">
        <v>1434</v>
      </c>
      <c r="B1435">
        <v>400</v>
      </c>
      <c r="C1435">
        <v>20.584240000000001</v>
      </c>
      <c r="D1435">
        <v>40</v>
      </c>
      <c r="E1435">
        <v>0</v>
      </c>
      <c r="F1435">
        <v>0</v>
      </c>
      <c r="G1435">
        <v>1</v>
      </c>
      <c r="H1435" t="s">
        <v>8894</v>
      </c>
      <c r="I1435">
        <v>528.1875</v>
      </c>
      <c r="J1435" s="3">
        <f t="shared" si="22"/>
        <v>43746.599663865738</v>
      </c>
    </row>
    <row r="1436" spans="1:10" x14ac:dyDescent="0.25">
      <c r="A1436" s="1" t="s">
        <v>1435</v>
      </c>
      <c r="B1436">
        <v>400</v>
      </c>
      <c r="C1436">
        <v>20.584240000000001</v>
      </c>
      <c r="D1436">
        <v>39</v>
      </c>
      <c r="E1436">
        <v>0</v>
      </c>
      <c r="F1436">
        <v>0</v>
      </c>
      <c r="G1436">
        <v>1</v>
      </c>
      <c r="H1436" t="s">
        <v>8895</v>
      </c>
      <c r="I1436">
        <v>528.1875</v>
      </c>
      <c r="J1436" s="3">
        <f t="shared" si="22"/>
        <v>43746.59974719907</v>
      </c>
    </row>
    <row r="1437" spans="1:10" x14ac:dyDescent="0.25">
      <c r="A1437" s="1" t="s">
        <v>1436</v>
      </c>
      <c r="B1437">
        <v>403.125</v>
      </c>
      <c r="C1437">
        <v>20.584240000000001</v>
      </c>
      <c r="D1437">
        <v>37</v>
      </c>
      <c r="E1437">
        <v>0</v>
      </c>
      <c r="F1437">
        <v>0</v>
      </c>
      <c r="G1437">
        <v>1</v>
      </c>
      <c r="H1437" t="s">
        <v>8896</v>
      </c>
      <c r="I1437">
        <v>529.125</v>
      </c>
      <c r="J1437" s="3">
        <f t="shared" si="22"/>
        <v>43746.59983053241</v>
      </c>
    </row>
    <row r="1438" spans="1:10" x14ac:dyDescent="0.25">
      <c r="A1438" s="1" t="s">
        <v>1437</v>
      </c>
      <c r="B1438">
        <v>403.125</v>
      </c>
      <c r="C1438">
        <v>20.584240000000001</v>
      </c>
      <c r="D1438">
        <v>37</v>
      </c>
      <c r="E1438">
        <v>0</v>
      </c>
      <c r="F1438">
        <v>0</v>
      </c>
      <c r="G1438">
        <v>1</v>
      </c>
      <c r="H1438" t="s">
        <v>8897</v>
      </c>
      <c r="I1438">
        <v>529.125</v>
      </c>
      <c r="J1438" s="3">
        <f t="shared" si="22"/>
        <v>43746.599902152775</v>
      </c>
    </row>
    <row r="1439" spans="1:10" x14ac:dyDescent="0.25">
      <c r="A1439" s="1" t="s">
        <v>1438</v>
      </c>
      <c r="B1439">
        <v>403.125</v>
      </c>
      <c r="C1439">
        <v>20.584240000000001</v>
      </c>
      <c r="D1439">
        <v>38</v>
      </c>
      <c r="E1439">
        <v>0</v>
      </c>
      <c r="F1439">
        <v>0</v>
      </c>
      <c r="G1439">
        <v>1</v>
      </c>
      <c r="H1439" t="s">
        <v>8898</v>
      </c>
      <c r="I1439">
        <v>529.125</v>
      </c>
      <c r="J1439" s="3">
        <f t="shared" si="22"/>
        <v>43746.599985717585</v>
      </c>
    </row>
    <row r="1440" spans="1:10" x14ac:dyDescent="0.25">
      <c r="A1440" s="1" t="s">
        <v>1439</v>
      </c>
      <c r="B1440">
        <v>418.75</v>
      </c>
      <c r="C1440">
        <v>20.584240000000001</v>
      </c>
      <c r="D1440">
        <v>39</v>
      </c>
      <c r="E1440">
        <v>0</v>
      </c>
      <c r="F1440">
        <v>0</v>
      </c>
      <c r="G1440">
        <v>1</v>
      </c>
      <c r="H1440" t="s">
        <v>8899</v>
      </c>
      <c r="I1440">
        <v>534.5625</v>
      </c>
      <c r="J1440" s="3">
        <f t="shared" si="22"/>
        <v>43746.600069189815</v>
      </c>
    </row>
    <row r="1441" spans="1:10" x14ac:dyDescent="0.25">
      <c r="A1441" s="1" t="s">
        <v>1440</v>
      </c>
      <c r="B1441">
        <v>403.125</v>
      </c>
      <c r="C1441">
        <v>20.584240000000001</v>
      </c>
      <c r="D1441">
        <v>39</v>
      </c>
      <c r="E1441">
        <v>0</v>
      </c>
      <c r="F1441">
        <v>0</v>
      </c>
      <c r="G1441">
        <v>1</v>
      </c>
      <c r="H1441" t="s">
        <v>8900</v>
      </c>
      <c r="I1441">
        <v>529.125</v>
      </c>
      <c r="J1441" s="3">
        <f t="shared" si="22"/>
        <v>43746.600152754625</v>
      </c>
    </row>
    <row r="1442" spans="1:10" x14ac:dyDescent="0.25">
      <c r="A1442" s="1" t="s">
        <v>1441</v>
      </c>
      <c r="B1442">
        <v>403.125</v>
      </c>
      <c r="C1442">
        <v>20.584240000000001</v>
      </c>
      <c r="D1442">
        <v>38</v>
      </c>
      <c r="E1442">
        <v>0</v>
      </c>
      <c r="F1442">
        <v>0</v>
      </c>
      <c r="G1442">
        <v>1</v>
      </c>
      <c r="H1442" t="s">
        <v>8901</v>
      </c>
      <c r="I1442">
        <v>529.125</v>
      </c>
      <c r="J1442" s="3">
        <f t="shared" si="22"/>
        <v>43746.600244409718</v>
      </c>
    </row>
    <row r="1443" spans="1:10" x14ac:dyDescent="0.25">
      <c r="A1443" s="1" t="s">
        <v>1442</v>
      </c>
      <c r="B1443">
        <v>400</v>
      </c>
      <c r="C1443">
        <v>20.584240000000001</v>
      </c>
      <c r="D1443">
        <v>38</v>
      </c>
      <c r="E1443">
        <v>0</v>
      </c>
      <c r="F1443">
        <v>0</v>
      </c>
      <c r="G1443">
        <v>1</v>
      </c>
      <c r="H1443" t="s">
        <v>8902</v>
      </c>
      <c r="I1443">
        <v>528.1875</v>
      </c>
      <c r="J1443" s="3">
        <f t="shared" si="22"/>
        <v>43746.60033123842</v>
      </c>
    </row>
    <row r="1444" spans="1:10" x14ac:dyDescent="0.25">
      <c r="A1444" s="1" t="s">
        <v>1443</v>
      </c>
      <c r="B1444">
        <v>400</v>
      </c>
      <c r="C1444">
        <v>20.531590000000001</v>
      </c>
      <c r="D1444">
        <v>39</v>
      </c>
      <c r="E1444">
        <v>0</v>
      </c>
      <c r="F1444">
        <v>0</v>
      </c>
      <c r="G1444">
        <v>1</v>
      </c>
      <c r="H1444" t="s">
        <v>8903</v>
      </c>
      <c r="I1444">
        <v>528.375</v>
      </c>
      <c r="J1444" s="3">
        <f t="shared" si="22"/>
        <v>43746.600403217592</v>
      </c>
    </row>
    <row r="1445" spans="1:10" x14ac:dyDescent="0.25">
      <c r="A1445" s="1" t="s">
        <v>1444</v>
      </c>
      <c r="B1445">
        <v>400</v>
      </c>
      <c r="C1445">
        <v>20.584240000000001</v>
      </c>
      <c r="D1445">
        <v>38</v>
      </c>
      <c r="E1445">
        <v>0</v>
      </c>
      <c r="F1445">
        <v>0</v>
      </c>
      <c r="G1445">
        <v>1</v>
      </c>
      <c r="H1445" t="s">
        <v>8904</v>
      </c>
      <c r="I1445">
        <v>528.1875</v>
      </c>
      <c r="J1445" s="3">
        <f t="shared" si="22"/>
        <v>43746.60048710648</v>
      </c>
    </row>
    <row r="1446" spans="1:10" x14ac:dyDescent="0.25">
      <c r="A1446" s="1" t="s">
        <v>1445</v>
      </c>
      <c r="B1446">
        <v>400</v>
      </c>
      <c r="C1446">
        <v>20.584240000000001</v>
      </c>
      <c r="D1446">
        <v>38</v>
      </c>
      <c r="E1446">
        <v>0</v>
      </c>
      <c r="F1446">
        <v>0</v>
      </c>
      <c r="G1446">
        <v>1</v>
      </c>
      <c r="H1446" t="s">
        <v>8905</v>
      </c>
      <c r="I1446">
        <v>528.9375</v>
      </c>
      <c r="J1446" s="3">
        <f t="shared" si="22"/>
        <v>43746.600570219904</v>
      </c>
    </row>
    <row r="1447" spans="1:10" x14ac:dyDescent="0.25">
      <c r="A1447" s="1" t="s">
        <v>1446</v>
      </c>
      <c r="B1447">
        <v>400</v>
      </c>
      <c r="C1447">
        <v>20.584240000000001</v>
      </c>
      <c r="D1447">
        <v>38</v>
      </c>
      <c r="E1447">
        <v>0</v>
      </c>
      <c r="F1447">
        <v>0</v>
      </c>
      <c r="G1447">
        <v>1</v>
      </c>
      <c r="H1447" t="s">
        <v>8906</v>
      </c>
      <c r="I1447">
        <v>528.9375</v>
      </c>
      <c r="J1447" s="3">
        <f t="shared" si="22"/>
        <v>43746.600653680558</v>
      </c>
    </row>
    <row r="1448" spans="1:10" x14ac:dyDescent="0.25">
      <c r="A1448" s="1" t="s">
        <v>1447</v>
      </c>
      <c r="B1448">
        <v>403.125</v>
      </c>
      <c r="C1448">
        <v>20.584240000000001</v>
      </c>
      <c r="D1448">
        <v>39</v>
      </c>
      <c r="E1448">
        <v>0</v>
      </c>
      <c r="F1448">
        <v>0</v>
      </c>
      <c r="G1448">
        <v>1</v>
      </c>
      <c r="H1448" t="s">
        <v>8907</v>
      </c>
      <c r="I1448">
        <v>529.125</v>
      </c>
      <c r="J1448" s="3">
        <f t="shared" si="22"/>
        <v>43746.60072534722</v>
      </c>
    </row>
    <row r="1449" spans="1:10" x14ac:dyDescent="0.25">
      <c r="A1449" s="1" t="s">
        <v>1448</v>
      </c>
      <c r="B1449">
        <v>403.125</v>
      </c>
      <c r="C1449">
        <v>20.531590000000001</v>
      </c>
      <c r="D1449">
        <v>39</v>
      </c>
      <c r="E1449">
        <v>0</v>
      </c>
      <c r="F1449">
        <v>0</v>
      </c>
      <c r="G1449">
        <v>1</v>
      </c>
      <c r="H1449" t="s">
        <v>8908</v>
      </c>
      <c r="I1449">
        <v>529.125</v>
      </c>
      <c r="J1449" s="3">
        <f t="shared" si="22"/>
        <v>43746.600808449068</v>
      </c>
    </row>
    <row r="1450" spans="1:10" x14ac:dyDescent="0.25">
      <c r="A1450" s="1" t="s">
        <v>1449</v>
      </c>
      <c r="B1450">
        <v>403.125</v>
      </c>
      <c r="C1450">
        <v>20.531590000000001</v>
      </c>
      <c r="D1450">
        <v>39</v>
      </c>
      <c r="E1450">
        <v>0</v>
      </c>
      <c r="F1450">
        <v>0</v>
      </c>
      <c r="G1450">
        <v>1</v>
      </c>
      <c r="H1450" t="s">
        <v>8909</v>
      </c>
      <c r="I1450">
        <v>529.125</v>
      </c>
      <c r="J1450" s="3">
        <f t="shared" si="22"/>
        <v>43746.600880289348</v>
      </c>
    </row>
    <row r="1451" spans="1:10" x14ac:dyDescent="0.25">
      <c r="A1451" s="1" t="s">
        <v>1450</v>
      </c>
      <c r="B1451">
        <v>403.125</v>
      </c>
      <c r="C1451">
        <v>20.584240000000001</v>
      </c>
      <c r="D1451">
        <v>37</v>
      </c>
      <c r="E1451">
        <v>0</v>
      </c>
      <c r="F1451">
        <v>0</v>
      </c>
      <c r="G1451">
        <v>1</v>
      </c>
      <c r="H1451" t="s">
        <v>8910</v>
      </c>
      <c r="I1451">
        <v>529.125</v>
      </c>
      <c r="J1451" s="3">
        <f t="shared" si="22"/>
        <v>43746.600963842589</v>
      </c>
    </row>
    <row r="1452" spans="1:10" x14ac:dyDescent="0.25">
      <c r="A1452" s="1" t="s">
        <v>1451</v>
      </c>
      <c r="B1452">
        <v>403.125</v>
      </c>
      <c r="C1452">
        <v>20.531590000000001</v>
      </c>
      <c r="D1452">
        <v>38</v>
      </c>
      <c r="E1452">
        <v>0</v>
      </c>
      <c r="F1452">
        <v>0</v>
      </c>
      <c r="G1452">
        <v>1</v>
      </c>
      <c r="H1452" t="s">
        <v>8911</v>
      </c>
      <c r="I1452">
        <v>529.125</v>
      </c>
      <c r="J1452" s="3">
        <f t="shared" si="22"/>
        <v>43746.601047291661</v>
      </c>
    </row>
    <row r="1453" spans="1:10" x14ac:dyDescent="0.25">
      <c r="A1453" s="1" t="s">
        <v>1452</v>
      </c>
      <c r="B1453">
        <v>400</v>
      </c>
      <c r="C1453">
        <v>20.584240000000001</v>
      </c>
      <c r="D1453">
        <v>38</v>
      </c>
      <c r="E1453">
        <v>0</v>
      </c>
      <c r="F1453">
        <v>0</v>
      </c>
      <c r="G1453">
        <v>1</v>
      </c>
      <c r="H1453" t="s">
        <v>8912</v>
      </c>
      <c r="I1453">
        <v>528.375</v>
      </c>
      <c r="J1453" s="3">
        <f t="shared" si="22"/>
        <v>43746.60113052083</v>
      </c>
    </row>
    <row r="1454" spans="1:10" x14ac:dyDescent="0.25">
      <c r="A1454" s="1" t="s">
        <v>1453</v>
      </c>
      <c r="B1454">
        <v>400</v>
      </c>
      <c r="C1454">
        <v>20.584240000000001</v>
      </c>
      <c r="D1454">
        <v>38</v>
      </c>
      <c r="E1454">
        <v>0</v>
      </c>
      <c r="F1454">
        <v>0</v>
      </c>
      <c r="G1454">
        <v>1</v>
      </c>
      <c r="H1454" t="s">
        <v>8913</v>
      </c>
      <c r="I1454">
        <v>528.1875</v>
      </c>
      <c r="J1454" s="3">
        <f t="shared" si="22"/>
        <v>43746.601202164347</v>
      </c>
    </row>
    <row r="1455" spans="1:10" x14ac:dyDescent="0.25">
      <c r="A1455" s="1" t="s">
        <v>1454</v>
      </c>
      <c r="B1455">
        <v>428.125</v>
      </c>
      <c r="C1455">
        <v>20.584240000000001</v>
      </c>
      <c r="D1455">
        <v>37</v>
      </c>
      <c r="E1455">
        <v>0</v>
      </c>
      <c r="F1455">
        <v>0</v>
      </c>
      <c r="G1455">
        <v>1</v>
      </c>
      <c r="H1455" t="s">
        <v>8914</v>
      </c>
      <c r="I1455">
        <v>537.75</v>
      </c>
      <c r="J1455" s="3">
        <f t="shared" si="22"/>
        <v>43746.601286076388</v>
      </c>
    </row>
    <row r="1456" spans="1:10" x14ac:dyDescent="0.25">
      <c r="A1456" s="1" t="s">
        <v>1455</v>
      </c>
      <c r="B1456">
        <v>400</v>
      </c>
      <c r="C1456">
        <v>20.584240000000001</v>
      </c>
      <c r="D1456">
        <v>38</v>
      </c>
      <c r="E1456">
        <v>0</v>
      </c>
      <c r="F1456">
        <v>0</v>
      </c>
      <c r="G1456">
        <v>1</v>
      </c>
      <c r="H1456" t="s">
        <v>8915</v>
      </c>
      <c r="I1456">
        <v>528.1875</v>
      </c>
      <c r="J1456" s="3">
        <f t="shared" si="22"/>
        <v>43746.601369293981</v>
      </c>
    </row>
    <row r="1457" spans="1:10" x14ac:dyDescent="0.25">
      <c r="A1457" s="1" t="s">
        <v>1456</v>
      </c>
      <c r="B1457">
        <v>400</v>
      </c>
      <c r="C1457">
        <v>20.531590000000001</v>
      </c>
      <c r="D1457">
        <v>38</v>
      </c>
      <c r="E1457">
        <v>0</v>
      </c>
      <c r="F1457">
        <v>0</v>
      </c>
      <c r="G1457">
        <v>1</v>
      </c>
      <c r="H1457" t="s">
        <v>8916</v>
      </c>
      <c r="I1457">
        <v>528.375</v>
      </c>
      <c r="J1457" s="3">
        <f t="shared" si="22"/>
        <v>43746.601452754629</v>
      </c>
    </row>
    <row r="1458" spans="1:10" x14ac:dyDescent="0.25">
      <c r="A1458" s="1" t="s">
        <v>1457</v>
      </c>
      <c r="B1458">
        <v>403.125</v>
      </c>
      <c r="C1458">
        <v>20.584240000000001</v>
      </c>
      <c r="D1458">
        <v>40</v>
      </c>
      <c r="E1458">
        <v>0</v>
      </c>
      <c r="F1458">
        <v>0</v>
      </c>
      <c r="G1458">
        <v>1</v>
      </c>
      <c r="H1458" t="s">
        <v>8917</v>
      </c>
      <c r="I1458">
        <v>529.125</v>
      </c>
      <c r="J1458" s="3">
        <f t="shared" si="22"/>
        <v>43746.60153630787</v>
      </c>
    </row>
    <row r="1459" spans="1:10" x14ac:dyDescent="0.25">
      <c r="A1459" s="1" t="s">
        <v>1458</v>
      </c>
      <c r="B1459">
        <v>403.125</v>
      </c>
      <c r="C1459">
        <v>20.584240000000001</v>
      </c>
      <c r="D1459">
        <v>41</v>
      </c>
      <c r="E1459">
        <v>0</v>
      </c>
      <c r="F1459">
        <v>0</v>
      </c>
      <c r="G1459">
        <v>1</v>
      </c>
      <c r="H1459" t="s">
        <v>8918</v>
      </c>
      <c r="I1459">
        <v>529.125</v>
      </c>
      <c r="J1459" s="3">
        <f t="shared" si="22"/>
        <v>43746.601619409725</v>
      </c>
    </row>
    <row r="1460" spans="1:10" x14ac:dyDescent="0.25">
      <c r="A1460" s="1" t="s">
        <v>1459</v>
      </c>
      <c r="B1460">
        <v>400</v>
      </c>
      <c r="C1460">
        <v>20.584240000000001</v>
      </c>
      <c r="D1460">
        <v>41</v>
      </c>
      <c r="E1460">
        <v>0</v>
      </c>
      <c r="F1460">
        <v>0</v>
      </c>
      <c r="G1460">
        <v>1</v>
      </c>
      <c r="H1460" t="s">
        <v>8919</v>
      </c>
      <c r="I1460">
        <v>528.1875</v>
      </c>
      <c r="J1460" s="3">
        <f t="shared" si="22"/>
        <v>43746.601691203701</v>
      </c>
    </row>
    <row r="1461" spans="1:10" x14ac:dyDescent="0.25">
      <c r="A1461" s="1" t="s">
        <v>1460</v>
      </c>
      <c r="B1461">
        <v>403.125</v>
      </c>
      <c r="C1461">
        <v>20.584240000000001</v>
      </c>
      <c r="D1461">
        <v>41</v>
      </c>
      <c r="E1461">
        <v>0</v>
      </c>
      <c r="F1461">
        <v>0</v>
      </c>
      <c r="G1461">
        <v>1</v>
      </c>
      <c r="H1461" t="s">
        <v>8920</v>
      </c>
      <c r="I1461">
        <v>529.125</v>
      </c>
      <c r="J1461" s="3">
        <f t="shared" si="22"/>
        <v>43746.601774965275</v>
      </c>
    </row>
    <row r="1462" spans="1:10" x14ac:dyDescent="0.25">
      <c r="A1462" s="1" t="s">
        <v>1461</v>
      </c>
      <c r="B1462">
        <v>400</v>
      </c>
      <c r="C1462">
        <v>20.531590000000001</v>
      </c>
      <c r="D1462">
        <v>42</v>
      </c>
      <c r="E1462">
        <v>0</v>
      </c>
      <c r="F1462">
        <v>0</v>
      </c>
      <c r="G1462">
        <v>1</v>
      </c>
      <c r="H1462" t="s">
        <v>8921</v>
      </c>
      <c r="I1462">
        <v>528.1875</v>
      </c>
      <c r="J1462" s="3">
        <f t="shared" si="22"/>
        <v>43746.601846377314</v>
      </c>
    </row>
    <row r="1463" spans="1:10" x14ac:dyDescent="0.25">
      <c r="A1463" s="1" t="s">
        <v>1462</v>
      </c>
      <c r="B1463">
        <v>418.75</v>
      </c>
      <c r="C1463">
        <v>20.584240000000001</v>
      </c>
      <c r="D1463">
        <v>43</v>
      </c>
      <c r="E1463">
        <v>0</v>
      </c>
      <c r="F1463">
        <v>0</v>
      </c>
      <c r="G1463">
        <v>1</v>
      </c>
      <c r="H1463" t="s">
        <v>8922</v>
      </c>
      <c r="I1463">
        <v>534</v>
      </c>
      <c r="J1463" s="3">
        <f t="shared" si="22"/>
        <v>43746.601929594901</v>
      </c>
    </row>
    <row r="1464" spans="1:10" x14ac:dyDescent="0.25">
      <c r="A1464" s="1" t="s">
        <v>1463</v>
      </c>
      <c r="B1464">
        <v>396.875</v>
      </c>
      <c r="C1464">
        <v>20.584240000000001</v>
      </c>
      <c r="D1464">
        <v>44</v>
      </c>
      <c r="E1464">
        <v>0</v>
      </c>
      <c r="F1464">
        <v>0</v>
      </c>
      <c r="G1464">
        <v>1</v>
      </c>
      <c r="H1464" t="s">
        <v>8923</v>
      </c>
      <c r="I1464">
        <v>527.4375</v>
      </c>
      <c r="J1464" s="3">
        <f t="shared" si="22"/>
        <v>43746.602025335647</v>
      </c>
    </row>
    <row r="1465" spans="1:10" x14ac:dyDescent="0.25">
      <c r="A1465" s="1" t="s">
        <v>1464</v>
      </c>
      <c r="B1465">
        <v>396.875</v>
      </c>
      <c r="C1465">
        <v>20.531590000000001</v>
      </c>
      <c r="D1465">
        <v>43</v>
      </c>
      <c r="E1465">
        <v>0</v>
      </c>
      <c r="F1465">
        <v>0</v>
      </c>
      <c r="G1465">
        <v>1</v>
      </c>
      <c r="H1465" t="s">
        <v>8924</v>
      </c>
      <c r="I1465">
        <v>527.4375</v>
      </c>
      <c r="J1465" s="3">
        <f t="shared" si="22"/>
        <v>43746.602096979164</v>
      </c>
    </row>
    <row r="1466" spans="1:10" x14ac:dyDescent="0.25">
      <c r="A1466" s="1" t="s">
        <v>1465</v>
      </c>
      <c r="B1466">
        <v>400</v>
      </c>
      <c r="C1466">
        <v>20.584240000000001</v>
      </c>
      <c r="D1466">
        <v>42</v>
      </c>
      <c r="E1466">
        <v>0</v>
      </c>
      <c r="F1466">
        <v>0</v>
      </c>
      <c r="G1466">
        <v>1</v>
      </c>
      <c r="H1466" t="s">
        <v>8925</v>
      </c>
      <c r="I1466">
        <v>528.1875</v>
      </c>
      <c r="J1466" s="3">
        <f t="shared" si="22"/>
        <v>43746.602180439811</v>
      </c>
    </row>
    <row r="1467" spans="1:10" x14ac:dyDescent="0.25">
      <c r="A1467" s="1" t="s">
        <v>1466</v>
      </c>
      <c r="B1467">
        <v>400</v>
      </c>
      <c r="C1467">
        <v>20.531590000000001</v>
      </c>
      <c r="D1467">
        <v>43</v>
      </c>
      <c r="E1467">
        <v>0</v>
      </c>
      <c r="F1467">
        <v>0</v>
      </c>
      <c r="G1467">
        <v>1</v>
      </c>
      <c r="H1467" t="s">
        <v>8926</v>
      </c>
      <c r="I1467">
        <v>528.375</v>
      </c>
      <c r="J1467" s="3">
        <f t="shared" si="22"/>
        <v>43746.602263877314</v>
      </c>
    </row>
    <row r="1468" spans="1:10" x14ac:dyDescent="0.25">
      <c r="A1468" s="1" t="s">
        <v>1467</v>
      </c>
      <c r="B1468">
        <v>400</v>
      </c>
      <c r="C1468">
        <v>20.584240000000001</v>
      </c>
      <c r="D1468">
        <v>43</v>
      </c>
      <c r="E1468">
        <v>0</v>
      </c>
      <c r="F1468">
        <v>0</v>
      </c>
      <c r="G1468">
        <v>1</v>
      </c>
      <c r="H1468" t="s">
        <v>8927</v>
      </c>
      <c r="I1468">
        <v>528.375</v>
      </c>
      <c r="J1468" s="3">
        <f t="shared" si="22"/>
        <v>43746.602335416661</v>
      </c>
    </row>
    <row r="1469" spans="1:10" x14ac:dyDescent="0.25">
      <c r="A1469" s="1" t="s">
        <v>1468</v>
      </c>
      <c r="B1469">
        <v>400</v>
      </c>
      <c r="C1469">
        <v>20.584240000000001</v>
      </c>
      <c r="D1469">
        <v>42</v>
      </c>
      <c r="E1469">
        <v>0</v>
      </c>
      <c r="F1469">
        <v>0</v>
      </c>
      <c r="G1469">
        <v>1</v>
      </c>
      <c r="H1469" t="s">
        <v>8928</v>
      </c>
      <c r="I1469">
        <v>528.1875</v>
      </c>
      <c r="J1469" s="3">
        <f t="shared" si="22"/>
        <v>43746.602418981478</v>
      </c>
    </row>
    <row r="1470" spans="1:10" x14ac:dyDescent="0.25">
      <c r="A1470" s="1" t="s">
        <v>1469</v>
      </c>
      <c r="B1470">
        <v>400</v>
      </c>
      <c r="C1470">
        <v>20.531590000000001</v>
      </c>
      <c r="D1470">
        <v>41</v>
      </c>
      <c r="E1470">
        <v>0</v>
      </c>
      <c r="F1470">
        <v>0</v>
      </c>
      <c r="G1470">
        <v>1</v>
      </c>
      <c r="H1470" t="s">
        <v>8929</v>
      </c>
      <c r="I1470">
        <v>528.1875</v>
      </c>
      <c r="J1470" s="3">
        <f t="shared" si="22"/>
        <v>43746.60250241898</v>
      </c>
    </row>
    <row r="1471" spans="1:10" x14ac:dyDescent="0.25">
      <c r="A1471" s="1" t="s">
        <v>1470</v>
      </c>
      <c r="B1471">
        <v>400</v>
      </c>
      <c r="C1471">
        <v>20.531590000000001</v>
      </c>
      <c r="D1471">
        <v>45</v>
      </c>
      <c r="E1471">
        <v>0</v>
      </c>
      <c r="F1471">
        <v>0</v>
      </c>
      <c r="G1471">
        <v>1</v>
      </c>
      <c r="H1471" t="s">
        <v>8930</v>
      </c>
      <c r="I1471">
        <v>528.1875</v>
      </c>
      <c r="J1471" s="3">
        <f t="shared" si="22"/>
        <v>43746.602586111105</v>
      </c>
    </row>
    <row r="1472" spans="1:10" x14ac:dyDescent="0.25">
      <c r="A1472" s="1" t="s">
        <v>1471</v>
      </c>
      <c r="B1472">
        <v>400</v>
      </c>
      <c r="C1472">
        <v>20.584240000000001</v>
      </c>
      <c r="D1472">
        <v>45</v>
      </c>
      <c r="E1472">
        <v>0</v>
      </c>
      <c r="F1472">
        <v>0</v>
      </c>
      <c r="G1472">
        <v>1</v>
      </c>
      <c r="H1472" t="s">
        <v>8931</v>
      </c>
      <c r="I1472">
        <v>528.1875</v>
      </c>
      <c r="J1472" s="3">
        <f t="shared" si="22"/>
        <v>43746.602657407406</v>
      </c>
    </row>
    <row r="1473" spans="1:10" x14ac:dyDescent="0.25">
      <c r="A1473" s="1" t="s">
        <v>1472</v>
      </c>
      <c r="B1473">
        <v>400</v>
      </c>
      <c r="C1473">
        <v>20.584240000000001</v>
      </c>
      <c r="D1473">
        <v>45</v>
      </c>
      <c r="E1473">
        <v>0</v>
      </c>
      <c r="F1473">
        <v>0</v>
      </c>
      <c r="G1473">
        <v>1</v>
      </c>
      <c r="H1473" t="s">
        <v>8932</v>
      </c>
      <c r="I1473">
        <v>528.1875</v>
      </c>
      <c r="J1473" s="3">
        <f t="shared" si="22"/>
        <v>43746.602729039347</v>
      </c>
    </row>
    <row r="1474" spans="1:10" x14ac:dyDescent="0.25">
      <c r="A1474" s="1" t="s">
        <v>1473</v>
      </c>
      <c r="B1474">
        <v>400</v>
      </c>
      <c r="C1474">
        <v>20.584240000000001</v>
      </c>
      <c r="D1474">
        <v>44</v>
      </c>
      <c r="E1474">
        <v>0</v>
      </c>
      <c r="F1474">
        <v>0</v>
      </c>
      <c r="G1474">
        <v>1</v>
      </c>
      <c r="H1474" t="s">
        <v>8933</v>
      </c>
      <c r="I1474">
        <v>528.1875</v>
      </c>
      <c r="J1474" s="3">
        <f t="shared" si="22"/>
        <v>43746.602812743055</v>
      </c>
    </row>
    <row r="1475" spans="1:10" x14ac:dyDescent="0.25">
      <c r="A1475" s="1" t="s">
        <v>1474</v>
      </c>
      <c r="B1475">
        <v>400</v>
      </c>
      <c r="C1475">
        <v>20.584240000000001</v>
      </c>
      <c r="D1475">
        <v>43</v>
      </c>
      <c r="E1475">
        <v>0</v>
      </c>
      <c r="F1475">
        <v>0</v>
      </c>
      <c r="G1475">
        <v>1</v>
      </c>
      <c r="H1475" t="s">
        <v>8934</v>
      </c>
      <c r="I1475">
        <v>528.1875</v>
      </c>
      <c r="J1475" s="3">
        <f t="shared" ref="J1475:J1538" si="23">(H1475/86400000)+25569+(7/24)</f>
        <v>43746.602884120373</v>
      </c>
    </row>
    <row r="1476" spans="1:10" x14ac:dyDescent="0.25">
      <c r="A1476" s="1" t="s">
        <v>1475</v>
      </c>
      <c r="B1476">
        <v>400</v>
      </c>
      <c r="C1476">
        <v>20.531590000000001</v>
      </c>
      <c r="D1476">
        <v>42</v>
      </c>
      <c r="E1476">
        <v>0</v>
      </c>
      <c r="F1476">
        <v>0</v>
      </c>
      <c r="G1476">
        <v>1</v>
      </c>
      <c r="H1476" t="s">
        <v>8935</v>
      </c>
      <c r="I1476">
        <v>528.1875</v>
      </c>
      <c r="J1476" s="3">
        <f t="shared" si="23"/>
        <v>43746.602967604165</v>
      </c>
    </row>
    <row r="1477" spans="1:10" x14ac:dyDescent="0.25">
      <c r="A1477" s="1" t="s">
        <v>1476</v>
      </c>
      <c r="B1477">
        <v>396.875</v>
      </c>
      <c r="C1477">
        <v>20.478950000000001</v>
      </c>
      <c r="D1477">
        <v>42</v>
      </c>
      <c r="E1477">
        <v>0</v>
      </c>
      <c r="F1477">
        <v>0</v>
      </c>
      <c r="G1477">
        <v>1</v>
      </c>
      <c r="H1477" t="s">
        <v>8936</v>
      </c>
      <c r="I1477">
        <v>527.4375</v>
      </c>
      <c r="J1477" s="3">
        <f t="shared" si="23"/>
        <v>43746.603051157406</v>
      </c>
    </row>
    <row r="1478" spans="1:10" x14ac:dyDescent="0.25">
      <c r="A1478" s="1" t="s">
        <v>1477</v>
      </c>
      <c r="B1478">
        <v>396.875</v>
      </c>
      <c r="C1478">
        <v>20.584240000000001</v>
      </c>
      <c r="D1478">
        <v>42</v>
      </c>
      <c r="E1478">
        <v>0</v>
      </c>
      <c r="F1478">
        <v>0</v>
      </c>
      <c r="G1478">
        <v>1</v>
      </c>
      <c r="H1478" t="s">
        <v>8937</v>
      </c>
      <c r="I1478">
        <v>527.4375</v>
      </c>
      <c r="J1478" s="3">
        <f t="shared" si="23"/>
        <v>43746.603134259254</v>
      </c>
    </row>
    <row r="1479" spans="1:10" x14ac:dyDescent="0.25">
      <c r="A1479" s="1" t="s">
        <v>1478</v>
      </c>
      <c r="B1479">
        <v>396.875</v>
      </c>
      <c r="C1479">
        <v>20.531590000000001</v>
      </c>
      <c r="D1479">
        <v>42</v>
      </c>
      <c r="E1479">
        <v>0</v>
      </c>
      <c r="F1479">
        <v>0</v>
      </c>
      <c r="G1479">
        <v>1</v>
      </c>
      <c r="H1479" t="s">
        <v>8938</v>
      </c>
      <c r="I1479">
        <v>527.4375</v>
      </c>
      <c r="J1479" s="3">
        <f t="shared" si="23"/>
        <v>43746.603206006941</v>
      </c>
    </row>
    <row r="1480" spans="1:10" x14ac:dyDescent="0.25">
      <c r="A1480" s="1" t="s">
        <v>1479</v>
      </c>
      <c r="B1480">
        <v>396.875</v>
      </c>
      <c r="C1480">
        <v>20.531590000000001</v>
      </c>
      <c r="D1480">
        <v>47</v>
      </c>
      <c r="E1480">
        <v>0</v>
      </c>
      <c r="F1480">
        <v>0</v>
      </c>
      <c r="G1480">
        <v>1</v>
      </c>
      <c r="H1480" t="s">
        <v>8939</v>
      </c>
      <c r="I1480">
        <v>527.4375</v>
      </c>
      <c r="J1480" s="3">
        <f t="shared" si="23"/>
        <v>43746.60327777778</v>
      </c>
    </row>
    <row r="1481" spans="1:10" x14ac:dyDescent="0.25">
      <c r="A1481" s="1" t="s">
        <v>1480</v>
      </c>
      <c r="B1481">
        <v>396.875</v>
      </c>
      <c r="C1481">
        <v>20.584240000000001</v>
      </c>
      <c r="D1481">
        <v>45</v>
      </c>
      <c r="E1481">
        <v>0</v>
      </c>
      <c r="F1481">
        <v>0</v>
      </c>
      <c r="G1481">
        <v>1</v>
      </c>
      <c r="H1481" t="s">
        <v>8940</v>
      </c>
      <c r="I1481">
        <v>527.4375</v>
      </c>
      <c r="J1481" s="3">
        <f t="shared" si="23"/>
        <v>43746.603361331021</v>
      </c>
    </row>
    <row r="1482" spans="1:10" x14ac:dyDescent="0.25">
      <c r="A1482" s="1" t="s">
        <v>1481</v>
      </c>
      <c r="B1482">
        <v>400</v>
      </c>
      <c r="C1482">
        <v>20.584240000000001</v>
      </c>
      <c r="D1482">
        <v>43</v>
      </c>
      <c r="E1482">
        <v>0</v>
      </c>
      <c r="F1482">
        <v>0</v>
      </c>
      <c r="G1482">
        <v>1</v>
      </c>
      <c r="H1482" t="s">
        <v>8941</v>
      </c>
      <c r="I1482">
        <v>528.375</v>
      </c>
      <c r="J1482" s="3">
        <f t="shared" si="23"/>
        <v>43746.60344465277</v>
      </c>
    </row>
    <row r="1483" spans="1:10" x14ac:dyDescent="0.25">
      <c r="A1483" s="1" t="s">
        <v>1482</v>
      </c>
      <c r="B1483">
        <v>400</v>
      </c>
      <c r="C1483">
        <v>20.584240000000001</v>
      </c>
      <c r="D1483">
        <v>44</v>
      </c>
      <c r="E1483">
        <v>0</v>
      </c>
      <c r="F1483">
        <v>0</v>
      </c>
      <c r="G1483">
        <v>1</v>
      </c>
      <c r="H1483" t="s">
        <v>8942</v>
      </c>
      <c r="I1483">
        <v>528.1875</v>
      </c>
      <c r="J1483" s="3">
        <f t="shared" si="23"/>
        <v>43746.603528217594</v>
      </c>
    </row>
    <row r="1484" spans="1:10" x14ac:dyDescent="0.25">
      <c r="A1484" s="1" t="s">
        <v>1483</v>
      </c>
      <c r="B1484">
        <v>400</v>
      </c>
      <c r="C1484">
        <v>20.478950000000001</v>
      </c>
      <c r="D1484">
        <v>44</v>
      </c>
      <c r="E1484">
        <v>0</v>
      </c>
      <c r="F1484">
        <v>0</v>
      </c>
      <c r="G1484">
        <v>1</v>
      </c>
      <c r="H1484" t="s">
        <v>8943</v>
      </c>
      <c r="I1484">
        <v>528.1875</v>
      </c>
      <c r="J1484" s="3">
        <f t="shared" si="23"/>
        <v>43746.603611666666</v>
      </c>
    </row>
    <row r="1485" spans="1:10" x14ac:dyDescent="0.25">
      <c r="A1485" s="1" t="s">
        <v>1484</v>
      </c>
      <c r="B1485">
        <v>400</v>
      </c>
      <c r="C1485">
        <v>20.584240000000001</v>
      </c>
      <c r="D1485">
        <v>45</v>
      </c>
      <c r="E1485">
        <v>0</v>
      </c>
      <c r="F1485">
        <v>0</v>
      </c>
      <c r="G1485">
        <v>1</v>
      </c>
      <c r="H1485" t="s">
        <v>8944</v>
      </c>
      <c r="I1485">
        <v>528.1875</v>
      </c>
      <c r="J1485" s="3">
        <f t="shared" si="23"/>
        <v>43746.603695115737</v>
      </c>
    </row>
    <row r="1486" spans="1:10" x14ac:dyDescent="0.25">
      <c r="A1486" s="1" t="s">
        <v>1485</v>
      </c>
      <c r="B1486">
        <v>400</v>
      </c>
      <c r="C1486">
        <v>20.531590000000001</v>
      </c>
      <c r="D1486">
        <v>44</v>
      </c>
      <c r="E1486">
        <v>0</v>
      </c>
      <c r="F1486">
        <v>0</v>
      </c>
      <c r="G1486">
        <v>1</v>
      </c>
      <c r="H1486" t="s">
        <v>8945</v>
      </c>
      <c r="I1486">
        <v>528.1875</v>
      </c>
      <c r="J1486" s="3">
        <f t="shared" si="23"/>
        <v>43746.60377869213</v>
      </c>
    </row>
    <row r="1487" spans="1:10" x14ac:dyDescent="0.25">
      <c r="A1487" s="1" t="s">
        <v>1486</v>
      </c>
      <c r="B1487">
        <v>400</v>
      </c>
      <c r="C1487">
        <v>20.584240000000001</v>
      </c>
      <c r="D1487">
        <v>44</v>
      </c>
      <c r="E1487">
        <v>0</v>
      </c>
      <c r="F1487">
        <v>0</v>
      </c>
      <c r="G1487">
        <v>1</v>
      </c>
      <c r="H1487" t="s">
        <v>8946</v>
      </c>
      <c r="I1487">
        <v>528.1875</v>
      </c>
      <c r="J1487" s="3">
        <f t="shared" si="23"/>
        <v>43746.603862152777</v>
      </c>
    </row>
    <row r="1488" spans="1:10" x14ac:dyDescent="0.25">
      <c r="A1488" s="1" t="s">
        <v>1487</v>
      </c>
      <c r="B1488">
        <v>400</v>
      </c>
      <c r="C1488">
        <v>20.584240000000001</v>
      </c>
      <c r="D1488">
        <v>44</v>
      </c>
      <c r="E1488">
        <v>0</v>
      </c>
      <c r="F1488">
        <v>0</v>
      </c>
      <c r="G1488">
        <v>1</v>
      </c>
      <c r="H1488" t="s">
        <v>8947</v>
      </c>
      <c r="I1488">
        <v>528.1875</v>
      </c>
      <c r="J1488" s="3">
        <f t="shared" si="23"/>
        <v>43746.603945370363</v>
      </c>
    </row>
    <row r="1489" spans="1:10" x14ac:dyDescent="0.25">
      <c r="A1489" s="1" t="s">
        <v>1488</v>
      </c>
      <c r="B1489">
        <v>396.875</v>
      </c>
      <c r="C1489">
        <v>20.531590000000001</v>
      </c>
      <c r="D1489">
        <v>44</v>
      </c>
      <c r="E1489">
        <v>0</v>
      </c>
      <c r="F1489">
        <v>0</v>
      </c>
      <c r="G1489">
        <v>1</v>
      </c>
      <c r="H1489" t="s">
        <v>8948</v>
      </c>
      <c r="I1489">
        <v>527.4375</v>
      </c>
      <c r="J1489" s="3">
        <f t="shared" si="23"/>
        <v>43746.604017118058</v>
      </c>
    </row>
    <row r="1490" spans="1:10" x14ac:dyDescent="0.25">
      <c r="A1490" s="1" t="s">
        <v>1489</v>
      </c>
      <c r="B1490">
        <v>396.875</v>
      </c>
      <c r="C1490">
        <v>20.531590000000001</v>
      </c>
      <c r="D1490">
        <v>43</v>
      </c>
      <c r="E1490">
        <v>0</v>
      </c>
      <c r="F1490">
        <v>0</v>
      </c>
      <c r="G1490">
        <v>1</v>
      </c>
      <c r="H1490" t="s">
        <v>8949</v>
      </c>
      <c r="I1490">
        <v>527.4375</v>
      </c>
      <c r="J1490" s="3">
        <f t="shared" si="23"/>
        <v>43746.60410099537</v>
      </c>
    </row>
    <row r="1491" spans="1:10" x14ac:dyDescent="0.25">
      <c r="A1491" s="1" t="s">
        <v>1490</v>
      </c>
      <c r="B1491">
        <v>396.875</v>
      </c>
      <c r="C1491">
        <v>20.531590000000001</v>
      </c>
      <c r="D1491">
        <v>43</v>
      </c>
      <c r="E1491">
        <v>0</v>
      </c>
      <c r="F1491">
        <v>0</v>
      </c>
      <c r="G1491">
        <v>1</v>
      </c>
      <c r="H1491" t="s">
        <v>8950</v>
      </c>
      <c r="I1491">
        <v>527.4375</v>
      </c>
      <c r="J1491" s="3">
        <f t="shared" si="23"/>
        <v>43746.60418415509</v>
      </c>
    </row>
    <row r="1492" spans="1:10" x14ac:dyDescent="0.25">
      <c r="A1492" s="1" t="s">
        <v>1491</v>
      </c>
      <c r="B1492">
        <v>396.875</v>
      </c>
      <c r="C1492">
        <v>20.584240000000001</v>
      </c>
      <c r="D1492">
        <v>43</v>
      </c>
      <c r="E1492">
        <v>0</v>
      </c>
      <c r="F1492">
        <v>0</v>
      </c>
      <c r="G1492">
        <v>1</v>
      </c>
      <c r="H1492" t="s">
        <v>8951</v>
      </c>
      <c r="I1492">
        <v>527.4375</v>
      </c>
      <c r="J1492" s="3">
        <f t="shared" si="23"/>
        <v>43746.604267592593</v>
      </c>
    </row>
    <row r="1493" spans="1:10" x14ac:dyDescent="0.25">
      <c r="A1493" s="1" t="s">
        <v>1492</v>
      </c>
      <c r="B1493">
        <v>396.875</v>
      </c>
      <c r="C1493">
        <v>20.531590000000001</v>
      </c>
      <c r="D1493">
        <v>43</v>
      </c>
      <c r="E1493">
        <v>0</v>
      </c>
      <c r="F1493">
        <v>0</v>
      </c>
      <c r="G1493">
        <v>1</v>
      </c>
      <c r="H1493" t="s">
        <v>8952</v>
      </c>
      <c r="I1493">
        <v>527.4375</v>
      </c>
      <c r="J1493" s="3">
        <f t="shared" si="23"/>
        <v>43746.604351134258</v>
      </c>
    </row>
    <row r="1494" spans="1:10" x14ac:dyDescent="0.25">
      <c r="A1494" s="1" t="s">
        <v>1493</v>
      </c>
      <c r="B1494">
        <v>396.875</v>
      </c>
      <c r="C1494">
        <v>20.584240000000001</v>
      </c>
      <c r="D1494">
        <v>43</v>
      </c>
      <c r="E1494">
        <v>0</v>
      </c>
      <c r="F1494">
        <v>0</v>
      </c>
      <c r="G1494">
        <v>1</v>
      </c>
      <c r="H1494" t="s">
        <v>8953</v>
      </c>
      <c r="I1494">
        <v>527.4375</v>
      </c>
      <c r="J1494" s="3">
        <f t="shared" si="23"/>
        <v>43746.604434351852</v>
      </c>
    </row>
    <row r="1495" spans="1:10" x14ac:dyDescent="0.25">
      <c r="A1495" s="1" t="s">
        <v>1494</v>
      </c>
      <c r="B1495">
        <v>396.875</v>
      </c>
      <c r="C1495">
        <v>20.531590000000001</v>
      </c>
      <c r="D1495">
        <v>43</v>
      </c>
      <c r="E1495">
        <v>0</v>
      </c>
      <c r="F1495">
        <v>0</v>
      </c>
      <c r="G1495">
        <v>1</v>
      </c>
      <c r="H1495" t="s">
        <v>8954</v>
      </c>
      <c r="I1495">
        <v>527.4375</v>
      </c>
      <c r="J1495" s="3">
        <f t="shared" si="23"/>
        <v>43746.604518159722</v>
      </c>
    </row>
    <row r="1496" spans="1:10" x14ac:dyDescent="0.25">
      <c r="A1496" s="1" t="s">
        <v>1495</v>
      </c>
      <c r="B1496">
        <v>396.875</v>
      </c>
      <c r="C1496">
        <v>20.584240000000001</v>
      </c>
      <c r="D1496">
        <v>42</v>
      </c>
      <c r="E1496">
        <v>0</v>
      </c>
      <c r="F1496">
        <v>0</v>
      </c>
      <c r="G1496">
        <v>1</v>
      </c>
      <c r="H1496" t="s">
        <v>8955</v>
      </c>
      <c r="I1496">
        <v>527.4375</v>
      </c>
      <c r="J1496" s="3">
        <f t="shared" si="23"/>
        <v>43746.604601620369</v>
      </c>
    </row>
    <row r="1497" spans="1:10" x14ac:dyDescent="0.25">
      <c r="A1497" s="1" t="s">
        <v>1496</v>
      </c>
      <c r="B1497">
        <v>396.875</v>
      </c>
      <c r="C1497">
        <v>20.584240000000001</v>
      </c>
      <c r="D1497">
        <v>43</v>
      </c>
      <c r="E1497">
        <v>0</v>
      </c>
      <c r="F1497">
        <v>0</v>
      </c>
      <c r="G1497">
        <v>1</v>
      </c>
      <c r="H1497" t="s">
        <v>8956</v>
      </c>
      <c r="I1497">
        <v>527.4375</v>
      </c>
      <c r="J1497" s="3">
        <f t="shared" si="23"/>
        <v>43746.604697025461</v>
      </c>
    </row>
    <row r="1498" spans="1:10" x14ac:dyDescent="0.25">
      <c r="A1498" s="1" t="s">
        <v>1497</v>
      </c>
      <c r="B1498">
        <v>396.875</v>
      </c>
      <c r="C1498">
        <v>20.584240000000001</v>
      </c>
      <c r="D1498">
        <v>43</v>
      </c>
      <c r="E1498">
        <v>0</v>
      </c>
      <c r="F1498">
        <v>0</v>
      </c>
      <c r="G1498">
        <v>1</v>
      </c>
      <c r="H1498" t="s">
        <v>8957</v>
      </c>
      <c r="I1498">
        <v>527.4375</v>
      </c>
      <c r="J1498" s="3">
        <f t="shared" si="23"/>
        <v>43746.604780497684</v>
      </c>
    </row>
    <row r="1499" spans="1:10" x14ac:dyDescent="0.25">
      <c r="A1499" s="1" t="s">
        <v>1498</v>
      </c>
      <c r="B1499">
        <v>396.875</v>
      </c>
      <c r="C1499">
        <v>20.584240000000001</v>
      </c>
      <c r="D1499">
        <v>43</v>
      </c>
      <c r="E1499">
        <v>0</v>
      </c>
      <c r="F1499">
        <v>0</v>
      </c>
      <c r="G1499">
        <v>1</v>
      </c>
      <c r="H1499" t="s">
        <v>8958</v>
      </c>
      <c r="I1499">
        <v>527.4375</v>
      </c>
      <c r="J1499" s="3">
        <f t="shared" si="23"/>
        <v>43746.604852013887</v>
      </c>
    </row>
    <row r="1500" spans="1:10" x14ac:dyDescent="0.25">
      <c r="A1500" s="1" t="s">
        <v>1499</v>
      </c>
      <c r="B1500">
        <v>396.875</v>
      </c>
      <c r="C1500">
        <v>20.531590000000001</v>
      </c>
      <c r="D1500">
        <v>43</v>
      </c>
      <c r="E1500">
        <v>0</v>
      </c>
      <c r="F1500">
        <v>0</v>
      </c>
      <c r="G1500">
        <v>1</v>
      </c>
      <c r="H1500" t="s">
        <v>8959</v>
      </c>
      <c r="I1500">
        <v>527.4375</v>
      </c>
      <c r="J1500" s="3">
        <f t="shared" si="23"/>
        <v>43746.604935474534</v>
      </c>
    </row>
    <row r="1501" spans="1:10" x14ac:dyDescent="0.25">
      <c r="A1501" s="1" t="s">
        <v>1500</v>
      </c>
      <c r="B1501">
        <v>396.875</v>
      </c>
      <c r="C1501">
        <v>20.584240000000001</v>
      </c>
      <c r="D1501">
        <v>43</v>
      </c>
      <c r="E1501">
        <v>0</v>
      </c>
      <c r="F1501">
        <v>0</v>
      </c>
      <c r="G1501">
        <v>1</v>
      </c>
      <c r="H1501" t="s">
        <v>8960</v>
      </c>
      <c r="I1501">
        <v>527.4375</v>
      </c>
      <c r="J1501" s="3">
        <f t="shared" si="23"/>
        <v>43746.60501905092</v>
      </c>
    </row>
    <row r="1502" spans="1:10" x14ac:dyDescent="0.25">
      <c r="A1502" s="1" t="s">
        <v>1501</v>
      </c>
      <c r="B1502">
        <v>393.75</v>
      </c>
      <c r="C1502">
        <v>20.584240000000001</v>
      </c>
      <c r="D1502">
        <v>43</v>
      </c>
      <c r="E1502">
        <v>0</v>
      </c>
      <c r="F1502">
        <v>0</v>
      </c>
      <c r="G1502">
        <v>1</v>
      </c>
      <c r="H1502" t="s">
        <v>8961</v>
      </c>
      <c r="I1502">
        <v>526.6875</v>
      </c>
      <c r="J1502" s="3">
        <f t="shared" si="23"/>
        <v>43746.605102488422</v>
      </c>
    </row>
    <row r="1503" spans="1:10" x14ac:dyDescent="0.25">
      <c r="A1503" s="1" t="s">
        <v>1502</v>
      </c>
      <c r="B1503">
        <v>412.5</v>
      </c>
      <c r="C1503">
        <v>20.531590000000001</v>
      </c>
      <c r="D1503">
        <v>42</v>
      </c>
      <c r="E1503">
        <v>0</v>
      </c>
      <c r="F1503">
        <v>0</v>
      </c>
      <c r="G1503">
        <v>1</v>
      </c>
      <c r="H1503" t="s">
        <v>8962</v>
      </c>
      <c r="I1503">
        <v>532.5</v>
      </c>
      <c r="J1503" s="3">
        <f t="shared" si="23"/>
        <v>43746.605186041663</v>
      </c>
    </row>
    <row r="1504" spans="1:10" x14ac:dyDescent="0.25">
      <c r="A1504" s="1" t="s">
        <v>1503</v>
      </c>
      <c r="B1504">
        <v>396.875</v>
      </c>
      <c r="C1504">
        <v>20.531590000000001</v>
      </c>
      <c r="D1504">
        <v>43</v>
      </c>
      <c r="E1504">
        <v>0</v>
      </c>
      <c r="F1504">
        <v>0</v>
      </c>
      <c r="G1504">
        <v>1</v>
      </c>
      <c r="H1504" t="s">
        <v>8963</v>
      </c>
      <c r="I1504">
        <v>527.4375</v>
      </c>
      <c r="J1504" s="3">
        <f t="shared" si="23"/>
        <v>43746.605269513886</v>
      </c>
    </row>
    <row r="1505" spans="1:10" x14ac:dyDescent="0.25">
      <c r="A1505" s="1" t="s">
        <v>1504</v>
      </c>
      <c r="B1505">
        <v>393.75</v>
      </c>
      <c r="C1505">
        <v>20.584240000000001</v>
      </c>
      <c r="D1505">
        <v>42</v>
      </c>
      <c r="E1505">
        <v>0</v>
      </c>
      <c r="F1505">
        <v>0</v>
      </c>
      <c r="G1505">
        <v>1</v>
      </c>
      <c r="H1505" t="s">
        <v>8964</v>
      </c>
      <c r="I1505">
        <v>526.6875</v>
      </c>
      <c r="J1505" s="3">
        <f t="shared" si="23"/>
        <v>43746.605352719904</v>
      </c>
    </row>
    <row r="1506" spans="1:10" x14ac:dyDescent="0.25">
      <c r="A1506" s="1" t="s">
        <v>1505</v>
      </c>
      <c r="B1506">
        <v>393.75</v>
      </c>
      <c r="C1506">
        <v>20.584240000000001</v>
      </c>
      <c r="D1506">
        <v>42</v>
      </c>
      <c r="E1506">
        <v>0</v>
      </c>
      <c r="F1506">
        <v>0</v>
      </c>
      <c r="G1506">
        <v>1</v>
      </c>
      <c r="H1506" t="s">
        <v>8965</v>
      </c>
      <c r="I1506">
        <v>526.6875</v>
      </c>
      <c r="J1506" s="3">
        <f t="shared" si="23"/>
        <v>43746.605424479167</v>
      </c>
    </row>
    <row r="1507" spans="1:10" x14ac:dyDescent="0.25">
      <c r="A1507" s="1" t="s">
        <v>1506</v>
      </c>
      <c r="B1507">
        <v>393.75</v>
      </c>
      <c r="C1507">
        <v>20.584240000000001</v>
      </c>
      <c r="D1507">
        <v>44</v>
      </c>
      <c r="E1507">
        <v>0</v>
      </c>
      <c r="F1507">
        <v>0</v>
      </c>
      <c r="G1507">
        <v>1</v>
      </c>
      <c r="H1507" t="s">
        <v>8966</v>
      </c>
      <c r="I1507">
        <v>526.6875</v>
      </c>
      <c r="J1507" s="3">
        <f t="shared" si="23"/>
        <v>43746.605508032408</v>
      </c>
    </row>
    <row r="1508" spans="1:10" x14ac:dyDescent="0.25">
      <c r="A1508" s="1" t="s">
        <v>1507</v>
      </c>
      <c r="B1508">
        <v>393.75</v>
      </c>
      <c r="C1508">
        <v>20.531590000000001</v>
      </c>
      <c r="D1508">
        <v>43</v>
      </c>
      <c r="E1508">
        <v>0</v>
      </c>
      <c r="F1508">
        <v>0</v>
      </c>
      <c r="G1508">
        <v>1</v>
      </c>
      <c r="H1508" t="s">
        <v>8967</v>
      </c>
      <c r="I1508">
        <v>526.6875</v>
      </c>
      <c r="J1508" s="3">
        <f t="shared" si="23"/>
        <v>43746.605591493055</v>
      </c>
    </row>
    <row r="1509" spans="1:10" x14ac:dyDescent="0.25">
      <c r="A1509" s="1" t="s">
        <v>1508</v>
      </c>
      <c r="B1509">
        <v>393.75</v>
      </c>
      <c r="C1509">
        <v>20.584240000000001</v>
      </c>
      <c r="D1509">
        <v>43</v>
      </c>
      <c r="E1509">
        <v>0</v>
      </c>
      <c r="F1509">
        <v>0</v>
      </c>
      <c r="G1509">
        <v>1</v>
      </c>
      <c r="H1509" t="s">
        <v>8968</v>
      </c>
      <c r="I1509">
        <v>526.6875</v>
      </c>
      <c r="J1509" s="3">
        <f t="shared" si="23"/>
        <v>43746.605663009257</v>
      </c>
    </row>
    <row r="1510" spans="1:10" x14ac:dyDescent="0.25">
      <c r="A1510" s="1" t="s">
        <v>1509</v>
      </c>
      <c r="B1510">
        <v>393.75</v>
      </c>
      <c r="C1510">
        <v>20.584240000000001</v>
      </c>
      <c r="D1510">
        <v>41</v>
      </c>
      <c r="E1510">
        <v>0</v>
      </c>
      <c r="F1510">
        <v>0</v>
      </c>
      <c r="G1510">
        <v>1</v>
      </c>
      <c r="H1510" t="s">
        <v>8969</v>
      </c>
      <c r="I1510">
        <v>526.6875</v>
      </c>
      <c r="J1510" s="3">
        <f t="shared" si="23"/>
        <v>43746.605746574067</v>
      </c>
    </row>
    <row r="1511" spans="1:10" x14ac:dyDescent="0.25">
      <c r="A1511" s="1" t="s">
        <v>1510</v>
      </c>
      <c r="B1511">
        <v>393.75</v>
      </c>
      <c r="C1511">
        <v>20.584240000000001</v>
      </c>
      <c r="D1511">
        <v>42</v>
      </c>
      <c r="E1511">
        <v>0</v>
      </c>
      <c r="F1511">
        <v>0</v>
      </c>
      <c r="G1511">
        <v>1</v>
      </c>
      <c r="H1511" t="s">
        <v>8970</v>
      </c>
      <c r="I1511">
        <v>526.6875</v>
      </c>
      <c r="J1511" s="3">
        <f t="shared" si="23"/>
        <v>43746.605830115739</v>
      </c>
    </row>
    <row r="1512" spans="1:10" x14ac:dyDescent="0.25">
      <c r="A1512" s="1" t="s">
        <v>1511</v>
      </c>
      <c r="B1512">
        <v>393.75</v>
      </c>
      <c r="C1512">
        <v>20.531590000000001</v>
      </c>
      <c r="D1512">
        <v>42</v>
      </c>
      <c r="E1512">
        <v>0</v>
      </c>
      <c r="F1512">
        <v>0</v>
      </c>
      <c r="G1512">
        <v>1</v>
      </c>
      <c r="H1512" t="s">
        <v>8971</v>
      </c>
      <c r="I1512">
        <v>526.6875</v>
      </c>
      <c r="J1512" s="3">
        <f t="shared" si="23"/>
        <v>43746.605913483792</v>
      </c>
    </row>
    <row r="1513" spans="1:10" x14ac:dyDescent="0.25">
      <c r="A1513" s="1" t="s">
        <v>1512</v>
      </c>
      <c r="B1513">
        <v>393.75</v>
      </c>
      <c r="C1513">
        <v>20.531590000000001</v>
      </c>
      <c r="D1513">
        <v>41</v>
      </c>
      <c r="E1513">
        <v>0</v>
      </c>
      <c r="F1513">
        <v>0</v>
      </c>
      <c r="G1513">
        <v>1</v>
      </c>
      <c r="H1513" t="s">
        <v>8972</v>
      </c>
      <c r="I1513">
        <v>526.5</v>
      </c>
      <c r="J1513" s="3">
        <f t="shared" si="23"/>
        <v>43746.605997164348</v>
      </c>
    </row>
    <row r="1514" spans="1:10" x14ac:dyDescent="0.25">
      <c r="A1514" s="1" t="s">
        <v>1513</v>
      </c>
      <c r="B1514">
        <v>393.75</v>
      </c>
      <c r="C1514">
        <v>20.584240000000001</v>
      </c>
      <c r="D1514">
        <v>41</v>
      </c>
      <c r="E1514">
        <v>0</v>
      </c>
      <c r="F1514">
        <v>0</v>
      </c>
      <c r="G1514">
        <v>1</v>
      </c>
      <c r="H1514" t="s">
        <v>8973</v>
      </c>
      <c r="I1514">
        <v>526.6875</v>
      </c>
      <c r="J1514" s="3">
        <f t="shared" si="23"/>
        <v>43746.606080497681</v>
      </c>
    </row>
    <row r="1515" spans="1:10" x14ac:dyDescent="0.25">
      <c r="A1515" s="1" t="s">
        <v>1514</v>
      </c>
      <c r="B1515">
        <v>393.75</v>
      </c>
      <c r="C1515">
        <v>20.531590000000001</v>
      </c>
      <c r="D1515">
        <v>41</v>
      </c>
      <c r="E1515">
        <v>0</v>
      </c>
      <c r="F1515">
        <v>0</v>
      </c>
      <c r="G1515">
        <v>1</v>
      </c>
      <c r="H1515" t="s">
        <v>8974</v>
      </c>
      <c r="I1515">
        <v>526.6875</v>
      </c>
      <c r="J1515" s="3">
        <f t="shared" si="23"/>
        <v>43746.606163912038</v>
      </c>
    </row>
    <row r="1516" spans="1:10" x14ac:dyDescent="0.25">
      <c r="A1516" s="1" t="s">
        <v>1515</v>
      </c>
      <c r="B1516">
        <v>393.75</v>
      </c>
      <c r="C1516">
        <v>20.584240000000001</v>
      </c>
      <c r="D1516">
        <v>41</v>
      </c>
      <c r="E1516">
        <v>0</v>
      </c>
      <c r="F1516">
        <v>0</v>
      </c>
      <c r="G1516">
        <v>1</v>
      </c>
      <c r="H1516" t="s">
        <v>8975</v>
      </c>
      <c r="I1516">
        <v>526.6875</v>
      </c>
      <c r="J1516" s="3">
        <f t="shared" si="23"/>
        <v>43746.6062355787</v>
      </c>
    </row>
    <row r="1517" spans="1:10" x14ac:dyDescent="0.25">
      <c r="A1517" s="1" t="s">
        <v>1516</v>
      </c>
      <c r="B1517">
        <v>393.75</v>
      </c>
      <c r="C1517">
        <v>20.531590000000001</v>
      </c>
      <c r="D1517">
        <v>38</v>
      </c>
      <c r="E1517">
        <v>0</v>
      </c>
      <c r="F1517">
        <v>0</v>
      </c>
      <c r="G1517">
        <v>1</v>
      </c>
      <c r="H1517" t="s">
        <v>8976</v>
      </c>
      <c r="I1517">
        <v>526.5</v>
      </c>
      <c r="J1517" s="3">
        <f t="shared" si="23"/>
        <v>43746.606319050923</v>
      </c>
    </row>
    <row r="1518" spans="1:10" x14ac:dyDescent="0.25">
      <c r="A1518" s="1" t="s">
        <v>1517</v>
      </c>
      <c r="B1518">
        <v>393.75</v>
      </c>
      <c r="C1518">
        <v>20.584240000000001</v>
      </c>
      <c r="D1518">
        <v>39</v>
      </c>
      <c r="E1518">
        <v>0</v>
      </c>
      <c r="F1518">
        <v>0</v>
      </c>
      <c r="G1518">
        <v>1</v>
      </c>
      <c r="H1518" t="s">
        <v>8977</v>
      </c>
      <c r="I1518">
        <v>526.5</v>
      </c>
      <c r="J1518" s="3">
        <f t="shared" si="23"/>
        <v>43746.606390717592</v>
      </c>
    </row>
    <row r="1519" spans="1:10" x14ac:dyDescent="0.25">
      <c r="A1519" s="1" t="s">
        <v>1518</v>
      </c>
      <c r="B1519">
        <v>393.75</v>
      </c>
      <c r="C1519">
        <v>20.584240000000001</v>
      </c>
      <c r="D1519">
        <v>39</v>
      </c>
      <c r="E1519">
        <v>0</v>
      </c>
      <c r="F1519">
        <v>0</v>
      </c>
      <c r="G1519">
        <v>1</v>
      </c>
      <c r="H1519" t="s">
        <v>8978</v>
      </c>
      <c r="I1519">
        <v>526.6875</v>
      </c>
      <c r="J1519" s="3">
        <f t="shared" si="23"/>
        <v>43746.60646185185</v>
      </c>
    </row>
    <row r="1520" spans="1:10" x14ac:dyDescent="0.25">
      <c r="A1520" s="1" t="s">
        <v>1519</v>
      </c>
      <c r="B1520">
        <v>396.875</v>
      </c>
      <c r="C1520">
        <v>20.584240000000001</v>
      </c>
      <c r="D1520">
        <v>41</v>
      </c>
      <c r="E1520">
        <v>0</v>
      </c>
      <c r="F1520">
        <v>0</v>
      </c>
      <c r="G1520">
        <v>1</v>
      </c>
      <c r="H1520" t="s">
        <v>8979</v>
      </c>
      <c r="I1520">
        <v>527.4375</v>
      </c>
      <c r="J1520" s="3">
        <f t="shared" si="23"/>
        <v>43746.606545324066</v>
      </c>
    </row>
    <row r="1521" spans="1:10" x14ac:dyDescent="0.25">
      <c r="A1521" s="1" t="s">
        <v>1520</v>
      </c>
      <c r="B1521">
        <v>396.875</v>
      </c>
      <c r="C1521">
        <v>20.531590000000001</v>
      </c>
      <c r="D1521">
        <v>41</v>
      </c>
      <c r="E1521">
        <v>0</v>
      </c>
      <c r="F1521">
        <v>0</v>
      </c>
      <c r="G1521">
        <v>1</v>
      </c>
      <c r="H1521" t="s">
        <v>8980</v>
      </c>
      <c r="I1521">
        <v>527.4375</v>
      </c>
      <c r="J1521" s="3">
        <f t="shared" si="23"/>
        <v>43746.606616874997</v>
      </c>
    </row>
    <row r="1522" spans="1:10" x14ac:dyDescent="0.25">
      <c r="A1522" s="1" t="s">
        <v>1521</v>
      </c>
      <c r="B1522">
        <v>396.875</v>
      </c>
      <c r="C1522">
        <v>20.584240000000001</v>
      </c>
      <c r="D1522">
        <v>42</v>
      </c>
      <c r="E1522">
        <v>0</v>
      </c>
      <c r="F1522">
        <v>0</v>
      </c>
      <c r="G1522">
        <v>1</v>
      </c>
      <c r="H1522" t="s">
        <v>8981</v>
      </c>
      <c r="I1522">
        <v>527.4375</v>
      </c>
      <c r="J1522" s="3">
        <f t="shared" si="23"/>
        <v>43746.60668877315</v>
      </c>
    </row>
    <row r="1523" spans="1:10" x14ac:dyDescent="0.25">
      <c r="A1523" s="1" t="s">
        <v>1522</v>
      </c>
      <c r="B1523">
        <v>393.75</v>
      </c>
      <c r="C1523">
        <v>20.584240000000001</v>
      </c>
      <c r="D1523">
        <v>42</v>
      </c>
      <c r="E1523">
        <v>0</v>
      </c>
      <c r="F1523">
        <v>0</v>
      </c>
      <c r="G1523">
        <v>1</v>
      </c>
      <c r="H1523" t="s">
        <v>8982</v>
      </c>
      <c r="I1523">
        <v>526.6875</v>
      </c>
      <c r="J1523" s="3">
        <f t="shared" si="23"/>
        <v>43746.606760902774</v>
      </c>
    </row>
    <row r="1524" spans="1:10" x14ac:dyDescent="0.25">
      <c r="A1524" s="1" t="s">
        <v>1523</v>
      </c>
      <c r="B1524">
        <v>393.75</v>
      </c>
      <c r="C1524">
        <v>20.584240000000001</v>
      </c>
      <c r="D1524">
        <v>42</v>
      </c>
      <c r="E1524">
        <v>0</v>
      </c>
      <c r="F1524">
        <v>0</v>
      </c>
      <c r="G1524">
        <v>1</v>
      </c>
      <c r="H1524" t="s">
        <v>8983</v>
      </c>
      <c r="I1524">
        <v>526.5</v>
      </c>
      <c r="J1524" s="3">
        <f t="shared" si="23"/>
        <v>43746.606844247683</v>
      </c>
    </row>
    <row r="1525" spans="1:10" x14ac:dyDescent="0.25">
      <c r="A1525" s="1" t="s">
        <v>1524</v>
      </c>
      <c r="B1525">
        <v>393.75</v>
      </c>
      <c r="C1525">
        <v>20.531590000000001</v>
      </c>
      <c r="D1525">
        <v>42</v>
      </c>
      <c r="E1525">
        <v>0</v>
      </c>
      <c r="F1525">
        <v>0</v>
      </c>
      <c r="G1525">
        <v>1</v>
      </c>
      <c r="H1525" t="s">
        <v>8984</v>
      </c>
      <c r="I1525">
        <v>526.6875</v>
      </c>
      <c r="J1525" s="3">
        <f t="shared" si="23"/>
        <v>43746.606915821758</v>
      </c>
    </row>
    <row r="1526" spans="1:10" x14ac:dyDescent="0.25">
      <c r="A1526" s="1" t="s">
        <v>1525</v>
      </c>
      <c r="B1526">
        <v>393.75</v>
      </c>
      <c r="C1526">
        <v>20.584240000000001</v>
      </c>
      <c r="D1526">
        <v>40</v>
      </c>
      <c r="E1526">
        <v>0</v>
      </c>
      <c r="F1526">
        <v>0</v>
      </c>
      <c r="G1526">
        <v>1</v>
      </c>
      <c r="H1526" t="s">
        <v>8985</v>
      </c>
      <c r="I1526">
        <v>526.6875</v>
      </c>
      <c r="J1526" s="3">
        <f t="shared" si="23"/>
        <v>43746.60698694444</v>
      </c>
    </row>
    <row r="1527" spans="1:10" x14ac:dyDescent="0.25">
      <c r="A1527" s="1" t="s">
        <v>1526</v>
      </c>
      <c r="B1527">
        <v>393.75</v>
      </c>
      <c r="C1527">
        <v>20.584240000000001</v>
      </c>
      <c r="D1527">
        <v>40</v>
      </c>
      <c r="E1527">
        <v>0</v>
      </c>
      <c r="F1527">
        <v>0</v>
      </c>
      <c r="G1527">
        <v>1</v>
      </c>
      <c r="H1527" t="s">
        <v>8986</v>
      </c>
      <c r="I1527">
        <v>526.6875</v>
      </c>
      <c r="J1527" s="3">
        <f t="shared" si="23"/>
        <v>43746.607059050926</v>
      </c>
    </row>
    <row r="1528" spans="1:10" x14ac:dyDescent="0.25">
      <c r="A1528" s="1" t="s">
        <v>1527</v>
      </c>
      <c r="B1528">
        <v>393.75</v>
      </c>
      <c r="C1528">
        <v>20.584240000000001</v>
      </c>
      <c r="D1528">
        <v>38</v>
      </c>
      <c r="E1528">
        <v>0</v>
      </c>
      <c r="F1528">
        <v>0</v>
      </c>
      <c r="G1528">
        <v>1</v>
      </c>
      <c r="H1528" t="s">
        <v>8987</v>
      </c>
      <c r="I1528">
        <v>526.6875</v>
      </c>
      <c r="J1528" s="3">
        <f t="shared" si="23"/>
        <v>43746.607130532408</v>
      </c>
    </row>
    <row r="1529" spans="1:10" x14ac:dyDescent="0.25">
      <c r="A1529" s="1" t="s">
        <v>1528</v>
      </c>
      <c r="B1529">
        <v>393.75</v>
      </c>
      <c r="C1529">
        <v>20.584240000000001</v>
      </c>
      <c r="D1529">
        <v>38</v>
      </c>
      <c r="E1529">
        <v>0</v>
      </c>
      <c r="F1529">
        <v>0</v>
      </c>
      <c r="G1529">
        <v>1</v>
      </c>
      <c r="H1529" t="s">
        <v>8988</v>
      </c>
      <c r="I1529">
        <v>526.5</v>
      </c>
      <c r="J1529" s="3">
        <f t="shared" si="23"/>
        <v>43746.607201817133</v>
      </c>
    </row>
    <row r="1530" spans="1:10" x14ac:dyDescent="0.25">
      <c r="A1530" s="1" t="s">
        <v>1529</v>
      </c>
      <c r="B1530">
        <v>412.5</v>
      </c>
      <c r="C1530">
        <v>20.584240000000001</v>
      </c>
      <c r="D1530">
        <v>38</v>
      </c>
      <c r="E1530">
        <v>0</v>
      </c>
      <c r="F1530">
        <v>0</v>
      </c>
      <c r="G1530">
        <v>1</v>
      </c>
      <c r="H1530" t="s">
        <v>8989</v>
      </c>
      <c r="I1530">
        <v>532.3125</v>
      </c>
      <c r="J1530" s="3">
        <f t="shared" si="23"/>
        <v>43746.607285335645</v>
      </c>
    </row>
    <row r="1531" spans="1:10" x14ac:dyDescent="0.25">
      <c r="A1531" s="1" t="s">
        <v>1530</v>
      </c>
      <c r="B1531">
        <v>393.75</v>
      </c>
      <c r="C1531">
        <v>20.531590000000001</v>
      </c>
      <c r="D1531">
        <v>39</v>
      </c>
      <c r="E1531">
        <v>0</v>
      </c>
      <c r="F1531">
        <v>0</v>
      </c>
      <c r="G1531">
        <v>1</v>
      </c>
      <c r="H1531" t="s">
        <v>8990</v>
      </c>
      <c r="I1531">
        <v>526.6875</v>
      </c>
      <c r="J1531" s="3">
        <f t="shared" si="23"/>
        <v>43746.607368483797</v>
      </c>
    </row>
    <row r="1532" spans="1:10" x14ac:dyDescent="0.25">
      <c r="A1532" s="1" t="s">
        <v>1531</v>
      </c>
      <c r="B1532">
        <v>393.75</v>
      </c>
      <c r="C1532">
        <v>20.584240000000001</v>
      </c>
      <c r="D1532">
        <v>40</v>
      </c>
      <c r="E1532">
        <v>0</v>
      </c>
      <c r="F1532">
        <v>0</v>
      </c>
      <c r="G1532">
        <v>1</v>
      </c>
      <c r="H1532" t="s">
        <v>8991</v>
      </c>
      <c r="I1532">
        <v>526.6875</v>
      </c>
      <c r="J1532" s="3">
        <f t="shared" si="23"/>
        <v>43746.607440706015</v>
      </c>
    </row>
    <row r="1533" spans="1:10" x14ac:dyDescent="0.25">
      <c r="A1533" s="1" t="s">
        <v>1532</v>
      </c>
      <c r="B1533">
        <v>393.75</v>
      </c>
      <c r="C1533">
        <v>20.584240000000001</v>
      </c>
      <c r="D1533">
        <v>41</v>
      </c>
      <c r="E1533">
        <v>0</v>
      </c>
      <c r="F1533">
        <v>0</v>
      </c>
      <c r="G1533">
        <v>1</v>
      </c>
      <c r="H1533" t="s">
        <v>8992</v>
      </c>
      <c r="I1533">
        <v>526.6875</v>
      </c>
      <c r="J1533" s="3">
        <f t="shared" si="23"/>
        <v>43746.607524039347</v>
      </c>
    </row>
    <row r="1534" spans="1:10" x14ac:dyDescent="0.25">
      <c r="A1534" s="1" t="s">
        <v>1533</v>
      </c>
      <c r="B1534">
        <v>393.75</v>
      </c>
      <c r="C1534">
        <v>20.584240000000001</v>
      </c>
      <c r="D1534">
        <v>41</v>
      </c>
      <c r="E1534">
        <v>0</v>
      </c>
      <c r="F1534">
        <v>0</v>
      </c>
      <c r="G1534">
        <v>1</v>
      </c>
      <c r="H1534" t="s">
        <v>8993</v>
      </c>
      <c r="I1534">
        <v>526.5</v>
      </c>
      <c r="J1534" s="3">
        <f t="shared" si="23"/>
        <v>43746.607595150461</v>
      </c>
    </row>
    <row r="1535" spans="1:10" x14ac:dyDescent="0.25">
      <c r="A1535" s="1" t="s">
        <v>1534</v>
      </c>
      <c r="B1535">
        <v>393.75</v>
      </c>
      <c r="C1535">
        <v>20.584240000000001</v>
      </c>
      <c r="D1535">
        <v>41</v>
      </c>
      <c r="E1535">
        <v>0</v>
      </c>
      <c r="F1535">
        <v>0</v>
      </c>
      <c r="G1535">
        <v>1</v>
      </c>
      <c r="H1535" t="s">
        <v>8994</v>
      </c>
      <c r="I1535">
        <v>526.6875</v>
      </c>
      <c r="J1535" s="3">
        <f t="shared" si="23"/>
        <v>43746.607666956021</v>
      </c>
    </row>
    <row r="1536" spans="1:10" x14ac:dyDescent="0.25">
      <c r="A1536" s="1" t="s">
        <v>1535</v>
      </c>
      <c r="B1536">
        <v>412.5</v>
      </c>
      <c r="C1536">
        <v>20.584240000000001</v>
      </c>
      <c r="D1536">
        <v>41</v>
      </c>
      <c r="E1536">
        <v>0</v>
      </c>
      <c r="F1536">
        <v>0</v>
      </c>
      <c r="G1536">
        <v>1</v>
      </c>
      <c r="H1536" t="s">
        <v>8995</v>
      </c>
      <c r="I1536">
        <v>532.3125</v>
      </c>
      <c r="J1536" s="3">
        <f t="shared" si="23"/>
        <v>43746.607738206018</v>
      </c>
    </row>
    <row r="1537" spans="1:10" x14ac:dyDescent="0.25">
      <c r="A1537" s="1" t="s">
        <v>1536</v>
      </c>
      <c r="B1537">
        <v>393.75</v>
      </c>
      <c r="C1537">
        <v>20.584240000000001</v>
      </c>
      <c r="D1537">
        <v>41</v>
      </c>
      <c r="E1537">
        <v>0</v>
      </c>
      <c r="F1537">
        <v>0</v>
      </c>
      <c r="G1537">
        <v>1</v>
      </c>
      <c r="H1537" t="s">
        <v>8996</v>
      </c>
      <c r="I1537">
        <v>526.5</v>
      </c>
      <c r="J1537" s="3">
        <f t="shared" si="23"/>
        <v>43746.607812187496</v>
      </c>
    </row>
    <row r="1538" spans="1:10" x14ac:dyDescent="0.25">
      <c r="A1538" s="1" t="s">
        <v>1537</v>
      </c>
      <c r="B1538">
        <v>393.75</v>
      </c>
      <c r="C1538">
        <v>20.531590000000001</v>
      </c>
      <c r="D1538">
        <v>41</v>
      </c>
      <c r="E1538">
        <v>0</v>
      </c>
      <c r="F1538">
        <v>0</v>
      </c>
      <c r="G1538">
        <v>1</v>
      </c>
      <c r="H1538" t="s">
        <v>8997</v>
      </c>
      <c r="I1538">
        <v>526.6875</v>
      </c>
      <c r="J1538" s="3">
        <f t="shared" si="23"/>
        <v>43746.607893877313</v>
      </c>
    </row>
    <row r="1539" spans="1:10" x14ac:dyDescent="0.25">
      <c r="A1539" s="1" t="s">
        <v>1538</v>
      </c>
      <c r="B1539">
        <v>393.75</v>
      </c>
      <c r="C1539">
        <v>20.584240000000001</v>
      </c>
      <c r="D1539">
        <v>42</v>
      </c>
      <c r="E1539">
        <v>0</v>
      </c>
      <c r="F1539">
        <v>0</v>
      </c>
      <c r="G1539">
        <v>1</v>
      </c>
      <c r="H1539" t="s">
        <v>8998</v>
      </c>
      <c r="I1539">
        <v>526.6875</v>
      </c>
      <c r="J1539" s="3">
        <f t="shared" ref="J1539:J1602" si="24">(H1539/86400000)+25569+(7/24)</f>
        <v>43746.607977361105</v>
      </c>
    </row>
    <row r="1540" spans="1:10" x14ac:dyDescent="0.25">
      <c r="A1540" s="1" t="s">
        <v>1539</v>
      </c>
      <c r="B1540">
        <v>393.75</v>
      </c>
      <c r="C1540">
        <v>20.584240000000001</v>
      </c>
      <c r="D1540">
        <v>42</v>
      </c>
      <c r="E1540">
        <v>0</v>
      </c>
      <c r="F1540">
        <v>0</v>
      </c>
      <c r="G1540">
        <v>1</v>
      </c>
      <c r="H1540" t="s">
        <v>8999</v>
      </c>
      <c r="I1540">
        <v>526.6875</v>
      </c>
      <c r="J1540" s="3">
        <f t="shared" si="24"/>
        <v>43746.608048668983</v>
      </c>
    </row>
    <row r="1541" spans="1:10" x14ac:dyDescent="0.25">
      <c r="A1541" s="1" t="s">
        <v>1540</v>
      </c>
      <c r="B1541">
        <v>393.75</v>
      </c>
      <c r="C1541">
        <v>20.531590000000001</v>
      </c>
      <c r="D1541">
        <v>42</v>
      </c>
      <c r="E1541">
        <v>0</v>
      </c>
      <c r="F1541">
        <v>0</v>
      </c>
      <c r="G1541">
        <v>1</v>
      </c>
      <c r="H1541" t="s">
        <v>9000</v>
      </c>
      <c r="I1541">
        <v>526.6875</v>
      </c>
      <c r="J1541" s="3">
        <f t="shared" si="24"/>
        <v>43746.608120671292</v>
      </c>
    </row>
    <row r="1542" spans="1:10" x14ac:dyDescent="0.25">
      <c r="A1542" s="1" t="s">
        <v>1541</v>
      </c>
      <c r="B1542">
        <v>393.75</v>
      </c>
      <c r="C1542">
        <v>20.584240000000001</v>
      </c>
      <c r="D1542">
        <v>43</v>
      </c>
      <c r="E1542">
        <v>0</v>
      </c>
      <c r="F1542">
        <v>0</v>
      </c>
      <c r="G1542">
        <v>1</v>
      </c>
      <c r="H1542" t="s">
        <v>9001</v>
      </c>
      <c r="I1542">
        <v>526.5</v>
      </c>
      <c r="J1542" s="3">
        <f t="shared" si="24"/>
        <v>43746.608191874999</v>
      </c>
    </row>
    <row r="1543" spans="1:10" x14ac:dyDescent="0.25">
      <c r="A1543" s="1" t="s">
        <v>1542</v>
      </c>
      <c r="B1543">
        <v>412.5</v>
      </c>
      <c r="C1543">
        <v>20.584240000000001</v>
      </c>
      <c r="D1543">
        <v>43</v>
      </c>
      <c r="E1543">
        <v>0</v>
      </c>
      <c r="F1543">
        <v>0</v>
      </c>
      <c r="G1543">
        <v>1</v>
      </c>
      <c r="H1543" t="s">
        <v>9002</v>
      </c>
      <c r="I1543">
        <v>532.3125</v>
      </c>
      <c r="J1543" s="3">
        <f t="shared" si="24"/>
        <v>43746.608263101851</v>
      </c>
    </row>
    <row r="1544" spans="1:10" x14ac:dyDescent="0.25">
      <c r="A1544" s="1" t="s">
        <v>1543</v>
      </c>
      <c r="B1544">
        <v>393.75</v>
      </c>
      <c r="C1544">
        <v>20.584240000000001</v>
      </c>
      <c r="D1544">
        <v>43</v>
      </c>
      <c r="E1544">
        <v>0</v>
      </c>
      <c r="F1544">
        <v>0</v>
      </c>
      <c r="G1544">
        <v>1</v>
      </c>
      <c r="H1544" t="s">
        <v>9003</v>
      </c>
      <c r="I1544">
        <v>526.6875</v>
      </c>
      <c r="J1544" s="3">
        <f t="shared" si="24"/>
        <v>43746.608335023142</v>
      </c>
    </row>
    <row r="1545" spans="1:10" x14ac:dyDescent="0.25">
      <c r="A1545" s="1" t="s">
        <v>1544</v>
      </c>
      <c r="B1545">
        <v>393.75</v>
      </c>
      <c r="C1545">
        <v>20.584240000000001</v>
      </c>
      <c r="D1545">
        <v>43</v>
      </c>
      <c r="E1545">
        <v>0</v>
      </c>
      <c r="F1545">
        <v>0</v>
      </c>
      <c r="G1545">
        <v>1</v>
      </c>
      <c r="H1545" t="s">
        <v>9004</v>
      </c>
      <c r="I1545">
        <v>526.5</v>
      </c>
      <c r="J1545" s="3">
        <f t="shared" si="24"/>
        <v>43746.608406284715</v>
      </c>
    </row>
    <row r="1546" spans="1:10" x14ac:dyDescent="0.25">
      <c r="A1546" s="1" t="s">
        <v>1545</v>
      </c>
      <c r="B1546">
        <v>393.75</v>
      </c>
      <c r="C1546">
        <v>20.584240000000001</v>
      </c>
      <c r="D1546">
        <v>43</v>
      </c>
      <c r="E1546">
        <v>0</v>
      </c>
      <c r="F1546">
        <v>0</v>
      </c>
      <c r="G1546">
        <v>1</v>
      </c>
      <c r="H1546" t="s">
        <v>9005</v>
      </c>
      <c r="I1546">
        <v>526.5</v>
      </c>
      <c r="J1546" s="3">
        <f t="shared" si="24"/>
        <v>43746.608489791666</v>
      </c>
    </row>
    <row r="1547" spans="1:10" x14ac:dyDescent="0.25">
      <c r="A1547" s="1" t="s">
        <v>1546</v>
      </c>
      <c r="B1547">
        <v>393.75</v>
      </c>
      <c r="C1547">
        <v>20.584240000000001</v>
      </c>
      <c r="D1547">
        <v>43</v>
      </c>
      <c r="E1547">
        <v>0</v>
      </c>
      <c r="F1547">
        <v>0</v>
      </c>
      <c r="G1547">
        <v>1</v>
      </c>
      <c r="H1547" t="s">
        <v>9006</v>
      </c>
      <c r="I1547">
        <v>526.6875</v>
      </c>
      <c r="J1547" s="3">
        <f t="shared" si="24"/>
        <v>43746.608561469904</v>
      </c>
    </row>
    <row r="1548" spans="1:10" x14ac:dyDescent="0.25">
      <c r="A1548" s="1" t="s">
        <v>1547</v>
      </c>
      <c r="B1548">
        <v>393.75</v>
      </c>
      <c r="C1548">
        <v>20.584240000000001</v>
      </c>
      <c r="D1548">
        <v>43</v>
      </c>
      <c r="E1548">
        <v>0</v>
      </c>
      <c r="F1548">
        <v>0</v>
      </c>
      <c r="G1548">
        <v>1</v>
      </c>
      <c r="H1548" t="s">
        <v>9007</v>
      </c>
      <c r="I1548">
        <v>526.6875</v>
      </c>
      <c r="J1548" s="3">
        <f t="shared" si="24"/>
        <v>43746.608633124997</v>
      </c>
    </row>
    <row r="1549" spans="1:10" x14ac:dyDescent="0.25">
      <c r="A1549" s="1" t="s">
        <v>1548</v>
      </c>
      <c r="B1549">
        <v>393.75</v>
      </c>
      <c r="C1549">
        <v>20.531590000000001</v>
      </c>
      <c r="D1549">
        <v>42</v>
      </c>
      <c r="E1549">
        <v>0</v>
      </c>
      <c r="F1549">
        <v>0</v>
      </c>
      <c r="G1549">
        <v>1</v>
      </c>
      <c r="H1549" t="s">
        <v>9008</v>
      </c>
      <c r="I1549">
        <v>526.6875</v>
      </c>
      <c r="J1549" s="3">
        <f t="shared" si="24"/>
        <v>43746.608704606479</v>
      </c>
    </row>
    <row r="1550" spans="1:10" x14ac:dyDescent="0.25">
      <c r="A1550" s="1" t="s">
        <v>1549</v>
      </c>
      <c r="B1550">
        <v>393.75</v>
      </c>
      <c r="C1550">
        <v>20.584240000000001</v>
      </c>
      <c r="D1550">
        <v>41</v>
      </c>
      <c r="E1550">
        <v>0</v>
      </c>
      <c r="F1550">
        <v>0</v>
      </c>
      <c r="G1550">
        <v>1</v>
      </c>
      <c r="H1550" t="s">
        <v>9009</v>
      </c>
      <c r="I1550">
        <v>526.5</v>
      </c>
      <c r="J1550" s="3">
        <f t="shared" si="24"/>
        <v>43746.608776504632</v>
      </c>
    </row>
    <row r="1551" spans="1:10" x14ac:dyDescent="0.25">
      <c r="A1551" s="1" t="s">
        <v>1550</v>
      </c>
      <c r="B1551">
        <v>393.75</v>
      </c>
      <c r="C1551">
        <v>20.531590000000001</v>
      </c>
      <c r="D1551">
        <v>40</v>
      </c>
      <c r="E1551">
        <v>0</v>
      </c>
      <c r="F1551">
        <v>0</v>
      </c>
      <c r="G1551">
        <v>1</v>
      </c>
      <c r="H1551" t="s">
        <v>9010</v>
      </c>
      <c r="I1551">
        <v>526.6875</v>
      </c>
      <c r="J1551" s="3">
        <f t="shared" si="24"/>
        <v>43746.608847650459</v>
      </c>
    </row>
    <row r="1552" spans="1:10" x14ac:dyDescent="0.25">
      <c r="A1552" s="1" t="s">
        <v>1551</v>
      </c>
      <c r="B1552">
        <v>393.75</v>
      </c>
      <c r="C1552">
        <v>20.584240000000001</v>
      </c>
      <c r="D1552">
        <v>40</v>
      </c>
      <c r="E1552">
        <v>0</v>
      </c>
      <c r="F1552">
        <v>0</v>
      </c>
      <c r="G1552">
        <v>1</v>
      </c>
      <c r="H1552" t="s">
        <v>9011</v>
      </c>
      <c r="I1552">
        <v>526.5</v>
      </c>
      <c r="J1552" s="3">
        <f t="shared" si="24"/>
        <v>43746.608919166662</v>
      </c>
    </row>
    <row r="1553" spans="1:10" x14ac:dyDescent="0.25">
      <c r="A1553" s="1" t="s">
        <v>1552</v>
      </c>
      <c r="B1553">
        <v>393.75</v>
      </c>
      <c r="C1553">
        <v>20.584240000000001</v>
      </c>
      <c r="D1553">
        <v>41</v>
      </c>
      <c r="E1553">
        <v>0</v>
      </c>
      <c r="F1553">
        <v>0</v>
      </c>
      <c r="G1553">
        <v>1</v>
      </c>
      <c r="H1553" t="s">
        <v>9012</v>
      </c>
      <c r="I1553">
        <v>526.5</v>
      </c>
      <c r="J1553" s="3">
        <f t="shared" si="24"/>
        <v>43746.608991006942</v>
      </c>
    </row>
    <row r="1554" spans="1:10" x14ac:dyDescent="0.25">
      <c r="A1554" s="1" t="s">
        <v>1553</v>
      </c>
      <c r="B1554">
        <v>393.75</v>
      </c>
      <c r="C1554">
        <v>20.531590000000001</v>
      </c>
      <c r="D1554">
        <v>40</v>
      </c>
      <c r="E1554">
        <v>0</v>
      </c>
      <c r="F1554">
        <v>0</v>
      </c>
      <c r="G1554">
        <v>1</v>
      </c>
      <c r="H1554" t="s">
        <v>9013</v>
      </c>
      <c r="I1554">
        <v>526.6875</v>
      </c>
      <c r="J1554" s="3">
        <f t="shared" si="24"/>
        <v>43746.609062303243</v>
      </c>
    </row>
    <row r="1555" spans="1:10" x14ac:dyDescent="0.25">
      <c r="A1555" s="1" t="s">
        <v>1554</v>
      </c>
      <c r="B1555">
        <v>415.625</v>
      </c>
      <c r="C1555">
        <v>20.531590000000001</v>
      </c>
      <c r="D1555">
        <v>39</v>
      </c>
      <c r="E1555">
        <v>0</v>
      </c>
      <c r="F1555">
        <v>0</v>
      </c>
      <c r="G1555">
        <v>1</v>
      </c>
      <c r="H1555" t="s">
        <v>9014</v>
      </c>
      <c r="I1555">
        <v>533.25</v>
      </c>
      <c r="J1555" s="3">
        <f t="shared" si="24"/>
        <v>43746.609133900456</v>
      </c>
    </row>
    <row r="1556" spans="1:10" x14ac:dyDescent="0.25">
      <c r="A1556" s="1" t="s">
        <v>1555</v>
      </c>
      <c r="B1556">
        <v>393.75</v>
      </c>
      <c r="C1556">
        <v>20.584240000000001</v>
      </c>
      <c r="D1556">
        <v>39</v>
      </c>
      <c r="E1556">
        <v>0</v>
      </c>
      <c r="F1556">
        <v>0</v>
      </c>
      <c r="G1556">
        <v>1</v>
      </c>
      <c r="H1556" t="s">
        <v>9015</v>
      </c>
      <c r="I1556">
        <v>526.6875</v>
      </c>
      <c r="J1556" s="3">
        <f t="shared" si="24"/>
        <v>43746.609205289351</v>
      </c>
    </row>
    <row r="1557" spans="1:10" x14ac:dyDescent="0.25">
      <c r="A1557" s="1" t="s">
        <v>1556</v>
      </c>
      <c r="B1557">
        <v>393.75</v>
      </c>
      <c r="C1557">
        <v>20.584240000000001</v>
      </c>
      <c r="D1557">
        <v>39</v>
      </c>
      <c r="E1557">
        <v>0</v>
      </c>
      <c r="F1557">
        <v>0</v>
      </c>
      <c r="G1557">
        <v>1</v>
      </c>
      <c r="H1557" t="s">
        <v>9016</v>
      </c>
      <c r="I1557">
        <v>526.5</v>
      </c>
      <c r="J1557" s="3">
        <f t="shared" si="24"/>
        <v>43746.609276875002</v>
      </c>
    </row>
    <row r="1558" spans="1:10" x14ac:dyDescent="0.25">
      <c r="A1558" s="1" t="s">
        <v>1557</v>
      </c>
      <c r="B1558">
        <v>393.75</v>
      </c>
      <c r="C1558">
        <v>20.584240000000001</v>
      </c>
      <c r="D1558">
        <v>38</v>
      </c>
      <c r="E1558">
        <v>0</v>
      </c>
      <c r="F1558">
        <v>0</v>
      </c>
      <c r="G1558">
        <v>1</v>
      </c>
      <c r="H1558" t="s">
        <v>9017</v>
      </c>
      <c r="I1558">
        <v>526.6875</v>
      </c>
      <c r="J1558" s="3">
        <f t="shared" si="24"/>
        <v>43746.609348587961</v>
      </c>
    </row>
    <row r="1559" spans="1:10" x14ac:dyDescent="0.25">
      <c r="A1559" s="1" t="s">
        <v>1558</v>
      </c>
      <c r="B1559">
        <v>393.75</v>
      </c>
      <c r="C1559">
        <v>20.584240000000001</v>
      </c>
      <c r="D1559">
        <v>38</v>
      </c>
      <c r="E1559">
        <v>0</v>
      </c>
      <c r="F1559">
        <v>0</v>
      </c>
      <c r="G1559">
        <v>1</v>
      </c>
      <c r="H1559" t="s">
        <v>9018</v>
      </c>
      <c r="I1559">
        <v>526.6875</v>
      </c>
      <c r="J1559" s="3">
        <f t="shared" si="24"/>
        <v>43746.609420347224</v>
      </c>
    </row>
    <row r="1560" spans="1:10" x14ac:dyDescent="0.25">
      <c r="A1560" s="1" t="s">
        <v>1559</v>
      </c>
      <c r="B1560">
        <v>393.75</v>
      </c>
      <c r="C1560">
        <v>20.584240000000001</v>
      </c>
      <c r="D1560">
        <v>39</v>
      </c>
      <c r="E1560">
        <v>0</v>
      </c>
      <c r="F1560">
        <v>0</v>
      </c>
      <c r="G1560">
        <v>1</v>
      </c>
      <c r="H1560" t="s">
        <v>9019</v>
      </c>
      <c r="I1560">
        <v>526.6875</v>
      </c>
      <c r="J1560" s="3">
        <f t="shared" si="24"/>
        <v>43746.609503796295</v>
      </c>
    </row>
    <row r="1561" spans="1:10" x14ac:dyDescent="0.25">
      <c r="A1561" s="1" t="s">
        <v>1560</v>
      </c>
      <c r="B1561">
        <v>393.75</v>
      </c>
      <c r="C1561">
        <v>20.584240000000001</v>
      </c>
      <c r="D1561">
        <v>39</v>
      </c>
      <c r="E1561">
        <v>0</v>
      </c>
      <c r="F1561">
        <v>0</v>
      </c>
      <c r="G1561">
        <v>1</v>
      </c>
      <c r="H1561" t="s">
        <v>9020</v>
      </c>
      <c r="I1561">
        <v>526.6875</v>
      </c>
      <c r="J1561" s="3">
        <f t="shared" si="24"/>
        <v>43746.60957572917</v>
      </c>
    </row>
    <row r="1562" spans="1:10" x14ac:dyDescent="0.25">
      <c r="A1562" s="1" t="s">
        <v>1561</v>
      </c>
      <c r="B1562">
        <v>393.75</v>
      </c>
      <c r="C1562">
        <v>20.584240000000001</v>
      </c>
      <c r="D1562">
        <v>40</v>
      </c>
      <c r="E1562">
        <v>0</v>
      </c>
      <c r="F1562">
        <v>0</v>
      </c>
      <c r="G1562">
        <v>1</v>
      </c>
      <c r="H1562" t="s">
        <v>9021</v>
      </c>
      <c r="I1562">
        <v>526.6875</v>
      </c>
      <c r="J1562" s="3">
        <f t="shared" si="24"/>
        <v>43746.609647256941</v>
      </c>
    </row>
    <row r="1563" spans="1:10" x14ac:dyDescent="0.25">
      <c r="A1563" s="1" t="s">
        <v>1562</v>
      </c>
      <c r="B1563">
        <v>412.5</v>
      </c>
      <c r="C1563">
        <v>20.584240000000001</v>
      </c>
      <c r="D1563">
        <v>40</v>
      </c>
      <c r="E1563">
        <v>0</v>
      </c>
      <c r="F1563">
        <v>0</v>
      </c>
      <c r="G1563">
        <v>1</v>
      </c>
      <c r="H1563" t="s">
        <v>9022</v>
      </c>
      <c r="I1563">
        <v>532.3125</v>
      </c>
      <c r="J1563" s="3">
        <f t="shared" si="24"/>
        <v>43746.609720312503</v>
      </c>
    </row>
    <row r="1564" spans="1:10" x14ac:dyDescent="0.25">
      <c r="A1564" s="1" t="s">
        <v>1563</v>
      </c>
      <c r="B1564">
        <v>393.75</v>
      </c>
      <c r="C1564">
        <v>20.584240000000001</v>
      </c>
      <c r="D1564">
        <v>39</v>
      </c>
      <c r="E1564">
        <v>0</v>
      </c>
      <c r="F1564">
        <v>0</v>
      </c>
      <c r="G1564">
        <v>1</v>
      </c>
      <c r="H1564" t="s">
        <v>9023</v>
      </c>
      <c r="I1564">
        <v>526.6875</v>
      </c>
      <c r="J1564" s="3">
        <f t="shared" si="24"/>
        <v>43746.609813784722</v>
      </c>
    </row>
    <row r="1565" spans="1:10" x14ac:dyDescent="0.25">
      <c r="A1565" s="1" t="s">
        <v>1564</v>
      </c>
      <c r="B1565">
        <v>393.75</v>
      </c>
      <c r="C1565">
        <v>20.584240000000001</v>
      </c>
      <c r="D1565">
        <v>38</v>
      </c>
      <c r="E1565">
        <v>0</v>
      </c>
      <c r="F1565">
        <v>0</v>
      </c>
      <c r="G1565">
        <v>1</v>
      </c>
      <c r="H1565" t="s">
        <v>9024</v>
      </c>
      <c r="I1565">
        <v>526.6875</v>
      </c>
      <c r="J1565" s="3">
        <f t="shared" si="24"/>
        <v>43746.609886365739</v>
      </c>
    </row>
    <row r="1566" spans="1:10" x14ac:dyDescent="0.25">
      <c r="A1566" s="1" t="s">
        <v>1565</v>
      </c>
      <c r="B1566">
        <v>393.75</v>
      </c>
      <c r="C1566">
        <v>20.531590000000001</v>
      </c>
      <c r="D1566">
        <v>39</v>
      </c>
      <c r="E1566">
        <v>0</v>
      </c>
      <c r="F1566">
        <v>0</v>
      </c>
      <c r="G1566">
        <v>1</v>
      </c>
      <c r="H1566" t="s">
        <v>9025</v>
      </c>
      <c r="I1566">
        <v>526.6875</v>
      </c>
      <c r="J1566" s="3">
        <f t="shared" si="24"/>
        <v>43746.609956840279</v>
      </c>
    </row>
    <row r="1567" spans="1:10" x14ac:dyDescent="0.25">
      <c r="A1567" s="1" t="s">
        <v>1566</v>
      </c>
      <c r="B1567">
        <v>393.75</v>
      </c>
      <c r="C1567">
        <v>20.584240000000001</v>
      </c>
      <c r="D1567">
        <v>40</v>
      </c>
      <c r="E1567">
        <v>0</v>
      </c>
      <c r="F1567">
        <v>0</v>
      </c>
      <c r="G1567">
        <v>1</v>
      </c>
      <c r="H1567" t="s">
        <v>9026</v>
      </c>
      <c r="I1567">
        <v>526.6875</v>
      </c>
      <c r="J1567" s="3">
        <f t="shared" si="24"/>
        <v>43746.610029189811</v>
      </c>
    </row>
    <row r="1568" spans="1:10" x14ac:dyDescent="0.25">
      <c r="A1568" s="1" t="s">
        <v>1567</v>
      </c>
      <c r="B1568">
        <v>393.75</v>
      </c>
      <c r="C1568">
        <v>20.531590000000001</v>
      </c>
      <c r="D1568">
        <v>39</v>
      </c>
      <c r="E1568">
        <v>0</v>
      </c>
      <c r="F1568">
        <v>0</v>
      </c>
      <c r="G1568">
        <v>1</v>
      </c>
      <c r="H1568" t="s">
        <v>9027</v>
      </c>
      <c r="I1568">
        <v>526.6875</v>
      </c>
      <c r="J1568" s="3">
        <f t="shared" si="24"/>
        <v>43746.610104178239</v>
      </c>
    </row>
    <row r="1569" spans="1:10" x14ac:dyDescent="0.25">
      <c r="A1569" s="1" t="s">
        <v>1568</v>
      </c>
      <c r="B1569">
        <v>393.75</v>
      </c>
      <c r="C1569">
        <v>20.584240000000001</v>
      </c>
      <c r="D1569">
        <v>39</v>
      </c>
      <c r="E1569">
        <v>0</v>
      </c>
      <c r="F1569">
        <v>0</v>
      </c>
      <c r="G1569">
        <v>1</v>
      </c>
      <c r="H1569" t="s">
        <v>9028</v>
      </c>
      <c r="I1569">
        <v>526.5</v>
      </c>
      <c r="J1569" s="3">
        <f t="shared" si="24"/>
        <v>43746.610192499997</v>
      </c>
    </row>
    <row r="1570" spans="1:10" x14ac:dyDescent="0.25">
      <c r="A1570" s="1" t="s">
        <v>1569</v>
      </c>
      <c r="B1570">
        <v>393.75</v>
      </c>
      <c r="C1570">
        <v>20.584240000000001</v>
      </c>
      <c r="D1570">
        <v>38</v>
      </c>
      <c r="E1570">
        <v>0</v>
      </c>
      <c r="F1570">
        <v>0</v>
      </c>
      <c r="G1570">
        <v>1</v>
      </c>
      <c r="H1570" t="s">
        <v>9029</v>
      </c>
      <c r="I1570">
        <v>526.6875</v>
      </c>
      <c r="J1570" s="3">
        <f t="shared" si="24"/>
        <v>43746.610267384262</v>
      </c>
    </row>
    <row r="1571" spans="1:10" x14ac:dyDescent="0.25">
      <c r="A1571" s="1" t="s">
        <v>1570</v>
      </c>
      <c r="B1571">
        <v>393.75</v>
      </c>
      <c r="C1571">
        <v>20.584240000000001</v>
      </c>
      <c r="D1571">
        <v>41</v>
      </c>
      <c r="E1571">
        <v>0</v>
      </c>
      <c r="F1571">
        <v>0</v>
      </c>
      <c r="G1571">
        <v>1</v>
      </c>
      <c r="H1571" t="s">
        <v>9030</v>
      </c>
      <c r="I1571">
        <v>526.6875</v>
      </c>
      <c r="J1571" s="3">
        <f t="shared" si="24"/>
        <v>43746.610338506944</v>
      </c>
    </row>
    <row r="1572" spans="1:10" x14ac:dyDescent="0.25">
      <c r="A1572" s="1" t="s">
        <v>1571</v>
      </c>
      <c r="B1572">
        <v>393.75</v>
      </c>
      <c r="C1572">
        <v>20.584240000000001</v>
      </c>
      <c r="D1572">
        <v>42</v>
      </c>
      <c r="E1572">
        <v>0</v>
      </c>
      <c r="F1572">
        <v>0</v>
      </c>
      <c r="G1572">
        <v>1</v>
      </c>
      <c r="H1572" t="s">
        <v>9031</v>
      </c>
      <c r="I1572">
        <v>526.6875</v>
      </c>
      <c r="J1572" s="3">
        <f t="shared" si="24"/>
        <v>43746.61041228009</v>
      </c>
    </row>
    <row r="1573" spans="1:10" x14ac:dyDescent="0.25">
      <c r="A1573" s="1" t="s">
        <v>1572</v>
      </c>
      <c r="B1573">
        <v>393.75</v>
      </c>
      <c r="C1573">
        <v>20.584240000000001</v>
      </c>
      <c r="D1573">
        <v>41</v>
      </c>
      <c r="E1573">
        <v>0</v>
      </c>
      <c r="F1573">
        <v>0</v>
      </c>
      <c r="G1573">
        <v>1</v>
      </c>
      <c r="H1573" t="s">
        <v>9032</v>
      </c>
      <c r="I1573">
        <v>526.6875</v>
      </c>
      <c r="J1573" s="3">
        <f t="shared" si="24"/>
        <v>43746.610494062501</v>
      </c>
    </row>
    <row r="1574" spans="1:10" x14ac:dyDescent="0.25">
      <c r="A1574" s="1" t="s">
        <v>1573</v>
      </c>
      <c r="B1574">
        <v>393.75</v>
      </c>
      <c r="C1574">
        <v>20.584240000000001</v>
      </c>
      <c r="D1574">
        <v>42</v>
      </c>
      <c r="E1574">
        <v>0</v>
      </c>
      <c r="F1574">
        <v>0</v>
      </c>
      <c r="G1574">
        <v>1</v>
      </c>
      <c r="H1574" t="s">
        <v>9033</v>
      </c>
      <c r="I1574">
        <v>526.6875</v>
      </c>
      <c r="J1574" s="3">
        <f t="shared" si="24"/>
        <v>43746.610565347219</v>
      </c>
    </row>
    <row r="1575" spans="1:10" x14ac:dyDescent="0.25">
      <c r="A1575" s="1" t="s">
        <v>1574</v>
      </c>
      <c r="B1575">
        <v>393.75</v>
      </c>
      <c r="C1575">
        <v>20.584240000000001</v>
      </c>
      <c r="D1575">
        <v>43</v>
      </c>
      <c r="E1575">
        <v>0</v>
      </c>
      <c r="F1575">
        <v>0</v>
      </c>
      <c r="G1575">
        <v>1</v>
      </c>
      <c r="H1575" t="s">
        <v>9034</v>
      </c>
      <c r="I1575">
        <v>526.6875</v>
      </c>
      <c r="J1575" s="3">
        <f t="shared" si="24"/>
        <v>43746.610637361104</v>
      </c>
    </row>
    <row r="1576" spans="1:10" x14ac:dyDescent="0.25">
      <c r="A1576" s="1" t="s">
        <v>1575</v>
      </c>
      <c r="B1576">
        <v>393.75</v>
      </c>
      <c r="C1576">
        <v>20.531590000000001</v>
      </c>
      <c r="D1576">
        <v>43</v>
      </c>
      <c r="E1576">
        <v>0</v>
      </c>
      <c r="F1576">
        <v>0</v>
      </c>
      <c r="G1576">
        <v>1</v>
      </c>
      <c r="H1576" t="s">
        <v>9035</v>
      </c>
      <c r="I1576">
        <v>526.6875</v>
      </c>
      <c r="J1576" s="3">
        <f t="shared" si="24"/>
        <v>43746.610708657405</v>
      </c>
    </row>
    <row r="1577" spans="1:10" x14ac:dyDescent="0.25">
      <c r="A1577" s="1" t="s">
        <v>1576</v>
      </c>
      <c r="B1577">
        <v>393.75</v>
      </c>
      <c r="C1577">
        <v>20.584240000000001</v>
      </c>
      <c r="D1577">
        <v>42</v>
      </c>
      <c r="E1577">
        <v>0</v>
      </c>
      <c r="F1577">
        <v>0</v>
      </c>
      <c r="G1577">
        <v>1</v>
      </c>
      <c r="H1577" t="s">
        <v>9036</v>
      </c>
      <c r="I1577">
        <v>526.6875</v>
      </c>
      <c r="J1577" s="3">
        <f t="shared" si="24"/>
        <v>43746.61077983796</v>
      </c>
    </row>
    <row r="1578" spans="1:10" x14ac:dyDescent="0.25">
      <c r="A1578" s="1" t="s">
        <v>1577</v>
      </c>
      <c r="B1578">
        <v>393.75</v>
      </c>
      <c r="C1578">
        <v>20.531590000000001</v>
      </c>
      <c r="D1578">
        <v>41</v>
      </c>
      <c r="E1578">
        <v>0</v>
      </c>
      <c r="F1578">
        <v>0</v>
      </c>
      <c r="G1578">
        <v>1</v>
      </c>
      <c r="H1578" t="s">
        <v>9037</v>
      </c>
      <c r="I1578">
        <v>526.6875</v>
      </c>
      <c r="J1578" s="3">
        <f t="shared" si="24"/>
        <v>43746.610852268517</v>
      </c>
    </row>
    <row r="1579" spans="1:10" x14ac:dyDescent="0.25">
      <c r="A1579" s="1" t="s">
        <v>1578</v>
      </c>
      <c r="B1579">
        <v>393.75</v>
      </c>
      <c r="C1579">
        <v>20.584240000000001</v>
      </c>
      <c r="D1579">
        <v>36</v>
      </c>
      <c r="E1579">
        <v>0</v>
      </c>
      <c r="F1579">
        <v>0</v>
      </c>
      <c r="G1579">
        <v>1</v>
      </c>
      <c r="H1579" t="s">
        <v>9038</v>
      </c>
      <c r="I1579">
        <v>526.5</v>
      </c>
      <c r="J1579" s="3">
        <f t="shared" si="24"/>
        <v>43746.610931111114</v>
      </c>
    </row>
    <row r="1580" spans="1:10" x14ac:dyDescent="0.25">
      <c r="A1580" s="1" t="s">
        <v>1579</v>
      </c>
      <c r="B1580">
        <v>393.75</v>
      </c>
      <c r="C1580">
        <v>20.531590000000001</v>
      </c>
      <c r="D1580">
        <v>35</v>
      </c>
      <c r="E1580">
        <v>0</v>
      </c>
      <c r="F1580">
        <v>0</v>
      </c>
      <c r="G1580">
        <v>1</v>
      </c>
      <c r="H1580" t="s">
        <v>9039</v>
      </c>
      <c r="I1580">
        <v>526.6875</v>
      </c>
      <c r="J1580" s="3">
        <f t="shared" si="24"/>
        <v>43746.611006851854</v>
      </c>
    </row>
    <row r="1581" spans="1:10" x14ac:dyDescent="0.25">
      <c r="A1581" s="1" t="s">
        <v>1580</v>
      </c>
      <c r="B1581">
        <v>396.875</v>
      </c>
      <c r="C1581">
        <v>20.584240000000001</v>
      </c>
      <c r="D1581">
        <v>35</v>
      </c>
      <c r="E1581">
        <v>0</v>
      </c>
      <c r="F1581">
        <v>0</v>
      </c>
      <c r="G1581">
        <v>1</v>
      </c>
      <c r="H1581" t="s">
        <v>9040</v>
      </c>
      <c r="I1581">
        <v>527.4375</v>
      </c>
      <c r="J1581" s="3">
        <f t="shared" si="24"/>
        <v>43746.611078020833</v>
      </c>
    </row>
    <row r="1582" spans="1:10" x14ac:dyDescent="0.25">
      <c r="A1582" s="1" t="s">
        <v>1581</v>
      </c>
      <c r="B1582">
        <v>396.875</v>
      </c>
      <c r="C1582">
        <v>20.531590000000001</v>
      </c>
      <c r="D1582">
        <v>39</v>
      </c>
      <c r="E1582">
        <v>0</v>
      </c>
      <c r="F1582">
        <v>0</v>
      </c>
      <c r="G1582">
        <v>1</v>
      </c>
      <c r="H1582" t="s">
        <v>9041</v>
      </c>
      <c r="I1582">
        <v>527.4375</v>
      </c>
      <c r="J1582" s="3">
        <f t="shared" si="24"/>
        <v>43746.611149722223</v>
      </c>
    </row>
    <row r="1583" spans="1:10" x14ac:dyDescent="0.25">
      <c r="A1583" s="1" t="s">
        <v>1582</v>
      </c>
      <c r="B1583">
        <v>396.875</v>
      </c>
      <c r="C1583">
        <v>20.584240000000001</v>
      </c>
      <c r="D1583">
        <v>39</v>
      </c>
      <c r="E1583">
        <v>0</v>
      </c>
      <c r="F1583">
        <v>0</v>
      </c>
      <c r="G1583">
        <v>1</v>
      </c>
      <c r="H1583" t="s">
        <v>9042</v>
      </c>
      <c r="I1583">
        <v>527.4375</v>
      </c>
      <c r="J1583" s="3">
        <f t="shared" si="24"/>
        <v>43746.611221493054</v>
      </c>
    </row>
    <row r="1584" spans="1:10" x14ac:dyDescent="0.25">
      <c r="A1584" s="1" t="s">
        <v>1583</v>
      </c>
      <c r="B1584">
        <v>396.875</v>
      </c>
      <c r="C1584">
        <v>20.584240000000001</v>
      </c>
      <c r="D1584">
        <v>38</v>
      </c>
      <c r="E1584">
        <v>0</v>
      </c>
      <c r="F1584">
        <v>0</v>
      </c>
      <c r="G1584">
        <v>1</v>
      </c>
      <c r="H1584" t="s">
        <v>9043</v>
      </c>
      <c r="I1584">
        <v>527.4375</v>
      </c>
      <c r="J1584" s="3">
        <f t="shared" si="24"/>
        <v>43746.611292847221</v>
      </c>
    </row>
    <row r="1585" spans="1:10" x14ac:dyDescent="0.25">
      <c r="A1585" s="1" t="s">
        <v>1584</v>
      </c>
      <c r="B1585">
        <v>396.875</v>
      </c>
      <c r="C1585">
        <v>20.584240000000001</v>
      </c>
      <c r="D1585">
        <v>38</v>
      </c>
      <c r="E1585">
        <v>0</v>
      </c>
      <c r="F1585">
        <v>0</v>
      </c>
      <c r="G1585">
        <v>1</v>
      </c>
      <c r="H1585" t="s">
        <v>9044</v>
      </c>
      <c r="I1585">
        <v>527.4375</v>
      </c>
      <c r="J1585" s="3">
        <f t="shared" si="24"/>
        <v>43746.611364675926</v>
      </c>
    </row>
    <row r="1586" spans="1:10" x14ac:dyDescent="0.25">
      <c r="A1586" s="1" t="s">
        <v>1585</v>
      </c>
      <c r="B1586">
        <v>400</v>
      </c>
      <c r="C1586">
        <v>20.584240000000001</v>
      </c>
      <c r="D1586">
        <v>39</v>
      </c>
      <c r="E1586">
        <v>0</v>
      </c>
      <c r="F1586">
        <v>0</v>
      </c>
      <c r="G1586">
        <v>1</v>
      </c>
      <c r="H1586" t="s">
        <v>9045</v>
      </c>
      <c r="I1586">
        <v>528.375</v>
      </c>
      <c r="J1586" s="3">
        <f t="shared" si="24"/>
        <v>43746.611436377316</v>
      </c>
    </row>
    <row r="1587" spans="1:10" x14ac:dyDescent="0.25">
      <c r="A1587" s="1" t="s">
        <v>1586</v>
      </c>
      <c r="B1587">
        <v>400</v>
      </c>
      <c r="C1587">
        <v>20.531590000000001</v>
      </c>
      <c r="D1587">
        <v>38</v>
      </c>
      <c r="E1587">
        <v>0</v>
      </c>
      <c r="F1587">
        <v>0</v>
      </c>
      <c r="G1587">
        <v>1</v>
      </c>
      <c r="H1587" t="s">
        <v>9046</v>
      </c>
      <c r="I1587">
        <v>528.375</v>
      </c>
      <c r="J1587" s="3">
        <f t="shared" si="24"/>
        <v>43746.611521192128</v>
      </c>
    </row>
    <row r="1588" spans="1:10" x14ac:dyDescent="0.25">
      <c r="A1588" s="1" t="s">
        <v>1587</v>
      </c>
      <c r="B1588">
        <v>396.875</v>
      </c>
      <c r="C1588">
        <v>20.584240000000001</v>
      </c>
      <c r="D1588">
        <v>38</v>
      </c>
      <c r="E1588">
        <v>0</v>
      </c>
      <c r="F1588">
        <v>0</v>
      </c>
      <c r="G1588">
        <v>1</v>
      </c>
      <c r="H1588" t="s">
        <v>9047</v>
      </c>
      <c r="I1588">
        <v>527.4375</v>
      </c>
      <c r="J1588" s="3">
        <f t="shared" si="24"/>
        <v>43746.611603078702</v>
      </c>
    </row>
    <row r="1589" spans="1:10" x14ac:dyDescent="0.25">
      <c r="A1589" s="1" t="s">
        <v>1588</v>
      </c>
      <c r="B1589">
        <v>396.875</v>
      </c>
      <c r="C1589">
        <v>20.584240000000001</v>
      </c>
      <c r="D1589">
        <v>39</v>
      </c>
      <c r="E1589">
        <v>0</v>
      </c>
      <c r="F1589">
        <v>0</v>
      </c>
      <c r="G1589">
        <v>1</v>
      </c>
      <c r="H1589" t="s">
        <v>9048</v>
      </c>
      <c r="I1589">
        <v>527.4375</v>
      </c>
      <c r="J1589" s="3">
        <f t="shared" si="24"/>
        <v>43746.611674722219</v>
      </c>
    </row>
    <row r="1590" spans="1:10" x14ac:dyDescent="0.25">
      <c r="A1590" s="1" t="s">
        <v>1589</v>
      </c>
      <c r="B1590">
        <v>396.875</v>
      </c>
      <c r="C1590">
        <v>20.584240000000001</v>
      </c>
      <c r="D1590">
        <v>40</v>
      </c>
      <c r="E1590">
        <v>0</v>
      </c>
      <c r="F1590">
        <v>0</v>
      </c>
      <c r="G1590">
        <v>1</v>
      </c>
      <c r="H1590" t="s">
        <v>9049</v>
      </c>
      <c r="I1590">
        <v>527.4375</v>
      </c>
      <c r="J1590" s="3">
        <f t="shared" si="24"/>
        <v>43746.611746087961</v>
      </c>
    </row>
    <row r="1591" spans="1:10" x14ac:dyDescent="0.25">
      <c r="A1591" s="1" t="s">
        <v>1590</v>
      </c>
      <c r="B1591">
        <v>396.875</v>
      </c>
      <c r="C1591">
        <v>20.584240000000001</v>
      </c>
      <c r="D1591">
        <v>40</v>
      </c>
      <c r="E1591">
        <v>0</v>
      </c>
      <c r="F1591">
        <v>0</v>
      </c>
      <c r="G1591">
        <v>1</v>
      </c>
      <c r="H1591" t="s">
        <v>9050</v>
      </c>
      <c r="I1591">
        <v>527.625</v>
      </c>
      <c r="J1591" s="3">
        <f t="shared" si="24"/>
        <v>43746.611818414349</v>
      </c>
    </row>
    <row r="1592" spans="1:10" x14ac:dyDescent="0.25">
      <c r="A1592" s="1" t="s">
        <v>1591</v>
      </c>
      <c r="B1592">
        <v>396.875</v>
      </c>
      <c r="C1592">
        <v>20.584240000000001</v>
      </c>
      <c r="D1592">
        <v>40</v>
      </c>
      <c r="E1592">
        <v>0</v>
      </c>
      <c r="F1592">
        <v>0</v>
      </c>
      <c r="G1592">
        <v>1</v>
      </c>
      <c r="H1592" t="s">
        <v>9051</v>
      </c>
      <c r="I1592">
        <v>527.4375</v>
      </c>
      <c r="J1592" s="3">
        <f t="shared" si="24"/>
        <v>43746.611901631943</v>
      </c>
    </row>
    <row r="1593" spans="1:10" x14ac:dyDescent="0.25">
      <c r="A1593" s="1" t="s">
        <v>1592</v>
      </c>
      <c r="B1593">
        <v>396.875</v>
      </c>
      <c r="C1593">
        <v>20.531590000000001</v>
      </c>
      <c r="D1593">
        <v>38</v>
      </c>
      <c r="E1593">
        <v>0</v>
      </c>
      <c r="F1593">
        <v>0</v>
      </c>
      <c r="G1593">
        <v>1</v>
      </c>
      <c r="H1593" t="s">
        <v>9052</v>
      </c>
      <c r="I1593">
        <v>527.4375</v>
      </c>
      <c r="J1593" s="3">
        <f t="shared" si="24"/>
        <v>43746.611972939812</v>
      </c>
    </row>
    <row r="1594" spans="1:10" x14ac:dyDescent="0.25">
      <c r="A1594" s="1" t="s">
        <v>1593</v>
      </c>
      <c r="B1594">
        <v>415.625</v>
      </c>
      <c r="C1594">
        <v>20.584240000000001</v>
      </c>
      <c r="D1594">
        <v>39</v>
      </c>
      <c r="E1594">
        <v>0</v>
      </c>
      <c r="F1594">
        <v>0</v>
      </c>
      <c r="G1594">
        <v>1</v>
      </c>
      <c r="H1594" t="s">
        <v>9053</v>
      </c>
      <c r="I1594">
        <v>533.0625</v>
      </c>
      <c r="J1594" s="3">
        <f t="shared" si="24"/>
        <v>43746.612044224537</v>
      </c>
    </row>
    <row r="1595" spans="1:10" x14ac:dyDescent="0.25">
      <c r="A1595" s="1" t="s">
        <v>1594</v>
      </c>
      <c r="B1595">
        <v>396.875</v>
      </c>
      <c r="C1595">
        <v>20.584240000000001</v>
      </c>
      <c r="D1595">
        <v>39</v>
      </c>
      <c r="E1595">
        <v>0</v>
      </c>
      <c r="F1595">
        <v>0</v>
      </c>
      <c r="G1595">
        <v>1</v>
      </c>
      <c r="H1595" t="s">
        <v>9054</v>
      </c>
      <c r="I1595">
        <v>527.4375</v>
      </c>
      <c r="J1595" s="3">
        <f t="shared" si="24"/>
        <v>43746.612127789347</v>
      </c>
    </row>
    <row r="1596" spans="1:10" x14ac:dyDescent="0.25">
      <c r="A1596" s="1" t="s">
        <v>1595</v>
      </c>
      <c r="B1596">
        <v>396.875</v>
      </c>
      <c r="C1596">
        <v>20.584240000000001</v>
      </c>
      <c r="D1596">
        <v>41</v>
      </c>
      <c r="E1596">
        <v>0</v>
      </c>
      <c r="F1596">
        <v>0</v>
      </c>
      <c r="G1596">
        <v>1</v>
      </c>
      <c r="H1596" t="s">
        <v>9055</v>
      </c>
      <c r="I1596">
        <v>527.4375</v>
      </c>
      <c r="J1596" s="3">
        <f t="shared" si="24"/>
        <v>43746.612200891199</v>
      </c>
    </row>
    <row r="1597" spans="1:10" x14ac:dyDescent="0.25">
      <c r="A1597" s="1" t="s">
        <v>1596</v>
      </c>
      <c r="B1597">
        <v>396.875</v>
      </c>
      <c r="C1597">
        <v>20.584240000000001</v>
      </c>
      <c r="D1597">
        <v>40</v>
      </c>
      <c r="E1597">
        <v>0</v>
      </c>
      <c r="F1597">
        <v>0</v>
      </c>
      <c r="G1597">
        <v>1</v>
      </c>
      <c r="H1597" t="s">
        <v>9056</v>
      </c>
      <c r="I1597">
        <v>527.4375</v>
      </c>
      <c r="J1597" s="3">
        <f t="shared" si="24"/>
        <v>43746.612295567124</v>
      </c>
    </row>
    <row r="1598" spans="1:10" x14ac:dyDescent="0.25">
      <c r="A1598" s="1" t="s">
        <v>1597</v>
      </c>
      <c r="B1598">
        <v>396.875</v>
      </c>
      <c r="C1598">
        <v>20.584240000000001</v>
      </c>
      <c r="D1598">
        <v>40</v>
      </c>
      <c r="E1598">
        <v>0</v>
      </c>
      <c r="F1598">
        <v>0</v>
      </c>
      <c r="G1598">
        <v>1</v>
      </c>
      <c r="H1598" t="s">
        <v>9057</v>
      </c>
      <c r="I1598">
        <v>527.4375</v>
      </c>
      <c r="J1598" s="3">
        <f t="shared" si="24"/>
        <v>43746.612367581016</v>
      </c>
    </row>
    <row r="1599" spans="1:10" x14ac:dyDescent="0.25">
      <c r="A1599" s="1" t="s">
        <v>1598</v>
      </c>
      <c r="B1599">
        <v>396.875</v>
      </c>
      <c r="C1599">
        <v>20.584240000000001</v>
      </c>
      <c r="D1599">
        <v>41</v>
      </c>
      <c r="E1599">
        <v>0</v>
      </c>
      <c r="F1599">
        <v>0</v>
      </c>
      <c r="G1599">
        <v>1</v>
      </c>
      <c r="H1599" t="s">
        <v>9058</v>
      </c>
      <c r="I1599">
        <v>527.4375</v>
      </c>
      <c r="J1599" s="3">
        <f t="shared" si="24"/>
        <v>43746.61243862268</v>
      </c>
    </row>
    <row r="1600" spans="1:10" x14ac:dyDescent="0.25">
      <c r="A1600" s="1" t="s">
        <v>1599</v>
      </c>
      <c r="B1600">
        <v>396.875</v>
      </c>
      <c r="C1600">
        <v>20.584240000000001</v>
      </c>
      <c r="D1600">
        <v>41</v>
      </c>
      <c r="E1600">
        <v>0</v>
      </c>
      <c r="F1600">
        <v>0</v>
      </c>
      <c r="G1600">
        <v>1</v>
      </c>
      <c r="H1600" t="s">
        <v>9059</v>
      </c>
      <c r="I1600">
        <v>527.4375</v>
      </c>
      <c r="J1600" s="3">
        <f t="shared" si="24"/>
        <v>43746.612521574069</v>
      </c>
    </row>
    <row r="1601" spans="1:10" x14ac:dyDescent="0.25">
      <c r="A1601" s="1" t="s">
        <v>1600</v>
      </c>
      <c r="B1601">
        <v>393.75</v>
      </c>
      <c r="C1601">
        <v>20.531590000000001</v>
      </c>
      <c r="D1601">
        <v>41</v>
      </c>
      <c r="E1601">
        <v>0</v>
      </c>
      <c r="F1601">
        <v>0</v>
      </c>
      <c r="G1601">
        <v>1</v>
      </c>
      <c r="H1601" t="s">
        <v>9060</v>
      </c>
      <c r="I1601">
        <v>526.6875</v>
      </c>
      <c r="J1601" s="3">
        <f t="shared" si="24"/>
        <v>43746.612593148144</v>
      </c>
    </row>
    <row r="1602" spans="1:10" x14ac:dyDescent="0.25">
      <c r="A1602" s="1" t="s">
        <v>1601</v>
      </c>
      <c r="B1602">
        <v>393.75</v>
      </c>
      <c r="C1602">
        <v>20.584240000000001</v>
      </c>
      <c r="D1602">
        <v>41</v>
      </c>
      <c r="E1602">
        <v>0</v>
      </c>
      <c r="F1602">
        <v>0</v>
      </c>
      <c r="G1602">
        <v>1</v>
      </c>
      <c r="H1602" t="s">
        <v>9061</v>
      </c>
      <c r="I1602">
        <v>526.6875</v>
      </c>
      <c r="J1602" s="3">
        <f t="shared" si="24"/>
        <v>43746.612664629625</v>
      </c>
    </row>
    <row r="1603" spans="1:10" x14ac:dyDescent="0.25">
      <c r="A1603" s="1" t="s">
        <v>1602</v>
      </c>
      <c r="B1603">
        <v>393.75</v>
      </c>
      <c r="C1603">
        <v>20.584240000000001</v>
      </c>
      <c r="D1603">
        <v>40</v>
      </c>
      <c r="E1603">
        <v>0</v>
      </c>
      <c r="F1603">
        <v>0</v>
      </c>
      <c r="G1603">
        <v>1</v>
      </c>
      <c r="H1603" t="s">
        <v>9062</v>
      </c>
      <c r="I1603">
        <v>526.6875</v>
      </c>
      <c r="J1603" s="3">
        <f t="shared" ref="J1603:J1666" si="25">(H1603/86400000)+25569+(7/24)</f>
        <v>43746.612736550924</v>
      </c>
    </row>
    <row r="1604" spans="1:10" x14ac:dyDescent="0.25">
      <c r="A1604" s="1" t="s">
        <v>1603</v>
      </c>
      <c r="B1604">
        <v>393.75</v>
      </c>
      <c r="C1604">
        <v>20.584240000000001</v>
      </c>
      <c r="D1604">
        <v>40</v>
      </c>
      <c r="E1604">
        <v>0</v>
      </c>
      <c r="F1604">
        <v>0</v>
      </c>
      <c r="G1604">
        <v>1</v>
      </c>
      <c r="H1604" t="s">
        <v>9063</v>
      </c>
      <c r="I1604">
        <v>526.6875</v>
      </c>
      <c r="J1604" s="3">
        <f t="shared" si="25"/>
        <v>43746.612819814814</v>
      </c>
    </row>
    <row r="1605" spans="1:10" x14ac:dyDescent="0.25">
      <c r="A1605" s="1" t="s">
        <v>1604</v>
      </c>
      <c r="B1605">
        <v>393.75</v>
      </c>
      <c r="C1605">
        <v>20.531590000000001</v>
      </c>
      <c r="D1605">
        <v>41</v>
      </c>
      <c r="E1605">
        <v>0</v>
      </c>
      <c r="F1605">
        <v>0</v>
      </c>
      <c r="G1605">
        <v>1</v>
      </c>
      <c r="H1605" t="s">
        <v>9064</v>
      </c>
      <c r="I1605">
        <v>526.6875</v>
      </c>
      <c r="J1605" s="3">
        <f t="shared" si="25"/>
        <v>43746.612892557867</v>
      </c>
    </row>
    <row r="1606" spans="1:10" x14ac:dyDescent="0.25">
      <c r="A1606" s="1" t="s">
        <v>1605</v>
      </c>
      <c r="B1606">
        <v>393.75</v>
      </c>
      <c r="C1606">
        <v>20.584240000000001</v>
      </c>
      <c r="D1606">
        <v>41</v>
      </c>
      <c r="E1606">
        <v>0</v>
      </c>
      <c r="F1606">
        <v>0</v>
      </c>
      <c r="G1606">
        <v>1</v>
      </c>
      <c r="H1606" t="s">
        <v>9065</v>
      </c>
      <c r="I1606">
        <v>526.6875</v>
      </c>
      <c r="J1606" s="3">
        <f t="shared" si="25"/>
        <v>43746.612975439813</v>
      </c>
    </row>
    <row r="1607" spans="1:10" x14ac:dyDescent="0.25">
      <c r="A1607" s="1" t="s">
        <v>1606</v>
      </c>
      <c r="B1607">
        <v>393.75</v>
      </c>
      <c r="C1607">
        <v>20.531590000000001</v>
      </c>
      <c r="D1607">
        <v>41</v>
      </c>
      <c r="E1607">
        <v>0</v>
      </c>
      <c r="F1607">
        <v>0</v>
      </c>
      <c r="G1607">
        <v>1</v>
      </c>
      <c r="H1607" t="s">
        <v>9066</v>
      </c>
      <c r="I1607">
        <v>526.6875</v>
      </c>
      <c r="J1607" s="3">
        <f t="shared" si="25"/>
        <v>43746.613046388891</v>
      </c>
    </row>
    <row r="1608" spans="1:10" x14ac:dyDescent="0.25">
      <c r="A1608" s="1" t="s">
        <v>1607</v>
      </c>
      <c r="B1608">
        <v>393.75</v>
      </c>
      <c r="C1608">
        <v>20.584240000000001</v>
      </c>
      <c r="D1608">
        <v>39</v>
      </c>
      <c r="E1608">
        <v>0</v>
      </c>
      <c r="F1608">
        <v>0</v>
      </c>
      <c r="G1608">
        <v>1</v>
      </c>
      <c r="H1608" t="s">
        <v>9067</v>
      </c>
      <c r="I1608">
        <v>526.5</v>
      </c>
      <c r="J1608" s="3">
        <f t="shared" si="25"/>
        <v>43746.613118032408</v>
      </c>
    </row>
    <row r="1609" spans="1:10" x14ac:dyDescent="0.25">
      <c r="A1609" s="1" t="s">
        <v>1608</v>
      </c>
      <c r="B1609">
        <v>393.75</v>
      </c>
      <c r="C1609">
        <v>20.531590000000001</v>
      </c>
      <c r="D1609">
        <v>40</v>
      </c>
      <c r="E1609">
        <v>0</v>
      </c>
      <c r="F1609">
        <v>0</v>
      </c>
      <c r="G1609">
        <v>1</v>
      </c>
      <c r="H1609" t="s">
        <v>9068</v>
      </c>
      <c r="I1609">
        <v>526.6875</v>
      </c>
      <c r="J1609" s="3">
        <f t="shared" si="25"/>
        <v>43746.613202118053</v>
      </c>
    </row>
    <row r="1610" spans="1:10" x14ac:dyDescent="0.25">
      <c r="A1610" s="1" t="s">
        <v>1609</v>
      </c>
      <c r="B1610">
        <v>393.75</v>
      </c>
      <c r="C1610">
        <v>20.531590000000001</v>
      </c>
      <c r="D1610">
        <v>40</v>
      </c>
      <c r="E1610">
        <v>0</v>
      </c>
      <c r="F1610">
        <v>0</v>
      </c>
      <c r="G1610">
        <v>1</v>
      </c>
      <c r="H1610" t="s">
        <v>9069</v>
      </c>
      <c r="I1610">
        <v>526.6875</v>
      </c>
      <c r="J1610" s="3">
        <f t="shared" si="25"/>
        <v>43746.613285104169</v>
      </c>
    </row>
    <row r="1611" spans="1:10" x14ac:dyDescent="0.25">
      <c r="A1611" s="1" t="s">
        <v>1610</v>
      </c>
      <c r="B1611">
        <v>393.75</v>
      </c>
      <c r="C1611">
        <v>20.584240000000001</v>
      </c>
      <c r="D1611">
        <v>39</v>
      </c>
      <c r="E1611">
        <v>0</v>
      </c>
      <c r="F1611">
        <v>0</v>
      </c>
      <c r="G1611">
        <v>1</v>
      </c>
      <c r="H1611" t="s">
        <v>9070</v>
      </c>
      <c r="I1611">
        <v>526.6875</v>
      </c>
      <c r="J1611" s="3">
        <f t="shared" si="25"/>
        <v>43746.61335634259</v>
      </c>
    </row>
    <row r="1612" spans="1:10" x14ac:dyDescent="0.25">
      <c r="A1612" s="1" t="s">
        <v>1611</v>
      </c>
      <c r="B1612">
        <v>393.75</v>
      </c>
      <c r="C1612">
        <v>20.531590000000001</v>
      </c>
      <c r="D1612">
        <v>40</v>
      </c>
      <c r="E1612">
        <v>0</v>
      </c>
      <c r="F1612">
        <v>0</v>
      </c>
      <c r="G1612">
        <v>1</v>
      </c>
      <c r="H1612" t="s">
        <v>9071</v>
      </c>
      <c r="I1612">
        <v>526.6875</v>
      </c>
      <c r="J1612" s="3">
        <f t="shared" si="25"/>
        <v>43746.613427986107</v>
      </c>
    </row>
    <row r="1613" spans="1:10" x14ac:dyDescent="0.25">
      <c r="A1613" s="1" t="s">
        <v>1612</v>
      </c>
      <c r="B1613">
        <v>412.5</v>
      </c>
      <c r="C1613">
        <v>20.584240000000001</v>
      </c>
      <c r="D1613">
        <v>41</v>
      </c>
      <c r="E1613">
        <v>0</v>
      </c>
      <c r="F1613">
        <v>0</v>
      </c>
      <c r="G1613">
        <v>1</v>
      </c>
      <c r="H1613" t="s">
        <v>9072</v>
      </c>
      <c r="I1613">
        <v>532.3125</v>
      </c>
      <c r="J1613" s="3">
        <f t="shared" si="25"/>
        <v>43746.613499884254</v>
      </c>
    </row>
    <row r="1614" spans="1:10" x14ac:dyDescent="0.25">
      <c r="A1614" s="1" t="s">
        <v>1613</v>
      </c>
      <c r="B1614">
        <v>393.75</v>
      </c>
      <c r="C1614">
        <v>20.584240000000001</v>
      </c>
      <c r="D1614">
        <v>41</v>
      </c>
      <c r="E1614">
        <v>0</v>
      </c>
      <c r="F1614">
        <v>0</v>
      </c>
      <c r="G1614">
        <v>1</v>
      </c>
      <c r="H1614" t="s">
        <v>9073</v>
      </c>
      <c r="I1614">
        <v>526.6875</v>
      </c>
      <c r="J1614" s="3">
        <f t="shared" si="25"/>
        <v>43746.613571261572</v>
      </c>
    </row>
    <row r="1615" spans="1:10" x14ac:dyDescent="0.25">
      <c r="A1615" s="1" t="s">
        <v>1614</v>
      </c>
      <c r="B1615">
        <v>393.75</v>
      </c>
      <c r="C1615">
        <v>20.584240000000001</v>
      </c>
      <c r="D1615">
        <v>41</v>
      </c>
      <c r="E1615">
        <v>0</v>
      </c>
      <c r="F1615">
        <v>0</v>
      </c>
      <c r="G1615">
        <v>1</v>
      </c>
      <c r="H1615" t="s">
        <v>9074</v>
      </c>
      <c r="I1615">
        <v>526.5</v>
      </c>
      <c r="J1615" s="3">
        <f t="shared" si="25"/>
        <v>43746.613643263881</v>
      </c>
    </row>
    <row r="1616" spans="1:10" x14ac:dyDescent="0.25">
      <c r="A1616" s="1" t="s">
        <v>1615</v>
      </c>
      <c r="B1616">
        <v>393.75</v>
      </c>
      <c r="C1616">
        <v>20.531590000000001</v>
      </c>
      <c r="D1616">
        <v>38</v>
      </c>
      <c r="E1616">
        <v>0</v>
      </c>
      <c r="F1616">
        <v>0</v>
      </c>
      <c r="G1616">
        <v>1</v>
      </c>
      <c r="H1616" t="s">
        <v>9075</v>
      </c>
      <c r="I1616">
        <v>526.6875</v>
      </c>
      <c r="J1616" s="3">
        <f t="shared" si="25"/>
        <v>43746.613726192132</v>
      </c>
    </row>
    <row r="1617" spans="1:10" x14ac:dyDescent="0.25">
      <c r="A1617" s="1" t="s">
        <v>1616</v>
      </c>
      <c r="B1617">
        <v>393.75</v>
      </c>
      <c r="C1617">
        <v>20.584240000000001</v>
      </c>
      <c r="D1617">
        <v>38</v>
      </c>
      <c r="E1617">
        <v>0</v>
      </c>
      <c r="F1617">
        <v>0</v>
      </c>
      <c r="G1617">
        <v>1</v>
      </c>
      <c r="H1617" t="s">
        <v>9076</v>
      </c>
      <c r="I1617">
        <v>526.6875</v>
      </c>
      <c r="J1617" s="3">
        <f t="shared" si="25"/>
        <v>43746.613798067126</v>
      </c>
    </row>
    <row r="1618" spans="1:10" x14ac:dyDescent="0.25">
      <c r="A1618" s="1" t="s">
        <v>1617</v>
      </c>
      <c r="B1618">
        <v>393.75</v>
      </c>
      <c r="C1618">
        <v>20.584240000000001</v>
      </c>
      <c r="D1618">
        <v>39</v>
      </c>
      <c r="E1618">
        <v>0</v>
      </c>
      <c r="F1618">
        <v>0</v>
      </c>
      <c r="G1618">
        <v>1</v>
      </c>
      <c r="H1618" t="s">
        <v>9077</v>
      </c>
      <c r="I1618">
        <v>526.6875</v>
      </c>
      <c r="J1618" s="3">
        <f t="shared" si="25"/>
        <v>43746.613881562494</v>
      </c>
    </row>
    <row r="1619" spans="1:10" x14ac:dyDescent="0.25">
      <c r="A1619" s="1" t="s">
        <v>1618</v>
      </c>
      <c r="B1619">
        <v>393.75</v>
      </c>
      <c r="C1619">
        <v>20.584240000000001</v>
      </c>
      <c r="D1619">
        <v>40</v>
      </c>
      <c r="E1619">
        <v>0</v>
      </c>
      <c r="F1619">
        <v>0</v>
      </c>
      <c r="G1619">
        <v>1</v>
      </c>
      <c r="H1619" t="s">
        <v>9078</v>
      </c>
      <c r="I1619">
        <v>526.6875</v>
      </c>
      <c r="J1619" s="3">
        <f t="shared" si="25"/>
        <v>43746.613955185181</v>
      </c>
    </row>
    <row r="1620" spans="1:10" x14ac:dyDescent="0.25">
      <c r="A1620" s="1" t="s">
        <v>1619</v>
      </c>
      <c r="B1620">
        <v>393.75</v>
      </c>
      <c r="C1620">
        <v>20.584240000000001</v>
      </c>
      <c r="D1620">
        <v>40</v>
      </c>
      <c r="E1620">
        <v>0</v>
      </c>
      <c r="F1620">
        <v>0</v>
      </c>
      <c r="G1620">
        <v>1</v>
      </c>
      <c r="H1620" t="s">
        <v>9079</v>
      </c>
      <c r="I1620">
        <v>526.6875</v>
      </c>
      <c r="J1620" s="3">
        <f t="shared" si="25"/>
        <v>43746.614037013882</v>
      </c>
    </row>
    <row r="1621" spans="1:10" x14ac:dyDescent="0.25">
      <c r="A1621" s="1" t="s">
        <v>1620</v>
      </c>
      <c r="B1621">
        <v>393.75</v>
      </c>
      <c r="C1621">
        <v>20.531590000000001</v>
      </c>
      <c r="D1621">
        <v>40</v>
      </c>
      <c r="E1621">
        <v>0</v>
      </c>
      <c r="F1621">
        <v>0</v>
      </c>
      <c r="G1621">
        <v>1</v>
      </c>
      <c r="H1621" t="s">
        <v>9080</v>
      </c>
      <c r="I1621">
        <v>526.5</v>
      </c>
      <c r="J1621" s="3">
        <f t="shared" si="25"/>
        <v>43746.614108136571</v>
      </c>
    </row>
    <row r="1622" spans="1:10" x14ac:dyDescent="0.25">
      <c r="A1622" s="1" t="s">
        <v>1621</v>
      </c>
      <c r="B1622">
        <v>393.75</v>
      </c>
      <c r="C1622">
        <v>20.584240000000001</v>
      </c>
      <c r="D1622">
        <v>40</v>
      </c>
      <c r="E1622">
        <v>0</v>
      </c>
      <c r="F1622">
        <v>0</v>
      </c>
      <c r="G1622">
        <v>1</v>
      </c>
      <c r="H1622" t="s">
        <v>9081</v>
      </c>
      <c r="I1622">
        <v>526.5</v>
      </c>
      <c r="J1622" s="3">
        <f t="shared" si="25"/>
        <v>43746.614179606484</v>
      </c>
    </row>
    <row r="1623" spans="1:10" x14ac:dyDescent="0.25">
      <c r="A1623" s="1" t="s">
        <v>1622</v>
      </c>
      <c r="B1623">
        <v>406.25</v>
      </c>
      <c r="C1623">
        <v>20.584240000000001</v>
      </c>
      <c r="D1623">
        <v>41</v>
      </c>
      <c r="E1623">
        <v>0</v>
      </c>
      <c r="F1623">
        <v>0</v>
      </c>
      <c r="G1623">
        <v>1</v>
      </c>
      <c r="H1623" t="s">
        <v>9082</v>
      </c>
      <c r="I1623">
        <v>530.4375</v>
      </c>
      <c r="J1623" s="3">
        <f t="shared" si="25"/>
        <v>43746.614251423605</v>
      </c>
    </row>
    <row r="1624" spans="1:10" x14ac:dyDescent="0.25">
      <c r="A1624" s="1" t="s">
        <v>1623</v>
      </c>
      <c r="B1624">
        <v>393.75</v>
      </c>
      <c r="C1624">
        <v>20.531590000000001</v>
      </c>
      <c r="D1624">
        <v>42</v>
      </c>
      <c r="E1624">
        <v>0</v>
      </c>
      <c r="F1624">
        <v>0</v>
      </c>
      <c r="G1624">
        <v>1</v>
      </c>
      <c r="H1624" t="s">
        <v>9083</v>
      </c>
      <c r="I1624">
        <v>526.6875</v>
      </c>
      <c r="J1624" s="3">
        <f t="shared" si="25"/>
        <v>43746.614322951391</v>
      </c>
    </row>
    <row r="1625" spans="1:10" x14ac:dyDescent="0.25">
      <c r="A1625" s="1" t="s">
        <v>1624</v>
      </c>
      <c r="B1625">
        <v>393.75</v>
      </c>
      <c r="C1625">
        <v>20.531590000000001</v>
      </c>
      <c r="D1625">
        <v>42</v>
      </c>
      <c r="E1625">
        <v>0</v>
      </c>
      <c r="F1625">
        <v>0</v>
      </c>
      <c r="G1625">
        <v>1</v>
      </c>
      <c r="H1625" t="s">
        <v>9084</v>
      </c>
      <c r="I1625">
        <v>526.6875</v>
      </c>
      <c r="J1625" s="3">
        <f t="shared" si="25"/>
        <v>43746.614394247685</v>
      </c>
    </row>
    <row r="1626" spans="1:10" x14ac:dyDescent="0.25">
      <c r="A1626" s="1" t="s">
        <v>1625</v>
      </c>
      <c r="B1626">
        <v>393.75</v>
      </c>
      <c r="C1626">
        <v>20.584240000000001</v>
      </c>
      <c r="D1626">
        <v>47</v>
      </c>
      <c r="E1626">
        <v>0</v>
      </c>
      <c r="F1626">
        <v>0</v>
      </c>
      <c r="G1626">
        <v>1</v>
      </c>
      <c r="H1626" t="s">
        <v>9085</v>
      </c>
      <c r="I1626">
        <v>526.5</v>
      </c>
      <c r="J1626" s="3">
        <f t="shared" si="25"/>
        <v>43746.614466412029</v>
      </c>
    </row>
    <row r="1627" spans="1:10" x14ac:dyDescent="0.25">
      <c r="A1627" s="1" t="s">
        <v>1626</v>
      </c>
      <c r="B1627">
        <v>393.75</v>
      </c>
      <c r="C1627">
        <v>20.584240000000001</v>
      </c>
      <c r="D1627">
        <v>45</v>
      </c>
      <c r="E1627">
        <v>0</v>
      </c>
      <c r="F1627">
        <v>0</v>
      </c>
      <c r="G1627">
        <v>1</v>
      </c>
      <c r="H1627" t="s">
        <v>9086</v>
      </c>
      <c r="I1627">
        <v>526.6875</v>
      </c>
      <c r="J1627" s="3">
        <f t="shared" si="25"/>
        <v>43746.614537465277</v>
      </c>
    </row>
    <row r="1628" spans="1:10" x14ac:dyDescent="0.25">
      <c r="A1628" s="1" t="s">
        <v>1627</v>
      </c>
      <c r="B1628">
        <v>393.75</v>
      </c>
      <c r="C1628">
        <v>20.584240000000001</v>
      </c>
      <c r="D1628">
        <v>44</v>
      </c>
      <c r="E1628">
        <v>0</v>
      </c>
      <c r="F1628">
        <v>0</v>
      </c>
      <c r="G1628">
        <v>1</v>
      </c>
      <c r="H1628" t="s">
        <v>9087</v>
      </c>
      <c r="I1628">
        <v>526.6875</v>
      </c>
      <c r="J1628" s="3">
        <f t="shared" si="25"/>
        <v>43746.614608969903</v>
      </c>
    </row>
    <row r="1629" spans="1:10" x14ac:dyDescent="0.25">
      <c r="A1629" s="1" t="s">
        <v>1628</v>
      </c>
      <c r="B1629">
        <v>393.75</v>
      </c>
      <c r="C1629">
        <v>20.531590000000001</v>
      </c>
      <c r="D1629">
        <v>44</v>
      </c>
      <c r="E1629">
        <v>0</v>
      </c>
      <c r="F1629">
        <v>0</v>
      </c>
      <c r="G1629">
        <v>1</v>
      </c>
      <c r="H1629" t="s">
        <v>9088</v>
      </c>
      <c r="I1629">
        <v>526.6875</v>
      </c>
      <c r="J1629" s="3">
        <f t="shared" si="25"/>
        <v>43746.614680995372</v>
      </c>
    </row>
    <row r="1630" spans="1:10" x14ac:dyDescent="0.25">
      <c r="A1630" s="1" t="s">
        <v>1629</v>
      </c>
      <c r="B1630">
        <v>393.75</v>
      </c>
      <c r="C1630">
        <v>20.584240000000001</v>
      </c>
      <c r="D1630">
        <v>44</v>
      </c>
      <c r="E1630">
        <v>0</v>
      </c>
      <c r="F1630">
        <v>0</v>
      </c>
      <c r="G1630">
        <v>1</v>
      </c>
      <c r="H1630" t="s">
        <v>9089</v>
      </c>
      <c r="I1630">
        <v>526.6875</v>
      </c>
      <c r="J1630" s="3">
        <f t="shared" si="25"/>
        <v>43746.614766851846</v>
      </c>
    </row>
    <row r="1631" spans="1:10" x14ac:dyDescent="0.25">
      <c r="A1631" s="1" t="s">
        <v>1630</v>
      </c>
      <c r="B1631">
        <v>393.75</v>
      </c>
      <c r="C1631">
        <v>20.584240000000001</v>
      </c>
      <c r="D1631">
        <v>40</v>
      </c>
      <c r="E1631">
        <v>0</v>
      </c>
      <c r="F1631">
        <v>0</v>
      </c>
      <c r="G1631">
        <v>1</v>
      </c>
      <c r="H1631" t="s">
        <v>9090</v>
      </c>
      <c r="I1631">
        <v>526.6875</v>
      </c>
      <c r="J1631" s="3">
        <f t="shared" si="25"/>
        <v>43746.614847928235</v>
      </c>
    </row>
    <row r="1632" spans="1:10" x14ac:dyDescent="0.25">
      <c r="A1632" s="1" t="s">
        <v>1631</v>
      </c>
      <c r="B1632">
        <v>393.75</v>
      </c>
      <c r="C1632">
        <v>20.584240000000001</v>
      </c>
      <c r="D1632">
        <v>39</v>
      </c>
      <c r="E1632">
        <v>0</v>
      </c>
      <c r="F1632">
        <v>0</v>
      </c>
      <c r="G1632">
        <v>1</v>
      </c>
      <c r="H1632" t="s">
        <v>9091</v>
      </c>
      <c r="I1632">
        <v>526.6875</v>
      </c>
      <c r="J1632" s="3">
        <f t="shared" si="25"/>
        <v>43746.614919236112</v>
      </c>
    </row>
    <row r="1633" spans="1:10" x14ac:dyDescent="0.25">
      <c r="A1633" s="1" t="s">
        <v>1632</v>
      </c>
      <c r="B1633">
        <v>393.75</v>
      </c>
      <c r="C1633">
        <v>20.584240000000001</v>
      </c>
      <c r="D1633">
        <v>39</v>
      </c>
      <c r="E1633">
        <v>0</v>
      </c>
      <c r="F1633">
        <v>0</v>
      </c>
      <c r="G1633">
        <v>1</v>
      </c>
      <c r="H1633" t="s">
        <v>9092</v>
      </c>
      <c r="I1633">
        <v>526.6875</v>
      </c>
      <c r="J1633" s="3">
        <f t="shared" si="25"/>
        <v>43746.615002789353</v>
      </c>
    </row>
    <row r="1634" spans="1:10" x14ac:dyDescent="0.25">
      <c r="A1634" s="1" t="s">
        <v>1633</v>
      </c>
      <c r="B1634">
        <v>393.75</v>
      </c>
      <c r="C1634">
        <v>20.584240000000001</v>
      </c>
      <c r="D1634">
        <v>39</v>
      </c>
      <c r="E1634">
        <v>0</v>
      </c>
      <c r="F1634">
        <v>0</v>
      </c>
      <c r="G1634">
        <v>1</v>
      </c>
      <c r="H1634" t="s">
        <v>9093</v>
      </c>
      <c r="I1634">
        <v>526.6875</v>
      </c>
      <c r="J1634" s="3">
        <f t="shared" si="25"/>
        <v>43746.615074733789</v>
      </c>
    </row>
    <row r="1635" spans="1:10" x14ac:dyDescent="0.25">
      <c r="A1635" s="1" t="s">
        <v>1634</v>
      </c>
      <c r="B1635">
        <v>393.75</v>
      </c>
      <c r="C1635">
        <v>20.584240000000001</v>
      </c>
      <c r="D1635">
        <v>39</v>
      </c>
      <c r="E1635">
        <v>0</v>
      </c>
      <c r="F1635">
        <v>0</v>
      </c>
      <c r="G1635">
        <v>1</v>
      </c>
      <c r="H1635" t="s">
        <v>9094</v>
      </c>
      <c r="I1635">
        <v>526.6875</v>
      </c>
      <c r="J1635" s="3">
        <f t="shared" si="25"/>
        <v>43746.615145844909</v>
      </c>
    </row>
    <row r="1636" spans="1:10" x14ac:dyDescent="0.25">
      <c r="A1636" s="1" t="s">
        <v>1635</v>
      </c>
      <c r="B1636">
        <v>393.75</v>
      </c>
      <c r="C1636">
        <v>20.531590000000001</v>
      </c>
      <c r="D1636">
        <v>39</v>
      </c>
      <c r="E1636">
        <v>0</v>
      </c>
      <c r="F1636">
        <v>0</v>
      </c>
      <c r="G1636">
        <v>1</v>
      </c>
      <c r="H1636" t="s">
        <v>9095</v>
      </c>
      <c r="I1636">
        <v>526.6875</v>
      </c>
      <c r="J1636" s="3">
        <f t="shared" si="25"/>
        <v>43746.615218078703</v>
      </c>
    </row>
    <row r="1637" spans="1:10" x14ac:dyDescent="0.25">
      <c r="A1637" s="1" t="s">
        <v>1636</v>
      </c>
      <c r="B1637">
        <v>393.75</v>
      </c>
      <c r="C1637">
        <v>20.584240000000001</v>
      </c>
      <c r="D1637">
        <v>39</v>
      </c>
      <c r="E1637">
        <v>0</v>
      </c>
      <c r="F1637">
        <v>0</v>
      </c>
      <c r="G1637">
        <v>1</v>
      </c>
      <c r="H1637" t="s">
        <v>9096</v>
      </c>
      <c r="I1637">
        <v>526.6875</v>
      </c>
      <c r="J1637" s="3">
        <f t="shared" si="25"/>
        <v>43746.61528943287</v>
      </c>
    </row>
    <row r="1638" spans="1:10" x14ac:dyDescent="0.25">
      <c r="A1638" s="1" t="s">
        <v>1637</v>
      </c>
      <c r="B1638">
        <v>412.5</v>
      </c>
      <c r="C1638">
        <v>20.584240000000001</v>
      </c>
      <c r="D1638">
        <v>40</v>
      </c>
      <c r="E1638">
        <v>0</v>
      </c>
      <c r="F1638">
        <v>0</v>
      </c>
      <c r="G1638">
        <v>1</v>
      </c>
      <c r="H1638" t="s">
        <v>9097</v>
      </c>
      <c r="I1638">
        <v>532.3125</v>
      </c>
      <c r="J1638" s="3">
        <f t="shared" si="25"/>
        <v>43746.61536215277</v>
      </c>
    </row>
    <row r="1639" spans="1:10" x14ac:dyDescent="0.25">
      <c r="A1639" s="1" t="s">
        <v>1638</v>
      </c>
      <c r="B1639">
        <v>393.75</v>
      </c>
      <c r="C1639">
        <v>20.531590000000001</v>
      </c>
      <c r="D1639">
        <v>40</v>
      </c>
      <c r="E1639">
        <v>0</v>
      </c>
      <c r="F1639">
        <v>0</v>
      </c>
      <c r="G1639">
        <v>1</v>
      </c>
      <c r="H1639" t="s">
        <v>9098</v>
      </c>
      <c r="I1639">
        <v>526.6875</v>
      </c>
      <c r="J1639" s="3">
        <f t="shared" si="25"/>
        <v>43746.615431967592</v>
      </c>
    </row>
    <row r="1640" spans="1:10" x14ac:dyDescent="0.25">
      <c r="A1640" s="1" t="s">
        <v>1639</v>
      </c>
      <c r="B1640">
        <v>393.75</v>
      </c>
      <c r="C1640">
        <v>20.584240000000001</v>
      </c>
      <c r="D1640">
        <v>40</v>
      </c>
      <c r="E1640">
        <v>0</v>
      </c>
      <c r="F1640">
        <v>0</v>
      </c>
      <c r="G1640">
        <v>1</v>
      </c>
      <c r="H1640" t="s">
        <v>9099</v>
      </c>
      <c r="I1640">
        <v>526.6875</v>
      </c>
      <c r="J1640" s="3">
        <f t="shared" si="25"/>
        <v>43746.615503715271</v>
      </c>
    </row>
    <row r="1641" spans="1:10" x14ac:dyDescent="0.25">
      <c r="A1641" s="1" t="s">
        <v>1640</v>
      </c>
      <c r="B1641">
        <v>393.75</v>
      </c>
      <c r="C1641">
        <v>20.584240000000001</v>
      </c>
      <c r="D1641">
        <v>40</v>
      </c>
      <c r="E1641">
        <v>0</v>
      </c>
      <c r="F1641">
        <v>0</v>
      </c>
      <c r="G1641">
        <v>1</v>
      </c>
      <c r="H1641" t="s">
        <v>9100</v>
      </c>
      <c r="I1641">
        <v>526.6875</v>
      </c>
      <c r="J1641" s="3">
        <f t="shared" si="25"/>
        <v>43746.615575173608</v>
      </c>
    </row>
    <row r="1642" spans="1:10" x14ac:dyDescent="0.25">
      <c r="A1642" s="1" t="s">
        <v>1641</v>
      </c>
      <c r="B1642">
        <v>393.75</v>
      </c>
      <c r="C1642">
        <v>20.531590000000001</v>
      </c>
      <c r="D1642">
        <v>40</v>
      </c>
      <c r="E1642">
        <v>0</v>
      </c>
      <c r="F1642">
        <v>0</v>
      </c>
      <c r="G1642">
        <v>1</v>
      </c>
      <c r="H1642" t="s">
        <v>9101</v>
      </c>
      <c r="I1642">
        <v>526.6875</v>
      </c>
      <c r="J1642" s="3">
        <f t="shared" si="25"/>
        <v>43746.615646898143</v>
      </c>
    </row>
    <row r="1643" spans="1:10" x14ac:dyDescent="0.25">
      <c r="A1643" s="1" t="s">
        <v>1642</v>
      </c>
      <c r="B1643">
        <v>393.75</v>
      </c>
      <c r="C1643">
        <v>20.531590000000001</v>
      </c>
      <c r="D1643">
        <v>40</v>
      </c>
      <c r="E1643">
        <v>0</v>
      </c>
      <c r="F1643">
        <v>0</v>
      </c>
      <c r="G1643">
        <v>1</v>
      </c>
      <c r="H1643" t="s">
        <v>9102</v>
      </c>
      <c r="I1643">
        <v>526.6875</v>
      </c>
      <c r="J1643" s="3">
        <f t="shared" si="25"/>
        <v>43746.615730335645</v>
      </c>
    </row>
    <row r="1644" spans="1:10" x14ac:dyDescent="0.25">
      <c r="A1644" s="1" t="s">
        <v>1643</v>
      </c>
      <c r="B1644">
        <v>393.75</v>
      </c>
      <c r="C1644">
        <v>20.584240000000001</v>
      </c>
      <c r="D1644">
        <v>40</v>
      </c>
      <c r="E1644">
        <v>0</v>
      </c>
      <c r="F1644">
        <v>0</v>
      </c>
      <c r="G1644">
        <v>1</v>
      </c>
      <c r="H1644" t="s">
        <v>9103</v>
      </c>
      <c r="I1644">
        <v>526.6875</v>
      </c>
      <c r="J1644" s="3">
        <f t="shared" si="25"/>
        <v>43746.615806215275</v>
      </c>
    </row>
    <row r="1645" spans="1:10" x14ac:dyDescent="0.25">
      <c r="A1645" s="1" t="s">
        <v>1644</v>
      </c>
      <c r="B1645">
        <v>393.75</v>
      </c>
      <c r="C1645">
        <v>20.584240000000001</v>
      </c>
      <c r="D1645">
        <v>40</v>
      </c>
      <c r="E1645">
        <v>0</v>
      </c>
      <c r="F1645">
        <v>0</v>
      </c>
      <c r="G1645">
        <v>1</v>
      </c>
      <c r="H1645" t="s">
        <v>9104</v>
      </c>
      <c r="I1645">
        <v>526.6875</v>
      </c>
      <c r="J1645" s="3">
        <f t="shared" si="25"/>
        <v>43746.615885555548</v>
      </c>
    </row>
    <row r="1646" spans="1:10" x14ac:dyDescent="0.25">
      <c r="A1646" s="1" t="s">
        <v>1645</v>
      </c>
      <c r="B1646">
        <v>393.75</v>
      </c>
      <c r="C1646">
        <v>20.584240000000001</v>
      </c>
      <c r="D1646">
        <v>40</v>
      </c>
      <c r="E1646">
        <v>0</v>
      </c>
      <c r="F1646">
        <v>0</v>
      </c>
      <c r="G1646">
        <v>1</v>
      </c>
      <c r="H1646" t="s">
        <v>9105</v>
      </c>
      <c r="I1646">
        <v>526.6875</v>
      </c>
      <c r="J1646" s="3">
        <f t="shared" si="25"/>
        <v>43746.615956793983</v>
      </c>
    </row>
    <row r="1647" spans="1:10" x14ac:dyDescent="0.25">
      <c r="A1647" s="1" t="s">
        <v>1646</v>
      </c>
      <c r="B1647">
        <v>393.75</v>
      </c>
      <c r="C1647">
        <v>20.584240000000001</v>
      </c>
      <c r="D1647">
        <v>40</v>
      </c>
      <c r="E1647">
        <v>0</v>
      </c>
      <c r="F1647">
        <v>0</v>
      </c>
      <c r="G1647">
        <v>1</v>
      </c>
      <c r="H1647" t="s">
        <v>9106</v>
      </c>
      <c r="I1647">
        <v>526.6875</v>
      </c>
      <c r="J1647" s="3">
        <f t="shared" si="25"/>
        <v>43746.616029143515</v>
      </c>
    </row>
    <row r="1648" spans="1:10" x14ac:dyDescent="0.25">
      <c r="A1648" s="1" t="s">
        <v>1647</v>
      </c>
      <c r="B1648">
        <v>393.75</v>
      </c>
      <c r="C1648">
        <v>20.531590000000001</v>
      </c>
      <c r="D1648">
        <v>40</v>
      </c>
      <c r="E1648">
        <v>0</v>
      </c>
      <c r="F1648">
        <v>0</v>
      </c>
      <c r="G1648">
        <v>1</v>
      </c>
      <c r="H1648" t="s">
        <v>9107</v>
      </c>
      <c r="I1648">
        <v>526.6875</v>
      </c>
      <c r="J1648" s="3">
        <f t="shared" si="25"/>
        <v>43746.616099942126</v>
      </c>
    </row>
    <row r="1649" spans="1:10" x14ac:dyDescent="0.25">
      <c r="A1649" s="1" t="s">
        <v>1648</v>
      </c>
      <c r="B1649">
        <v>418.75</v>
      </c>
      <c r="C1649">
        <v>20.584240000000001</v>
      </c>
      <c r="D1649">
        <v>40</v>
      </c>
      <c r="E1649">
        <v>0</v>
      </c>
      <c r="F1649">
        <v>0</v>
      </c>
      <c r="G1649">
        <v>1</v>
      </c>
      <c r="H1649" t="s">
        <v>9108</v>
      </c>
      <c r="I1649">
        <v>534.5625</v>
      </c>
      <c r="J1649" s="3">
        <f t="shared" si="25"/>
        <v>43746.616174212955</v>
      </c>
    </row>
    <row r="1650" spans="1:10" x14ac:dyDescent="0.25">
      <c r="A1650" s="1" t="s">
        <v>1649</v>
      </c>
      <c r="B1650">
        <v>393.75</v>
      </c>
      <c r="C1650">
        <v>20.584240000000001</v>
      </c>
      <c r="D1650">
        <v>42</v>
      </c>
      <c r="E1650">
        <v>0</v>
      </c>
      <c r="F1650">
        <v>0</v>
      </c>
      <c r="G1650">
        <v>1</v>
      </c>
      <c r="H1650" t="s">
        <v>9109</v>
      </c>
      <c r="I1650">
        <v>526.6875</v>
      </c>
      <c r="J1650" s="3">
        <f t="shared" si="25"/>
        <v>43746.616255046298</v>
      </c>
    </row>
    <row r="1651" spans="1:10" x14ac:dyDescent="0.25">
      <c r="A1651" s="1" t="s">
        <v>1650</v>
      </c>
      <c r="B1651">
        <v>393.75</v>
      </c>
      <c r="C1651">
        <v>20.584240000000001</v>
      </c>
      <c r="D1651">
        <v>42</v>
      </c>
      <c r="E1651">
        <v>0</v>
      </c>
      <c r="F1651">
        <v>0</v>
      </c>
      <c r="G1651">
        <v>1</v>
      </c>
      <c r="H1651" t="s">
        <v>9110</v>
      </c>
      <c r="I1651">
        <v>526.6875</v>
      </c>
      <c r="J1651" s="3">
        <f t="shared" si="25"/>
        <v>43746.616326643518</v>
      </c>
    </row>
    <row r="1652" spans="1:10" x14ac:dyDescent="0.25">
      <c r="A1652" s="1" t="s">
        <v>1651</v>
      </c>
      <c r="B1652">
        <v>393.75</v>
      </c>
      <c r="C1652">
        <v>20.584240000000001</v>
      </c>
      <c r="D1652">
        <v>42</v>
      </c>
      <c r="E1652">
        <v>0</v>
      </c>
      <c r="F1652">
        <v>0</v>
      </c>
      <c r="G1652">
        <v>1</v>
      </c>
      <c r="H1652" t="s">
        <v>9111</v>
      </c>
      <c r="I1652">
        <v>526.6875</v>
      </c>
      <c r="J1652" s="3">
        <f t="shared" si="25"/>
        <v>43746.616398101854</v>
      </c>
    </row>
    <row r="1653" spans="1:10" x14ac:dyDescent="0.25">
      <c r="A1653" s="1" t="s">
        <v>1652</v>
      </c>
      <c r="B1653">
        <v>393.75</v>
      </c>
      <c r="C1653">
        <v>20.584240000000001</v>
      </c>
      <c r="D1653">
        <v>41</v>
      </c>
      <c r="E1653">
        <v>0</v>
      </c>
      <c r="F1653">
        <v>0</v>
      </c>
      <c r="G1653">
        <v>1</v>
      </c>
      <c r="H1653" t="s">
        <v>9112</v>
      </c>
      <c r="I1653">
        <v>526.6875</v>
      </c>
      <c r="J1653" s="3">
        <f t="shared" si="25"/>
        <v>43746.616470162036</v>
      </c>
    </row>
    <row r="1654" spans="1:10" x14ac:dyDescent="0.25">
      <c r="A1654" s="1" t="s">
        <v>1653</v>
      </c>
      <c r="B1654">
        <v>393.75</v>
      </c>
      <c r="C1654">
        <v>20.531590000000001</v>
      </c>
      <c r="D1654">
        <v>41</v>
      </c>
      <c r="E1654">
        <v>0</v>
      </c>
      <c r="F1654">
        <v>0</v>
      </c>
      <c r="G1654">
        <v>1</v>
      </c>
      <c r="H1654" t="s">
        <v>9113</v>
      </c>
      <c r="I1654">
        <v>526.6875</v>
      </c>
      <c r="J1654" s="3">
        <f t="shared" si="25"/>
        <v>43746.616541504627</v>
      </c>
    </row>
    <row r="1655" spans="1:10" x14ac:dyDescent="0.25">
      <c r="A1655" s="1" t="s">
        <v>1654</v>
      </c>
      <c r="B1655">
        <v>393.75</v>
      </c>
      <c r="C1655">
        <v>20.531590000000001</v>
      </c>
      <c r="D1655">
        <v>41</v>
      </c>
      <c r="E1655">
        <v>0</v>
      </c>
      <c r="F1655">
        <v>0</v>
      </c>
      <c r="G1655">
        <v>1</v>
      </c>
      <c r="H1655" t="s">
        <v>9114</v>
      </c>
      <c r="I1655">
        <v>526.6875</v>
      </c>
      <c r="J1655" s="3">
        <f t="shared" si="25"/>
        <v>43746.616624907409</v>
      </c>
    </row>
    <row r="1656" spans="1:10" x14ac:dyDescent="0.25">
      <c r="A1656" s="1" t="s">
        <v>1655</v>
      </c>
      <c r="B1656">
        <v>415.625</v>
      </c>
      <c r="C1656">
        <v>20.584240000000001</v>
      </c>
      <c r="D1656">
        <v>41</v>
      </c>
      <c r="E1656">
        <v>0</v>
      </c>
      <c r="F1656">
        <v>0</v>
      </c>
      <c r="G1656">
        <v>1</v>
      </c>
      <c r="H1656" t="s">
        <v>9115</v>
      </c>
      <c r="I1656">
        <v>533.0625</v>
      </c>
      <c r="J1656" s="3">
        <f t="shared" si="25"/>
        <v>43746.616696354169</v>
      </c>
    </row>
    <row r="1657" spans="1:10" x14ac:dyDescent="0.25">
      <c r="A1657" s="1" t="s">
        <v>1656</v>
      </c>
      <c r="B1657">
        <v>393.75</v>
      </c>
      <c r="C1657">
        <v>20.531590000000001</v>
      </c>
      <c r="D1657">
        <v>41</v>
      </c>
      <c r="E1657">
        <v>0</v>
      </c>
      <c r="F1657">
        <v>0</v>
      </c>
      <c r="G1657">
        <v>1</v>
      </c>
      <c r="H1657" t="s">
        <v>9116</v>
      </c>
      <c r="I1657">
        <v>526.5</v>
      </c>
      <c r="J1657" s="3">
        <f t="shared" si="25"/>
        <v>43746.616791851848</v>
      </c>
    </row>
    <row r="1658" spans="1:10" x14ac:dyDescent="0.25">
      <c r="A1658" s="1" t="s">
        <v>1657</v>
      </c>
      <c r="B1658">
        <v>393.75</v>
      </c>
      <c r="C1658">
        <v>20.584240000000001</v>
      </c>
      <c r="D1658">
        <v>42</v>
      </c>
      <c r="E1658">
        <v>0</v>
      </c>
      <c r="F1658">
        <v>0</v>
      </c>
      <c r="G1658">
        <v>1</v>
      </c>
      <c r="H1658" t="s">
        <v>9117</v>
      </c>
      <c r="I1658">
        <v>526.6875</v>
      </c>
      <c r="J1658" s="3">
        <f t="shared" si="25"/>
        <v>43746.616863460651</v>
      </c>
    </row>
    <row r="1659" spans="1:10" x14ac:dyDescent="0.25">
      <c r="A1659" s="1" t="s">
        <v>1658</v>
      </c>
      <c r="B1659">
        <v>393.75</v>
      </c>
      <c r="C1659">
        <v>20.584240000000001</v>
      </c>
      <c r="D1659">
        <v>42</v>
      </c>
      <c r="E1659">
        <v>0</v>
      </c>
      <c r="F1659">
        <v>0</v>
      </c>
      <c r="G1659">
        <v>1</v>
      </c>
      <c r="H1659" t="s">
        <v>9118</v>
      </c>
      <c r="I1659">
        <v>526.6875</v>
      </c>
      <c r="J1659" s="3">
        <f t="shared" si="25"/>
        <v>43746.616935624996</v>
      </c>
    </row>
    <row r="1660" spans="1:10" x14ac:dyDescent="0.25">
      <c r="A1660" s="1" t="s">
        <v>1659</v>
      </c>
      <c r="B1660">
        <v>393.75</v>
      </c>
      <c r="C1660">
        <v>20.531590000000001</v>
      </c>
      <c r="D1660">
        <v>40</v>
      </c>
      <c r="E1660">
        <v>0</v>
      </c>
      <c r="F1660">
        <v>0</v>
      </c>
      <c r="G1660">
        <v>1</v>
      </c>
      <c r="H1660" t="s">
        <v>9119</v>
      </c>
      <c r="I1660">
        <v>526.6875</v>
      </c>
      <c r="J1660" s="3">
        <f t="shared" si="25"/>
        <v>43746.617006562497</v>
      </c>
    </row>
    <row r="1661" spans="1:10" x14ac:dyDescent="0.25">
      <c r="A1661" s="1" t="s">
        <v>1660</v>
      </c>
      <c r="B1661">
        <v>393.75</v>
      </c>
      <c r="C1661">
        <v>20.584240000000001</v>
      </c>
      <c r="D1661">
        <v>41</v>
      </c>
      <c r="E1661">
        <v>0</v>
      </c>
      <c r="F1661">
        <v>0</v>
      </c>
      <c r="G1661">
        <v>1</v>
      </c>
      <c r="H1661" t="s">
        <v>9120</v>
      </c>
      <c r="I1661">
        <v>526.6875</v>
      </c>
      <c r="J1661" s="3">
        <f t="shared" si="25"/>
        <v>43746.617078310184</v>
      </c>
    </row>
    <row r="1662" spans="1:10" x14ac:dyDescent="0.25">
      <c r="A1662" s="1" t="s">
        <v>1661</v>
      </c>
      <c r="B1662">
        <v>393.75</v>
      </c>
      <c r="C1662">
        <v>20.584240000000001</v>
      </c>
      <c r="D1662">
        <v>42</v>
      </c>
      <c r="E1662">
        <v>0</v>
      </c>
      <c r="F1662">
        <v>0</v>
      </c>
      <c r="G1662">
        <v>1</v>
      </c>
      <c r="H1662" t="s">
        <v>9121</v>
      </c>
      <c r="I1662">
        <v>526.6875</v>
      </c>
      <c r="J1662" s="3">
        <f t="shared" si="25"/>
        <v>43746.617149791666</v>
      </c>
    </row>
    <row r="1663" spans="1:10" x14ac:dyDescent="0.25">
      <c r="A1663" s="1" t="s">
        <v>1662</v>
      </c>
      <c r="B1663">
        <v>412.5</v>
      </c>
      <c r="C1663">
        <v>20.531590000000001</v>
      </c>
      <c r="D1663">
        <v>40</v>
      </c>
      <c r="E1663">
        <v>0</v>
      </c>
      <c r="F1663">
        <v>0</v>
      </c>
      <c r="G1663">
        <v>1</v>
      </c>
      <c r="H1663" t="s">
        <v>9122</v>
      </c>
      <c r="I1663">
        <v>532.6875</v>
      </c>
      <c r="J1663" s="3">
        <f t="shared" si="25"/>
        <v>43746.617221701388</v>
      </c>
    </row>
    <row r="1664" spans="1:10" x14ac:dyDescent="0.25">
      <c r="A1664" s="1" t="s">
        <v>1663</v>
      </c>
      <c r="B1664">
        <v>393.75</v>
      </c>
      <c r="C1664">
        <v>20.531590000000001</v>
      </c>
      <c r="D1664">
        <v>46</v>
      </c>
      <c r="E1664">
        <v>0</v>
      </c>
      <c r="F1664">
        <v>0</v>
      </c>
      <c r="G1664">
        <v>1</v>
      </c>
      <c r="H1664" t="s">
        <v>9123</v>
      </c>
      <c r="I1664">
        <v>526.6875</v>
      </c>
      <c r="J1664" s="3">
        <f t="shared" si="25"/>
        <v>43746.617352361107</v>
      </c>
    </row>
    <row r="1665" spans="1:10" x14ac:dyDescent="0.25">
      <c r="A1665" s="1" t="s">
        <v>1664</v>
      </c>
      <c r="B1665">
        <v>393.75</v>
      </c>
      <c r="C1665">
        <v>20.584240000000001</v>
      </c>
      <c r="D1665">
        <v>44</v>
      </c>
      <c r="E1665">
        <v>0</v>
      </c>
      <c r="F1665">
        <v>0</v>
      </c>
      <c r="G1665">
        <v>1</v>
      </c>
      <c r="H1665" t="s">
        <v>9124</v>
      </c>
      <c r="I1665">
        <v>526.6875</v>
      </c>
      <c r="J1665" s="3">
        <f t="shared" si="25"/>
        <v>43746.617424456017</v>
      </c>
    </row>
    <row r="1666" spans="1:10" x14ac:dyDescent="0.25">
      <c r="A1666" s="1" t="s">
        <v>1665</v>
      </c>
      <c r="B1666">
        <v>393.75</v>
      </c>
      <c r="C1666">
        <v>20.531590000000001</v>
      </c>
      <c r="D1666">
        <v>43</v>
      </c>
      <c r="E1666">
        <v>0</v>
      </c>
      <c r="F1666">
        <v>0</v>
      </c>
      <c r="G1666">
        <v>1</v>
      </c>
      <c r="H1666" t="s">
        <v>9125</v>
      </c>
      <c r="I1666">
        <v>526.6875</v>
      </c>
      <c r="J1666" s="3">
        <f t="shared" si="25"/>
        <v>43746.617495925922</v>
      </c>
    </row>
    <row r="1667" spans="1:10" x14ac:dyDescent="0.25">
      <c r="A1667" s="1" t="s">
        <v>1666</v>
      </c>
      <c r="B1667">
        <v>393.75</v>
      </c>
      <c r="C1667">
        <v>20.584240000000001</v>
      </c>
      <c r="D1667">
        <v>42</v>
      </c>
      <c r="E1667">
        <v>0</v>
      </c>
      <c r="F1667">
        <v>0</v>
      </c>
      <c r="G1667">
        <v>1</v>
      </c>
      <c r="H1667" t="s">
        <v>9126</v>
      </c>
      <c r="I1667">
        <v>526.6875</v>
      </c>
      <c r="J1667" s="3">
        <f t="shared" ref="J1667:J1730" si="26">(H1667/86400000)+25569+(7/24)</f>
        <v>43746.617568067122</v>
      </c>
    </row>
    <row r="1668" spans="1:10" x14ac:dyDescent="0.25">
      <c r="A1668" s="1" t="s">
        <v>1667</v>
      </c>
      <c r="B1668">
        <v>393.75</v>
      </c>
      <c r="C1668">
        <v>20.584240000000001</v>
      </c>
      <c r="D1668">
        <v>42</v>
      </c>
      <c r="E1668">
        <v>0</v>
      </c>
      <c r="F1668">
        <v>0</v>
      </c>
      <c r="G1668">
        <v>1</v>
      </c>
      <c r="H1668" t="s">
        <v>9127</v>
      </c>
      <c r="I1668">
        <v>526.6875</v>
      </c>
      <c r="J1668" s="3">
        <f t="shared" si="26"/>
        <v>43746.61763862268</v>
      </c>
    </row>
    <row r="1669" spans="1:10" x14ac:dyDescent="0.25">
      <c r="A1669" s="1" t="s">
        <v>1668</v>
      </c>
      <c r="B1669">
        <v>393.75</v>
      </c>
      <c r="C1669">
        <v>20.584240000000001</v>
      </c>
      <c r="D1669">
        <v>41</v>
      </c>
      <c r="E1669">
        <v>0</v>
      </c>
      <c r="F1669">
        <v>0</v>
      </c>
      <c r="G1669">
        <v>1</v>
      </c>
      <c r="H1669" t="s">
        <v>9128</v>
      </c>
      <c r="I1669">
        <v>526.6875</v>
      </c>
      <c r="J1669" s="3">
        <f t="shared" si="26"/>
        <v>43746.61771032407</v>
      </c>
    </row>
    <row r="1670" spans="1:10" x14ac:dyDescent="0.25">
      <c r="A1670" s="1" t="s">
        <v>1669</v>
      </c>
      <c r="B1670">
        <v>393.75</v>
      </c>
      <c r="C1670">
        <v>20.584240000000001</v>
      </c>
      <c r="D1670">
        <v>41</v>
      </c>
      <c r="E1670">
        <v>0</v>
      </c>
      <c r="F1670">
        <v>0</v>
      </c>
      <c r="G1670">
        <v>1</v>
      </c>
      <c r="H1670" t="s">
        <v>9129</v>
      </c>
      <c r="I1670">
        <v>526.6875</v>
      </c>
      <c r="J1670" s="3">
        <f t="shared" si="26"/>
        <v>43746.617781979163</v>
      </c>
    </row>
    <row r="1671" spans="1:10" x14ac:dyDescent="0.25">
      <c r="A1671" s="1" t="s">
        <v>1670</v>
      </c>
      <c r="B1671">
        <v>393.75</v>
      </c>
      <c r="C1671">
        <v>20.584240000000001</v>
      </c>
      <c r="D1671">
        <v>41</v>
      </c>
      <c r="E1671">
        <v>0</v>
      </c>
      <c r="F1671">
        <v>0</v>
      </c>
      <c r="G1671">
        <v>1</v>
      </c>
      <c r="H1671" t="s">
        <v>9130</v>
      </c>
      <c r="I1671">
        <v>526.6875</v>
      </c>
      <c r="J1671" s="3">
        <f t="shared" si="26"/>
        <v>43746.617865717591</v>
      </c>
    </row>
    <row r="1672" spans="1:10" x14ac:dyDescent="0.25">
      <c r="A1672" s="1" t="s">
        <v>1671</v>
      </c>
      <c r="B1672">
        <v>393.75</v>
      </c>
      <c r="C1672">
        <v>20.584240000000001</v>
      </c>
      <c r="D1672">
        <v>41</v>
      </c>
      <c r="E1672">
        <v>0</v>
      </c>
      <c r="F1672">
        <v>0</v>
      </c>
      <c r="G1672">
        <v>1</v>
      </c>
      <c r="H1672" t="s">
        <v>9131</v>
      </c>
      <c r="I1672">
        <v>526.6875</v>
      </c>
      <c r="J1672" s="3">
        <f t="shared" si="26"/>
        <v>43746.617949027779</v>
      </c>
    </row>
    <row r="1673" spans="1:10" x14ac:dyDescent="0.25">
      <c r="A1673" s="1" t="s">
        <v>1672</v>
      </c>
      <c r="B1673">
        <v>393.75</v>
      </c>
      <c r="C1673">
        <v>20.584240000000001</v>
      </c>
      <c r="D1673">
        <v>41</v>
      </c>
      <c r="E1673">
        <v>0</v>
      </c>
      <c r="F1673">
        <v>0</v>
      </c>
      <c r="G1673">
        <v>1</v>
      </c>
      <c r="H1673" t="s">
        <v>9132</v>
      </c>
      <c r="I1673">
        <v>526.6875</v>
      </c>
      <c r="J1673" s="3">
        <f t="shared" si="26"/>
        <v>43746.618020324073</v>
      </c>
    </row>
    <row r="1674" spans="1:10" x14ac:dyDescent="0.25">
      <c r="A1674" s="1" t="s">
        <v>1673</v>
      </c>
      <c r="B1674">
        <v>421.875</v>
      </c>
      <c r="C1674">
        <v>20.584240000000001</v>
      </c>
      <c r="D1674">
        <v>39</v>
      </c>
      <c r="E1674">
        <v>0</v>
      </c>
      <c r="F1674">
        <v>0</v>
      </c>
      <c r="G1674">
        <v>1</v>
      </c>
      <c r="H1674" t="s">
        <v>9133</v>
      </c>
      <c r="I1674">
        <v>535.3125</v>
      </c>
      <c r="J1674" s="3">
        <f t="shared" si="26"/>
        <v>43746.618092557866</v>
      </c>
    </row>
    <row r="1675" spans="1:10" x14ac:dyDescent="0.25">
      <c r="A1675" s="1" t="s">
        <v>1674</v>
      </c>
      <c r="B1675">
        <v>393.75</v>
      </c>
      <c r="C1675">
        <v>20.584240000000001</v>
      </c>
      <c r="D1675">
        <v>40</v>
      </c>
      <c r="E1675">
        <v>0</v>
      </c>
      <c r="F1675">
        <v>0</v>
      </c>
      <c r="G1675">
        <v>1</v>
      </c>
      <c r="H1675" t="s">
        <v>9134</v>
      </c>
      <c r="I1675">
        <v>526.6875</v>
      </c>
      <c r="J1675" s="3">
        <f t="shared" si="26"/>
        <v>43746.618163842591</v>
      </c>
    </row>
    <row r="1676" spans="1:10" x14ac:dyDescent="0.25">
      <c r="A1676" s="1" t="s">
        <v>1675</v>
      </c>
      <c r="B1676">
        <v>393.75</v>
      </c>
      <c r="C1676">
        <v>20.584240000000001</v>
      </c>
      <c r="D1676">
        <v>39</v>
      </c>
      <c r="E1676">
        <v>0</v>
      </c>
      <c r="F1676">
        <v>0</v>
      </c>
      <c r="G1676">
        <v>1</v>
      </c>
      <c r="H1676" t="s">
        <v>9135</v>
      </c>
      <c r="I1676">
        <v>526.6875</v>
      </c>
      <c r="J1676" s="3">
        <f t="shared" si="26"/>
        <v>43746.618234988426</v>
      </c>
    </row>
    <row r="1677" spans="1:10" x14ac:dyDescent="0.25">
      <c r="A1677" s="1" t="s">
        <v>1676</v>
      </c>
      <c r="B1677">
        <v>393.75</v>
      </c>
      <c r="C1677">
        <v>20.584240000000001</v>
      </c>
      <c r="D1677">
        <v>40</v>
      </c>
      <c r="E1677">
        <v>0</v>
      </c>
      <c r="F1677">
        <v>0</v>
      </c>
      <c r="G1677">
        <v>1</v>
      </c>
      <c r="H1677" t="s">
        <v>9136</v>
      </c>
      <c r="I1677">
        <v>526.6875</v>
      </c>
      <c r="J1677" s="3">
        <f t="shared" si="26"/>
        <v>43746.618307824072</v>
      </c>
    </row>
    <row r="1678" spans="1:10" x14ac:dyDescent="0.25">
      <c r="A1678" s="1" t="s">
        <v>1677</v>
      </c>
      <c r="B1678">
        <v>393.75</v>
      </c>
      <c r="C1678">
        <v>20.584240000000001</v>
      </c>
      <c r="D1678">
        <v>40</v>
      </c>
      <c r="E1678">
        <v>0</v>
      </c>
      <c r="F1678">
        <v>0</v>
      </c>
      <c r="G1678">
        <v>1</v>
      </c>
      <c r="H1678" t="s">
        <v>9137</v>
      </c>
      <c r="I1678">
        <v>526.6875</v>
      </c>
      <c r="J1678" s="3">
        <f t="shared" si="26"/>
        <v>43746.618378217587</v>
      </c>
    </row>
    <row r="1679" spans="1:10" x14ac:dyDescent="0.25">
      <c r="A1679" s="1" t="s">
        <v>1678</v>
      </c>
      <c r="B1679">
        <v>393.75</v>
      </c>
      <c r="C1679">
        <v>20.584240000000001</v>
      </c>
      <c r="D1679">
        <v>40</v>
      </c>
      <c r="E1679">
        <v>0</v>
      </c>
      <c r="F1679">
        <v>0</v>
      </c>
      <c r="G1679">
        <v>1</v>
      </c>
      <c r="H1679" t="s">
        <v>9138</v>
      </c>
      <c r="I1679">
        <v>526.6875</v>
      </c>
      <c r="J1679" s="3">
        <f t="shared" si="26"/>
        <v>43746.618449733789</v>
      </c>
    </row>
    <row r="1680" spans="1:10" x14ac:dyDescent="0.25">
      <c r="A1680" s="1" t="s">
        <v>1679</v>
      </c>
      <c r="B1680">
        <v>393.75</v>
      </c>
      <c r="C1680">
        <v>20.584240000000001</v>
      </c>
      <c r="D1680">
        <v>40</v>
      </c>
      <c r="E1680">
        <v>0</v>
      </c>
      <c r="F1680">
        <v>0</v>
      </c>
      <c r="G1680">
        <v>1</v>
      </c>
      <c r="H1680" t="s">
        <v>9139</v>
      </c>
      <c r="I1680">
        <v>526.6875</v>
      </c>
      <c r="J1680" s="3">
        <f t="shared" si="26"/>
        <v>43746.618521550925</v>
      </c>
    </row>
    <row r="1681" spans="1:10" x14ac:dyDescent="0.25">
      <c r="A1681" s="1" t="s">
        <v>1680</v>
      </c>
      <c r="B1681">
        <v>393.75</v>
      </c>
      <c r="C1681">
        <v>20.584240000000001</v>
      </c>
      <c r="D1681">
        <v>40</v>
      </c>
      <c r="E1681">
        <v>0</v>
      </c>
      <c r="F1681">
        <v>0</v>
      </c>
      <c r="G1681">
        <v>1</v>
      </c>
      <c r="H1681" t="s">
        <v>9140</v>
      </c>
      <c r="I1681">
        <v>526.6875</v>
      </c>
      <c r="J1681" s="3">
        <f t="shared" si="26"/>
        <v>43746.618593206011</v>
      </c>
    </row>
    <row r="1682" spans="1:10" x14ac:dyDescent="0.25">
      <c r="A1682" s="1" t="s">
        <v>1681</v>
      </c>
      <c r="B1682">
        <v>393.75</v>
      </c>
      <c r="C1682">
        <v>20.531590000000001</v>
      </c>
      <c r="D1682">
        <v>41</v>
      </c>
      <c r="E1682">
        <v>0</v>
      </c>
      <c r="F1682">
        <v>0</v>
      </c>
      <c r="G1682">
        <v>1</v>
      </c>
      <c r="H1682" t="s">
        <v>9141</v>
      </c>
      <c r="I1682">
        <v>526.6875</v>
      </c>
      <c r="J1682" s="3">
        <f t="shared" si="26"/>
        <v>43746.618664837959</v>
      </c>
    </row>
    <row r="1683" spans="1:10" x14ac:dyDescent="0.25">
      <c r="A1683" s="1" t="s">
        <v>1682</v>
      </c>
      <c r="B1683">
        <v>393.75</v>
      </c>
      <c r="C1683">
        <v>20.531590000000001</v>
      </c>
      <c r="D1683">
        <v>40</v>
      </c>
      <c r="E1683">
        <v>0</v>
      </c>
      <c r="F1683">
        <v>0</v>
      </c>
      <c r="G1683">
        <v>1</v>
      </c>
      <c r="H1683" t="s">
        <v>9142</v>
      </c>
      <c r="I1683">
        <v>526.6875</v>
      </c>
      <c r="J1683" s="3">
        <f t="shared" si="26"/>
        <v>43746.618750312497</v>
      </c>
    </row>
    <row r="1684" spans="1:10" x14ac:dyDescent="0.25">
      <c r="A1684" s="1" t="s">
        <v>1683</v>
      </c>
      <c r="B1684">
        <v>393.75</v>
      </c>
      <c r="C1684">
        <v>20.531590000000001</v>
      </c>
      <c r="D1684">
        <v>42</v>
      </c>
      <c r="E1684">
        <v>0</v>
      </c>
      <c r="F1684">
        <v>0</v>
      </c>
      <c r="G1684">
        <v>1</v>
      </c>
      <c r="H1684" t="s">
        <v>9143</v>
      </c>
      <c r="I1684">
        <v>526.6875</v>
      </c>
      <c r="J1684" s="3">
        <f t="shared" si="26"/>
        <v>43746.618831446758</v>
      </c>
    </row>
    <row r="1685" spans="1:10" x14ac:dyDescent="0.25">
      <c r="A1685" s="1" t="s">
        <v>1684</v>
      </c>
      <c r="B1685">
        <v>393.75</v>
      </c>
      <c r="C1685">
        <v>20.584240000000001</v>
      </c>
      <c r="D1685">
        <v>42</v>
      </c>
      <c r="E1685">
        <v>0</v>
      </c>
      <c r="F1685">
        <v>0</v>
      </c>
      <c r="G1685">
        <v>1</v>
      </c>
      <c r="H1685" t="s">
        <v>9144</v>
      </c>
      <c r="I1685">
        <v>526.6875</v>
      </c>
      <c r="J1685" s="3">
        <f t="shared" si="26"/>
        <v>43746.618918831016</v>
      </c>
    </row>
    <row r="1686" spans="1:10" x14ac:dyDescent="0.25">
      <c r="A1686" s="1" t="s">
        <v>1685</v>
      </c>
      <c r="B1686">
        <v>393.75</v>
      </c>
      <c r="C1686">
        <v>20.531590000000001</v>
      </c>
      <c r="D1686">
        <v>43</v>
      </c>
      <c r="E1686">
        <v>0</v>
      </c>
      <c r="F1686">
        <v>0</v>
      </c>
      <c r="G1686">
        <v>1</v>
      </c>
      <c r="H1686" t="s">
        <v>9145</v>
      </c>
      <c r="I1686">
        <v>526.6875</v>
      </c>
      <c r="J1686" s="3">
        <f t="shared" si="26"/>
        <v>43746.618999027771</v>
      </c>
    </row>
    <row r="1687" spans="1:10" x14ac:dyDescent="0.25">
      <c r="A1687" s="1" t="s">
        <v>1686</v>
      </c>
      <c r="B1687">
        <v>412.5</v>
      </c>
      <c r="C1687">
        <v>20.584240000000001</v>
      </c>
      <c r="D1687">
        <v>42</v>
      </c>
      <c r="E1687">
        <v>0</v>
      </c>
      <c r="F1687">
        <v>0</v>
      </c>
      <c r="G1687">
        <v>1</v>
      </c>
      <c r="H1687" t="s">
        <v>9146</v>
      </c>
      <c r="I1687">
        <v>532.5</v>
      </c>
      <c r="J1687" s="3">
        <f t="shared" si="26"/>
        <v>43746.619082256941</v>
      </c>
    </row>
    <row r="1688" spans="1:10" x14ac:dyDescent="0.25">
      <c r="A1688" s="1" t="s">
        <v>1687</v>
      </c>
      <c r="B1688">
        <v>393.75</v>
      </c>
      <c r="C1688">
        <v>20.584240000000001</v>
      </c>
      <c r="D1688">
        <v>41</v>
      </c>
      <c r="E1688">
        <v>0</v>
      </c>
      <c r="F1688">
        <v>0</v>
      </c>
      <c r="G1688">
        <v>1</v>
      </c>
      <c r="H1688" t="s">
        <v>9147</v>
      </c>
      <c r="I1688">
        <v>526.6875</v>
      </c>
      <c r="J1688" s="3">
        <f t="shared" si="26"/>
        <v>43746.619153483793</v>
      </c>
    </row>
    <row r="1689" spans="1:10" x14ac:dyDescent="0.25">
      <c r="A1689" s="1" t="s">
        <v>1688</v>
      </c>
      <c r="B1689">
        <v>393.75</v>
      </c>
      <c r="C1689">
        <v>20.531590000000001</v>
      </c>
      <c r="D1689">
        <v>41</v>
      </c>
      <c r="E1689">
        <v>0</v>
      </c>
      <c r="F1689">
        <v>0</v>
      </c>
      <c r="G1689">
        <v>1</v>
      </c>
      <c r="H1689" t="s">
        <v>9148</v>
      </c>
      <c r="I1689">
        <v>526.6875</v>
      </c>
      <c r="J1689" s="3">
        <f t="shared" si="26"/>
        <v>43746.619225011571</v>
      </c>
    </row>
    <row r="1690" spans="1:10" x14ac:dyDescent="0.25">
      <c r="A1690" s="1" t="s">
        <v>1689</v>
      </c>
      <c r="B1690">
        <v>393.75</v>
      </c>
      <c r="C1690">
        <v>20.584240000000001</v>
      </c>
      <c r="D1690">
        <v>41</v>
      </c>
      <c r="E1690">
        <v>0</v>
      </c>
      <c r="F1690">
        <v>0</v>
      </c>
      <c r="G1690">
        <v>1</v>
      </c>
      <c r="H1690" t="s">
        <v>9149</v>
      </c>
      <c r="I1690">
        <v>526.6875</v>
      </c>
      <c r="J1690" s="3">
        <f t="shared" si="26"/>
        <v>43746.619297002311</v>
      </c>
    </row>
    <row r="1691" spans="1:10" x14ac:dyDescent="0.25">
      <c r="A1691" s="1" t="s">
        <v>1690</v>
      </c>
      <c r="B1691">
        <v>393.75</v>
      </c>
      <c r="C1691">
        <v>20.584240000000001</v>
      </c>
      <c r="D1691">
        <v>40</v>
      </c>
      <c r="E1691">
        <v>0</v>
      </c>
      <c r="F1691">
        <v>0</v>
      </c>
      <c r="G1691">
        <v>1</v>
      </c>
      <c r="H1691" t="s">
        <v>9150</v>
      </c>
      <c r="I1691">
        <v>526.6875</v>
      </c>
      <c r="J1691" s="3">
        <f t="shared" si="26"/>
        <v>43746.619368310181</v>
      </c>
    </row>
    <row r="1692" spans="1:10" x14ac:dyDescent="0.25">
      <c r="A1692" s="1" t="s">
        <v>1691</v>
      </c>
      <c r="B1692">
        <v>393.75</v>
      </c>
      <c r="C1692">
        <v>20.531590000000001</v>
      </c>
      <c r="D1692">
        <v>41</v>
      </c>
      <c r="E1692">
        <v>0</v>
      </c>
      <c r="F1692">
        <v>0</v>
      </c>
      <c r="G1692">
        <v>1</v>
      </c>
      <c r="H1692" t="s">
        <v>9151</v>
      </c>
      <c r="I1692">
        <v>526.6875</v>
      </c>
      <c r="J1692" s="3">
        <f t="shared" si="26"/>
        <v>43746.619463807867</v>
      </c>
    </row>
    <row r="1693" spans="1:10" x14ac:dyDescent="0.25">
      <c r="A1693" s="1" t="s">
        <v>1692</v>
      </c>
      <c r="B1693">
        <v>393.75</v>
      </c>
      <c r="C1693">
        <v>20.531590000000001</v>
      </c>
      <c r="D1693">
        <v>41</v>
      </c>
      <c r="E1693">
        <v>0</v>
      </c>
      <c r="F1693">
        <v>0</v>
      </c>
      <c r="G1693">
        <v>1</v>
      </c>
      <c r="H1693" t="s">
        <v>9152</v>
      </c>
      <c r="I1693">
        <v>526.6875</v>
      </c>
      <c r="J1693" s="3">
        <f t="shared" si="26"/>
        <v>43746.619535775462</v>
      </c>
    </row>
    <row r="1694" spans="1:10" x14ac:dyDescent="0.25">
      <c r="A1694" s="1" t="s">
        <v>1693</v>
      </c>
      <c r="B1694">
        <v>412.5</v>
      </c>
      <c r="C1694">
        <v>20.584240000000001</v>
      </c>
      <c r="D1694">
        <v>41</v>
      </c>
      <c r="E1694">
        <v>0</v>
      </c>
      <c r="F1694">
        <v>0</v>
      </c>
      <c r="G1694">
        <v>1</v>
      </c>
      <c r="H1694" t="s">
        <v>9153</v>
      </c>
      <c r="I1694">
        <v>532.3125</v>
      </c>
      <c r="J1694" s="3">
        <f t="shared" si="26"/>
        <v>43746.61960716435</v>
      </c>
    </row>
    <row r="1695" spans="1:10" x14ac:dyDescent="0.25">
      <c r="A1695" s="1" t="s">
        <v>1694</v>
      </c>
      <c r="B1695">
        <v>393.75</v>
      </c>
      <c r="C1695">
        <v>20.584240000000001</v>
      </c>
      <c r="D1695">
        <v>39</v>
      </c>
      <c r="E1695">
        <v>0</v>
      </c>
      <c r="F1695">
        <v>0</v>
      </c>
      <c r="G1695">
        <v>1</v>
      </c>
      <c r="H1695" t="s">
        <v>9154</v>
      </c>
      <c r="I1695">
        <v>526.6875</v>
      </c>
      <c r="J1695" s="3">
        <f t="shared" si="26"/>
        <v>43746.619690636573</v>
      </c>
    </row>
    <row r="1696" spans="1:10" x14ac:dyDescent="0.25">
      <c r="A1696" s="1" t="s">
        <v>1695</v>
      </c>
      <c r="B1696">
        <v>393.75</v>
      </c>
      <c r="C1696">
        <v>20.584240000000001</v>
      </c>
      <c r="D1696">
        <v>39</v>
      </c>
      <c r="E1696">
        <v>0</v>
      </c>
      <c r="F1696">
        <v>0</v>
      </c>
      <c r="G1696">
        <v>1</v>
      </c>
      <c r="H1696" t="s">
        <v>9155</v>
      </c>
      <c r="I1696">
        <v>526.6875</v>
      </c>
      <c r="J1696" s="3">
        <f t="shared" si="26"/>
        <v>43746.619761724534</v>
      </c>
    </row>
    <row r="1697" spans="1:10" x14ac:dyDescent="0.25">
      <c r="A1697" s="1" t="s">
        <v>1696</v>
      </c>
      <c r="B1697">
        <v>393.75</v>
      </c>
      <c r="C1697">
        <v>20.584240000000001</v>
      </c>
      <c r="D1697">
        <v>39</v>
      </c>
      <c r="E1697">
        <v>0</v>
      </c>
      <c r="F1697">
        <v>0</v>
      </c>
      <c r="G1697">
        <v>1</v>
      </c>
      <c r="H1697" t="s">
        <v>9156</v>
      </c>
      <c r="I1697">
        <v>526.6875</v>
      </c>
      <c r="J1697" s="3">
        <f t="shared" si="26"/>
        <v>43746.619847546295</v>
      </c>
    </row>
    <row r="1698" spans="1:10" x14ac:dyDescent="0.25">
      <c r="A1698" s="1" t="s">
        <v>1697</v>
      </c>
      <c r="B1698">
        <v>393.75</v>
      </c>
      <c r="C1698">
        <v>20.531590000000001</v>
      </c>
      <c r="D1698">
        <v>44</v>
      </c>
      <c r="E1698">
        <v>0</v>
      </c>
      <c r="F1698">
        <v>0</v>
      </c>
      <c r="G1698">
        <v>1</v>
      </c>
      <c r="H1698" t="s">
        <v>9157</v>
      </c>
      <c r="I1698">
        <v>526.6875</v>
      </c>
      <c r="J1698" s="3">
        <f t="shared" si="26"/>
        <v>43746.619930219902</v>
      </c>
    </row>
    <row r="1699" spans="1:10" x14ac:dyDescent="0.25">
      <c r="A1699" s="1" t="s">
        <v>1698</v>
      </c>
      <c r="B1699">
        <v>393.75</v>
      </c>
      <c r="C1699">
        <v>20.584240000000001</v>
      </c>
      <c r="D1699">
        <v>43</v>
      </c>
      <c r="E1699">
        <v>0</v>
      </c>
      <c r="F1699">
        <v>0</v>
      </c>
      <c r="G1699">
        <v>1</v>
      </c>
      <c r="H1699" t="s">
        <v>9158</v>
      </c>
      <c r="I1699">
        <v>526.6875</v>
      </c>
      <c r="J1699" s="3">
        <f t="shared" si="26"/>
        <v>43746.620012303239</v>
      </c>
    </row>
    <row r="1700" spans="1:10" x14ac:dyDescent="0.25">
      <c r="A1700" s="1" t="s">
        <v>1699</v>
      </c>
      <c r="B1700">
        <v>393.75</v>
      </c>
      <c r="C1700">
        <v>20.531590000000001</v>
      </c>
      <c r="D1700">
        <v>42</v>
      </c>
      <c r="E1700">
        <v>0</v>
      </c>
      <c r="F1700">
        <v>0</v>
      </c>
      <c r="G1700">
        <v>1</v>
      </c>
      <c r="H1700" t="s">
        <v>9159</v>
      </c>
      <c r="I1700">
        <v>526.6875</v>
      </c>
      <c r="J1700" s="3">
        <f t="shared" si="26"/>
        <v>43746.620083935188</v>
      </c>
    </row>
    <row r="1701" spans="1:10" x14ac:dyDescent="0.25">
      <c r="A1701" s="1" t="s">
        <v>1700</v>
      </c>
      <c r="B1701">
        <v>393.75</v>
      </c>
      <c r="C1701">
        <v>20.531590000000001</v>
      </c>
      <c r="D1701">
        <v>40</v>
      </c>
      <c r="E1701">
        <v>0</v>
      </c>
      <c r="F1701">
        <v>0</v>
      </c>
      <c r="G1701">
        <v>1</v>
      </c>
      <c r="H1701" t="s">
        <v>9160</v>
      </c>
      <c r="I1701">
        <v>526.6875</v>
      </c>
      <c r="J1701" s="3">
        <f t="shared" si="26"/>
        <v>43746.62015534722</v>
      </c>
    </row>
    <row r="1702" spans="1:10" x14ac:dyDescent="0.25">
      <c r="A1702" s="1" t="s">
        <v>1701</v>
      </c>
      <c r="B1702">
        <v>393.75</v>
      </c>
      <c r="C1702">
        <v>20.531590000000001</v>
      </c>
      <c r="D1702">
        <v>40</v>
      </c>
      <c r="E1702">
        <v>0</v>
      </c>
      <c r="F1702">
        <v>0</v>
      </c>
      <c r="G1702">
        <v>1</v>
      </c>
      <c r="H1702" t="s">
        <v>9161</v>
      </c>
      <c r="I1702">
        <v>526.6875</v>
      </c>
      <c r="J1702" s="3">
        <f t="shared" si="26"/>
        <v>43746.620226967592</v>
      </c>
    </row>
    <row r="1703" spans="1:10" x14ac:dyDescent="0.25">
      <c r="A1703" s="1" t="s">
        <v>1702</v>
      </c>
      <c r="B1703">
        <v>393.75</v>
      </c>
      <c r="C1703">
        <v>20.584240000000001</v>
      </c>
      <c r="D1703">
        <v>40</v>
      </c>
      <c r="E1703">
        <v>0</v>
      </c>
      <c r="F1703">
        <v>0</v>
      </c>
      <c r="G1703">
        <v>1</v>
      </c>
      <c r="H1703" t="s">
        <v>9162</v>
      </c>
      <c r="I1703">
        <v>526.6875</v>
      </c>
      <c r="J1703" s="3">
        <f t="shared" si="26"/>
        <v>43746.620310659717</v>
      </c>
    </row>
    <row r="1704" spans="1:10" x14ac:dyDescent="0.25">
      <c r="A1704" s="1" t="s">
        <v>1703</v>
      </c>
      <c r="B1704">
        <v>393.75</v>
      </c>
      <c r="C1704">
        <v>20.531590000000001</v>
      </c>
      <c r="D1704">
        <v>40</v>
      </c>
      <c r="E1704">
        <v>0</v>
      </c>
      <c r="F1704">
        <v>0</v>
      </c>
      <c r="G1704">
        <v>1</v>
      </c>
      <c r="H1704" t="s">
        <v>9163</v>
      </c>
      <c r="I1704">
        <v>526.6875</v>
      </c>
      <c r="J1704" s="3">
        <f t="shared" si="26"/>
        <v>43746.620394120364</v>
      </c>
    </row>
    <row r="1705" spans="1:10" x14ac:dyDescent="0.25">
      <c r="A1705" s="1" t="s">
        <v>1704</v>
      </c>
      <c r="B1705">
        <v>393.75</v>
      </c>
      <c r="C1705">
        <v>20.584240000000001</v>
      </c>
      <c r="D1705">
        <v>39</v>
      </c>
      <c r="E1705">
        <v>0</v>
      </c>
      <c r="F1705">
        <v>0</v>
      </c>
      <c r="G1705">
        <v>1</v>
      </c>
      <c r="H1705" t="s">
        <v>9164</v>
      </c>
      <c r="I1705">
        <v>526.6875</v>
      </c>
      <c r="J1705" s="3">
        <f t="shared" si="26"/>
        <v>43746.620465752312</v>
      </c>
    </row>
    <row r="1706" spans="1:10" x14ac:dyDescent="0.25">
      <c r="A1706" s="1" t="s">
        <v>1705</v>
      </c>
      <c r="B1706">
        <v>412.5</v>
      </c>
      <c r="C1706">
        <v>20.584240000000001</v>
      </c>
      <c r="D1706">
        <v>41</v>
      </c>
      <c r="E1706">
        <v>0</v>
      </c>
      <c r="F1706">
        <v>0</v>
      </c>
      <c r="G1706">
        <v>1</v>
      </c>
      <c r="H1706" t="s">
        <v>9165</v>
      </c>
      <c r="I1706">
        <v>532.125</v>
      </c>
      <c r="J1706" s="3">
        <f t="shared" si="26"/>
        <v>43746.620548969906</v>
      </c>
    </row>
    <row r="1707" spans="1:10" x14ac:dyDescent="0.25">
      <c r="A1707" s="1" t="s">
        <v>1706</v>
      </c>
      <c r="B1707">
        <v>393.75</v>
      </c>
      <c r="C1707">
        <v>20.531590000000001</v>
      </c>
      <c r="D1707">
        <v>41</v>
      </c>
      <c r="E1707">
        <v>0</v>
      </c>
      <c r="F1707">
        <v>0</v>
      </c>
      <c r="G1707">
        <v>1</v>
      </c>
      <c r="H1707" t="s">
        <v>9166</v>
      </c>
      <c r="I1707">
        <v>526.6875</v>
      </c>
      <c r="J1707" s="3">
        <f t="shared" si="26"/>
        <v>43746.620620613423</v>
      </c>
    </row>
    <row r="1708" spans="1:10" x14ac:dyDescent="0.25">
      <c r="A1708" s="1" t="s">
        <v>1707</v>
      </c>
      <c r="B1708">
        <v>393.75</v>
      </c>
      <c r="C1708">
        <v>20.531590000000001</v>
      </c>
      <c r="D1708">
        <v>42</v>
      </c>
      <c r="E1708">
        <v>0</v>
      </c>
      <c r="F1708">
        <v>0</v>
      </c>
      <c r="G1708">
        <v>1</v>
      </c>
      <c r="H1708" t="s">
        <v>9167</v>
      </c>
      <c r="I1708">
        <v>526.6875</v>
      </c>
      <c r="J1708" s="3">
        <f t="shared" si="26"/>
        <v>43746.620704166664</v>
      </c>
    </row>
    <row r="1709" spans="1:10" x14ac:dyDescent="0.25">
      <c r="A1709" s="1" t="s">
        <v>1708</v>
      </c>
      <c r="B1709">
        <v>393.75</v>
      </c>
      <c r="C1709">
        <v>20.584240000000001</v>
      </c>
      <c r="D1709">
        <v>42</v>
      </c>
      <c r="E1709">
        <v>0</v>
      </c>
      <c r="F1709">
        <v>0</v>
      </c>
      <c r="G1709">
        <v>1</v>
      </c>
      <c r="H1709" t="s">
        <v>9168</v>
      </c>
      <c r="I1709">
        <v>526.6875</v>
      </c>
      <c r="J1709" s="3">
        <f t="shared" si="26"/>
        <v>43746.62078774305</v>
      </c>
    </row>
    <row r="1710" spans="1:10" x14ac:dyDescent="0.25">
      <c r="A1710" s="1" t="s">
        <v>1709</v>
      </c>
      <c r="B1710">
        <v>393.75</v>
      </c>
      <c r="C1710">
        <v>20.531590000000001</v>
      </c>
      <c r="D1710">
        <v>42</v>
      </c>
      <c r="E1710">
        <v>0</v>
      </c>
      <c r="F1710">
        <v>0</v>
      </c>
      <c r="G1710">
        <v>1</v>
      </c>
      <c r="H1710" t="s">
        <v>9169</v>
      </c>
      <c r="I1710">
        <v>526.6875</v>
      </c>
      <c r="J1710" s="3">
        <f t="shared" si="26"/>
        <v>43746.62087111111</v>
      </c>
    </row>
    <row r="1711" spans="1:10" x14ac:dyDescent="0.25">
      <c r="A1711" s="1" t="s">
        <v>1710</v>
      </c>
      <c r="B1711">
        <v>412.5</v>
      </c>
      <c r="C1711">
        <v>20.531590000000001</v>
      </c>
      <c r="D1711">
        <v>42</v>
      </c>
      <c r="E1711">
        <v>0</v>
      </c>
      <c r="F1711">
        <v>0</v>
      </c>
      <c r="G1711">
        <v>1</v>
      </c>
      <c r="H1711" t="s">
        <v>9170</v>
      </c>
      <c r="I1711">
        <v>532.875</v>
      </c>
      <c r="J1711" s="3">
        <f t="shared" si="26"/>
        <v>43746.620942847221</v>
      </c>
    </row>
    <row r="1712" spans="1:10" x14ac:dyDescent="0.25">
      <c r="A1712" s="1" t="s">
        <v>1711</v>
      </c>
      <c r="B1712">
        <v>393.75</v>
      </c>
      <c r="C1712">
        <v>20.531590000000001</v>
      </c>
      <c r="D1712">
        <v>42</v>
      </c>
      <c r="E1712">
        <v>0</v>
      </c>
      <c r="F1712">
        <v>0</v>
      </c>
      <c r="G1712">
        <v>1</v>
      </c>
      <c r="H1712" t="s">
        <v>9171</v>
      </c>
      <c r="I1712">
        <v>526.6875</v>
      </c>
      <c r="J1712" s="3">
        <f t="shared" si="26"/>
        <v>43746.621026284723</v>
      </c>
    </row>
    <row r="1713" spans="1:10" x14ac:dyDescent="0.25">
      <c r="A1713" s="1" t="s">
        <v>1712</v>
      </c>
      <c r="B1713">
        <v>393.75</v>
      </c>
      <c r="C1713">
        <v>20.531590000000001</v>
      </c>
      <c r="D1713">
        <v>42</v>
      </c>
      <c r="E1713">
        <v>0</v>
      </c>
      <c r="F1713">
        <v>0</v>
      </c>
      <c r="G1713">
        <v>1</v>
      </c>
      <c r="H1713" t="s">
        <v>9172</v>
      </c>
      <c r="I1713">
        <v>526.5</v>
      </c>
      <c r="J1713" s="3">
        <f t="shared" si="26"/>
        <v>43746.621098043979</v>
      </c>
    </row>
    <row r="1714" spans="1:10" x14ac:dyDescent="0.25">
      <c r="A1714" s="1" t="s">
        <v>1713</v>
      </c>
      <c r="B1714">
        <v>393.75</v>
      </c>
      <c r="C1714">
        <v>20.531590000000001</v>
      </c>
      <c r="D1714">
        <v>40</v>
      </c>
      <c r="E1714">
        <v>0</v>
      </c>
      <c r="F1714">
        <v>0</v>
      </c>
      <c r="G1714">
        <v>1</v>
      </c>
      <c r="H1714" t="s">
        <v>9173</v>
      </c>
      <c r="I1714">
        <v>526.6875</v>
      </c>
      <c r="J1714" s="3">
        <f t="shared" si="26"/>
        <v>43746.621181388888</v>
      </c>
    </row>
    <row r="1715" spans="1:10" x14ac:dyDescent="0.25">
      <c r="A1715" s="1" t="s">
        <v>1714</v>
      </c>
      <c r="B1715">
        <v>393.75</v>
      </c>
      <c r="C1715">
        <v>20.584240000000001</v>
      </c>
      <c r="D1715">
        <v>40</v>
      </c>
      <c r="E1715">
        <v>0</v>
      </c>
      <c r="F1715">
        <v>0</v>
      </c>
      <c r="G1715">
        <v>1</v>
      </c>
      <c r="H1715" t="s">
        <v>9174</v>
      </c>
      <c r="I1715">
        <v>526.6875</v>
      </c>
      <c r="J1715" s="3">
        <f t="shared" si="26"/>
        <v>43746.621252685181</v>
      </c>
    </row>
    <row r="1716" spans="1:10" x14ac:dyDescent="0.25">
      <c r="A1716" s="1" t="s">
        <v>1715</v>
      </c>
      <c r="B1716">
        <v>393.75</v>
      </c>
      <c r="C1716">
        <v>20.584240000000001</v>
      </c>
      <c r="D1716">
        <v>40</v>
      </c>
      <c r="E1716">
        <v>0</v>
      </c>
      <c r="F1716">
        <v>0</v>
      </c>
      <c r="G1716">
        <v>1</v>
      </c>
      <c r="H1716" t="s">
        <v>9175</v>
      </c>
      <c r="I1716">
        <v>526.6875</v>
      </c>
      <c r="J1716" s="3">
        <f t="shared" si="26"/>
        <v>43746.621324328698</v>
      </c>
    </row>
    <row r="1717" spans="1:10" x14ac:dyDescent="0.25">
      <c r="A1717" s="1" t="s">
        <v>1716</v>
      </c>
      <c r="B1717">
        <v>393.75</v>
      </c>
      <c r="C1717">
        <v>20.584240000000001</v>
      </c>
      <c r="D1717">
        <v>38</v>
      </c>
      <c r="E1717">
        <v>0</v>
      </c>
      <c r="F1717">
        <v>0</v>
      </c>
      <c r="G1717">
        <v>1</v>
      </c>
      <c r="H1717" t="s">
        <v>9176</v>
      </c>
      <c r="I1717">
        <v>526.6875</v>
      </c>
      <c r="J1717" s="3">
        <f t="shared" si="26"/>
        <v>43746.621408136569</v>
      </c>
    </row>
    <row r="1718" spans="1:10" x14ac:dyDescent="0.25">
      <c r="A1718" s="1" t="s">
        <v>1717</v>
      </c>
      <c r="B1718">
        <v>393.75</v>
      </c>
      <c r="C1718">
        <v>20.584240000000001</v>
      </c>
      <c r="D1718">
        <v>40</v>
      </c>
      <c r="E1718">
        <v>0</v>
      </c>
      <c r="F1718">
        <v>0</v>
      </c>
      <c r="G1718">
        <v>1</v>
      </c>
      <c r="H1718" t="s">
        <v>9177</v>
      </c>
      <c r="I1718">
        <v>526.6875</v>
      </c>
      <c r="J1718" s="3">
        <f t="shared" si="26"/>
        <v>43746.621501608795</v>
      </c>
    </row>
    <row r="1719" spans="1:10" x14ac:dyDescent="0.25">
      <c r="A1719" s="1" t="s">
        <v>1718</v>
      </c>
      <c r="B1719">
        <v>393.75</v>
      </c>
      <c r="C1719">
        <v>20.584240000000001</v>
      </c>
      <c r="D1719">
        <v>40</v>
      </c>
      <c r="E1719">
        <v>0</v>
      </c>
      <c r="F1719">
        <v>0</v>
      </c>
      <c r="G1719">
        <v>1</v>
      </c>
      <c r="H1719" t="s">
        <v>9178</v>
      </c>
      <c r="I1719">
        <v>526.6875</v>
      </c>
      <c r="J1719" s="3">
        <f t="shared" si="26"/>
        <v>43746.621574791665</v>
      </c>
    </row>
    <row r="1720" spans="1:10" x14ac:dyDescent="0.25">
      <c r="A1720" s="1" t="s">
        <v>1719</v>
      </c>
      <c r="B1720">
        <v>393.75</v>
      </c>
      <c r="C1720">
        <v>20.531590000000001</v>
      </c>
      <c r="D1720">
        <v>40</v>
      </c>
      <c r="E1720">
        <v>0</v>
      </c>
      <c r="F1720">
        <v>0</v>
      </c>
      <c r="G1720">
        <v>1</v>
      </c>
      <c r="H1720" t="s">
        <v>9179</v>
      </c>
      <c r="I1720">
        <v>526.6875</v>
      </c>
      <c r="J1720" s="3">
        <f t="shared" si="26"/>
        <v>43746.621646539345</v>
      </c>
    </row>
    <row r="1721" spans="1:10" x14ac:dyDescent="0.25">
      <c r="A1721" s="1" t="s">
        <v>1720</v>
      </c>
      <c r="B1721">
        <v>393.75</v>
      </c>
      <c r="C1721">
        <v>20.531590000000001</v>
      </c>
      <c r="D1721">
        <v>41</v>
      </c>
      <c r="E1721">
        <v>0</v>
      </c>
      <c r="F1721">
        <v>0</v>
      </c>
      <c r="G1721">
        <v>1</v>
      </c>
      <c r="H1721" t="s">
        <v>9180</v>
      </c>
      <c r="I1721">
        <v>526.6875</v>
      </c>
      <c r="J1721" s="3">
        <f t="shared" si="26"/>
        <v>43746.621730115738</v>
      </c>
    </row>
    <row r="1722" spans="1:10" x14ac:dyDescent="0.25">
      <c r="A1722" s="1" t="s">
        <v>1721</v>
      </c>
      <c r="B1722">
        <v>393.75</v>
      </c>
      <c r="C1722">
        <v>20.584240000000001</v>
      </c>
      <c r="D1722">
        <v>43</v>
      </c>
      <c r="E1722">
        <v>0</v>
      </c>
      <c r="F1722">
        <v>0</v>
      </c>
      <c r="G1722">
        <v>1</v>
      </c>
      <c r="H1722" t="s">
        <v>9181</v>
      </c>
      <c r="I1722">
        <v>526.6875</v>
      </c>
      <c r="J1722" s="3">
        <f t="shared" si="26"/>
        <v>43746.621813564816</v>
      </c>
    </row>
    <row r="1723" spans="1:10" x14ac:dyDescent="0.25">
      <c r="A1723" s="1" t="s">
        <v>1722</v>
      </c>
      <c r="B1723">
        <v>393.75</v>
      </c>
      <c r="C1723">
        <v>20.584240000000001</v>
      </c>
      <c r="D1723">
        <v>43</v>
      </c>
      <c r="E1723">
        <v>0</v>
      </c>
      <c r="F1723">
        <v>0</v>
      </c>
      <c r="G1723">
        <v>1</v>
      </c>
      <c r="H1723" t="s">
        <v>9182</v>
      </c>
      <c r="I1723">
        <v>526.6875</v>
      </c>
      <c r="J1723" s="3">
        <f t="shared" si="26"/>
        <v>43746.621897013887</v>
      </c>
    </row>
    <row r="1724" spans="1:10" x14ac:dyDescent="0.25">
      <c r="A1724" s="1" t="s">
        <v>1723</v>
      </c>
      <c r="B1724">
        <v>393.75</v>
      </c>
      <c r="C1724">
        <v>20.584240000000001</v>
      </c>
      <c r="D1724">
        <v>39</v>
      </c>
      <c r="E1724">
        <v>0</v>
      </c>
      <c r="F1724">
        <v>0</v>
      </c>
      <c r="G1724">
        <v>1</v>
      </c>
      <c r="H1724" t="s">
        <v>9183</v>
      </c>
      <c r="I1724">
        <v>526.5</v>
      </c>
      <c r="J1724" s="3">
        <f t="shared" si="26"/>
        <v>43746.621980578704</v>
      </c>
    </row>
    <row r="1725" spans="1:10" x14ac:dyDescent="0.25">
      <c r="A1725" s="1" t="s">
        <v>1724</v>
      </c>
      <c r="B1725">
        <v>393.75</v>
      </c>
      <c r="C1725">
        <v>20.584240000000001</v>
      </c>
      <c r="D1725">
        <v>39</v>
      </c>
      <c r="E1725">
        <v>0</v>
      </c>
      <c r="F1725">
        <v>0</v>
      </c>
      <c r="G1725">
        <v>1</v>
      </c>
      <c r="H1725" t="s">
        <v>9184</v>
      </c>
      <c r="I1725">
        <v>526.6875</v>
      </c>
      <c r="J1725" s="3">
        <f t="shared" si="26"/>
        <v>43746.622063796291</v>
      </c>
    </row>
    <row r="1726" spans="1:10" x14ac:dyDescent="0.25">
      <c r="A1726" s="1" t="s">
        <v>1725</v>
      </c>
      <c r="B1726">
        <v>393.75</v>
      </c>
      <c r="C1726">
        <v>20.478950000000001</v>
      </c>
      <c r="D1726">
        <v>39</v>
      </c>
      <c r="E1726">
        <v>0</v>
      </c>
      <c r="F1726">
        <v>0</v>
      </c>
      <c r="G1726">
        <v>1</v>
      </c>
      <c r="H1726" t="s">
        <v>9185</v>
      </c>
      <c r="I1726">
        <v>526.6875</v>
      </c>
      <c r="J1726" s="3">
        <f t="shared" si="26"/>
        <v>43746.622135567122</v>
      </c>
    </row>
    <row r="1727" spans="1:10" x14ac:dyDescent="0.25">
      <c r="A1727" s="1" t="s">
        <v>1726</v>
      </c>
      <c r="B1727">
        <v>393.75</v>
      </c>
      <c r="C1727">
        <v>20.584240000000001</v>
      </c>
      <c r="D1727">
        <v>43</v>
      </c>
      <c r="E1727">
        <v>0</v>
      </c>
      <c r="F1727">
        <v>0</v>
      </c>
      <c r="G1727">
        <v>1</v>
      </c>
      <c r="H1727" t="s">
        <v>9186</v>
      </c>
      <c r="I1727">
        <v>526.6875</v>
      </c>
      <c r="J1727" s="3">
        <f t="shared" si="26"/>
        <v>43746.622219340272</v>
      </c>
    </row>
    <row r="1728" spans="1:10" x14ac:dyDescent="0.25">
      <c r="A1728" s="1" t="s">
        <v>1727</v>
      </c>
      <c r="B1728">
        <v>393.75</v>
      </c>
      <c r="C1728">
        <v>20.584240000000001</v>
      </c>
      <c r="D1728">
        <v>42</v>
      </c>
      <c r="E1728">
        <v>0</v>
      </c>
      <c r="F1728">
        <v>0</v>
      </c>
      <c r="G1728">
        <v>1</v>
      </c>
      <c r="H1728" t="s">
        <v>9187</v>
      </c>
      <c r="I1728">
        <v>526.6875</v>
      </c>
      <c r="J1728" s="3">
        <f t="shared" si="26"/>
        <v>43746.622302685188</v>
      </c>
    </row>
    <row r="1729" spans="1:10" x14ac:dyDescent="0.25">
      <c r="A1729" s="1" t="s">
        <v>1728</v>
      </c>
      <c r="B1729">
        <v>393.75</v>
      </c>
      <c r="C1729">
        <v>20.531590000000001</v>
      </c>
      <c r="D1729">
        <v>42</v>
      </c>
      <c r="E1729">
        <v>0</v>
      </c>
      <c r="F1729">
        <v>0</v>
      </c>
      <c r="G1729">
        <v>1</v>
      </c>
      <c r="H1729" t="s">
        <v>9188</v>
      </c>
      <c r="I1729">
        <v>526.6875</v>
      </c>
      <c r="J1729" s="3">
        <f t="shared" si="26"/>
        <v>43746.622385891205</v>
      </c>
    </row>
    <row r="1730" spans="1:10" x14ac:dyDescent="0.25">
      <c r="A1730" s="1" t="s">
        <v>1729</v>
      </c>
      <c r="B1730">
        <v>412.5</v>
      </c>
      <c r="C1730">
        <v>20.584240000000001</v>
      </c>
      <c r="D1730">
        <v>42</v>
      </c>
      <c r="E1730">
        <v>0</v>
      </c>
      <c r="F1730">
        <v>0</v>
      </c>
      <c r="G1730">
        <v>1</v>
      </c>
      <c r="H1730" t="s">
        <v>9189</v>
      </c>
      <c r="I1730">
        <v>532.3125</v>
      </c>
      <c r="J1730" s="3">
        <f t="shared" si="26"/>
        <v>43746.622470428243</v>
      </c>
    </row>
    <row r="1731" spans="1:10" x14ac:dyDescent="0.25">
      <c r="A1731" s="1" t="s">
        <v>1730</v>
      </c>
      <c r="B1731">
        <v>393.75</v>
      </c>
      <c r="C1731">
        <v>20.531590000000001</v>
      </c>
      <c r="D1731">
        <v>41</v>
      </c>
      <c r="E1731">
        <v>0</v>
      </c>
      <c r="F1731">
        <v>0</v>
      </c>
      <c r="G1731">
        <v>1</v>
      </c>
      <c r="H1731" t="s">
        <v>9190</v>
      </c>
      <c r="I1731">
        <v>526.6875</v>
      </c>
      <c r="J1731" s="3">
        <f t="shared" ref="J1731:J1794" si="27">(H1731/86400000)+25569+(7/24)</f>
        <v>43746.622553414352</v>
      </c>
    </row>
    <row r="1732" spans="1:10" x14ac:dyDescent="0.25">
      <c r="A1732" s="1" t="s">
        <v>1731</v>
      </c>
      <c r="B1732">
        <v>393.75</v>
      </c>
      <c r="C1732">
        <v>20.584240000000001</v>
      </c>
      <c r="D1732">
        <v>41</v>
      </c>
      <c r="E1732">
        <v>0</v>
      </c>
      <c r="F1732">
        <v>0</v>
      </c>
      <c r="G1732">
        <v>1</v>
      </c>
      <c r="H1732" t="s">
        <v>9191</v>
      </c>
      <c r="I1732">
        <v>526.6875</v>
      </c>
      <c r="J1732" s="3">
        <f t="shared" si="27"/>
        <v>43746.622624826385</v>
      </c>
    </row>
    <row r="1733" spans="1:10" x14ac:dyDescent="0.25">
      <c r="A1733" s="1" t="s">
        <v>1732</v>
      </c>
      <c r="B1733">
        <v>393.75</v>
      </c>
      <c r="C1733">
        <v>20.531590000000001</v>
      </c>
      <c r="D1733">
        <v>41</v>
      </c>
      <c r="E1733">
        <v>0</v>
      </c>
      <c r="F1733">
        <v>0</v>
      </c>
      <c r="G1733">
        <v>1</v>
      </c>
      <c r="H1733" t="s">
        <v>9192</v>
      </c>
      <c r="I1733">
        <v>526.6875</v>
      </c>
      <c r="J1733" s="3">
        <f t="shared" si="27"/>
        <v>43746.622696342594</v>
      </c>
    </row>
    <row r="1734" spans="1:10" x14ac:dyDescent="0.25">
      <c r="A1734" s="1" t="s">
        <v>1733</v>
      </c>
      <c r="B1734">
        <v>393.75</v>
      </c>
      <c r="C1734">
        <v>20.584240000000001</v>
      </c>
      <c r="D1734">
        <v>39</v>
      </c>
      <c r="E1734">
        <v>0</v>
      </c>
      <c r="F1734">
        <v>0</v>
      </c>
      <c r="G1734">
        <v>1</v>
      </c>
      <c r="H1734" t="s">
        <v>9193</v>
      </c>
      <c r="I1734">
        <v>526.5</v>
      </c>
      <c r="J1734" s="3">
        <f t="shared" si="27"/>
        <v>43746.622779560181</v>
      </c>
    </row>
    <row r="1735" spans="1:10" x14ac:dyDescent="0.25">
      <c r="A1735" s="1" t="s">
        <v>1734</v>
      </c>
      <c r="B1735">
        <v>393.75</v>
      </c>
      <c r="C1735">
        <v>20.584240000000001</v>
      </c>
      <c r="D1735">
        <v>41</v>
      </c>
      <c r="E1735">
        <v>0</v>
      </c>
      <c r="F1735">
        <v>0</v>
      </c>
      <c r="G1735">
        <v>1</v>
      </c>
      <c r="H1735" t="s">
        <v>9194</v>
      </c>
      <c r="I1735">
        <v>526.6875</v>
      </c>
      <c r="J1735" s="3">
        <f t="shared" si="27"/>
        <v>43746.622851446758</v>
      </c>
    </row>
    <row r="1736" spans="1:10" x14ac:dyDescent="0.25">
      <c r="A1736" s="1" t="s">
        <v>1735</v>
      </c>
      <c r="B1736">
        <v>393.75</v>
      </c>
      <c r="C1736">
        <v>20.531590000000001</v>
      </c>
      <c r="D1736">
        <v>42</v>
      </c>
      <c r="E1736">
        <v>0</v>
      </c>
      <c r="F1736">
        <v>0</v>
      </c>
      <c r="G1736">
        <v>1</v>
      </c>
      <c r="H1736" t="s">
        <v>9195</v>
      </c>
      <c r="I1736">
        <v>526.6875</v>
      </c>
      <c r="J1736" s="3">
        <f t="shared" si="27"/>
        <v>43746.622935138883</v>
      </c>
    </row>
    <row r="1737" spans="1:10" x14ac:dyDescent="0.25">
      <c r="A1737" s="1" t="s">
        <v>1736</v>
      </c>
      <c r="B1737">
        <v>393.75</v>
      </c>
      <c r="C1737">
        <v>20.531590000000001</v>
      </c>
      <c r="D1737">
        <v>42</v>
      </c>
      <c r="E1737">
        <v>0</v>
      </c>
      <c r="F1737">
        <v>0</v>
      </c>
      <c r="G1737">
        <v>1</v>
      </c>
      <c r="H1737" t="s">
        <v>9196</v>
      </c>
      <c r="I1737">
        <v>526.6875</v>
      </c>
      <c r="J1737" s="3">
        <f t="shared" si="27"/>
        <v>43746.62300652777</v>
      </c>
    </row>
    <row r="1738" spans="1:10" x14ac:dyDescent="0.25">
      <c r="A1738" s="1" t="s">
        <v>1737</v>
      </c>
      <c r="B1738">
        <v>393.75</v>
      </c>
      <c r="C1738">
        <v>20.584240000000001</v>
      </c>
      <c r="D1738">
        <v>42</v>
      </c>
      <c r="E1738">
        <v>0</v>
      </c>
      <c r="F1738">
        <v>0</v>
      </c>
      <c r="G1738">
        <v>1</v>
      </c>
      <c r="H1738" t="s">
        <v>9197</v>
      </c>
      <c r="I1738">
        <v>526.6875</v>
      </c>
      <c r="J1738" s="3">
        <f t="shared" si="27"/>
        <v>43746.623089745372</v>
      </c>
    </row>
    <row r="1739" spans="1:10" x14ac:dyDescent="0.25">
      <c r="A1739" s="1" t="s">
        <v>1738</v>
      </c>
      <c r="B1739">
        <v>393.75</v>
      </c>
      <c r="C1739">
        <v>20.584240000000001</v>
      </c>
      <c r="D1739">
        <v>42</v>
      </c>
      <c r="E1739">
        <v>0</v>
      </c>
      <c r="F1739">
        <v>0</v>
      </c>
      <c r="G1739">
        <v>1</v>
      </c>
      <c r="H1739" t="s">
        <v>9198</v>
      </c>
      <c r="I1739">
        <v>526.5</v>
      </c>
      <c r="J1739" s="3">
        <f t="shared" si="27"/>
        <v>43746.623161388889</v>
      </c>
    </row>
    <row r="1740" spans="1:10" x14ac:dyDescent="0.25">
      <c r="A1740" s="1" t="s">
        <v>1739</v>
      </c>
      <c r="B1740">
        <v>393.75</v>
      </c>
      <c r="C1740">
        <v>20.584240000000001</v>
      </c>
      <c r="D1740">
        <v>41</v>
      </c>
      <c r="E1740">
        <v>0</v>
      </c>
      <c r="F1740">
        <v>0</v>
      </c>
      <c r="G1740">
        <v>1</v>
      </c>
      <c r="H1740" t="s">
        <v>9199</v>
      </c>
      <c r="I1740">
        <v>526.6875</v>
      </c>
      <c r="J1740" s="3">
        <f t="shared" si="27"/>
        <v>43746.623245185183</v>
      </c>
    </row>
    <row r="1741" spans="1:10" x14ac:dyDescent="0.25">
      <c r="A1741" s="1" t="s">
        <v>1740</v>
      </c>
      <c r="B1741">
        <v>393.75</v>
      </c>
      <c r="C1741">
        <v>20.584240000000001</v>
      </c>
      <c r="D1741">
        <v>41</v>
      </c>
      <c r="E1741">
        <v>0</v>
      </c>
      <c r="F1741">
        <v>0</v>
      </c>
      <c r="G1741">
        <v>1</v>
      </c>
      <c r="H1741" t="s">
        <v>9200</v>
      </c>
      <c r="I1741">
        <v>526.6875</v>
      </c>
      <c r="J1741" s="3">
        <f t="shared" si="27"/>
        <v>43746.623328634254</v>
      </c>
    </row>
    <row r="1742" spans="1:10" x14ac:dyDescent="0.25">
      <c r="A1742" s="1" t="s">
        <v>1741</v>
      </c>
      <c r="B1742">
        <v>393.75</v>
      </c>
      <c r="C1742">
        <v>20.584240000000001</v>
      </c>
      <c r="D1742">
        <v>41</v>
      </c>
      <c r="E1742">
        <v>0</v>
      </c>
      <c r="F1742">
        <v>0</v>
      </c>
      <c r="G1742">
        <v>1</v>
      </c>
      <c r="H1742" t="s">
        <v>9201</v>
      </c>
      <c r="I1742">
        <v>526.6875</v>
      </c>
      <c r="J1742" s="3">
        <f t="shared" si="27"/>
        <v>43746.623400289354</v>
      </c>
    </row>
    <row r="1743" spans="1:10" x14ac:dyDescent="0.25">
      <c r="A1743" s="1" t="s">
        <v>1742</v>
      </c>
      <c r="B1743">
        <v>393.75</v>
      </c>
      <c r="C1743">
        <v>20.584240000000001</v>
      </c>
      <c r="D1743">
        <v>40</v>
      </c>
      <c r="E1743">
        <v>0</v>
      </c>
      <c r="F1743">
        <v>0</v>
      </c>
      <c r="G1743">
        <v>1</v>
      </c>
      <c r="H1743" t="s">
        <v>9202</v>
      </c>
      <c r="I1743">
        <v>526.6875</v>
      </c>
      <c r="J1743" s="3">
        <f t="shared" si="27"/>
        <v>43746.623483819443</v>
      </c>
    </row>
    <row r="1744" spans="1:10" x14ac:dyDescent="0.25">
      <c r="A1744" s="1" t="s">
        <v>1743</v>
      </c>
      <c r="B1744">
        <v>393.75</v>
      </c>
      <c r="C1744">
        <v>20.584240000000001</v>
      </c>
      <c r="D1744">
        <v>40</v>
      </c>
      <c r="E1744">
        <v>0</v>
      </c>
      <c r="F1744">
        <v>0</v>
      </c>
      <c r="G1744">
        <v>1</v>
      </c>
      <c r="H1744" t="s">
        <v>9203</v>
      </c>
      <c r="I1744">
        <v>526.6875</v>
      </c>
      <c r="J1744" s="3">
        <f t="shared" si="27"/>
        <v>43746.623567187497</v>
      </c>
    </row>
    <row r="1745" spans="1:10" x14ac:dyDescent="0.25">
      <c r="A1745" s="1" t="s">
        <v>1744</v>
      </c>
      <c r="B1745">
        <v>393.75</v>
      </c>
      <c r="C1745">
        <v>20.531590000000001</v>
      </c>
      <c r="D1745">
        <v>40</v>
      </c>
      <c r="E1745">
        <v>0</v>
      </c>
      <c r="F1745">
        <v>0</v>
      </c>
      <c r="G1745">
        <v>1</v>
      </c>
      <c r="H1745" t="s">
        <v>9204</v>
      </c>
      <c r="I1745">
        <v>526.6875</v>
      </c>
      <c r="J1745" s="3">
        <f t="shared" si="27"/>
        <v>43746.623650752314</v>
      </c>
    </row>
    <row r="1746" spans="1:10" x14ac:dyDescent="0.25">
      <c r="A1746" s="1" t="s">
        <v>1745</v>
      </c>
      <c r="B1746">
        <v>393.75</v>
      </c>
      <c r="C1746">
        <v>20.531590000000001</v>
      </c>
      <c r="D1746">
        <v>41</v>
      </c>
      <c r="E1746">
        <v>0</v>
      </c>
      <c r="F1746">
        <v>0</v>
      </c>
      <c r="G1746">
        <v>1</v>
      </c>
      <c r="H1746" t="s">
        <v>9205</v>
      </c>
      <c r="I1746">
        <v>526.6875</v>
      </c>
      <c r="J1746" s="3">
        <f t="shared" si="27"/>
        <v>43746.623734097222</v>
      </c>
    </row>
    <row r="1747" spans="1:10" x14ac:dyDescent="0.25">
      <c r="A1747" s="1" t="s">
        <v>1746</v>
      </c>
      <c r="B1747">
        <v>393.75</v>
      </c>
      <c r="C1747">
        <v>20.584240000000001</v>
      </c>
      <c r="D1747">
        <v>41</v>
      </c>
      <c r="E1747">
        <v>0</v>
      </c>
      <c r="F1747">
        <v>0</v>
      </c>
      <c r="G1747">
        <v>1</v>
      </c>
      <c r="H1747" t="s">
        <v>9206</v>
      </c>
      <c r="I1747">
        <v>526.6875</v>
      </c>
      <c r="J1747" s="3">
        <f t="shared" si="27"/>
        <v>43746.623805844902</v>
      </c>
    </row>
    <row r="1748" spans="1:10" x14ac:dyDescent="0.25">
      <c r="A1748" s="1" t="s">
        <v>1747</v>
      </c>
      <c r="B1748">
        <v>393.75</v>
      </c>
      <c r="C1748">
        <v>20.584240000000001</v>
      </c>
      <c r="D1748">
        <v>41</v>
      </c>
      <c r="E1748">
        <v>0</v>
      </c>
      <c r="F1748">
        <v>0</v>
      </c>
      <c r="G1748">
        <v>1</v>
      </c>
      <c r="H1748" t="s">
        <v>9207</v>
      </c>
      <c r="I1748">
        <v>526.6875</v>
      </c>
      <c r="J1748" s="3">
        <f t="shared" si="27"/>
        <v>43746.623889305549</v>
      </c>
    </row>
    <row r="1749" spans="1:10" x14ac:dyDescent="0.25">
      <c r="A1749" s="1" t="s">
        <v>1748</v>
      </c>
      <c r="B1749">
        <v>393.75</v>
      </c>
      <c r="C1749">
        <v>20.531590000000001</v>
      </c>
      <c r="D1749">
        <v>43</v>
      </c>
      <c r="E1749">
        <v>0</v>
      </c>
      <c r="F1749">
        <v>0</v>
      </c>
      <c r="G1749">
        <v>1</v>
      </c>
      <c r="H1749" t="s">
        <v>9208</v>
      </c>
      <c r="I1749">
        <v>526.6875</v>
      </c>
      <c r="J1749" s="3">
        <f t="shared" si="27"/>
        <v>43746.62397285879</v>
      </c>
    </row>
    <row r="1750" spans="1:10" x14ac:dyDescent="0.25">
      <c r="A1750" s="1" t="s">
        <v>1749</v>
      </c>
      <c r="B1750">
        <v>393.75</v>
      </c>
      <c r="C1750">
        <v>20.531590000000001</v>
      </c>
      <c r="D1750">
        <v>45</v>
      </c>
      <c r="E1750">
        <v>0</v>
      </c>
      <c r="F1750">
        <v>0</v>
      </c>
      <c r="G1750">
        <v>1</v>
      </c>
      <c r="H1750" t="s">
        <v>9209</v>
      </c>
      <c r="I1750">
        <v>526.5</v>
      </c>
      <c r="J1750" s="3">
        <f t="shared" si="27"/>
        <v>43746.624056365741</v>
      </c>
    </row>
    <row r="1751" spans="1:10" x14ac:dyDescent="0.25">
      <c r="A1751" s="1" t="s">
        <v>1750</v>
      </c>
      <c r="B1751">
        <v>393.75</v>
      </c>
      <c r="C1751">
        <v>20.584240000000001</v>
      </c>
      <c r="D1751">
        <v>45</v>
      </c>
      <c r="E1751">
        <v>0</v>
      </c>
      <c r="F1751">
        <v>0</v>
      </c>
      <c r="G1751">
        <v>1</v>
      </c>
      <c r="H1751" t="s">
        <v>9210</v>
      </c>
      <c r="I1751">
        <v>526.6875</v>
      </c>
      <c r="J1751" s="3">
        <f t="shared" si="27"/>
        <v>43746.624146192124</v>
      </c>
    </row>
    <row r="1752" spans="1:10" x14ac:dyDescent="0.25">
      <c r="A1752" s="1" t="s">
        <v>1751</v>
      </c>
      <c r="B1752">
        <v>393.75</v>
      </c>
      <c r="C1752">
        <v>20.584240000000001</v>
      </c>
      <c r="D1752">
        <v>45</v>
      </c>
      <c r="E1752">
        <v>0</v>
      </c>
      <c r="F1752">
        <v>0</v>
      </c>
      <c r="G1752">
        <v>1</v>
      </c>
      <c r="H1752" t="s">
        <v>9211</v>
      </c>
      <c r="I1752">
        <v>526.6875</v>
      </c>
      <c r="J1752" s="3">
        <f t="shared" si="27"/>
        <v>43746.624223090279</v>
      </c>
    </row>
    <row r="1753" spans="1:10" x14ac:dyDescent="0.25">
      <c r="A1753" s="1" t="s">
        <v>1752</v>
      </c>
      <c r="B1753">
        <v>393.75</v>
      </c>
      <c r="C1753">
        <v>20.531590000000001</v>
      </c>
      <c r="D1753">
        <v>45</v>
      </c>
      <c r="E1753">
        <v>0</v>
      </c>
      <c r="F1753">
        <v>0</v>
      </c>
      <c r="G1753">
        <v>1</v>
      </c>
      <c r="H1753" t="s">
        <v>9212</v>
      </c>
      <c r="I1753">
        <v>526.6875</v>
      </c>
      <c r="J1753" s="3">
        <f t="shared" si="27"/>
        <v>43746.624294849535</v>
      </c>
    </row>
    <row r="1754" spans="1:10" x14ac:dyDescent="0.25">
      <c r="A1754" s="1" t="s">
        <v>1753</v>
      </c>
      <c r="B1754">
        <v>393.75</v>
      </c>
      <c r="C1754">
        <v>20.531590000000001</v>
      </c>
      <c r="D1754">
        <v>45</v>
      </c>
      <c r="E1754">
        <v>0</v>
      </c>
      <c r="F1754">
        <v>0</v>
      </c>
      <c r="G1754">
        <v>1</v>
      </c>
      <c r="H1754" t="s">
        <v>9213</v>
      </c>
      <c r="I1754">
        <v>526.6875</v>
      </c>
      <c r="J1754" s="3">
        <f t="shared" si="27"/>
        <v>43746.624378518514</v>
      </c>
    </row>
    <row r="1755" spans="1:10" x14ac:dyDescent="0.25">
      <c r="A1755" s="1" t="s">
        <v>1754</v>
      </c>
      <c r="B1755">
        <v>393.75</v>
      </c>
      <c r="C1755">
        <v>20.584240000000001</v>
      </c>
      <c r="D1755">
        <v>43</v>
      </c>
      <c r="E1755">
        <v>0</v>
      </c>
      <c r="F1755">
        <v>0</v>
      </c>
      <c r="G1755">
        <v>1</v>
      </c>
      <c r="H1755" t="s">
        <v>9214</v>
      </c>
      <c r="I1755">
        <v>526.6875</v>
      </c>
      <c r="J1755" s="3">
        <f t="shared" si="27"/>
        <v>43746.624461990737</v>
      </c>
    </row>
    <row r="1756" spans="1:10" x14ac:dyDescent="0.25">
      <c r="A1756" s="1" t="s">
        <v>1755</v>
      </c>
      <c r="B1756">
        <v>393.75</v>
      </c>
      <c r="C1756">
        <v>20.584240000000001</v>
      </c>
      <c r="D1756">
        <v>40</v>
      </c>
      <c r="E1756">
        <v>0</v>
      </c>
      <c r="F1756">
        <v>0</v>
      </c>
      <c r="G1756">
        <v>1</v>
      </c>
      <c r="H1756" t="s">
        <v>9215</v>
      </c>
      <c r="I1756">
        <v>526.6875</v>
      </c>
      <c r="J1756" s="3">
        <f t="shared" si="27"/>
        <v>43746.624545185179</v>
      </c>
    </row>
    <row r="1757" spans="1:10" x14ac:dyDescent="0.25">
      <c r="A1757" s="1" t="s">
        <v>1756</v>
      </c>
      <c r="B1757">
        <v>393.75</v>
      </c>
      <c r="C1757">
        <v>20.584240000000001</v>
      </c>
      <c r="D1757">
        <v>35</v>
      </c>
      <c r="E1757">
        <v>0</v>
      </c>
      <c r="F1757">
        <v>0</v>
      </c>
      <c r="G1757">
        <v>1</v>
      </c>
      <c r="H1757" t="s">
        <v>9216</v>
      </c>
      <c r="I1757">
        <v>526.6875</v>
      </c>
      <c r="J1757" s="3">
        <f t="shared" si="27"/>
        <v>43746.624628981481</v>
      </c>
    </row>
    <row r="1758" spans="1:10" x14ac:dyDescent="0.25">
      <c r="A1758" s="1" t="s">
        <v>1757</v>
      </c>
      <c r="B1758">
        <v>393.75</v>
      </c>
      <c r="C1758">
        <v>20.531590000000001</v>
      </c>
      <c r="D1758">
        <v>37</v>
      </c>
      <c r="E1758">
        <v>0</v>
      </c>
      <c r="F1758">
        <v>0</v>
      </c>
      <c r="G1758">
        <v>1</v>
      </c>
      <c r="H1758" t="s">
        <v>9217</v>
      </c>
      <c r="I1758">
        <v>526.6875</v>
      </c>
      <c r="J1758" s="3">
        <f t="shared" si="27"/>
        <v>43746.624712210651</v>
      </c>
    </row>
    <row r="1759" spans="1:10" x14ac:dyDescent="0.25">
      <c r="A1759" s="1" t="s">
        <v>1758</v>
      </c>
      <c r="B1759">
        <v>412.5</v>
      </c>
      <c r="C1759">
        <v>20.584240000000001</v>
      </c>
      <c r="D1759">
        <v>38</v>
      </c>
      <c r="E1759">
        <v>0</v>
      </c>
      <c r="F1759">
        <v>0</v>
      </c>
      <c r="G1759">
        <v>1</v>
      </c>
      <c r="H1759" t="s">
        <v>9218</v>
      </c>
      <c r="I1759">
        <v>532.3125</v>
      </c>
      <c r="J1759" s="3">
        <f t="shared" si="27"/>
        <v>43746.624784074076</v>
      </c>
    </row>
    <row r="1760" spans="1:10" x14ac:dyDescent="0.25">
      <c r="A1760" s="1" t="s">
        <v>1759</v>
      </c>
      <c r="B1760">
        <v>393.75</v>
      </c>
      <c r="C1760">
        <v>20.584240000000001</v>
      </c>
      <c r="D1760">
        <v>39</v>
      </c>
      <c r="E1760">
        <v>0</v>
      </c>
      <c r="F1760">
        <v>0</v>
      </c>
      <c r="G1760">
        <v>1</v>
      </c>
      <c r="H1760" t="s">
        <v>9219</v>
      </c>
      <c r="I1760">
        <v>526.6875</v>
      </c>
      <c r="J1760" s="3">
        <f t="shared" si="27"/>
        <v>43746.624867534723</v>
      </c>
    </row>
    <row r="1761" spans="1:10" x14ac:dyDescent="0.25">
      <c r="A1761" s="1" t="s">
        <v>1760</v>
      </c>
      <c r="B1761">
        <v>393.75</v>
      </c>
      <c r="C1761">
        <v>20.584240000000001</v>
      </c>
      <c r="D1761">
        <v>39</v>
      </c>
      <c r="E1761">
        <v>0</v>
      </c>
      <c r="F1761">
        <v>0</v>
      </c>
      <c r="G1761">
        <v>1</v>
      </c>
      <c r="H1761" t="s">
        <v>9220</v>
      </c>
      <c r="I1761">
        <v>526.6875</v>
      </c>
      <c r="J1761" s="3">
        <f t="shared" si="27"/>
        <v>43746.624951099533</v>
      </c>
    </row>
    <row r="1762" spans="1:10" x14ac:dyDescent="0.25">
      <c r="A1762" s="1" t="s">
        <v>1761</v>
      </c>
      <c r="B1762">
        <v>393.75</v>
      </c>
      <c r="C1762">
        <v>20.531590000000001</v>
      </c>
      <c r="D1762">
        <v>41</v>
      </c>
      <c r="E1762">
        <v>0</v>
      </c>
      <c r="F1762">
        <v>0</v>
      </c>
      <c r="G1762">
        <v>1</v>
      </c>
      <c r="H1762" t="s">
        <v>9221</v>
      </c>
      <c r="I1762">
        <v>526.6875</v>
      </c>
      <c r="J1762" s="3">
        <f t="shared" si="27"/>
        <v>43746.625034201388</v>
      </c>
    </row>
    <row r="1763" spans="1:10" x14ac:dyDescent="0.25">
      <c r="A1763" s="1" t="s">
        <v>1762</v>
      </c>
      <c r="B1763">
        <v>393.75</v>
      </c>
      <c r="C1763">
        <v>20.584240000000001</v>
      </c>
      <c r="D1763">
        <v>41</v>
      </c>
      <c r="E1763">
        <v>0</v>
      </c>
      <c r="F1763">
        <v>0</v>
      </c>
      <c r="G1763">
        <v>1</v>
      </c>
      <c r="H1763" t="s">
        <v>9222</v>
      </c>
      <c r="I1763">
        <v>526.6875</v>
      </c>
      <c r="J1763" s="3">
        <f t="shared" si="27"/>
        <v>43746.625105729159</v>
      </c>
    </row>
    <row r="1764" spans="1:10" x14ac:dyDescent="0.25">
      <c r="A1764" s="1" t="s">
        <v>1763</v>
      </c>
      <c r="B1764">
        <v>393.75</v>
      </c>
      <c r="C1764">
        <v>20.584240000000001</v>
      </c>
      <c r="D1764">
        <v>42</v>
      </c>
      <c r="E1764">
        <v>0</v>
      </c>
      <c r="F1764">
        <v>0</v>
      </c>
      <c r="G1764">
        <v>1</v>
      </c>
      <c r="H1764" t="s">
        <v>9223</v>
      </c>
      <c r="I1764">
        <v>526.6875</v>
      </c>
      <c r="J1764" s="3">
        <f t="shared" si="27"/>
        <v>43746.625201759256</v>
      </c>
    </row>
    <row r="1765" spans="1:10" x14ac:dyDescent="0.25">
      <c r="A1765" s="1" t="s">
        <v>1764</v>
      </c>
      <c r="B1765">
        <v>393.75</v>
      </c>
      <c r="C1765">
        <v>20.584240000000001</v>
      </c>
      <c r="D1765">
        <v>43</v>
      </c>
      <c r="E1765">
        <v>0</v>
      </c>
      <c r="F1765">
        <v>0</v>
      </c>
      <c r="G1765">
        <v>1</v>
      </c>
      <c r="H1765" t="s">
        <v>9224</v>
      </c>
      <c r="I1765">
        <v>526.5</v>
      </c>
      <c r="J1765" s="3">
        <f t="shared" si="27"/>
        <v>43746.625273043981</v>
      </c>
    </row>
    <row r="1766" spans="1:10" x14ac:dyDescent="0.25">
      <c r="A1766" s="1" t="s">
        <v>1765</v>
      </c>
      <c r="B1766">
        <v>393.75</v>
      </c>
      <c r="C1766">
        <v>20.531590000000001</v>
      </c>
      <c r="D1766">
        <v>44</v>
      </c>
      <c r="E1766">
        <v>0</v>
      </c>
      <c r="F1766">
        <v>0</v>
      </c>
      <c r="G1766">
        <v>1</v>
      </c>
      <c r="H1766" t="s">
        <v>9225</v>
      </c>
      <c r="I1766">
        <v>526.5</v>
      </c>
      <c r="J1766" s="3">
        <f t="shared" si="27"/>
        <v>43746.625356261568</v>
      </c>
    </row>
    <row r="1767" spans="1:10" x14ac:dyDescent="0.25">
      <c r="A1767" s="1" t="s">
        <v>1766</v>
      </c>
      <c r="B1767">
        <v>393.75</v>
      </c>
      <c r="C1767">
        <v>20.584240000000001</v>
      </c>
      <c r="D1767">
        <v>44</v>
      </c>
      <c r="E1767">
        <v>0</v>
      </c>
      <c r="F1767">
        <v>0</v>
      </c>
      <c r="G1767">
        <v>1</v>
      </c>
      <c r="H1767" t="s">
        <v>9226</v>
      </c>
      <c r="I1767">
        <v>526.6875</v>
      </c>
      <c r="J1767" s="3">
        <f t="shared" si="27"/>
        <v>43746.625428657404</v>
      </c>
    </row>
    <row r="1768" spans="1:10" x14ac:dyDescent="0.25">
      <c r="A1768" s="1" t="s">
        <v>1767</v>
      </c>
      <c r="B1768">
        <v>393.75</v>
      </c>
      <c r="C1768">
        <v>20.531590000000001</v>
      </c>
      <c r="D1768">
        <v>43</v>
      </c>
      <c r="E1768">
        <v>0</v>
      </c>
      <c r="F1768">
        <v>0</v>
      </c>
      <c r="G1768">
        <v>1</v>
      </c>
      <c r="H1768" t="s">
        <v>9227</v>
      </c>
      <c r="I1768">
        <v>526.6875</v>
      </c>
      <c r="J1768" s="3">
        <f t="shared" si="27"/>
        <v>43746.625511932863</v>
      </c>
    </row>
    <row r="1769" spans="1:10" x14ac:dyDescent="0.25">
      <c r="A1769" s="1" t="s">
        <v>1768</v>
      </c>
      <c r="B1769">
        <v>393.75</v>
      </c>
      <c r="C1769">
        <v>20.584240000000001</v>
      </c>
      <c r="D1769">
        <v>43</v>
      </c>
      <c r="E1769">
        <v>0</v>
      </c>
      <c r="F1769">
        <v>0</v>
      </c>
      <c r="G1769">
        <v>1</v>
      </c>
      <c r="H1769" t="s">
        <v>9228</v>
      </c>
      <c r="I1769">
        <v>526.6875</v>
      </c>
      <c r="J1769" s="3">
        <f t="shared" si="27"/>
        <v>43746.625583217588</v>
      </c>
    </row>
    <row r="1770" spans="1:10" x14ac:dyDescent="0.25">
      <c r="A1770" s="1" t="s">
        <v>1769</v>
      </c>
      <c r="B1770">
        <v>421.875</v>
      </c>
      <c r="C1770">
        <v>20.531590000000001</v>
      </c>
      <c r="D1770">
        <v>41</v>
      </c>
      <c r="E1770">
        <v>0</v>
      </c>
      <c r="F1770">
        <v>0</v>
      </c>
      <c r="G1770">
        <v>1</v>
      </c>
      <c r="H1770" t="s">
        <v>9229</v>
      </c>
      <c r="I1770">
        <v>535.5</v>
      </c>
      <c r="J1770" s="3">
        <f t="shared" si="27"/>
        <v>43746.625654756943</v>
      </c>
    </row>
    <row r="1771" spans="1:10" x14ac:dyDescent="0.25">
      <c r="A1771" s="1" t="s">
        <v>1770</v>
      </c>
      <c r="B1771">
        <v>393.75</v>
      </c>
      <c r="C1771">
        <v>20.584240000000001</v>
      </c>
      <c r="D1771">
        <v>41</v>
      </c>
      <c r="E1771">
        <v>0</v>
      </c>
      <c r="F1771">
        <v>0</v>
      </c>
      <c r="G1771">
        <v>1</v>
      </c>
      <c r="H1771" t="s">
        <v>9230</v>
      </c>
      <c r="I1771">
        <v>526.6875</v>
      </c>
      <c r="J1771" s="3">
        <f t="shared" si="27"/>
        <v>43746.625737997681</v>
      </c>
    </row>
    <row r="1772" spans="1:10" x14ac:dyDescent="0.25">
      <c r="A1772" s="1" t="s">
        <v>1771</v>
      </c>
      <c r="B1772">
        <v>393.75</v>
      </c>
      <c r="C1772">
        <v>20.584240000000001</v>
      </c>
      <c r="D1772">
        <v>42</v>
      </c>
      <c r="E1772">
        <v>0</v>
      </c>
      <c r="F1772">
        <v>0</v>
      </c>
      <c r="G1772">
        <v>1</v>
      </c>
      <c r="H1772" t="s">
        <v>9231</v>
      </c>
      <c r="I1772">
        <v>526.6875</v>
      </c>
      <c r="J1772" s="3">
        <f t="shared" si="27"/>
        <v>43746.625809849538</v>
      </c>
    </row>
    <row r="1773" spans="1:10" x14ac:dyDescent="0.25">
      <c r="A1773" s="1" t="s">
        <v>1772</v>
      </c>
      <c r="B1773">
        <v>393.75</v>
      </c>
      <c r="C1773">
        <v>20.531590000000001</v>
      </c>
      <c r="D1773">
        <v>43</v>
      </c>
      <c r="E1773">
        <v>0</v>
      </c>
      <c r="F1773">
        <v>0</v>
      </c>
      <c r="G1773">
        <v>1</v>
      </c>
      <c r="H1773" t="s">
        <v>9232</v>
      </c>
      <c r="I1773">
        <v>526.6875</v>
      </c>
      <c r="J1773" s="3">
        <f t="shared" si="27"/>
        <v>43746.625893414348</v>
      </c>
    </row>
    <row r="1774" spans="1:10" x14ac:dyDescent="0.25">
      <c r="A1774" s="1" t="s">
        <v>1773</v>
      </c>
      <c r="B1774">
        <v>393.75</v>
      </c>
      <c r="C1774">
        <v>20.584240000000001</v>
      </c>
      <c r="D1774">
        <v>39</v>
      </c>
      <c r="E1774">
        <v>0</v>
      </c>
      <c r="F1774">
        <v>0</v>
      </c>
      <c r="G1774">
        <v>1</v>
      </c>
      <c r="H1774" t="s">
        <v>9233</v>
      </c>
      <c r="I1774">
        <v>526.6875</v>
      </c>
      <c r="J1774" s="3">
        <f t="shared" si="27"/>
        <v>43746.625976863426</v>
      </c>
    </row>
    <row r="1775" spans="1:10" x14ac:dyDescent="0.25">
      <c r="A1775" s="1" t="s">
        <v>1774</v>
      </c>
      <c r="B1775">
        <v>393.75</v>
      </c>
      <c r="C1775">
        <v>20.584240000000001</v>
      </c>
      <c r="D1775">
        <v>40</v>
      </c>
      <c r="E1775">
        <v>0</v>
      </c>
      <c r="F1775">
        <v>0</v>
      </c>
      <c r="G1775">
        <v>1</v>
      </c>
      <c r="H1775" t="s">
        <v>9234</v>
      </c>
      <c r="I1775">
        <v>526.6875</v>
      </c>
      <c r="J1775" s="3">
        <f t="shared" si="27"/>
        <v>43746.626060081013</v>
      </c>
    </row>
    <row r="1776" spans="1:10" x14ac:dyDescent="0.25">
      <c r="A1776" s="1" t="s">
        <v>1775</v>
      </c>
      <c r="B1776">
        <v>393.75</v>
      </c>
      <c r="C1776">
        <v>20.584240000000001</v>
      </c>
      <c r="D1776">
        <v>40</v>
      </c>
      <c r="E1776">
        <v>0</v>
      </c>
      <c r="F1776">
        <v>0</v>
      </c>
      <c r="G1776">
        <v>1</v>
      </c>
      <c r="H1776" t="s">
        <v>9235</v>
      </c>
      <c r="I1776">
        <v>526.6875</v>
      </c>
      <c r="J1776" s="3">
        <f t="shared" si="27"/>
        <v>43746.626131747682</v>
      </c>
    </row>
    <row r="1777" spans="1:10" x14ac:dyDescent="0.25">
      <c r="A1777" s="1" t="s">
        <v>1776</v>
      </c>
      <c r="B1777">
        <v>393.75</v>
      </c>
      <c r="C1777">
        <v>20.584240000000001</v>
      </c>
      <c r="D1777">
        <v>40</v>
      </c>
      <c r="E1777">
        <v>0</v>
      </c>
      <c r="F1777">
        <v>0</v>
      </c>
      <c r="G1777">
        <v>1</v>
      </c>
      <c r="H1777" t="s">
        <v>9236</v>
      </c>
      <c r="I1777">
        <v>526.6875</v>
      </c>
      <c r="J1777" s="3">
        <f t="shared" si="27"/>
        <v>43746.6262155324</v>
      </c>
    </row>
    <row r="1778" spans="1:10" x14ac:dyDescent="0.25">
      <c r="A1778" s="1" t="s">
        <v>1777</v>
      </c>
      <c r="B1778">
        <v>393.75</v>
      </c>
      <c r="C1778">
        <v>20.531590000000001</v>
      </c>
      <c r="D1778">
        <v>40</v>
      </c>
      <c r="E1778">
        <v>0</v>
      </c>
      <c r="F1778">
        <v>0</v>
      </c>
      <c r="G1778">
        <v>1</v>
      </c>
      <c r="H1778" t="s">
        <v>9237</v>
      </c>
      <c r="I1778">
        <v>526.6875</v>
      </c>
      <c r="J1778" s="3">
        <f t="shared" si="27"/>
        <v>43746.62629886574</v>
      </c>
    </row>
    <row r="1779" spans="1:10" x14ac:dyDescent="0.25">
      <c r="A1779" s="1" t="s">
        <v>1778</v>
      </c>
      <c r="B1779">
        <v>393.75</v>
      </c>
      <c r="C1779">
        <v>20.584240000000001</v>
      </c>
      <c r="D1779">
        <v>40</v>
      </c>
      <c r="E1779">
        <v>0</v>
      </c>
      <c r="F1779">
        <v>0</v>
      </c>
      <c r="G1779">
        <v>1</v>
      </c>
      <c r="H1779" t="s">
        <v>9238</v>
      </c>
      <c r="I1779">
        <v>526.6875</v>
      </c>
      <c r="J1779" s="3">
        <f t="shared" si="27"/>
        <v>43746.626370497681</v>
      </c>
    </row>
    <row r="1780" spans="1:10" x14ac:dyDescent="0.25">
      <c r="A1780" s="1" t="s">
        <v>1779</v>
      </c>
      <c r="B1780">
        <v>393.75</v>
      </c>
      <c r="C1780">
        <v>20.531590000000001</v>
      </c>
      <c r="D1780">
        <v>40</v>
      </c>
      <c r="E1780">
        <v>0</v>
      </c>
      <c r="F1780">
        <v>0</v>
      </c>
      <c r="G1780">
        <v>1</v>
      </c>
      <c r="H1780" t="s">
        <v>9239</v>
      </c>
      <c r="I1780">
        <v>526.6875</v>
      </c>
      <c r="J1780" s="3">
        <f t="shared" si="27"/>
        <v>43746.626453958328</v>
      </c>
    </row>
    <row r="1781" spans="1:10" x14ac:dyDescent="0.25">
      <c r="A1781" s="1" t="s">
        <v>1780</v>
      </c>
      <c r="B1781">
        <v>412.5</v>
      </c>
      <c r="C1781">
        <v>20.531590000000001</v>
      </c>
      <c r="D1781">
        <v>39</v>
      </c>
      <c r="E1781">
        <v>0</v>
      </c>
      <c r="F1781">
        <v>0</v>
      </c>
      <c r="G1781">
        <v>1</v>
      </c>
      <c r="H1781" t="s">
        <v>9240</v>
      </c>
      <c r="I1781">
        <v>532.6875</v>
      </c>
      <c r="J1781" s="3">
        <f t="shared" si="27"/>
        <v>43746.626537604163</v>
      </c>
    </row>
    <row r="1782" spans="1:10" x14ac:dyDescent="0.25">
      <c r="A1782" s="1" t="s">
        <v>1781</v>
      </c>
      <c r="B1782">
        <v>393.75</v>
      </c>
      <c r="C1782">
        <v>20.584240000000001</v>
      </c>
      <c r="D1782">
        <v>39</v>
      </c>
      <c r="E1782">
        <v>0</v>
      </c>
      <c r="F1782">
        <v>0</v>
      </c>
      <c r="G1782">
        <v>1</v>
      </c>
      <c r="H1782" t="s">
        <v>9241</v>
      </c>
      <c r="I1782">
        <v>526.6875</v>
      </c>
      <c r="J1782" s="3">
        <f t="shared" si="27"/>
        <v>43746.626620960647</v>
      </c>
    </row>
    <row r="1783" spans="1:10" x14ac:dyDescent="0.25">
      <c r="A1783" s="1" t="s">
        <v>1782</v>
      </c>
      <c r="B1783">
        <v>393.75</v>
      </c>
      <c r="C1783">
        <v>20.584240000000001</v>
      </c>
      <c r="D1783">
        <v>39</v>
      </c>
      <c r="E1783">
        <v>0</v>
      </c>
      <c r="F1783">
        <v>0</v>
      </c>
      <c r="G1783">
        <v>1</v>
      </c>
      <c r="H1783" t="s">
        <v>9242</v>
      </c>
      <c r="I1783">
        <v>526.6875</v>
      </c>
      <c r="J1783" s="3">
        <f t="shared" si="27"/>
        <v>43746.626704421295</v>
      </c>
    </row>
    <row r="1784" spans="1:10" x14ac:dyDescent="0.25">
      <c r="A1784" s="1" t="s">
        <v>1783</v>
      </c>
      <c r="B1784">
        <v>393.75</v>
      </c>
      <c r="C1784">
        <v>20.584240000000001</v>
      </c>
      <c r="D1784">
        <v>37</v>
      </c>
      <c r="E1784">
        <v>0</v>
      </c>
      <c r="F1784">
        <v>0</v>
      </c>
      <c r="G1784">
        <v>1</v>
      </c>
      <c r="H1784" t="s">
        <v>9243</v>
      </c>
      <c r="I1784">
        <v>526.6875</v>
      </c>
      <c r="J1784" s="3">
        <f t="shared" si="27"/>
        <v>43746.626787997688</v>
      </c>
    </row>
    <row r="1785" spans="1:10" x14ac:dyDescent="0.25">
      <c r="A1785" s="1" t="s">
        <v>1784</v>
      </c>
      <c r="B1785">
        <v>393.75</v>
      </c>
      <c r="C1785">
        <v>20.531590000000001</v>
      </c>
      <c r="D1785">
        <v>39</v>
      </c>
      <c r="E1785">
        <v>0</v>
      </c>
      <c r="F1785">
        <v>0</v>
      </c>
      <c r="G1785">
        <v>1</v>
      </c>
      <c r="H1785" t="s">
        <v>9244</v>
      </c>
      <c r="I1785">
        <v>526.6875</v>
      </c>
      <c r="J1785" s="3">
        <f t="shared" si="27"/>
        <v>43746.626871192122</v>
      </c>
    </row>
    <row r="1786" spans="1:10" x14ac:dyDescent="0.25">
      <c r="A1786" s="1" t="s">
        <v>1785</v>
      </c>
      <c r="B1786">
        <v>393.75</v>
      </c>
      <c r="C1786">
        <v>20.531590000000001</v>
      </c>
      <c r="D1786">
        <v>39</v>
      </c>
      <c r="E1786">
        <v>0</v>
      </c>
      <c r="F1786">
        <v>0</v>
      </c>
      <c r="G1786">
        <v>1</v>
      </c>
      <c r="H1786" t="s">
        <v>9245</v>
      </c>
      <c r="I1786">
        <v>526.6875</v>
      </c>
      <c r="J1786" s="3">
        <f t="shared" si="27"/>
        <v>43746.626942847222</v>
      </c>
    </row>
    <row r="1787" spans="1:10" x14ac:dyDescent="0.25">
      <c r="A1787" s="1" t="s">
        <v>1786</v>
      </c>
      <c r="B1787">
        <v>393.75</v>
      </c>
      <c r="C1787">
        <v>20.584240000000001</v>
      </c>
      <c r="D1787">
        <v>40</v>
      </c>
      <c r="E1787">
        <v>0</v>
      </c>
      <c r="F1787">
        <v>0</v>
      </c>
      <c r="G1787">
        <v>1</v>
      </c>
      <c r="H1787" t="s">
        <v>9246</v>
      </c>
      <c r="I1787">
        <v>526.6875</v>
      </c>
      <c r="J1787" s="3">
        <f t="shared" si="27"/>
        <v>43746.627026747687</v>
      </c>
    </row>
    <row r="1788" spans="1:10" x14ac:dyDescent="0.25">
      <c r="A1788" s="1" t="s">
        <v>1787</v>
      </c>
      <c r="B1788">
        <v>393.75</v>
      </c>
      <c r="C1788">
        <v>20.584240000000001</v>
      </c>
      <c r="D1788">
        <v>40</v>
      </c>
      <c r="E1788">
        <v>0</v>
      </c>
      <c r="F1788">
        <v>0</v>
      </c>
      <c r="G1788">
        <v>1</v>
      </c>
      <c r="H1788" t="s">
        <v>9247</v>
      </c>
      <c r="I1788">
        <v>526.6875</v>
      </c>
      <c r="J1788" s="3">
        <f t="shared" si="27"/>
        <v>43746.627110081019</v>
      </c>
    </row>
    <row r="1789" spans="1:10" x14ac:dyDescent="0.25">
      <c r="A1789" s="1" t="s">
        <v>1788</v>
      </c>
      <c r="B1789">
        <v>393.75</v>
      </c>
      <c r="C1789">
        <v>20.584240000000001</v>
      </c>
      <c r="D1789">
        <v>41</v>
      </c>
      <c r="E1789">
        <v>0</v>
      </c>
      <c r="F1789">
        <v>0</v>
      </c>
      <c r="G1789">
        <v>1</v>
      </c>
      <c r="H1789" t="s">
        <v>9248</v>
      </c>
      <c r="I1789">
        <v>526.6875</v>
      </c>
      <c r="J1789" s="3">
        <f t="shared" si="27"/>
        <v>43746.627193402775</v>
      </c>
    </row>
    <row r="1790" spans="1:10" x14ac:dyDescent="0.25">
      <c r="A1790" s="1" t="s">
        <v>1789</v>
      </c>
      <c r="B1790">
        <v>393.75</v>
      </c>
      <c r="C1790">
        <v>20.531590000000001</v>
      </c>
      <c r="D1790">
        <v>41</v>
      </c>
      <c r="E1790">
        <v>0</v>
      </c>
      <c r="F1790">
        <v>0</v>
      </c>
      <c r="G1790">
        <v>1</v>
      </c>
      <c r="H1790" t="s">
        <v>9249</v>
      </c>
      <c r="I1790">
        <v>526.6875</v>
      </c>
      <c r="J1790" s="3">
        <f t="shared" si="27"/>
        <v>43746.627265069437</v>
      </c>
    </row>
    <row r="1791" spans="1:10" x14ac:dyDescent="0.25">
      <c r="A1791" s="1" t="s">
        <v>1790</v>
      </c>
      <c r="B1791">
        <v>393.75</v>
      </c>
      <c r="C1791">
        <v>20.531590000000001</v>
      </c>
      <c r="D1791">
        <v>42</v>
      </c>
      <c r="E1791">
        <v>0</v>
      </c>
      <c r="F1791">
        <v>0</v>
      </c>
      <c r="G1791">
        <v>1</v>
      </c>
      <c r="H1791" t="s">
        <v>9250</v>
      </c>
      <c r="I1791">
        <v>526.6875</v>
      </c>
      <c r="J1791" s="3">
        <f t="shared" si="27"/>
        <v>43746.627348622678</v>
      </c>
    </row>
    <row r="1792" spans="1:10" x14ac:dyDescent="0.25">
      <c r="A1792" s="1" t="s">
        <v>1791</v>
      </c>
      <c r="B1792">
        <v>393.75</v>
      </c>
      <c r="C1792">
        <v>20.531590000000001</v>
      </c>
      <c r="D1792">
        <v>43</v>
      </c>
      <c r="E1792">
        <v>0</v>
      </c>
      <c r="F1792">
        <v>0</v>
      </c>
      <c r="G1792">
        <v>1</v>
      </c>
      <c r="H1792" t="s">
        <v>9251</v>
      </c>
      <c r="I1792">
        <v>526.6875</v>
      </c>
      <c r="J1792" s="3">
        <f t="shared" si="27"/>
        <v>43746.627420266203</v>
      </c>
    </row>
    <row r="1793" spans="1:10" x14ac:dyDescent="0.25">
      <c r="A1793" s="1" t="s">
        <v>1792</v>
      </c>
      <c r="B1793">
        <v>393.75</v>
      </c>
      <c r="C1793">
        <v>20.531590000000001</v>
      </c>
      <c r="D1793">
        <v>43</v>
      </c>
      <c r="E1793">
        <v>0</v>
      </c>
      <c r="F1793">
        <v>0</v>
      </c>
      <c r="G1793">
        <v>1</v>
      </c>
      <c r="H1793" t="s">
        <v>9252</v>
      </c>
      <c r="I1793">
        <v>526.6875</v>
      </c>
      <c r="J1793" s="3">
        <f t="shared" si="27"/>
        <v>43746.627491689811</v>
      </c>
    </row>
    <row r="1794" spans="1:10" x14ac:dyDescent="0.25">
      <c r="A1794" s="1" t="s">
        <v>1793</v>
      </c>
      <c r="B1794">
        <v>393.75</v>
      </c>
      <c r="C1794">
        <v>20.584240000000001</v>
      </c>
      <c r="D1794">
        <v>42</v>
      </c>
      <c r="E1794">
        <v>0</v>
      </c>
      <c r="F1794">
        <v>0</v>
      </c>
      <c r="G1794">
        <v>1</v>
      </c>
      <c r="H1794" t="s">
        <v>9253</v>
      </c>
      <c r="I1794">
        <v>526.6875</v>
      </c>
      <c r="J1794" s="3">
        <f t="shared" si="27"/>
        <v>43746.627575011567</v>
      </c>
    </row>
    <row r="1795" spans="1:10" x14ac:dyDescent="0.25">
      <c r="A1795" s="1" t="s">
        <v>1794</v>
      </c>
      <c r="B1795">
        <v>393.75</v>
      </c>
      <c r="C1795">
        <v>20.531590000000001</v>
      </c>
      <c r="D1795">
        <v>42</v>
      </c>
      <c r="E1795">
        <v>0</v>
      </c>
      <c r="F1795">
        <v>0</v>
      </c>
      <c r="G1795">
        <v>1</v>
      </c>
      <c r="H1795" t="s">
        <v>9254</v>
      </c>
      <c r="I1795">
        <v>526.6875</v>
      </c>
      <c r="J1795" s="3">
        <f t="shared" ref="J1795:J1858" si="28">(H1795/86400000)+25569+(7/24)</f>
        <v>43746.627646539353</v>
      </c>
    </row>
    <row r="1796" spans="1:10" x14ac:dyDescent="0.25">
      <c r="A1796" s="1" t="s">
        <v>1795</v>
      </c>
      <c r="B1796">
        <v>393.75</v>
      </c>
      <c r="C1796">
        <v>20.531590000000001</v>
      </c>
      <c r="D1796">
        <v>44</v>
      </c>
      <c r="E1796">
        <v>0</v>
      </c>
      <c r="F1796">
        <v>0</v>
      </c>
      <c r="G1796">
        <v>0</v>
      </c>
      <c r="H1796" t="s">
        <v>9255</v>
      </c>
      <c r="I1796">
        <v>526.6875</v>
      </c>
      <c r="J1796" s="3">
        <f t="shared" si="28"/>
        <v>43746.628085717595</v>
      </c>
    </row>
    <row r="1797" spans="1:10" x14ac:dyDescent="0.25">
      <c r="A1797" s="1" t="s">
        <v>1796</v>
      </c>
      <c r="B1797">
        <v>412.5</v>
      </c>
      <c r="C1797">
        <v>20.584240000000001</v>
      </c>
      <c r="D1797">
        <v>43</v>
      </c>
      <c r="E1797">
        <v>0</v>
      </c>
      <c r="F1797">
        <v>0</v>
      </c>
      <c r="G1797">
        <v>0</v>
      </c>
      <c r="H1797" t="s">
        <v>9256</v>
      </c>
      <c r="I1797">
        <v>532.3125</v>
      </c>
      <c r="J1797" s="3">
        <f t="shared" si="28"/>
        <v>43746.628167060182</v>
      </c>
    </row>
    <row r="1798" spans="1:10" x14ac:dyDescent="0.25">
      <c r="A1798" s="1" t="s">
        <v>1797</v>
      </c>
      <c r="B1798">
        <v>393.75</v>
      </c>
      <c r="C1798">
        <v>20.584240000000001</v>
      </c>
      <c r="D1798">
        <v>42</v>
      </c>
      <c r="E1798">
        <v>0</v>
      </c>
      <c r="F1798">
        <v>0</v>
      </c>
      <c r="G1798">
        <v>0</v>
      </c>
      <c r="H1798" t="s">
        <v>9257</v>
      </c>
      <c r="I1798">
        <v>526.6875</v>
      </c>
      <c r="J1798" s="3">
        <f t="shared" si="28"/>
        <v>43746.628250636575</v>
      </c>
    </row>
    <row r="1799" spans="1:10" x14ac:dyDescent="0.25">
      <c r="A1799" s="1" t="s">
        <v>1798</v>
      </c>
      <c r="B1799">
        <v>393.75</v>
      </c>
      <c r="C1799">
        <v>20.531590000000001</v>
      </c>
      <c r="D1799">
        <v>41</v>
      </c>
      <c r="E1799">
        <v>0</v>
      </c>
      <c r="F1799">
        <v>0</v>
      </c>
      <c r="G1799">
        <v>0</v>
      </c>
      <c r="H1799" t="s">
        <v>9258</v>
      </c>
      <c r="I1799">
        <v>526.6875</v>
      </c>
      <c r="J1799" s="3">
        <f t="shared" si="28"/>
        <v>43746.628334201385</v>
      </c>
    </row>
    <row r="1800" spans="1:10" x14ac:dyDescent="0.25">
      <c r="A1800" s="1" t="s">
        <v>1799</v>
      </c>
      <c r="B1800">
        <v>393.75</v>
      </c>
      <c r="C1800">
        <v>20.584240000000001</v>
      </c>
      <c r="D1800">
        <v>42</v>
      </c>
      <c r="E1800">
        <v>0</v>
      </c>
      <c r="F1800">
        <v>0</v>
      </c>
      <c r="G1800">
        <v>0</v>
      </c>
      <c r="H1800" t="s">
        <v>9259</v>
      </c>
      <c r="I1800">
        <v>526.6875</v>
      </c>
      <c r="J1800" s="3">
        <f t="shared" si="28"/>
        <v>43746.628417638887</v>
      </c>
    </row>
    <row r="1801" spans="1:10" x14ac:dyDescent="0.25">
      <c r="A1801" s="1" t="s">
        <v>1800</v>
      </c>
      <c r="B1801">
        <v>393.75</v>
      </c>
      <c r="C1801">
        <v>20.531590000000001</v>
      </c>
      <c r="D1801">
        <v>42</v>
      </c>
      <c r="E1801">
        <v>0</v>
      </c>
      <c r="F1801">
        <v>0</v>
      </c>
      <c r="G1801">
        <v>0</v>
      </c>
      <c r="H1801" t="s">
        <v>9260</v>
      </c>
      <c r="I1801">
        <v>526.5</v>
      </c>
      <c r="J1801" s="3">
        <f t="shared" si="28"/>
        <v>43746.628500879626</v>
      </c>
    </row>
    <row r="1802" spans="1:10" x14ac:dyDescent="0.25">
      <c r="A1802" s="1" t="s">
        <v>1801</v>
      </c>
      <c r="B1802">
        <v>393.75</v>
      </c>
      <c r="C1802">
        <v>20.531590000000001</v>
      </c>
      <c r="D1802">
        <v>42</v>
      </c>
      <c r="E1802">
        <v>0</v>
      </c>
      <c r="F1802">
        <v>0</v>
      </c>
      <c r="G1802">
        <v>0</v>
      </c>
      <c r="H1802" t="s">
        <v>9261</v>
      </c>
      <c r="I1802">
        <v>526.6875</v>
      </c>
      <c r="J1802" s="3">
        <f t="shared" si="28"/>
        <v>43746.628572511567</v>
      </c>
    </row>
    <row r="1803" spans="1:10" x14ac:dyDescent="0.25">
      <c r="A1803" s="1" t="s">
        <v>1802</v>
      </c>
      <c r="B1803">
        <v>393.75</v>
      </c>
      <c r="C1803">
        <v>20.584240000000001</v>
      </c>
      <c r="D1803">
        <v>41</v>
      </c>
      <c r="E1803">
        <v>0</v>
      </c>
      <c r="F1803">
        <v>0</v>
      </c>
      <c r="G1803">
        <v>0</v>
      </c>
      <c r="H1803" t="s">
        <v>9262</v>
      </c>
      <c r="I1803">
        <v>526.6875</v>
      </c>
      <c r="J1803" s="3">
        <f t="shared" si="28"/>
        <v>43746.628656192122</v>
      </c>
    </row>
    <row r="1804" spans="1:10" x14ac:dyDescent="0.25">
      <c r="A1804" s="1" t="s">
        <v>1803</v>
      </c>
      <c r="B1804">
        <v>393.75</v>
      </c>
      <c r="C1804">
        <v>20.584240000000001</v>
      </c>
      <c r="D1804">
        <v>39</v>
      </c>
      <c r="E1804">
        <v>0</v>
      </c>
      <c r="F1804">
        <v>0</v>
      </c>
      <c r="G1804">
        <v>0</v>
      </c>
      <c r="H1804" t="s">
        <v>9263</v>
      </c>
      <c r="I1804">
        <v>526.6875</v>
      </c>
      <c r="J1804" s="3">
        <f t="shared" si="28"/>
        <v>43746.628739641201</v>
      </c>
    </row>
    <row r="1805" spans="1:10" x14ac:dyDescent="0.25">
      <c r="A1805" s="1" t="s">
        <v>1804</v>
      </c>
      <c r="B1805">
        <v>393.75</v>
      </c>
      <c r="C1805">
        <v>20.531590000000001</v>
      </c>
      <c r="D1805">
        <v>42</v>
      </c>
      <c r="E1805">
        <v>0</v>
      </c>
      <c r="F1805">
        <v>0</v>
      </c>
      <c r="G1805">
        <v>0</v>
      </c>
      <c r="H1805" t="s">
        <v>9264</v>
      </c>
      <c r="I1805">
        <v>526.6875</v>
      </c>
      <c r="J1805" s="3">
        <f t="shared" si="28"/>
        <v>43746.628822974533</v>
      </c>
    </row>
    <row r="1806" spans="1:10" x14ac:dyDescent="0.25">
      <c r="A1806" s="1" t="s">
        <v>1805</v>
      </c>
      <c r="B1806">
        <v>393.75</v>
      </c>
      <c r="C1806">
        <v>20.531590000000001</v>
      </c>
      <c r="D1806">
        <v>42</v>
      </c>
      <c r="E1806">
        <v>0</v>
      </c>
      <c r="F1806">
        <v>0</v>
      </c>
      <c r="G1806">
        <v>0</v>
      </c>
      <c r="H1806" t="s">
        <v>9265</v>
      </c>
      <c r="I1806">
        <v>526.5</v>
      </c>
      <c r="J1806" s="3">
        <f t="shared" si="28"/>
        <v>43746.628894733796</v>
      </c>
    </row>
    <row r="1807" spans="1:10" x14ac:dyDescent="0.25">
      <c r="A1807" s="1" t="s">
        <v>1806</v>
      </c>
      <c r="B1807">
        <v>393.75</v>
      </c>
      <c r="C1807">
        <v>20.584240000000001</v>
      </c>
      <c r="D1807">
        <v>41</v>
      </c>
      <c r="E1807">
        <v>0</v>
      </c>
      <c r="F1807">
        <v>0</v>
      </c>
      <c r="G1807">
        <v>0</v>
      </c>
      <c r="H1807" t="s">
        <v>9266</v>
      </c>
      <c r="I1807">
        <v>526.6875</v>
      </c>
      <c r="J1807" s="3">
        <f t="shared" si="28"/>
        <v>43746.628993171289</v>
      </c>
    </row>
    <row r="1808" spans="1:10" x14ac:dyDescent="0.25">
      <c r="A1808" s="1" t="s">
        <v>1807</v>
      </c>
      <c r="B1808">
        <v>393.75</v>
      </c>
      <c r="C1808">
        <v>20.531590000000001</v>
      </c>
      <c r="D1808">
        <v>41</v>
      </c>
      <c r="E1808">
        <v>0</v>
      </c>
      <c r="F1808">
        <v>0</v>
      </c>
      <c r="G1808">
        <v>0</v>
      </c>
      <c r="H1808" t="s">
        <v>9267</v>
      </c>
      <c r="I1808">
        <v>526.6875</v>
      </c>
      <c r="J1808" s="3">
        <f t="shared" si="28"/>
        <v>43746.629073668977</v>
      </c>
    </row>
    <row r="1809" spans="1:10" x14ac:dyDescent="0.25">
      <c r="A1809" s="1" t="s">
        <v>1808</v>
      </c>
      <c r="B1809">
        <v>412.5</v>
      </c>
      <c r="C1809">
        <v>20.584240000000001</v>
      </c>
      <c r="D1809">
        <v>42</v>
      </c>
      <c r="E1809">
        <v>0</v>
      </c>
      <c r="F1809">
        <v>0</v>
      </c>
      <c r="G1809">
        <v>0</v>
      </c>
      <c r="H1809" t="s">
        <v>9268</v>
      </c>
      <c r="I1809">
        <v>532.5</v>
      </c>
      <c r="J1809" s="3">
        <f t="shared" si="28"/>
        <v>43746.629157337964</v>
      </c>
    </row>
    <row r="1810" spans="1:10" x14ac:dyDescent="0.25">
      <c r="A1810" s="1" t="s">
        <v>1809</v>
      </c>
      <c r="B1810">
        <v>393.75</v>
      </c>
      <c r="C1810">
        <v>20.531590000000001</v>
      </c>
      <c r="D1810">
        <v>43</v>
      </c>
      <c r="E1810">
        <v>0</v>
      </c>
      <c r="F1810">
        <v>0</v>
      </c>
      <c r="G1810">
        <v>0</v>
      </c>
      <c r="H1810" t="s">
        <v>9269</v>
      </c>
      <c r="I1810">
        <v>526.6875</v>
      </c>
      <c r="J1810" s="3">
        <f t="shared" si="28"/>
        <v>43746.629228773141</v>
      </c>
    </row>
    <row r="1811" spans="1:10" x14ac:dyDescent="0.25">
      <c r="A1811" s="1" t="s">
        <v>1810</v>
      </c>
      <c r="B1811">
        <v>393.75</v>
      </c>
      <c r="C1811">
        <v>20.531590000000001</v>
      </c>
      <c r="D1811">
        <v>43</v>
      </c>
      <c r="E1811">
        <v>0</v>
      </c>
      <c r="F1811">
        <v>0</v>
      </c>
      <c r="G1811">
        <v>0</v>
      </c>
      <c r="H1811" t="s">
        <v>9270</v>
      </c>
      <c r="I1811">
        <v>526.6875</v>
      </c>
      <c r="J1811" s="3">
        <f t="shared" si="28"/>
        <v>43746.629311990742</v>
      </c>
    </row>
    <row r="1812" spans="1:10" x14ac:dyDescent="0.25">
      <c r="A1812" s="1" t="s">
        <v>1811</v>
      </c>
      <c r="B1812">
        <v>393.75</v>
      </c>
      <c r="C1812">
        <v>20.584240000000001</v>
      </c>
      <c r="D1812">
        <v>43</v>
      </c>
      <c r="E1812">
        <v>0</v>
      </c>
      <c r="F1812">
        <v>0</v>
      </c>
      <c r="G1812">
        <v>0</v>
      </c>
      <c r="H1812" t="s">
        <v>9271</v>
      </c>
      <c r="I1812">
        <v>526.6875</v>
      </c>
      <c r="J1812" s="3">
        <f t="shared" si="28"/>
        <v>43746.629383622683</v>
      </c>
    </row>
    <row r="1813" spans="1:10" x14ac:dyDescent="0.25">
      <c r="A1813" s="1" t="s">
        <v>1812</v>
      </c>
      <c r="B1813">
        <v>393.75</v>
      </c>
      <c r="C1813">
        <v>20.584240000000001</v>
      </c>
      <c r="D1813">
        <v>41</v>
      </c>
      <c r="E1813">
        <v>0</v>
      </c>
      <c r="F1813">
        <v>0</v>
      </c>
      <c r="G1813">
        <v>0</v>
      </c>
      <c r="H1813" t="s">
        <v>9272</v>
      </c>
      <c r="I1813">
        <v>526.6875</v>
      </c>
      <c r="J1813" s="3">
        <f t="shared" si="28"/>
        <v>43746.629467418978</v>
      </c>
    </row>
    <row r="1814" spans="1:10" x14ac:dyDescent="0.25">
      <c r="A1814" s="1" t="s">
        <v>1813</v>
      </c>
      <c r="B1814">
        <v>393.75</v>
      </c>
      <c r="C1814">
        <v>20.531590000000001</v>
      </c>
      <c r="D1814">
        <v>41</v>
      </c>
      <c r="E1814">
        <v>0</v>
      </c>
      <c r="F1814">
        <v>0</v>
      </c>
      <c r="G1814">
        <v>0</v>
      </c>
      <c r="H1814" t="s">
        <v>9273</v>
      </c>
      <c r="I1814">
        <v>526.6875</v>
      </c>
      <c r="J1814" s="3">
        <f t="shared" si="28"/>
        <v>43746.629550868056</v>
      </c>
    </row>
    <row r="1815" spans="1:10" x14ac:dyDescent="0.25">
      <c r="A1815" s="1" t="s">
        <v>1814</v>
      </c>
      <c r="B1815">
        <v>393.75</v>
      </c>
      <c r="C1815">
        <v>20.531590000000001</v>
      </c>
      <c r="D1815">
        <v>41</v>
      </c>
      <c r="E1815">
        <v>0</v>
      </c>
      <c r="F1815">
        <v>0</v>
      </c>
      <c r="G1815">
        <v>0</v>
      </c>
      <c r="H1815" t="s">
        <v>9274</v>
      </c>
      <c r="I1815">
        <v>526.6875</v>
      </c>
      <c r="J1815" s="3">
        <f t="shared" si="28"/>
        <v>43746.629634085642</v>
      </c>
    </row>
    <row r="1816" spans="1:10" x14ac:dyDescent="0.25">
      <c r="A1816" s="1" t="s">
        <v>1815</v>
      </c>
      <c r="B1816">
        <v>393.75</v>
      </c>
      <c r="C1816">
        <v>20.584240000000001</v>
      </c>
      <c r="D1816">
        <v>41</v>
      </c>
      <c r="E1816">
        <v>0</v>
      </c>
      <c r="F1816">
        <v>0</v>
      </c>
      <c r="G1816">
        <v>0</v>
      </c>
      <c r="H1816" t="s">
        <v>9275</v>
      </c>
      <c r="I1816">
        <v>526.6875</v>
      </c>
      <c r="J1816" s="3">
        <f t="shared" si="28"/>
        <v>43746.629705729159</v>
      </c>
    </row>
    <row r="1817" spans="1:10" x14ac:dyDescent="0.25">
      <c r="A1817" s="1" t="s">
        <v>1816</v>
      </c>
      <c r="B1817">
        <v>393.75</v>
      </c>
      <c r="C1817">
        <v>20.584240000000001</v>
      </c>
      <c r="D1817">
        <v>42</v>
      </c>
      <c r="E1817">
        <v>0</v>
      </c>
      <c r="F1817">
        <v>0</v>
      </c>
      <c r="G1817">
        <v>0</v>
      </c>
      <c r="H1817" t="s">
        <v>9276</v>
      </c>
      <c r="I1817">
        <v>526.6875</v>
      </c>
      <c r="J1817" s="3">
        <f t="shared" si="28"/>
        <v>43746.629789409715</v>
      </c>
    </row>
    <row r="1818" spans="1:10" x14ac:dyDescent="0.25">
      <c r="A1818" s="1" t="s">
        <v>1817</v>
      </c>
      <c r="B1818">
        <v>393.75</v>
      </c>
      <c r="C1818">
        <v>20.584240000000001</v>
      </c>
      <c r="D1818">
        <v>42</v>
      </c>
      <c r="E1818">
        <v>0</v>
      </c>
      <c r="F1818">
        <v>0</v>
      </c>
      <c r="G1818">
        <v>0</v>
      </c>
      <c r="H1818" t="s">
        <v>9277</v>
      </c>
      <c r="I1818">
        <v>526.6875</v>
      </c>
      <c r="J1818" s="3">
        <f t="shared" si="28"/>
        <v>43746.629872847225</v>
      </c>
    </row>
    <row r="1819" spans="1:10" x14ac:dyDescent="0.25">
      <c r="A1819" s="1" t="s">
        <v>1818</v>
      </c>
      <c r="B1819">
        <v>393.75</v>
      </c>
      <c r="C1819">
        <v>20.531590000000001</v>
      </c>
      <c r="D1819">
        <v>41</v>
      </c>
      <c r="E1819">
        <v>0</v>
      </c>
      <c r="F1819">
        <v>0</v>
      </c>
      <c r="G1819">
        <v>0</v>
      </c>
      <c r="H1819" t="s">
        <v>9278</v>
      </c>
      <c r="I1819">
        <v>526.6875</v>
      </c>
      <c r="J1819" s="3">
        <f t="shared" si="28"/>
        <v>43746.629956296289</v>
      </c>
    </row>
    <row r="1820" spans="1:10" x14ac:dyDescent="0.25">
      <c r="A1820" s="1" t="s">
        <v>1819</v>
      </c>
      <c r="B1820">
        <v>393.75</v>
      </c>
      <c r="C1820">
        <v>20.531590000000001</v>
      </c>
      <c r="D1820">
        <v>38</v>
      </c>
      <c r="E1820">
        <v>0</v>
      </c>
      <c r="F1820">
        <v>0</v>
      </c>
      <c r="G1820">
        <v>0</v>
      </c>
      <c r="H1820" t="s">
        <v>9279</v>
      </c>
      <c r="I1820">
        <v>526.6875</v>
      </c>
      <c r="J1820" s="3">
        <f t="shared" si="28"/>
        <v>43746.630039895834</v>
      </c>
    </row>
    <row r="1821" spans="1:10" x14ac:dyDescent="0.25">
      <c r="A1821" s="1" t="s">
        <v>1820</v>
      </c>
      <c r="B1821">
        <v>393.75</v>
      </c>
      <c r="C1821">
        <v>20.584240000000001</v>
      </c>
      <c r="D1821">
        <v>40</v>
      </c>
      <c r="E1821">
        <v>0</v>
      </c>
      <c r="F1821">
        <v>0</v>
      </c>
      <c r="G1821">
        <v>0</v>
      </c>
      <c r="H1821" t="s">
        <v>9280</v>
      </c>
      <c r="I1821">
        <v>526.6875</v>
      </c>
      <c r="J1821" s="3">
        <f t="shared" si="28"/>
        <v>43746.630123101851</v>
      </c>
    </row>
    <row r="1822" spans="1:10" x14ac:dyDescent="0.25">
      <c r="A1822" s="1" t="s">
        <v>1821</v>
      </c>
      <c r="B1822">
        <v>412.5</v>
      </c>
      <c r="C1822">
        <v>20.584240000000001</v>
      </c>
      <c r="D1822">
        <v>40</v>
      </c>
      <c r="E1822">
        <v>0</v>
      </c>
      <c r="F1822">
        <v>0</v>
      </c>
      <c r="G1822">
        <v>0</v>
      </c>
      <c r="H1822" t="s">
        <v>9281</v>
      </c>
      <c r="I1822">
        <v>532.3125</v>
      </c>
      <c r="J1822" s="3">
        <f t="shared" si="28"/>
        <v>43746.630194745368</v>
      </c>
    </row>
    <row r="1823" spans="1:10" x14ac:dyDescent="0.25">
      <c r="A1823" s="1" t="s">
        <v>1822</v>
      </c>
      <c r="B1823">
        <v>393.75</v>
      </c>
      <c r="C1823">
        <v>20.531590000000001</v>
      </c>
      <c r="D1823">
        <v>37</v>
      </c>
      <c r="E1823">
        <v>0</v>
      </c>
      <c r="F1823">
        <v>0</v>
      </c>
      <c r="G1823">
        <v>0</v>
      </c>
      <c r="H1823" t="s">
        <v>9282</v>
      </c>
      <c r="I1823">
        <v>526.6875</v>
      </c>
      <c r="J1823" s="3">
        <f t="shared" si="28"/>
        <v>43746.630278645833</v>
      </c>
    </row>
    <row r="1824" spans="1:10" x14ac:dyDescent="0.25">
      <c r="A1824" s="1" t="s">
        <v>1823</v>
      </c>
      <c r="B1824">
        <v>393.75</v>
      </c>
      <c r="C1824">
        <v>20.531590000000001</v>
      </c>
      <c r="D1824">
        <v>37</v>
      </c>
      <c r="E1824">
        <v>0</v>
      </c>
      <c r="F1824">
        <v>0</v>
      </c>
      <c r="G1824">
        <v>0</v>
      </c>
      <c r="H1824" t="s">
        <v>9283</v>
      </c>
      <c r="I1824">
        <v>526.6875</v>
      </c>
      <c r="J1824" s="3">
        <f t="shared" si="28"/>
        <v>43746.630349942126</v>
      </c>
    </row>
    <row r="1825" spans="1:10" x14ac:dyDescent="0.25">
      <c r="A1825" s="1" t="s">
        <v>1824</v>
      </c>
      <c r="B1825">
        <v>393.75</v>
      </c>
      <c r="C1825">
        <v>20.584240000000001</v>
      </c>
      <c r="D1825">
        <v>37</v>
      </c>
      <c r="E1825">
        <v>0</v>
      </c>
      <c r="F1825">
        <v>0</v>
      </c>
      <c r="G1825">
        <v>0</v>
      </c>
      <c r="H1825" t="s">
        <v>9284</v>
      </c>
      <c r="I1825">
        <v>526.6875</v>
      </c>
      <c r="J1825" s="3">
        <f t="shared" si="28"/>
        <v>43746.630421458329</v>
      </c>
    </row>
    <row r="1826" spans="1:10" x14ac:dyDescent="0.25">
      <c r="A1826" s="1" t="s">
        <v>1825</v>
      </c>
      <c r="B1826">
        <v>393.75</v>
      </c>
      <c r="C1826">
        <v>20.584240000000001</v>
      </c>
      <c r="D1826">
        <v>37</v>
      </c>
      <c r="E1826">
        <v>0</v>
      </c>
      <c r="F1826">
        <v>0</v>
      </c>
      <c r="G1826">
        <v>0</v>
      </c>
      <c r="H1826" t="s">
        <v>9285</v>
      </c>
      <c r="I1826">
        <v>526.6875</v>
      </c>
      <c r="J1826" s="3">
        <f t="shared" si="28"/>
        <v>43746.630504687499</v>
      </c>
    </row>
    <row r="1827" spans="1:10" x14ac:dyDescent="0.25">
      <c r="A1827" s="1" t="s">
        <v>1826</v>
      </c>
      <c r="B1827">
        <v>393.75</v>
      </c>
      <c r="C1827">
        <v>20.531590000000001</v>
      </c>
      <c r="D1827">
        <v>37</v>
      </c>
      <c r="E1827">
        <v>0</v>
      </c>
      <c r="F1827">
        <v>0</v>
      </c>
      <c r="G1827">
        <v>0</v>
      </c>
      <c r="H1827" t="s">
        <v>9286</v>
      </c>
      <c r="I1827">
        <v>526.6875</v>
      </c>
      <c r="J1827" s="3">
        <f t="shared" si="28"/>
        <v>43746.630576319447</v>
      </c>
    </row>
    <row r="1828" spans="1:10" x14ac:dyDescent="0.25">
      <c r="A1828" s="1" t="s">
        <v>1827</v>
      </c>
      <c r="B1828">
        <v>393.75</v>
      </c>
      <c r="C1828">
        <v>20.584240000000001</v>
      </c>
      <c r="D1828">
        <v>40</v>
      </c>
      <c r="E1828">
        <v>0</v>
      </c>
      <c r="F1828">
        <v>0</v>
      </c>
      <c r="G1828">
        <v>0</v>
      </c>
      <c r="H1828" t="s">
        <v>9287</v>
      </c>
      <c r="I1828">
        <v>526.6875</v>
      </c>
      <c r="J1828" s="3">
        <f t="shared" si="28"/>
        <v>43746.630660023147</v>
      </c>
    </row>
    <row r="1829" spans="1:10" x14ac:dyDescent="0.25">
      <c r="A1829" s="1" t="s">
        <v>1828</v>
      </c>
      <c r="B1829">
        <v>393.75</v>
      </c>
      <c r="C1829">
        <v>20.584240000000001</v>
      </c>
      <c r="D1829">
        <v>39</v>
      </c>
      <c r="E1829">
        <v>0</v>
      </c>
      <c r="F1829">
        <v>0</v>
      </c>
      <c r="G1829">
        <v>0</v>
      </c>
      <c r="H1829" t="s">
        <v>9288</v>
      </c>
      <c r="I1829">
        <v>526.6875</v>
      </c>
      <c r="J1829" s="3">
        <f t="shared" si="28"/>
        <v>43746.63074346065</v>
      </c>
    </row>
    <row r="1830" spans="1:10" x14ac:dyDescent="0.25">
      <c r="A1830" s="1" t="s">
        <v>1829</v>
      </c>
      <c r="B1830">
        <v>428.125</v>
      </c>
      <c r="C1830">
        <v>20.531590000000001</v>
      </c>
      <c r="D1830">
        <v>39</v>
      </c>
      <c r="E1830">
        <v>0</v>
      </c>
      <c r="F1830">
        <v>0</v>
      </c>
      <c r="G1830">
        <v>0</v>
      </c>
      <c r="H1830" t="s">
        <v>9289</v>
      </c>
      <c r="I1830">
        <v>537</v>
      </c>
      <c r="J1830" s="3">
        <f t="shared" si="28"/>
        <v>43746.630838958336</v>
      </c>
    </row>
    <row r="1831" spans="1:10" x14ac:dyDescent="0.25">
      <c r="A1831" s="1" t="s">
        <v>1830</v>
      </c>
      <c r="B1831">
        <v>393.75</v>
      </c>
      <c r="C1831">
        <v>20.584240000000001</v>
      </c>
      <c r="D1831">
        <v>39</v>
      </c>
      <c r="E1831">
        <v>0</v>
      </c>
      <c r="F1831">
        <v>0</v>
      </c>
      <c r="G1831">
        <v>0</v>
      </c>
      <c r="H1831" t="s">
        <v>9290</v>
      </c>
      <c r="I1831">
        <v>526.6875</v>
      </c>
      <c r="J1831" s="3">
        <f t="shared" si="28"/>
        <v>43746.630922384262</v>
      </c>
    </row>
    <row r="1832" spans="1:10" x14ac:dyDescent="0.25">
      <c r="A1832" s="1" t="s">
        <v>1831</v>
      </c>
      <c r="B1832">
        <v>412.5</v>
      </c>
      <c r="C1832">
        <v>20.584240000000001</v>
      </c>
      <c r="D1832">
        <v>39</v>
      </c>
      <c r="E1832">
        <v>0</v>
      </c>
      <c r="F1832">
        <v>0</v>
      </c>
      <c r="G1832">
        <v>0</v>
      </c>
      <c r="H1832" t="s">
        <v>9291</v>
      </c>
      <c r="I1832">
        <v>532.3125</v>
      </c>
      <c r="J1832" s="3">
        <f t="shared" si="28"/>
        <v>43746.631017893516</v>
      </c>
    </row>
    <row r="1833" spans="1:10" x14ac:dyDescent="0.25">
      <c r="A1833" s="1" t="s">
        <v>1832</v>
      </c>
      <c r="B1833">
        <v>393.75</v>
      </c>
      <c r="C1833">
        <v>20.584240000000001</v>
      </c>
      <c r="D1833">
        <v>39</v>
      </c>
      <c r="E1833">
        <v>0</v>
      </c>
      <c r="F1833">
        <v>0</v>
      </c>
      <c r="G1833">
        <v>0</v>
      </c>
      <c r="H1833" t="s">
        <v>9292</v>
      </c>
      <c r="I1833">
        <v>526.6875</v>
      </c>
      <c r="J1833" s="3">
        <f t="shared" si="28"/>
        <v>43746.631113229167</v>
      </c>
    </row>
    <row r="1834" spans="1:10" x14ac:dyDescent="0.25">
      <c r="A1834" s="1" t="s">
        <v>1833</v>
      </c>
      <c r="B1834">
        <v>393.75</v>
      </c>
      <c r="C1834">
        <v>20.584240000000001</v>
      </c>
      <c r="D1834">
        <v>38</v>
      </c>
      <c r="E1834">
        <v>0</v>
      </c>
      <c r="F1834">
        <v>0</v>
      </c>
      <c r="G1834">
        <v>0</v>
      </c>
      <c r="H1834" t="s">
        <v>9293</v>
      </c>
      <c r="I1834">
        <v>526.6875</v>
      </c>
      <c r="J1834" s="3">
        <f t="shared" si="28"/>
        <v>43746.631196724535</v>
      </c>
    </row>
    <row r="1835" spans="1:10" x14ac:dyDescent="0.25">
      <c r="A1835" s="1" t="s">
        <v>1834</v>
      </c>
      <c r="B1835">
        <v>393.75</v>
      </c>
      <c r="C1835">
        <v>20.531590000000001</v>
      </c>
      <c r="D1835">
        <v>39</v>
      </c>
      <c r="E1835">
        <v>0</v>
      </c>
      <c r="F1835">
        <v>0</v>
      </c>
      <c r="G1835">
        <v>0</v>
      </c>
      <c r="H1835" t="s">
        <v>9294</v>
      </c>
      <c r="I1835">
        <v>526.6875</v>
      </c>
      <c r="J1835" s="3">
        <f t="shared" si="28"/>
        <v>43746.631280127309</v>
      </c>
    </row>
    <row r="1836" spans="1:10" x14ac:dyDescent="0.25">
      <c r="A1836" s="1" t="s">
        <v>1835</v>
      </c>
      <c r="B1836">
        <v>393.75</v>
      </c>
      <c r="C1836">
        <v>20.531590000000001</v>
      </c>
      <c r="D1836">
        <v>39</v>
      </c>
      <c r="E1836">
        <v>0</v>
      </c>
      <c r="F1836">
        <v>0</v>
      </c>
      <c r="G1836">
        <v>0</v>
      </c>
      <c r="H1836" t="s">
        <v>9295</v>
      </c>
      <c r="I1836">
        <v>526.6875</v>
      </c>
      <c r="J1836" s="3">
        <f t="shared" si="28"/>
        <v>43746.631363900458</v>
      </c>
    </row>
    <row r="1837" spans="1:10" x14ac:dyDescent="0.25">
      <c r="A1837" s="1" t="s">
        <v>1836</v>
      </c>
      <c r="B1837">
        <v>393.75</v>
      </c>
      <c r="C1837">
        <v>20.584240000000001</v>
      </c>
      <c r="D1837">
        <v>38</v>
      </c>
      <c r="E1837">
        <v>0</v>
      </c>
      <c r="F1837">
        <v>0</v>
      </c>
      <c r="G1837">
        <v>0</v>
      </c>
      <c r="H1837" t="s">
        <v>9296</v>
      </c>
      <c r="I1837">
        <v>526.6875</v>
      </c>
      <c r="J1837" s="3">
        <f t="shared" si="28"/>
        <v>43746.631435254625</v>
      </c>
    </row>
    <row r="1838" spans="1:10" x14ac:dyDescent="0.25">
      <c r="A1838" s="1" t="s">
        <v>1837</v>
      </c>
      <c r="B1838">
        <v>393.75</v>
      </c>
      <c r="C1838">
        <v>20.584240000000001</v>
      </c>
      <c r="D1838">
        <v>41</v>
      </c>
      <c r="E1838">
        <v>0</v>
      </c>
      <c r="F1838">
        <v>0</v>
      </c>
      <c r="G1838">
        <v>0</v>
      </c>
      <c r="H1838" t="s">
        <v>9297</v>
      </c>
      <c r="I1838">
        <v>526.6875</v>
      </c>
      <c r="J1838" s="3">
        <f t="shared" si="28"/>
        <v>43746.631518668983</v>
      </c>
    </row>
    <row r="1839" spans="1:10" x14ac:dyDescent="0.25">
      <c r="A1839" s="1" t="s">
        <v>1838</v>
      </c>
      <c r="B1839">
        <v>412.5</v>
      </c>
      <c r="C1839">
        <v>20.584240000000001</v>
      </c>
      <c r="D1839">
        <v>39</v>
      </c>
      <c r="E1839">
        <v>0</v>
      </c>
      <c r="F1839">
        <v>0</v>
      </c>
      <c r="G1839">
        <v>0</v>
      </c>
      <c r="H1839" t="s">
        <v>9298</v>
      </c>
      <c r="I1839">
        <v>532.125</v>
      </c>
      <c r="J1839" s="3">
        <f t="shared" si="28"/>
        <v>43746.631602245368</v>
      </c>
    </row>
    <row r="1840" spans="1:10" x14ac:dyDescent="0.25">
      <c r="A1840" s="1" t="s">
        <v>1839</v>
      </c>
      <c r="B1840">
        <v>393.75</v>
      </c>
      <c r="C1840">
        <v>20.531590000000001</v>
      </c>
      <c r="D1840">
        <v>39</v>
      </c>
      <c r="E1840">
        <v>0</v>
      </c>
      <c r="F1840">
        <v>0</v>
      </c>
      <c r="G1840">
        <v>0</v>
      </c>
      <c r="H1840" t="s">
        <v>9299</v>
      </c>
      <c r="I1840">
        <v>526.5</v>
      </c>
      <c r="J1840" s="3">
        <f t="shared" si="28"/>
        <v>43746.63168569444</v>
      </c>
    </row>
    <row r="1841" spans="1:10" x14ac:dyDescent="0.25">
      <c r="A1841" s="1" t="s">
        <v>1840</v>
      </c>
      <c r="B1841">
        <v>393.75</v>
      </c>
      <c r="C1841">
        <v>20.584240000000001</v>
      </c>
      <c r="D1841">
        <v>40</v>
      </c>
      <c r="E1841">
        <v>0</v>
      </c>
      <c r="F1841">
        <v>0</v>
      </c>
      <c r="G1841">
        <v>0</v>
      </c>
      <c r="H1841" t="s">
        <v>9300</v>
      </c>
      <c r="I1841">
        <v>526.6875</v>
      </c>
      <c r="J1841" s="3">
        <f t="shared" si="28"/>
        <v>43746.631769155087</v>
      </c>
    </row>
    <row r="1842" spans="1:10" x14ac:dyDescent="0.25">
      <c r="A1842" s="1" t="s">
        <v>1841</v>
      </c>
      <c r="B1842">
        <v>393.75</v>
      </c>
      <c r="C1842">
        <v>20.584240000000001</v>
      </c>
      <c r="D1842">
        <v>40</v>
      </c>
      <c r="E1842">
        <v>0</v>
      </c>
      <c r="F1842">
        <v>0</v>
      </c>
      <c r="G1842">
        <v>0</v>
      </c>
      <c r="H1842" t="s">
        <v>9301</v>
      </c>
      <c r="I1842">
        <v>526.6875</v>
      </c>
      <c r="J1842" s="3">
        <f t="shared" si="28"/>
        <v>43746.631852592589</v>
      </c>
    </row>
    <row r="1843" spans="1:10" x14ac:dyDescent="0.25">
      <c r="A1843" s="1" t="s">
        <v>1842</v>
      </c>
      <c r="B1843">
        <v>393.75</v>
      </c>
      <c r="C1843">
        <v>20.531590000000001</v>
      </c>
      <c r="D1843">
        <v>43</v>
      </c>
      <c r="E1843">
        <v>0</v>
      </c>
      <c r="F1843">
        <v>0</v>
      </c>
      <c r="G1843">
        <v>0</v>
      </c>
      <c r="H1843" t="s">
        <v>9302</v>
      </c>
      <c r="I1843">
        <v>526.6875</v>
      </c>
      <c r="J1843" s="3">
        <f t="shared" si="28"/>
        <v>43746.631936168975</v>
      </c>
    </row>
    <row r="1844" spans="1:10" x14ac:dyDescent="0.25">
      <c r="A1844" s="1" t="s">
        <v>1843</v>
      </c>
      <c r="B1844">
        <v>393.75</v>
      </c>
      <c r="C1844">
        <v>20.584240000000001</v>
      </c>
      <c r="D1844">
        <v>44</v>
      </c>
      <c r="E1844">
        <v>0</v>
      </c>
      <c r="F1844">
        <v>0</v>
      </c>
      <c r="G1844">
        <v>0</v>
      </c>
      <c r="H1844" t="s">
        <v>9303</v>
      </c>
      <c r="I1844">
        <v>526.6875</v>
      </c>
      <c r="J1844" s="3">
        <f t="shared" si="28"/>
        <v>43746.632019363424</v>
      </c>
    </row>
    <row r="1845" spans="1:10" x14ac:dyDescent="0.25">
      <c r="A1845" s="1" t="s">
        <v>1844</v>
      </c>
      <c r="B1845">
        <v>393.75</v>
      </c>
      <c r="C1845">
        <v>20.531590000000001</v>
      </c>
      <c r="D1845">
        <v>44</v>
      </c>
      <c r="E1845">
        <v>0</v>
      </c>
      <c r="F1845">
        <v>0</v>
      </c>
      <c r="G1845">
        <v>0</v>
      </c>
      <c r="H1845" t="s">
        <v>9304</v>
      </c>
      <c r="I1845">
        <v>526.6875</v>
      </c>
      <c r="J1845" s="3">
        <f t="shared" si="28"/>
        <v>43746.632091030093</v>
      </c>
    </row>
    <row r="1846" spans="1:10" x14ac:dyDescent="0.25">
      <c r="A1846" s="1" t="s">
        <v>1845</v>
      </c>
      <c r="B1846">
        <v>393.75</v>
      </c>
      <c r="C1846">
        <v>20.584240000000001</v>
      </c>
      <c r="D1846">
        <v>42</v>
      </c>
      <c r="E1846">
        <v>0</v>
      </c>
      <c r="F1846">
        <v>0</v>
      </c>
      <c r="G1846">
        <v>0</v>
      </c>
      <c r="H1846" t="s">
        <v>9305</v>
      </c>
      <c r="I1846">
        <v>526.6875</v>
      </c>
      <c r="J1846" s="3">
        <f t="shared" si="28"/>
        <v>43746.632174942126</v>
      </c>
    </row>
    <row r="1847" spans="1:10" x14ac:dyDescent="0.25">
      <c r="A1847" s="1" t="s">
        <v>1846</v>
      </c>
      <c r="B1847">
        <v>393.75</v>
      </c>
      <c r="C1847">
        <v>20.584240000000001</v>
      </c>
      <c r="D1847">
        <v>42</v>
      </c>
      <c r="E1847">
        <v>0</v>
      </c>
      <c r="F1847">
        <v>0</v>
      </c>
      <c r="G1847">
        <v>0</v>
      </c>
      <c r="H1847" t="s">
        <v>9306</v>
      </c>
      <c r="I1847">
        <v>526.6875</v>
      </c>
      <c r="J1847" s="3">
        <f t="shared" si="28"/>
        <v>43746.632258148144</v>
      </c>
    </row>
    <row r="1848" spans="1:10" x14ac:dyDescent="0.25">
      <c r="A1848" s="1" t="s">
        <v>1847</v>
      </c>
      <c r="B1848">
        <v>393.75</v>
      </c>
      <c r="C1848">
        <v>20.531590000000001</v>
      </c>
      <c r="D1848">
        <v>43</v>
      </c>
      <c r="E1848">
        <v>0</v>
      </c>
      <c r="F1848">
        <v>0</v>
      </c>
      <c r="G1848">
        <v>0</v>
      </c>
      <c r="H1848" t="s">
        <v>9307</v>
      </c>
      <c r="I1848">
        <v>526.6875</v>
      </c>
      <c r="J1848" s="3">
        <f t="shared" si="28"/>
        <v>43746.632341481476</v>
      </c>
    </row>
    <row r="1849" spans="1:10" x14ac:dyDescent="0.25">
      <c r="A1849" s="1" t="s">
        <v>1848</v>
      </c>
      <c r="B1849">
        <v>393.75</v>
      </c>
      <c r="C1849">
        <v>20.584240000000001</v>
      </c>
      <c r="D1849">
        <v>43</v>
      </c>
      <c r="E1849">
        <v>0</v>
      </c>
      <c r="F1849">
        <v>0</v>
      </c>
      <c r="G1849">
        <v>0</v>
      </c>
      <c r="H1849" t="s">
        <v>9308</v>
      </c>
      <c r="I1849">
        <v>526.6875</v>
      </c>
      <c r="J1849" s="3">
        <f t="shared" si="28"/>
        <v>43746.632425150463</v>
      </c>
    </row>
    <row r="1850" spans="1:10" x14ac:dyDescent="0.25">
      <c r="A1850" s="1" t="s">
        <v>1849</v>
      </c>
      <c r="B1850">
        <v>393.75</v>
      </c>
      <c r="C1850">
        <v>20.584240000000001</v>
      </c>
      <c r="D1850">
        <v>42</v>
      </c>
      <c r="E1850">
        <v>0</v>
      </c>
      <c r="F1850">
        <v>0</v>
      </c>
      <c r="G1850">
        <v>0</v>
      </c>
      <c r="H1850" t="s">
        <v>9309</v>
      </c>
      <c r="I1850">
        <v>526.5</v>
      </c>
      <c r="J1850" s="3">
        <f t="shared" si="28"/>
        <v>43746.632508275456</v>
      </c>
    </row>
    <row r="1851" spans="1:10" x14ac:dyDescent="0.25">
      <c r="A1851" s="1" t="s">
        <v>1850</v>
      </c>
      <c r="B1851">
        <v>412.5</v>
      </c>
      <c r="C1851">
        <v>20.584240000000001</v>
      </c>
      <c r="D1851">
        <v>42</v>
      </c>
      <c r="E1851">
        <v>0</v>
      </c>
      <c r="F1851">
        <v>0</v>
      </c>
      <c r="G1851">
        <v>0</v>
      </c>
      <c r="H1851" t="s">
        <v>9310</v>
      </c>
      <c r="I1851">
        <v>532.3125</v>
      </c>
      <c r="J1851" s="3">
        <f t="shared" si="28"/>
        <v>43746.632592199072</v>
      </c>
    </row>
    <row r="1852" spans="1:10" x14ac:dyDescent="0.25">
      <c r="A1852" s="1" t="s">
        <v>1851</v>
      </c>
      <c r="B1852">
        <v>393.75</v>
      </c>
      <c r="C1852">
        <v>20.584240000000001</v>
      </c>
      <c r="D1852">
        <v>42</v>
      </c>
      <c r="E1852">
        <v>0</v>
      </c>
      <c r="F1852">
        <v>0</v>
      </c>
      <c r="G1852">
        <v>0</v>
      </c>
      <c r="H1852" t="s">
        <v>9311</v>
      </c>
      <c r="I1852">
        <v>526.6875</v>
      </c>
      <c r="J1852" s="3">
        <f t="shared" si="28"/>
        <v>43746.632675624998</v>
      </c>
    </row>
    <row r="1853" spans="1:10" x14ac:dyDescent="0.25">
      <c r="A1853" s="1" t="s">
        <v>1852</v>
      </c>
      <c r="B1853">
        <v>393.75</v>
      </c>
      <c r="C1853">
        <v>20.584240000000001</v>
      </c>
      <c r="D1853">
        <v>41</v>
      </c>
      <c r="E1853">
        <v>0</v>
      </c>
      <c r="F1853">
        <v>0</v>
      </c>
      <c r="G1853">
        <v>0</v>
      </c>
      <c r="H1853" t="s">
        <v>9312</v>
      </c>
      <c r="I1853">
        <v>526.5</v>
      </c>
      <c r="J1853" s="3">
        <f t="shared" si="28"/>
        <v>43746.632747141201</v>
      </c>
    </row>
    <row r="1854" spans="1:10" x14ac:dyDescent="0.25">
      <c r="A1854" s="1" t="s">
        <v>1853</v>
      </c>
      <c r="B1854">
        <v>393.75</v>
      </c>
      <c r="C1854">
        <v>20.584240000000001</v>
      </c>
      <c r="D1854">
        <v>41</v>
      </c>
      <c r="E1854">
        <v>0</v>
      </c>
      <c r="F1854">
        <v>0</v>
      </c>
      <c r="G1854">
        <v>0</v>
      </c>
      <c r="H1854" t="s">
        <v>9313</v>
      </c>
      <c r="I1854">
        <v>526.6875</v>
      </c>
      <c r="J1854" s="3">
        <f t="shared" si="28"/>
        <v>43746.632830381939</v>
      </c>
    </row>
    <row r="1855" spans="1:10" x14ac:dyDescent="0.25">
      <c r="A1855" s="1" t="s">
        <v>1854</v>
      </c>
      <c r="B1855">
        <v>393.75</v>
      </c>
      <c r="C1855">
        <v>20.531590000000001</v>
      </c>
      <c r="D1855">
        <v>41</v>
      </c>
      <c r="E1855">
        <v>0</v>
      </c>
      <c r="F1855">
        <v>0</v>
      </c>
      <c r="G1855">
        <v>0</v>
      </c>
      <c r="H1855" t="s">
        <v>9314</v>
      </c>
      <c r="I1855">
        <v>526.6875</v>
      </c>
      <c r="J1855" s="3">
        <f t="shared" si="28"/>
        <v>43746.632902141202</v>
      </c>
    </row>
    <row r="1856" spans="1:10" x14ac:dyDescent="0.25">
      <c r="A1856" s="1" t="s">
        <v>1855</v>
      </c>
      <c r="B1856">
        <v>393.75</v>
      </c>
      <c r="C1856">
        <v>20.584240000000001</v>
      </c>
      <c r="D1856">
        <v>37</v>
      </c>
      <c r="E1856">
        <v>0</v>
      </c>
      <c r="F1856">
        <v>0</v>
      </c>
      <c r="G1856">
        <v>0</v>
      </c>
      <c r="H1856" t="s">
        <v>9315</v>
      </c>
      <c r="I1856">
        <v>526.6875</v>
      </c>
      <c r="J1856" s="3">
        <f t="shared" si="28"/>
        <v>43746.632985694443</v>
      </c>
    </row>
    <row r="1857" spans="1:10" x14ac:dyDescent="0.25">
      <c r="A1857" s="1" t="s">
        <v>1856</v>
      </c>
      <c r="B1857">
        <v>393.75</v>
      </c>
      <c r="C1857">
        <v>20.584240000000001</v>
      </c>
      <c r="D1857">
        <v>38</v>
      </c>
      <c r="E1857">
        <v>0</v>
      </c>
      <c r="F1857">
        <v>0</v>
      </c>
      <c r="G1857">
        <v>0</v>
      </c>
      <c r="H1857" t="s">
        <v>9316</v>
      </c>
      <c r="I1857">
        <v>526.6875</v>
      </c>
      <c r="J1857" s="3">
        <f t="shared" si="28"/>
        <v>43746.633069270836</v>
      </c>
    </row>
    <row r="1858" spans="1:10" x14ac:dyDescent="0.25">
      <c r="A1858" s="1" t="s">
        <v>1857</v>
      </c>
      <c r="B1858">
        <v>393.75</v>
      </c>
      <c r="C1858">
        <v>20.584240000000001</v>
      </c>
      <c r="D1858">
        <v>38</v>
      </c>
      <c r="E1858">
        <v>0</v>
      </c>
      <c r="F1858">
        <v>0</v>
      </c>
      <c r="G1858">
        <v>0</v>
      </c>
      <c r="H1858" t="s">
        <v>9317</v>
      </c>
      <c r="I1858">
        <v>526.6875</v>
      </c>
      <c r="J1858" s="3">
        <f t="shared" si="28"/>
        <v>43746.633152592585</v>
      </c>
    </row>
    <row r="1859" spans="1:10" x14ac:dyDescent="0.25">
      <c r="A1859" s="1" t="s">
        <v>1858</v>
      </c>
      <c r="B1859">
        <v>412.5</v>
      </c>
      <c r="C1859">
        <v>20.584240000000001</v>
      </c>
      <c r="D1859">
        <v>38</v>
      </c>
      <c r="E1859">
        <v>0</v>
      </c>
      <c r="F1859">
        <v>0</v>
      </c>
      <c r="G1859">
        <v>0</v>
      </c>
      <c r="H1859" t="s">
        <v>9318</v>
      </c>
      <c r="I1859">
        <v>532.3125</v>
      </c>
      <c r="J1859" s="3">
        <f t="shared" ref="J1859:J1922" si="29">(H1859/86400000)+25569+(7/24)</f>
        <v>43746.63322423611</v>
      </c>
    </row>
    <row r="1860" spans="1:10" x14ac:dyDescent="0.25">
      <c r="A1860" s="1" t="s">
        <v>1859</v>
      </c>
      <c r="B1860">
        <v>393.75</v>
      </c>
      <c r="C1860">
        <v>20.584240000000001</v>
      </c>
      <c r="D1860">
        <v>39</v>
      </c>
      <c r="E1860">
        <v>0</v>
      </c>
      <c r="F1860">
        <v>0</v>
      </c>
      <c r="G1860">
        <v>0</v>
      </c>
      <c r="H1860" t="s">
        <v>9319</v>
      </c>
      <c r="I1860">
        <v>526.6875</v>
      </c>
      <c r="J1860" s="3">
        <f t="shared" si="29"/>
        <v>43746.633307685181</v>
      </c>
    </row>
    <row r="1861" spans="1:10" x14ac:dyDescent="0.25">
      <c r="A1861" s="1" t="s">
        <v>1860</v>
      </c>
      <c r="B1861">
        <v>393.75</v>
      </c>
      <c r="C1861">
        <v>20.584240000000001</v>
      </c>
      <c r="D1861">
        <v>38</v>
      </c>
      <c r="E1861">
        <v>0</v>
      </c>
      <c r="F1861">
        <v>0</v>
      </c>
      <c r="G1861">
        <v>0</v>
      </c>
      <c r="H1861" t="s">
        <v>9320</v>
      </c>
      <c r="I1861">
        <v>526.6875</v>
      </c>
      <c r="J1861" s="3">
        <f t="shared" si="29"/>
        <v>43746.633391261574</v>
      </c>
    </row>
    <row r="1862" spans="1:10" x14ac:dyDescent="0.25">
      <c r="A1862" s="1" t="s">
        <v>1861</v>
      </c>
      <c r="B1862">
        <v>393.75</v>
      </c>
      <c r="C1862">
        <v>20.584240000000001</v>
      </c>
      <c r="D1862">
        <v>38</v>
      </c>
      <c r="E1862">
        <v>0</v>
      </c>
      <c r="F1862">
        <v>0</v>
      </c>
      <c r="G1862">
        <v>0</v>
      </c>
      <c r="H1862" t="s">
        <v>9321</v>
      </c>
      <c r="I1862">
        <v>526.6875</v>
      </c>
      <c r="J1862" s="3">
        <f t="shared" si="29"/>
        <v>43746.633486747683</v>
      </c>
    </row>
    <row r="1863" spans="1:10" x14ac:dyDescent="0.25">
      <c r="A1863" s="1" t="s">
        <v>1862</v>
      </c>
      <c r="B1863">
        <v>393.75</v>
      </c>
      <c r="C1863">
        <v>20.584240000000001</v>
      </c>
      <c r="D1863">
        <v>42</v>
      </c>
      <c r="E1863">
        <v>0</v>
      </c>
      <c r="F1863">
        <v>0</v>
      </c>
      <c r="G1863">
        <v>0</v>
      </c>
      <c r="H1863" t="s">
        <v>9322</v>
      </c>
      <c r="I1863">
        <v>526.5</v>
      </c>
      <c r="J1863" s="3">
        <f t="shared" si="29"/>
        <v>43746.633582303235</v>
      </c>
    </row>
    <row r="1864" spans="1:10" x14ac:dyDescent="0.25">
      <c r="A1864" s="1" t="s">
        <v>1863</v>
      </c>
      <c r="B1864">
        <v>393.75</v>
      </c>
      <c r="C1864">
        <v>20.584240000000001</v>
      </c>
      <c r="D1864">
        <v>42</v>
      </c>
      <c r="E1864">
        <v>0</v>
      </c>
      <c r="F1864">
        <v>0</v>
      </c>
      <c r="G1864">
        <v>0</v>
      </c>
      <c r="H1864" t="s">
        <v>9323</v>
      </c>
      <c r="I1864">
        <v>526.6875</v>
      </c>
      <c r="J1864" s="3">
        <f t="shared" si="29"/>
        <v>43746.633665451387</v>
      </c>
    </row>
    <row r="1865" spans="1:10" x14ac:dyDescent="0.25">
      <c r="A1865" s="1" t="s">
        <v>1864</v>
      </c>
      <c r="B1865">
        <v>393.75</v>
      </c>
      <c r="C1865">
        <v>20.584240000000001</v>
      </c>
      <c r="D1865">
        <v>41</v>
      </c>
      <c r="E1865">
        <v>0</v>
      </c>
      <c r="F1865">
        <v>0</v>
      </c>
      <c r="G1865">
        <v>0</v>
      </c>
      <c r="H1865" t="s">
        <v>9324</v>
      </c>
      <c r="I1865">
        <v>526.6875</v>
      </c>
      <c r="J1865" s="3">
        <f t="shared" si="29"/>
        <v>43746.633748865737</v>
      </c>
    </row>
    <row r="1866" spans="1:10" x14ac:dyDescent="0.25">
      <c r="A1866" s="1" t="s">
        <v>1865</v>
      </c>
      <c r="B1866">
        <v>393.75</v>
      </c>
      <c r="C1866">
        <v>20.584240000000001</v>
      </c>
      <c r="D1866">
        <v>42</v>
      </c>
      <c r="E1866">
        <v>0</v>
      </c>
      <c r="F1866">
        <v>0</v>
      </c>
      <c r="G1866">
        <v>0</v>
      </c>
      <c r="H1866" t="s">
        <v>9325</v>
      </c>
      <c r="I1866">
        <v>526.6875</v>
      </c>
      <c r="J1866" s="3">
        <f t="shared" si="29"/>
        <v>43746.633832557869</v>
      </c>
    </row>
    <row r="1867" spans="1:10" x14ac:dyDescent="0.25">
      <c r="A1867" s="1" t="s">
        <v>1866</v>
      </c>
      <c r="B1867">
        <v>393.75</v>
      </c>
      <c r="C1867">
        <v>20.584240000000001</v>
      </c>
      <c r="D1867">
        <v>41</v>
      </c>
      <c r="E1867">
        <v>0</v>
      </c>
      <c r="F1867">
        <v>0</v>
      </c>
      <c r="G1867">
        <v>0</v>
      </c>
      <c r="H1867" t="s">
        <v>9326</v>
      </c>
      <c r="I1867">
        <v>526.6875</v>
      </c>
      <c r="J1867" s="3">
        <f t="shared" si="29"/>
        <v>43746.633915659717</v>
      </c>
    </row>
    <row r="1868" spans="1:10" x14ac:dyDescent="0.25">
      <c r="A1868" s="1" t="s">
        <v>1867</v>
      </c>
      <c r="B1868">
        <v>393.75</v>
      </c>
      <c r="C1868">
        <v>20.584240000000001</v>
      </c>
      <c r="D1868">
        <v>41</v>
      </c>
      <c r="E1868">
        <v>0</v>
      </c>
      <c r="F1868">
        <v>0</v>
      </c>
      <c r="G1868">
        <v>0</v>
      </c>
      <c r="H1868" t="s">
        <v>9327</v>
      </c>
      <c r="I1868">
        <v>526.6875</v>
      </c>
      <c r="J1868" s="3">
        <f t="shared" si="29"/>
        <v>43746.633987314817</v>
      </c>
    </row>
    <row r="1869" spans="1:10" x14ac:dyDescent="0.25">
      <c r="A1869" s="1" t="s">
        <v>1868</v>
      </c>
      <c r="B1869">
        <v>393.75</v>
      </c>
      <c r="C1869">
        <v>20.584240000000001</v>
      </c>
      <c r="D1869">
        <v>41</v>
      </c>
      <c r="E1869">
        <v>0</v>
      </c>
      <c r="F1869">
        <v>0</v>
      </c>
      <c r="G1869">
        <v>0</v>
      </c>
      <c r="H1869" t="s">
        <v>9328</v>
      </c>
      <c r="I1869">
        <v>526.6875</v>
      </c>
      <c r="J1869" s="3">
        <f t="shared" si="29"/>
        <v>43746.634071087959</v>
      </c>
    </row>
    <row r="1870" spans="1:10" x14ac:dyDescent="0.25">
      <c r="A1870" s="1" t="s">
        <v>1869</v>
      </c>
      <c r="B1870">
        <v>393.75</v>
      </c>
      <c r="C1870">
        <v>20.584240000000001</v>
      </c>
      <c r="D1870">
        <v>40</v>
      </c>
      <c r="E1870">
        <v>0</v>
      </c>
      <c r="F1870">
        <v>0</v>
      </c>
      <c r="G1870">
        <v>0</v>
      </c>
      <c r="H1870" t="s">
        <v>9329</v>
      </c>
      <c r="I1870">
        <v>526.6875</v>
      </c>
      <c r="J1870" s="3">
        <f t="shared" si="29"/>
        <v>43746.634154409716</v>
      </c>
    </row>
    <row r="1871" spans="1:10" x14ac:dyDescent="0.25">
      <c r="A1871" s="1" t="s">
        <v>1870</v>
      </c>
      <c r="B1871">
        <v>393.75</v>
      </c>
      <c r="C1871">
        <v>20.584240000000001</v>
      </c>
      <c r="D1871">
        <v>40</v>
      </c>
      <c r="E1871">
        <v>0</v>
      </c>
      <c r="F1871">
        <v>0</v>
      </c>
      <c r="G1871">
        <v>0</v>
      </c>
      <c r="H1871" t="s">
        <v>9330</v>
      </c>
      <c r="I1871">
        <v>526.6875</v>
      </c>
      <c r="J1871" s="3">
        <f t="shared" si="29"/>
        <v>43746.634237754632</v>
      </c>
    </row>
    <row r="1872" spans="1:10" x14ac:dyDescent="0.25">
      <c r="A1872" s="1" t="s">
        <v>1871</v>
      </c>
      <c r="B1872">
        <v>393.75</v>
      </c>
      <c r="C1872">
        <v>20.531590000000001</v>
      </c>
      <c r="D1872">
        <v>40</v>
      </c>
      <c r="E1872">
        <v>0</v>
      </c>
      <c r="F1872">
        <v>0</v>
      </c>
      <c r="G1872">
        <v>0</v>
      </c>
      <c r="H1872" t="s">
        <v>9331</v>
      </c>
      <c r="I1872">
        <v>526.6875</v>
      </c>
      <c r="J1872" s="3">
        <f t="shared" si="29"/>
        <v>43746.634309525463</v>
      </c>
    </row>
    <row r="1873" spans="1:10" x14ac:dyDescent="0.25">
      <c r="A1873" s="1" t="s">
        <v>1872</v>
      </c>
      <c r="B1873">
        <v>412.5</v>
      </c>
      <c r="C1873">
        <v>20.531590000000001</v>
      </c>
      <c r="D1873">
        <v>39</v>
      </c>
      <c r="E1873">
        <v>0</v>
      </c>
      <c r="F1873">
        <v>0</v>
      </c>
      <c r="G1873">
        <v>0</v>
      </c>
      <c r="H1873" t="s">
        <v>9332</v>
      </c>
      <c r="I1873">
        <v>532.3125</v>
      </c>
      <c r="J1873" s="3">
        <f t="shared" si="29"/>
        <v>43746.634393090273</v>
      </c>
    </row>
    <row r="1874" spans="1:10" x14ac:dyDescent="0.25">
      <c r="A1874" s="1" t="s">
        <v>1873</v>
      </c>
      <c r="B1874">
        <v>393.75</v>
      </c>
      <c r="C1874">
        <v>20.584240000000001</v>
      </c>
      <c r="D1874">
        <v>39</v>
      </c>
      <c r="E1874">
        <v>0</v>
      </c>
      <c r="F1874">
        <v>0</v>
      </c>
      <c r="G1874">
        <v>0</v>
      </c>
      <c r="H1874" t="s">
        <v>9333</v>
      </c>
      <c r="I1874">
        <v>526.6875</v>
      </c>
      <c r="J1874" s="3">
        <f t="shared" si="29"/>
        <v>43746.634476539351</v>
      </c>
    </row>
    <row r="1875" spans="1:10" x14ac:dyDescent="0.25">
      <c r="A1875" s="1" t="s">
        <v>1874</v>
      </c>
      <c r="B1875">
        <v>393.75</v>
      </c>
      <c r="C1875">
        <v>20.584240000000001</v>
      </c>
      <c r="D1875">
        <v>40</v>
      </c>
      <c r="E1875">
        <v>0</v>
      </c>
      <c r="F1875">
        <v>0</v>
      </c>
      <c r="G1875">
        <v>0</v>
      </c>
      <c r="H1875" t="s">
        <v>9334</v>
      </c>
      <c r="I1875">
        <v>526.6875</v>
      </c>
      <c r="J1875" s="3">
        <f t="shared" si="29"/>
        <v>43746.634559988423</v>
      </c>
    </row>
    <row r="1876" spans="1:10" x14ac:dyDescent="0.25">
      <c r="A1876" s="1" t="s">
        <v>1875</v>
      </c>
      <c r="B1876">
        <v>393.75</v>
      </c>
      <c r="C1876">
        <v>20.584240000000001</v>
      </c>
      <c r="D1876">
        <v>40</v>
      </c>
      <c r="E1876">
        <v>0</v>
      </c>
      <c r="F1876">
        <v>0</v>
      </c>
      <c r="G1876">
        <v>0</v>
      </c>
      <c r="H1876" t="s">
        <v>9335</v>
      </c>
      <c r="I1876">
        <v>526.6875</v>
      </c>
      <c r="J1876" s="3">
        <f t="shared" si="29"/>
        <v>43746.634643437494</v>
      </c>
    </row>
    <row r="1877" spans="1:10" x14ac:dyDescent="0.25">
      <c r="A1877" s="1" t="s">
        <v>1876</v>
      </c>
      <c r="B1877">
        <v>393.75</v>
      </c>
      <c r="C1877">
        <v>20.478950000000001</v>
      </c>
      <c r="D1877">
        <v>38</v>
      </c>
      <c r="E1877">
        <v>0</v>
      </c>
      <c r="F1877">
        <v>0</v>
      </c>
      <c r="G1877">
        <v>0</v>
      </c>
      <c r="H1877" t="s">
        <v>9336</v>
      </c>
      <c r="I1877">
        <v>526.6875</v>
      </c>
      <c r="J1877" s="3">
        <f t="shared" si="29"/>
        <v>43746.634726643511</v>
      </c>
    </row>
    <row r="1878" spans="1:10" x14ac:dyDescent="0.25">
      <c r="A1878" s="1" t="s">
        <v>1877</v>
      </c>
      <c r="B1878">
        <v>393.75</v>
      </c>
      <c r="C1878">
        <v>20.584240000000001</v>
      </c>
      <c r="D1878">
        <v>38</v>
      </c>
      <c r="E1878">
        <v>0</v>
      </c>
      <c r="F1878">
        <v>0</v>
      </c>
      <c r="G1878">
        <v>0</v>
      </c>
      <c r="H1878" t="s">
        <v>9337</v>
      </c>
      <c r="I1878">
        <v>526.6875</v>
      </c>
      <c r="J1878" s="3">
        <f t="shared" si="29"/>
        <v>43746.634798043982</v>
      </c>
    </row>
    <row r="1879" spans="1:10" x14ac:dyDescent="0.25">
      <c r="A1879" s="1" t="s">
        <v>1878</v>
      </c>
      <c r="B1879">
        <v>393.75</v>
      </c>
      <c r="C1879">
        <v>20.584240000000001</v>
      </c>
      <c r="D1879">
        <v>39</v>
      </c>
      <c r="E1879">
        <v>0</v>
      </c>
      <c r="F1879">
        <v>0</v>
      </c>
      <c r="G1879">
        <v>0</v>
      </c>
      <c r="H1879" t="s">
        <v>9338</v>
      </c>
      <c r="I1879">
        <v>526.5</v>
      </c>
      <c r="J1879" s="3">
        <f t="shared" si="29"/>
        <v>43746.634870162037</v>
      </c>
    </row>
    <row r="1880" spans="1:10" x14ac:dyDescent="0.25">
      <c r="A1880" s="1" t="s">
        <v>1879</v>
      </c>
      <c r="B1880">
        <v>393.75</v>
      </c>
      <c r="C1880">
        <v>20.584240000000001</v>
      </c>
      <c r="D1880">
        <v>39</v>
      </c>
      <c r="E1880">
        <v>0</v>
      </c>
      <c r="F1880">
        <v>0</v>
      </c>
      <c r="G1880">
        <v>0</v>
      </c>
      <c r="H1880" t="s">
        <v>9339</v>
      </c>
      <c r="I1880">
        <v>526.6875</v>
      </c>
      <c r="J1880" s="3">
        <f t="shared" si="29"/>
        <v>43746.634953622684</v>
      </c>
    </row>
    <row r="1881" spans="1:10" x14ac:dyDescent="0.25">
      <c r="A1881" s="1" t="s">
        <v>1880</v>
      </c>
      <c r="B1881">
        <v>412.5</v>
      </c>
      <c r="C1881">
        <v>20.584240000000001</v>
      </c>
      <c r="D1881">
        <v>40</v>
      </c>
      <c r="E1881">
        <v>0</v>
      </c>
      <c r="F1881">
        <v>0</v>
      </c>
      <c r="G1881">
        <v>0</v>
      </c>
      <c r="H1881" t="s">
        <v>9340</v>
      </c>
      <c r="I1881">
        <v>532.125</v>
      </c>
      <c r="J1881" s="3">
        <f t="shared" si="29"/>
        <v>43746.635025138887</v>
      </c>
    </row>
    <row r="1882" spans="1:10" x14ac:dyDescent="0.25">
      <c r="A1882" s="1" t="s">
        <v>1881</v>
      </c>
      <c r="B1882">
        <v>393.75</v>
      </c>
      <c r="C1882">
        <v>20.531590000000001</v>
      </c>
      <c r="D1882">
        <v>40</v>
      </c>
      <c r="E1882">
        <v>0</v>
      </c>
      <c r="F1882">
        <v>0</v>
      </c>
      <c r="G1882">
        <v>0</v>
      </c>
      <c r="H1882" t="s">
        <v>9341</v>
      </c>
      <c r="I1882">
        <v>526.6875</v>
      </c>
      <c r="J1882" s="3">
        <f t="shared" si="29"/>
        <v>43746.635108252311</v>
      </c>
    </row>
    <row r="1883" spans="1:10" x14ac:dyDescent="0.25">
      <c r="A1883" s="1" t="s">
        <v>1882</v>
      </c>
      <c r="B1883">
        <v>393.75</v>
      </c>
      <c r="C1883">
        <v>20.584240000000001</v>
      </c>
      <c r="D1883">
        <v>40</v>
      </c>
      <c r="E1883">
        <v>0</v>
      </c>
      <c r="F1883">
        <v>0</v>
      </c>
      <c r="G1883">
        <v>0</v>
      </c>
      <c r="H1883" t="s">
        <v>9342</v>
      </c>
      <c r="I1883">
        <v>526.5</v>
      </c>
      <c r="J1883" s="3">
        <f t="shared" si="29"/>
        <v>43746.635179872683</v>
      </c>
    </row>
    <row r="1884" spans="1:10" x14ac:dyDescent="0.25">
      <c r="A1884" s="1" t="s">
        <v>1883</v>
      </c>
      <c r="B1884">
        <v>418.75</v>
      </c>
      <c r="C1884">
        <v>20.531590000000001</v>
      </c>
      <c r="D1884">
        <v>39</v>
      </c>
      <c r="E1884">
        <v>0</v>
      </c>
      <c r="F1884">
        <v>0</v>
      </c>
      <c r="G1884">
        <v>0</v>
      </c>
      <c r="H1884" t="s">
        <v>9343</v>
      </c>
      <c r="I1884">
        <v>534.1875</v>
      </c>
      <c r="J1884" s="3">
        <f t="shared" si="29"/>
        <v>43746.635263680553</v>
      </c>
    </row>
    <row r="1885" spans="1:10" x14ac:dyDescent="0.25">
      <c r="A1885" s="1" t="s">
        <v>1884</v>
      </c>
      <c r="B1885">
        <v>393.75</v>
      </c>
      <c r="C1885">
        <v>20.584240000000001</v>
      </c>
      <c r="D1885">
        <v>40</v>
      </c>
      <c r="E1885">
        <v>0</v>
      </c>
      <c r="F1885">
        <v>0</v>
      </c>
      <c r="G1885">
        <v>0</v>
      </c>
      <c r="H1885" t="s">
        <v>9344</v>
      </c>
      <c r="I1885">
        <v>526.6875</v>
      </c>
      <c r="J1885" s="3">
        <f t="shared" si="29"/>
        <v>43746.635347118056</v>
      </c>
    </row>
    <row r="1886" spans="1:10" x14ac:dyDescent="0.25">
      <c r="A1886" s="1" t="s">
        <v>1885</v>
      </c>
      <c r="B1886">
        <v>393.75</v>
      </c>
      <c r="C1886">
        <v>20.584240000000001</v>
      </c>
      <c r="D1886">
        <v>41</v>
      </c>
      <c r="E1886">
        <v>0</v>
      </c>
      <c r="F1886">
        <v>0</v>
      </c>
      <c r="G1886">
        <v>0</v>
      </c>
      <c r="H1886" t="s">
        <v>9345</v>
      </c>
      <c r="I1886">
        <v>526.5</v>
      </c>
      <c r="J1886" s="3">
        <f t="shared" si="29"/>
        <v>43746.635430370363</v>
      </c>
    </row>
    <row r="1887" spans="1:10" x14ac:dyDescent="0.25">
      <c r="A1887" s="1" t="s">
        <v>1886</v>
      </c>
      <c r="B1887">
        <v>393.75</v>
      </c>
      <c r="C1887">
        <v>20.584240000000001</v>
      </c>
      <c r="D1887">
        <v>41</v>
      </c>
      <c r="E1887">
        <v>0</v>
      </c>
      <c r="F1887">
        <v>0</v>
      </c>
      <c r="G1887">
        <v>0</v>
      </c>
      <c r="H1887" t="s">
        <v>9346</v>
      </c>
      <c r="I1887">
        <v>526.875</v>
      </c>
      <c r="J1887" s="3">
        <f t="shared" si="29"/>
        <v>43746.635502118057</v>
      </c>
    </row>
    <row r="1888" spans="1:10" x14ac:dyDescent="0.25">
      <c r="A1888" s="1" t="s">
        <v>1887</v>
      </c>
      <c r="B1888">
        <v>393.75</v>
      </c>
      <c r="C1888">
        <v>20.584240000000001</v>
      </c>
      <c r="D1888">
        <v>39</v>
      </c>
      <c r="E1888">
        <v>0</v>
      </c>
      <c r="F1888">
        <v>0</v>
      </c>
      <c r="G1888">
        <v>0</v>
      </c>
      <c r="H1888" t="s">
        <v>9347</v>
      </c>
      <c r="I1888">
        <v>526.5</v>
      </c>
      <c r="J1888" s="3">
        <f t="shared" si="29"/>
        <v>43746.635597256944</v>
      </c>
    </row>
    <row r="1889" spans="1:10" x14ac:dyDescent="0.25">
      <c r="A1889" s="1" t="s">
        <v>1888</v>
      </c>
      <c r="B1889">
        <v>393.75</v>
      </c>
      <c r="C1889">
        <v>20.584240000000001</v>
      </c>
      <c r="D1889">
        <v>39</v>
      </c>
      <c r="E1889">
        <v>0</v>
      </c>
      <c r="F1889">
        <v>0</v>
      </c>
      <c r="G1889">
        <v>0</v>
      </c>
      <c r="H1889" t="s">
        <v>9348</v>
      </c>
      <c r="I1889">
        <v>526.6875</v>
      </c>
      <c r="J1889" s="3">
        <f t="shared" si="29"/>
        <v>43746.635668773146</v>
      </c>
    </row>
    <row r="1890" spans="1:10" x14ac:dyDescent="0.25">
      <c r="A1890" s="1" t="s">
        <v>1889</v>
      </c>
      <c r="B1890">
        <v>393.75</v>
      </c>
      <c r="C1890">
        <v>20.584240000000001</v>
      </c>
      <c r="D1890">
        <v>42</v>
      </c>
      <c r="E1890">
        <v>0</v>
      </c>
      <c r="F1890">
        <v>0</v>
      </c>
      <c r="G1890">
        <v>0</v>
      </c>
      <c r="H1890" t="s">
        <v>9349</v>
      </c>
      <c r="I1890">
        <v>526.6875</v>
      </c>
      <c r="J1890" s="3">
        <f t="shared" si="29"/>
        <v>43746.635752581016</v>
      </c>
    </row>
    <row r="1891" spans="1:10" x14ac:dyDescent="0.25">
      <c r="A1891" s="1" t="s">
        <v>1890</v>
      </c>
      <c r="B1891">
        <v>393.75</v>
      </c>
      <c r="C1891">
        <v>20.584240000000001</v>
      </c>
      <c r="D1891">
        <v>41</v>
      </c>
      <c r="E1891">
        <v>0</v>
      </c>
      <c r="F1891">
        <v>0</v>
      </c>
      <c r="G1891">
        <v>0</v>
      </c>
      <c r="H1891" t="s">
        <v>9350</v>
      </c>
      <c r="I1891">
        <v>526.5</v>
      </c>
      <c r="J1891" s="3">
        <f t="shared" si="29"/>
        <v>43746.635836006943</v>
      </c>
    </row>
    <row r="1892" spans="1:10" x14ac:dyDescent="0.25">
      <c r="A1892" s="1" t="s">
        <v>1891</v>
      </c>
      <c r="B1892">
        <v>393.75</v>
      </c>
      <c r="C1892">
        <v>20.584240000000001</v>
      </c>
      <c r="D1892">
        <v>40</v>
      </c>
      <c r="E1892">
        <v>0</v>
      </c>
      <c r="F1892">
        <v>0</v>
      </c>
      <c r="G1892">
        <v>0</v>
      </c>
      <c r="H1892" t="s">
        <v>9351</v>
      </c>
      <c r="I1892">
        <v>526.6875</v>
      </c>
      <c r="J1892" s="3">
        <f t="shared" si="29"/>
        <v>43746.635919236105</v>
      </c>
    </row>
    <row r="1893" spans="1:10" x14ac:dyDescent="0.25">
      <c r="A1893" s="1" t="s">
        <v>1892</v>
      </c>
      <c r="B1893">
        <v>393.75</v>
      </c>
      <c r="C1893">
        <v>20.531590000000001</v>
      </c>
      <c r="D1893">
        <v>40</v>
      </c>
      <c r="E1893">
        <v>0</v>
      </c>
      <c r="F1893">
        <v>0</v>
      </c>
      <c r="G1893">
        <v>0</v>
      </c>
      <c r="H1893" t="s">
        <v>9352</v>
      </c>
      <c r="I1893">
        <v>526.6875</v>
      </c>
      <c r="J1893" s="3">
        <f t="shared" si="29"/>
        <v>43746.635991076386</v>
      </c>
    </row>
    <row r="1894" spans="1:10" x14ac:dyDescent="0.25">
      <c r="A1894" s="1" t="s">
        <v>1893</v>
      </c>
      <c r="B1894">
        <v>393.75</v>
      </c>
      <c r="C1894">
        <v>20.584240000000001</v>
      </c>
      <c r="D1894">
        <v>41</v>
      </c>
      <c r="E1894">
        <v>0</v>
      </c>
      <c r="F1894">
        <v>0</v>
      </c>
      <c r="G1894">
        <v>0</v>
      </c>
      <c r="H1894" t="s">
        <v>9353</v>
      </c>
      <c r="I1894">
        <v>526.6875</v>
      </c>
      <c r="J1894" s="3">
        <f t="shared" si="29"/>
        <v>43746.636088067127</v>
      </c>
    </row>
    <row r="1895" spans="1:10" x14ac:dyDescent="0.25">
      <c r="A1895" s="1" t="s">
        <v>1894</v>
      </c>
      <c r="B1895">
        <v>393.75</v>
      </c>
      <c r="C1895">
        <v>20.584240000000001</v>
      </c>
      <c r="D1895">
        <v>38</v>
      </c>
      <c r="E1895">
        <v>0</v>
      </c>
      <c r="F1895">
        <v>0</v>
      </c>
      <c r="G1895">
        <v>0</v>
      </c>
      <c r="H1895" t="s">
        <v>9354</v>
      </c>
      <c r="I1895">
        <v>526.6875</v>
      </c>
      <c r="J1895" s="3">
        <f t="shared" si="29"/>
        <v>43746.636169930549</v>
      </c>
    </row>
    <row r="1896" spans="1:10" x14ac:dyDescent="0.25">
      <c r="A1896" s="1" t="s">
        <v>1895</v>
      </c>
      <c r="B1896">
        <v>418.75</v>
      </c>
      <c r="C1896">
        <v>20.531590000000001</v>
      </c>
      <c r="D1896">
        <v>39</v>
      </c>
      <c r="E1896">
        <v>0</v>
      </c>
      <c r="F1896">
        <v>0</v>
      </c>
      <c r="G1896">
        <v>0</v>
      </c>
      <c r="H1896" t="s">
        <v>9355</v>
      </c>
      <c r="I1896">
        <v>534.5625</v>
      </c>
      <c r="J1896" s="3">
        <f t="shared" si="29"/>
        <v>43746.63626608796</v>
      </c>
    </row>
    <row r="1897" spans="1:10" x14ac:dyDescent="0.25">
      <c r="A1897" s="1" t="s">
        <v>1896</v>
      </c>
      <c r="B1897">
        <v>393.75</v>
      </c>
      <c r="C1897">
        <v>20.584240000000001</v>
      </c>
      <c r="D1897">
        <v>39</v>
      </c>
      <c r="E1897">
        <v>0</v>
      </c>
      <c r="F1897">
        <v>0</v>
      </c>
      <c r="G1897">
        <v>0</v>
      </c>
      <c r="H1897" t="s">
        <v>9356</v>
      </c>
      <c r="I1897">
        <v>526.6875</v>
      </c>
      <c r="J1897" s="3">
        <f t="shared" si="29"/>
        <v>43746.636348900465</v>
      </c>
    </row>
    <row r="1898" spans="1:10" x14ac:dyDescent="0.25">
      <c r="A1898" s="1" t="s">
        <v>1897</v>
      </c>
      <c r="B1898">
        <v>412.5</v>
      </c>
      <c r="C1898">
        <v>20.584240000000001</v>
      </c>
      <c r="D1898">
        <v>39</v>
      </c>
      <c r="E1898">
        <v>0</v>
      </c>
      <c r="F1898">
        <v>0</v>
      </c>
      <c r="G1898">
        <v>0</v>
      </c>
      <c r="H1898" t="s">
        <v>9357</v>
      </c>
      <c r="I1898">
        <v>532.125</v>
      </c>
      <c r="J1898" s="3">
        <f t="shared" si="29"/>
        <v>43746.636432326392</v>
      </c>
    </row>
    <row r="1899" spans="1:10" x14ac:dyDescent="0.25">
      <c r="A1899" s="1" t="s">
        <v>1898</v>
      </c>
      <c r="B1899">
        <v>393.75</v>
      </c>
      <c r="C1899">
        <v>20.584240000000001</v>
      </c>
      <c r="D1899">
        <v>39</v>
      </c>
      <c r="E1899">
        <v>0</v>
      </c>
      <c r="F1899">
        <v>0</v>
      </c>
      <c r="G1899">
        <v>0</v>
      </c>
      <c r="H1899" t="s">
        <v>9358</v>
      </c>
      <c r="I1899">
        <v>526.5</v>
      </c>
      <c r="J1899" s="3">
        <f t="shared" si="29"/>
        <v>43746.636515543978</v>
      </c>
    </row>
    <row r="1900" spans="1:10" x14ac:dyDescent="0.25">
      <c r="A1900" s="1" t="s">
        <v>1899</v>
      </c>
      <c r="B1900">
        <v>393.75</v>
      </c>
      <c r="C1900">
        <v>20.584240000000001</v>
      </c>
      <c r="D1900">
        <v>40</v>
      </c>
      <c r="E1900">
        <v>0</v>
      </c>
      <c r="F1900">
        <v>0</v>
      </c>
      <c r="G1900">
        <v>0</v>
      </c>
      <c r="H1900" t="s">
        <v>9359</v>
      </c>
      <c r="I1900">
        <v>526.6875</v>
      </c>
      <c r="J1900" s="3">
        <f t="shared" si="29"/>
        <v>43746.636599224534</v>
      </c>
    </row>
    <row r="1901" spans="1:10" x14ac:dyDescent="0.25">
      <c r="A1901" s="1" t="s">
        <v>1900</v>
      </c>
      <c r="B1901">
        <v>393.75</v>
      </c>
      <c r="C1901">
        <v>20.531590000000001</v>
      </c>
      <c r="D1901">
        <v>39</v>
      </c>
      <c r="E1901">
        <v>0</v>
      </c>
      <c r="F1901">
        <v>0</v>
      </c>
      <c r="G1901">
        <v>0</v>
      </c>
      <c r="H1901" t="s">
        <v>9360</v>
      </c>
      <c r="I1901">
        <v>526.6875</v>
      </c>
      <c r="J1901" s="3">
        <f t="shared" si="29"/>
        <v>43746.636682557866</v>
      </c>
    </row>
    <row r="1902" spans="1:10" x14ac:dyDescent="0.25">
      <c r="A1902" s="1" t="s">
        <v>1901</v>
      </c>
      <c r="B1902">
        <v>393.75</v>
      </c>
      <c r="C1902">
        <v>20.584240000000001</v>
      </c>
      <c r="D1902">
        <v>39</v>
      </c>
      <c r="E1902">
        <v>0</v>
      </c>
      <c r="F1902">
        <v>0</v>
      </c>
      <c r="G1902">
        <v>0</v>
      </c>
      <c r="H1902" t="s">
        <v>9361</v>
      </c>
      <c r="I1902">
        <v>526.6875</v>
      </c>
      <c r="J1902" s="3">
        <f t="shared" si="29"/>
        <v>43746.636754085644</v>
      </c>
    </row>
    <row r="1903" spans="1:10" x14ac:dyDescent="0.25">
      <c r="A1903" s="1" t="s">
        <v>1902</v>
      </c>
      <c r="B1903">
        <v>412.5</v>
      </c>
      <c r="C1903">
        <v>20.584240000000001</v>
      </c>
      <c r="D1903">
        <v>41</v>
      </c>
      <c r="E1903">
        <v>0</v>
      </c>
      <c r="F1903">
        <v>0</v>
      </c>
      <c r="G1903">
        <v>0</v>
      </c>
      <c r="H1903" t="s">
        <v>9362</v>
      </c>
      <c r="I1903">
        <v>532.125</v>
      </c>
      <c r="J1903" s="3">
        <f t="shared" si="29"/>
        <v>43746.636837777776</v>
      </c>
    </row>
    <row r="1904" spans="1:10" x14ac:dyDescent="0.25">
      <c r="A1904" s="1" t="s">
        <v>1903</v>
      </c>
      <c r="B1904">
        <v>393.75</v>
      </c>
      <c r="C1904">
        <v>20.584240000000001</v>
      </c>
      <c r="D1904">
        <v>40</v>
      </c>
      <c r="E1904">
        <v>0</v>
      </c>
      <c r="F1904">
        <v>0</v>
      </c>
      <c r="G1904">
        <v>0</v>
      </c>
      <c r="H1904" t="s">
        <v>9363</v>
      </c>
      <c r="I1904">
        <v>526.6875</v>
      </c>
      <c r="J1904" s="3">
        <f t="shared" si="29"/>
        <v>43746.636921226855</v>
      </c>
    </row>
    <row r="1905" spans="1:10" x14ac:dyDescent="0.25">
      <c r="A1905" s="1" t="s">
        <v>1904</v>
      </c>
      <c r="B1905">
        <v>393.75</v>
      </c>
      <c r="C1905">
        <v>20.584240000000001</v>
      </c>
      <c r="D1905">
        <v>41</v>
      </c>
      <c r="E1905">
        <v>0</v>
      </c>
      <c r="F1905">
        <v>0</v>
      </c>
      <c r="G1905">
        <v>0</v>
      </c>
      <c r="H1905" t="s">
        <v>9364</v>
      </c>
      <c r="I1905">
        <v>526.6875</v>
      </c>
      <c r="J1905" s="3">
        <f t="shared" si="29"/>
        <v>43746.637004456017</v>
      </c>
    </row>
    <row r="1906" spans="1:10" x14ac:dyDescent="0.25">
      <c r="A1906" s="1" t="s">
        <v>1905</v>
      </c>
      <c r="B1906">
        <v>393.75</v>
      </c>
      <c r="C1906">
        <v>20.531590000000001</v>
      </c>
      <c r="D1906">
        <v>41</v>
      </c>
      <c r="E1906">
        <v>0</v>
      </c>
      <c r="F1906">
        <v>0</v>
      </c>
      <c r="G1906">
        <v>0</v>
      </c>
      <c r="H1906" t="s">
        <v>9365</v>
      </c>
      <c r="I1906">
        <v>526.6875</v>
      </c>
      <c r="J1906" s="3">
        <f t="shared" si="29"/>
        <v>43746.637076192128</v>
      </c>
    </row>
    <row r="1907" spans="1:10" x14ac:dyDescent="0.25">
      <c r="A1907" s="1" t="s">
        <v>1906</v>
      </c>
      <c r="B1907">
        <v>393.75</v>
      </c>
      <c r="C1907">
        <v>20.584240000000001</v>
      </c>
      <c r="D1907">
        <v>43</v>
      </c>
      <c r="E1907">
        <v>0</v>
      </c>
      <c r="F1907">
        <v>0</v>
      </c>
      <c r="G1907">
        <v>0</v>
      </c>
      <c r="H1907" t="s">
        <v>9366</v>
      </c>
      <c r="I1907">
        <v>526.5</v>
      </c>
      <c r="J1907" s="3">
        <f t="shared" si="29"/>
        <v>43746.637159768514</v>
      </c>
    </row>
    <row r="1908" spans="1:10" x14ac:dyDescent="0.25">
      <c r="A1908" s="1" t="s">
        <v>1907</v>
      </c>
      <c r="B1908">
        <v>418.75</v>
      </c>
      <c r="C1908">
        <v>20.531590000000001</v>
      </c>
      <c r="D1908">
        <v>43</v>
      </c>
      <c r="E1908">
        <v>0</v>
      </c>
      <c r="F1908">
        <v>0</v>
      </c>
      <c r="G1908">
        <v>0</v>
      </c>
      <c r="H1908" t="s">
        <v>9367</v>
      </c>
      <c r="I1908">
        <v>534.375</v>
      </c>
      <c r="J1908" s="3">
        <f t="shared" si="29"/>
        <v>43746.637243217592</v>
      </c>
    </row>
    <row r="1909" spans="1:10" x14ac:dyDescent="0.25">
      <c r="A1909" s="1" t="s">
        <v>1908</v>
      </c>
      <c r="B1909">
        <v>393.75</v>
      </c>
      <c r="C1909">
        <v>20.531590000000001</v>
      </c>
      <c r="D1909">
        <v>43</v>
      </c>
      <c r="E1909">
        <v>0</v>
      </c>
      <c r="F1909">
        <v>0</v>
      </c>
      <c r="G1909">
        <v>0</v>
      </c>
      <c r="H1909" t="s">
        <v>9368</v>
      </c>
      <c r="I1909">
        <v>526.5</v>
      </c>
      <c r="J1909" s="3">
        <f t="shared" si="29"/>
        <v>43746.637326782402</v>
      </c>
    </row>
    <row r="1910" spans="1:10" x14ac:dyDescent="0.25">
      <c r="A1910" s="1" t="s">
        <v>1909</v>
      </c>
      <c r="B1910">
        <v>393.75</v>
      </c>
      <c r="C1910">
        <v>20.584240000000001</v>
      </c>
      <c r="D1910">
        <v>41</v>
      </c>
      <c r="E1910">
        <v>0</v>
      </c>
      <c r="F1910">
        <v>0</v>
      </c>
      <c r="G1910">
        <v>0</v>
      </c>
      <c r="H1910" t="s">
        <v>9369</v>
      </c>
      <c r="I1910">
        <v>526.5</v>
      </c>
      <c r="J1910" s="3">
        <f t="shared" si="29"/>
        <v>43746.637410219904</v>
      </c>
    </row>
    <row r="1911" spans="1:10" x14ac:dyDescent="0.25">
      <c r="A1911" s="1" t="s">
        <v>1910</v>
      </c>
      <c r="B1911">
        <v>393.75</v>
      </c>
      <c r="C1911">
        <v>20.584240000000001</v>
      </c>
      <c r="D1911">
        <v>40</v>
      </c>
      <c r="E1911">
        <v>0</v>
      </c>
      <c r="F1911">
        <v>0</v>
      </c>
      <c r="G1911">
        <v>0</v>
      </c>
      <c r="H1911" t="s">
        <v>9370</v>
      </c>
      <c r="I1911">
        <v>526.5</v>
      </c>
      <c r="J1911" s="3">
        <f t="shared" si="29"/>
        <v>43746.637493437498</v>
      </c>
    </row>
    <row r="1912" spans="1:10" x14ac:dyDescent="0.25">
      <c r="A1912" s="1" t="s">
        <v>1911</v>
      </c>
      <c r="B1912">
        <v>393.75</v>
      </c>
      <c r="C1912">
        <v>20.584240000000001</v>
      </c>
      <c r="D1912">
        <v>40</v>
      </c>
      <c r="E1912">
        <v>0</v>
      </c>
      <c r="F1912">
        <v>0</v>
      </c>
      <c r="G1912">
        <v>0</v>
      </c>
      <c r="H1912" t="s">
        <v>9371</v>
      </c>
      <c r="I1912">
        <v>526.5</v>
      </c>
      <c r="J1912" s="3">
        <f t="shared" si="29"/>
        <v>43746.637565081015</v>
      </c>
    </row>
    <row r="1913" spans="1:10" x14ac:dyDescent="0.25">
      <c r="A1913" s="1" t="s">
        <v>1912</v>
      </c>
      <c r="B1913">
        <v>418.75</v>
      </c>
      <c r="C1913">
        <v>20.584240000000001</v>
      </c>
      <c r="D1913">
        <v>39</v>
      </c>
      <c r="E1913">
        <v>0</v>
      </c>
      <c r="F1913">
        <v>0</v>
      </c>
      <c r="G1913">
        <v>0</v>
      </c>
      <c r="H1913" t="s">
        <v>9372</v>
      </c>
      <c r="I1913">
        <v>534.375</v>
      </c>
      <c r="J1913" s="3">
        <f t="shared" si="29"/>
        <v>43746.637648807868</v>
      </c>
    </row>
    <row r="1914" spans="1:10" x14ac:dyDescent="0.25">
      <c r="A1914" s="1" t="s">
        <v>1913</v>
      </c>
      <c r="B1914">
        <v>393.75</v>
      </c>
      <c r="C1914">
        <v>20.584240000000001</v>
      </c>
      <c r="D1914">
        <v>38</v>
      </c>
      <c r="E1914">
        <v>0</v>
      </c>
      <c r="F1914">
        <v>0</v>
      </c>
      <c r="G1914">
        <v>0</v>
      </c>
      <c r="H1914" t="s">
        <v>9373</v>
      </c>
      <c r="I1914">
        <v>526.6875</v>
      </c>
      <c r="J1914" s="3">
        <f t="shared" si="29"/>
        <v>43746.637732314812</v>
      </c>
    </row>
    <row r="1915" spans="1:10" x14ac:dyDescent="0.25">
      <c r="A1915" s="1" t="s">
        <v>1914</v>
      </c>
      <c r="B1915">
        <v>393.75</v>
      </c>
      <c r="C1915">
        <v>20.584240000000001</v>
      </c>
      <c r="D1915">
        <v>38</v>
      </c>
      <c r="E1915">
        <v>0</v>
      </c>
      <c r="F1915">
        <v>0</v>
      </c>
      <c r="G1915">
        <v>0</v>
      </c>
      <c r="H1915" t="s">
        <v>9374</v>
      </c>
      <c r="I1915">
        <v>526.6875</v>
      </c>
      <c r="J1915" s="3">
        <f t="shared" si="29"/>
        <v>43746.637815543982</v>
      </c>
    </row>
    <row r="1916" spans="1:10" x14ac:dyDescent="0.25">
      <c r="A1916" s="1" t="s">
        <v>1915</v>
      </c>
      <c r="B1916">
        <v>393.75</v>
      </c>
      <c r="C1916">
        <v>20.531590000000001</v>
      </c>
      <c r="D1916">
        <v>38</v>
      </c>
      <c r="E1916">
        <v>0</v>
      </c>
      <c r="F1916">
        <v>0</v>
      </c>
      <c r="G1916">
        <v>0</v>
      </c>
      <c r="H1916" t="s">
        <v>9375</v>
      </c>
      <c r="I1916">
        <v>526.6875</v>
      </c>
      <c r="J1916" s="3">
        <f t="shared" si="29"/>
        <v>43746.637899108791</v>
      </c>
    </row>
    <row r="1917" spans="1:10" x14ac:dyDescent="0.25">
      <c r="A1917" s="1" t="s">
        <v>1916</v>
      </c>
      <c r="B1917">
        <v>393.75</v>
      </c>
      <c r="C1917">
        <v>20.584240000000001</v>
      </c>
      <c r="D1917">
        <v>39</v>
      </c>
      <c r="E1917">
        <v>0</v>
      </c>
      <c r="F1917">
        <v>0</v>
      </c>
      <c r="G1917">
        <v>0</v>
      </c>
      <c r="H1917" t="s">
        <v>9376</v>
      </c>
      <c r="I1917">
        <v>526.6875</v>
      </c>
      <c r="J1917" s="3">
        <f t="shared" si="29"/>
        <v>43746.637982337961</v>
      </c>
    </row>
    <row r="1918" spans="1:10" x14ac:dyDescent="0.25">
      <c r="A1918" s="1" t="s">
        <v>1917</v>
      </c>
      <c r="B1918">
        <v>393.75</v>
      </c>
      <c r="C1918">
        <v>20.584240000000001</v>
      </c>
      <c r="D1918">
        <v>39</v>
      </c>
      <c r="E1918">
        <v>0</v>
      </c>
      <c r="F1918">
        <v>0</v>
      </c>
      <c r="G1918">
        <v>0</v>
      </c>
      <c r="H1918" t="s">
        <v>9377</v>
      </c>
      <c r="I1918">
        <v>526.875</v>
      </c>
      <c r="J1918" s="3">
        <f t="shared" si="29"/>
        <v>43746.638053969909</v>
      </c>
    </row>
    <row r="1919" spans="1:10" x14ac:dyDescent="0.25">
      <c r="A1919" s="1" t="s">
        <v>1918</v>
      </c>
      <c r="B1919">
        <v>393.75</v>
      </c>
      <c r="C1919">
        <v>20.584240000000001</v>
      </c>
      <c r="D1919">
        <v>39</v>
      </c>
      <c r="E1919">
        <v>0</v>
      </c>
      <c r="F1919">
        <v>0</v>
      </c>
      <c r="G1919">
        <v>0</v>
      </c>
      <c r="H1919" t="s">
        <v>9378</v>
      </c>
      <c r="I1919">
        <v>526.6875</v>
      </c>
      <c r="J1919" s="3">
        <f t="shared" si="29"/>
        <v>43746.638149375001</v>
      </c>
    </row>
    <row r="1920" spans="1:10" x14ac:dyDescent="0.25">
      <c r="A1920" s="1" t="s">
        <v>1919</v>
      </c>
      <c r="B1920">
        <v>421.875</v>
      </c>
      <c r="C1920">
        <v>20.584240000000001</v>
      </c>
      <c r="D1920">
        <v>37</v>
      </c>
      <c r="E1920">
        <v>0</v>
      </c>
      <c r="F1920">
        <v>0</v>
      </c>
      <c r="G1920">
        <v>0</v>
      </c>
      <c r="H1920" t="s">
        <v>9379</v>
      </c>
      <c r="I1920">
        <v>535.5</v>
      </c>
      <c r="J1920" s="3">
        <f t="shared" si="29"/>
        <v>43746.638221145833</v>
      </c>
    </row>
    <row r="1921" spans="1:10" x14ac:dyDescent="0.25">
      <c r="A1921" s="1" t="s">
        <v>1920</v>
      </c>
      <c r="B1921">
        <v>393.75</v>
      </c>
      <c r="C1921">
        <v>20.584240000000001</v>
      </c>
      <c r="D1921">
        <v>38</v>
      </c>
      <c r="E1921">
        <v>0</v>
      </c>
      <c r="F1921">
        <v>0</v>
      </c>
      <c r="G1921">
        <v>0</v>
      </c>
      <c r="H1921" t="s">
        <v>9380</v>
      </c>
      <c r="I1921">
        <v>526.6875</v>
      </c>
      <c r="J1921" s="3">
        <f t="shared" si="29"/>
        <v>43746.638304502318</v>
      </c>
    </row>
    <row r="1922" spans="1:10" x14ac:dyDescent="0.25">
      <c r="A1922" s="1" t="s">
        <v>1921</v>
      </c>
      <c r="B1922">
        <v>393.75</v>
      </c>
      <c r="C1922">
        <v>20.584240000000001</v>
      </c>
      <c r="D1922">
        <v>38</v>
      </c>
      <c r="E1922">
        <v>0</v>
      </c>
      <c r="F1922">
        <v>0</v>
      </c>
      <c r="G1922">
        <v>0</v>
      </c>
      <c r="H1922" t="s">
        <v>9381</v>
      </c>
      <c r="I1922">
        <v>526.6875</v>
      </c>
      <c r="J1922" s="3">
        <f t="shared" si="29"/>
        <v>43746.638376226845</v>
      </c>
    </row>
    <row r="1923" spans="1:10" x14ac:dyDescent="0.25">
      <c r="A1923" s="1" t="s">
        <v>1922</v>
      </c>
      <c r="B1923">
        <v>393.75</v>
      </c>
      <c r="C1923">
        <v>20.584240000000001</v>
      </c>
      <c r="D1923">
        <v>40</v>
      </c>
      <c r="E1923">
        <v>0</v>
      </c>
      <c r="F1923">
        <v>0</v>
      </c>
      <c r="G1923">
        <v>0</v>
      </c>
      <c r="H1923" t="s">
        <v>9382</v>
      </c>
      <c r="I1923">
        <v>526.6875</v>
      </c>
      <c r="J1923" s="3">
        <f t="shared" ref="J1923:J1986" si="30">(H1923/86400000)+25569+(7/24)</f>
        <v>43746.638459687492</v>
      </c>
    </row>
    <row r="1924" spans="1:10" x14ac:dyDescent="0.25">
      <c r="A1924" s="1" t="s">
        <v>1923</v>
      </c>
      <c r="B1924">
        <v>393.75</v>
      </c>
      <c r="C1924">
        <v>20.584240000000001</v>
      </c>
      <c r="D1924">
        <v>40</v>
      </c>
      <c r="E1924">
        <v>0</v>
      </c>
      <c r="F1924">
        <v>0</v>
      </c>
      <c r="G1924">
        <v>2</v>
      </c>
      <c r="H1924" t="s">
        <v>9383</v>
      </c>
      <c r="I1924">
        <v>526.5</v>
      </c>
      <c r="J1924" s="3">
        <f t="shared" si="30"/>
        <v>43746.638543136571</v>
      </c>
    </row>
    <row r="1925" spans="1:10" x14ac:dyDescent="0.25">
      <c r="A1925" s="1" t="s">
        <v>1924</v>
      </c>
      <c r="B1925">
        <v>393.75</v>
      </c>
      <c r="C1925">
        <v>20.584240000000001</v>
      </c>
      <c r="D1925">
        <v>40</v>
      </c>
      <c r="E1925">
        <v>0</v>
      </c>
      <c r="F1925">
        <v>0</v>
      </c>
      <c r="G1925">
        <v>0</v>
      </c>
      <c r="H1925" t="s">
        <v>9384</v>
      </c>
      <c r="I1925">
        <v>526.6875</v>
      </c>
      <c r="J1925" s="3">
        <f t="shared" si="30"/>
        <v>43746.638626805558</v>
      </c>
    </row>
    <row r="1926" spans="1:10" x14ac:dyDescent="0.25">
      <c r="A1926" s="1" t="s">
        <v>1925</v>
      </c>
      <c r="B1926">
        <v>393.75</v>
      </c>
      <c r="C1926">
        <v>20.584240000000001</v>
      </c>
      <c r="D1926">
        <v>40</v>
      </c>
      <c r="E1926">
        <v>0</v>
      </c>
      <c r="F1926">
        <v>0</v>
      </c>
      <c r="G1926">
        <v>0</v>
      </c>
      <c r="H1926" t="s">
        <v>9385</v>
      </c>
      <c r="I1926">
        <v>526.6875</v>
      </c>
      <c r="J1926" s="3">
        <f t="shared" si="30"/>
        <v>43746.638710150459</v>
      </c>
    </row>
    <row r="1927" spans="1:10" x14ac:dyDescent="0.25">
      <c r="A1927" s="1" t="s">
        <v>1926</v>
      </c>
      <c r="B1927">
        <v>393.75</v>
      </c>
      <c r="C1927">
        <v>20.584240000000001</v>
      </c>
      <c r="D1927">
        <v>41</v>
      </c>
      <c r="E1927">
        <v>0</v>
      </c>
      <c r="F1927">
        <v>0</v>
      </c>
      <c r="G1927">
        <v>1</v>
      </c>
      <c r="H1927" t="s">
        <v>9386</v>
      </c>
      <c r="I1927">
        <v>526.5</v>
      </c>
      <c r="J1927" s="3">
        <f t="shared" si="30"/>
        <v>43746.638793356477</v>
      </c>
    </row>
    <row r="1928" spans="1:10" x14ac:dyDescent="0.25">
      <c r="A1928" s="1" t="s">
        <v>1927</v>
      </c>
      <c r="B1928">
        <v>412.5</v>
      </c>
      <c r="C1928">
        <v>20.584240000000001</v>
      </c>
      <c r="D1928">
        <v>43</v>
      </c>
      <c r="E1928">
        <v>0</v>
      </c>
      <c r="F1928">
        <v>0</v>
      </c>
      <c r="G1928">
        <v>11</v>
      </c>
      <c r="H1928" t="s">
        <v>9387</v>
      </c>
      <c r="I1928">
        <v>532.3125</v>
      </c>
      <c r="J1928" s="3">
        <f t="shared" si="30"/>
        <v>43746.638887696761</v>
      </c>
    </row>
    <row r="1929" spans="1:10" x14ac:dyDescent="0.25">
      <c r="A1929" s="1" t="s">
        <v>1928</v>
      </c>
      <c r="B1929">
        <v>393.75</v>
      </c>
      <c r="C1929">
        <v>20.531590000000001</v>
      </c>
      <c r="D1929">
        <v>41</v>
      </c>
      <c r="E1929">
        <v>0</v>
      </c>
      <c r="F1929">
        <v>0</v>
      </c>
      <c r="G1929">
        <v>0</v>
      </c>
      <c r="H1929" t="s">
        <v>9388</v>
      </c>
      <c r="I1929">
        <v>526.6875</v>
      </c>
      <c r="J1929" s="3">
        <f t="shared" si="30"/>
        <v>43746.638972523149</v>
      </c>
    </row>
    <row r="1930" spans="1:10" x14ac:dyDescent="0.25">
      <c r="A1930" s="1" t="s">
        <v>1929</v>
      </c>
      <c r="B1930">
        <v>393.75</v>
      </c>
      <c r="C1930">
        <v>20.531590000000001</v>
      </c>
      <c r="D1930">
        <v>41</v>
      </c>
      <c r="E1930">
        <v>0</v>
      </c>
      <c r="F1930">
        <v>0</v>
      </c>
      <c r="G1930">
        <v>0</v>
      </c>
      <c r="H1930" t="s">
        <v>9389</v>
      </c>
      <c r="I1930">
        <v>526.6875</v>
      </c>
      <c r="J1930" s="3">
        <f t="shared" si="30"/>
        <v>43746.639067488424</v>
      </c>
    </row>
    <row r="1931" spans="1:10" x14ac:dyDescent="0.25">
      <c r="A1931" s="1" t="s">
        <v>1930</v>
      </c>
      <c r="B1931">
        <v>393.75</v>
      </c>
      <c r="C1931">
        <v>20.584240000000001</v>
      </c>
      <c r="D1931">
        <v>41</v>
      </c>
      <c r="E1931">
        <v>0</v>
      </c>
      <c r="F1931">
        <v>0</v>
      </c>
      <c r="G1931">
        <v>1</v>
      </c>
      <c r="H1931" t="s">
        <v>9390</v>
      </c>
      <c r="I1931">
        <v>526.6875</v>
      </c>
      <c r="J1931" s="3">
        <f t="shared" si="30"/>
        <v>43746.639151388888</v>
      </c>
    </row>
    <row r="1932" spans="1:10" x14ac:dyDescent="0.25">
      <c r="A1932" s="1" t="s">
        <v>1931</v>
      </c>
      <c r="B1932">
        <v>393.75</v>
      </c>
      <c r="C1932">
        <v>20.584240000000001</v>
      </c>
      <c r="D1932">
        <v>41</v>
      </c>
      <c r="E1932">
        <v>0</v>
      </c>
      <c r="F1932">
        <v>0</v>
      </c>
      <c r="G1932">
        <v>3</v>
      </c>
      <c r="H1932" t="s">
        <v>9391</v>
      </c>
      <c r="I1932">
        <v>526.6875</v>
      </c>
      <c r="J1932" s="3">
        <f t="shared" si="30"/>
        <v>43746.63923483796</v>
      </c>
    </row>
    <row r="1933" spans="1:10" x14ac:dyDescent="0.25">
      <c r="A1933" s="1" t="s">
        <v>1932</v>
      </c>
      <c r="B1933">
        <v>393.75</v>
      </c>
      <c r="C1933">
        <v>20.584240000000001</v>
      </c>
      <c r="D1933">
        <v>41</v>
      </c>
      <c r="E1933">
        <v>0</v>
      </c>
      <c r="F1933">
        <v>0</v>
      </c>
      <c r="G1933">
        <v>9</v>
      </c>
      <c r="H1933" t="s">
        <v>9392</v>
      </c>
      <c r="I1933">
        <v>526.6875</v>
      </c>
      <c r="J1933" s="3">
        <f t="shared" si="30"/>
        <v>43746.639306597215</v>
      </c>
    </row>
    <row r="1934" spans="1:10" x14ac:dyDescent="0.25">
      <c r="A1934" s="1" t="s">
        <v>1933</v>
      </c>
      <c r="B1934">
        <v>393.75</v>
      </c>
      <c r="C1934">
        <v>20.584240000000001</v>
      </c>
      <c r="D1934">
        <v>41</v>
      </c>
      <c r="E1934">
        <v>0</v>
      </c>
      <c r="F1934">
        <v>0</v>
      </c>
      <c r="G1934">
        <v>9</v>
      </c>
      <c r="H1934" t="s">
        <v>9393</v>
      </c>
      <c r="I1934">
        <v>526.6875</v>
      </c>
      <c r="J1934" s="3">
        <f t="shared" si="30"/>
        <v>43746.639389606476</v>
      </c>
    </row>
    <row r="1935" spans="1:10" x14ac:dyDescent="0.25">
      <c r="A1935" s="1" t="s">
        <v>1934</v>
      </c>
      <c r="B1935">
        <v>393.75</v>
      </c>
      <c r="C1935">
        <v>20.531590000000001</v>
      </c>
      <c r="D1935">
        <v>41</v>
      </c>
      <c r="E1935">
        <v>0</v>
      </c>
      <c r="F1935">
        <v>0</v>
      </c>
      <c r="G1935">
        <v>11</v>
      </c>
      <c r="H1935" t="s">
        <v>9394</v>
      </c>
      <c r="I1935">
        <v>526.5</v>
      </c>
      <c r="J1935" s="3">
        <f t="shared" si="30"/>
        <v>43746.639461377308</v>
      </c>
    </row>
    <row r="1936" spans="1:10" x14ac:dyDescent="0.25">
      <c r="A1936" s="1" t="s">
        <v>1935</v>
      </c>
      <c r="B1936">
        <v>393.75</v>
      </c>
      <c r="C1936">
        <v>20.584240000000001</v>
      </c>
      <c r="D1936">
        <v>41</v>
      </c>
      <c r="E1936">
        <v>0</v>
      </c>
      <c r="F1936">
        <v>0</v>
      </c>
      <c r="G1936">
        <v>8</v>
      </c>
      <c r="H1936" t="s">
        <v>9395</v>
      </c>
      <c r="I1936">
        <v>526.6875</v>
      </c>
      <c r="J1936" s="3">
        <f t="shared" si="30"/>
        <v>43746.639544907404</v>
      </c>
    </row>
    <row r="1937" spans="1:10" x14ac:dyDescent="0.25">
      <c r="A1937" s="1" t="s">
        <v>1936</v>
      </c>
      <c r="B1937">
        <v>421.875</v>
      </c>
      <c r="C1937">
        <v>20.584240000000001</v>
      </c>
      <c r="D1937">
        <v>40</v>
      </c>
      <c r="E1937">
        <v>0</v>
      </c>
      <c r="F1937">
        <v>0</v>
      </c>
      <c r="G1937">
        <v>5</v>
      </c>
      <c r="H1937" t="s">
        <v>9396</v>
      </c>
      <c r="I1937">
        <v>535.125</v>
      </c>
      <c r="J1937" s="3">
        <f t="shared" si="30"/>
        <v>43746.639628379628</v>
      </c>
    </row>
    <row r="1938" spans="1:10" x14ac:dyDescent="0.25">
      <c r="A1938" s="1" t="s">
        <v>1937</v>
      </c>
      <c r="B1938">
        <v>393.75</v>
      </c>
      <c r="C1938">
        <v>20.584240000000001</v>
      </c>
      <c r="D1938">
        <v>40</v>
      </c>
      <c r="E1938">
        <v>0</v>
      </c>
      <c r="F1938">
        <v>0</v>
      </c>
      <c r="G1938">
        <v>1</v>
      </c>
      <c r="H1938" t="s">
        <v>9397</v>
      </c>
      <c r="I1938">
        <v>526.5</v>
      </c>
      <c r="J1938" s="3">
        <f t="shared" si="30"/>
        <v>43746.639711817123</v>
      </c>
    </row>
    <row r="1939" spans="1:10" x14ac:dyDescent="0.25">
      <c r="A1939" s="1" t="s">
        <v>1938</v>
      </c>
      <c r="B1939">
        <v>393.75</v>
      </c>
      <c r="C1939">
        <v>20.584240000000001</v>
      </c>
      <c r="D1939">
        <v>39</v>
      </c>
      <c r="E1939">
        <v>0</v>
      </c>
      <c r="F1939">
        <v>0</v>
      </c>
      <c r="G1939">
        <v>6</v>
      </c>
      <c r="H1939" t="s">
        <v>9398</v>
      </c>
      <c r="I1939">
        <v>526.6875</v>
      </c>
      <c r="J1939" s="3">
        <f t="shared" si="30"/>
        <v>43746.639783449071</v>
      </c>
    </row>
    <row r="1940" spans="1:10" x14ac:dyDescent="0.25">
      <c r="A1940" s="1" t="s">
        <v>1939</v>
      </c>
      <c r="B1940">
        <v>393.75</v>
      </c>
      <c r="C1940">
        <v>20.531590000000001</v>
      </c>
      <c r="D1940">
        <v>40</v>
      </c>
      <c r="E1940">
        <v>0</v>
      </c>
      <c r="F1940">
        <v>0</v>
      </c>
      <c r="G1940">
        <v>0</v>
      </c>
      <c r="H1940" t="s">
        <v>9399</v>
      </c>
      <c r="I1940">
        <v>526.6875</v>
      </c>
      <c r="J1940" s="3">
        <f t="shared" si="30"/>
        <v>43746.639866898149</v>
      </c>
    </row>
    <row r="1941" spans="1:10" x14ac:dyDescent="0.25">
      <c r="A1941" s="1" t="s">
        <v>1940</v>
      </c>
      <c r="B1941">
        <v>393.75</v>
      </c>
      <c r="C1941">
        <v>20.531590000000001</v>
      </c>
      <c r="D1941">
        <v>39</v>
      </c>
      <c r="E1941">
        <v>0</v>
      </c>
      <c r="F1941">
        <v>0</v>
      </c>
      <c r="G1941">
        <v>16</v>
      </c>
      <c r="H1941" t="s">
        <v>9400</v>
      </c>
      <c r="I1941">
        <v>526.6875</v>
      </c>
      <c r="J1941" s="3">
        <f t="shared" si="30"/>
        <v>43746.639950381941</v>
      </c>
    </row>
    <row r="1942" spans="1:10" x14ac:dyDescent="0.25">
      <c r="A1942" s="1" t="s">
        <v>1941</v>
      </c>
      <c r="B1942">
        <v>418.75</v>
      </c>
      <c r="C1942">
        <v>20.584240000000001</v>
      </c>
      <c r="D1942">
        <v>39</v>
      </c>
      <c r="E1942">
        <v>0</v>
      </c>
      <c r="F1942">
        <v>0</v>
      </c>
      <c r="G1942">
        <v>12</v>
      </c>
      <c r="H1942" t="s">
        <v>9401</v>
      </c>
      <c r="I1942">
        <v>534.5625</v>
      </c>
      <c r="J1942" s="3">
        <f t="shared" si="30"/>
        <v>43746.640033807867</v>
      </c>
    </row>
    <row r="1943" spans="1:10" x14ac:dyDescent="0.25">
      <c r="A1943" s="1" t="s">
        <v>1942</v>
      </c>
      <c r="B1943">
        <v>393.75</v>
      </c>
      <c r="C1943">
        <v>20.531590000000001</v>
      </c>
      <c r="D1943">
        <v>39</v>
      </c>
      <c r="E1943">
        <v>0</v>
      </c>
      <c r="F1943">
        <v>0</v>
      </c>
      <c r="G1943">
        <v>10</v>
      </c>
      <c r="H1943" t="s">
        <v>9402</v>
      </c>
      <c r="I1943">
        <v>526.6875</v>
      </c>
      <c r="J1943" s="3">
        <f t="shared" si="30"/>
        <v>43746.640117372684</v>
      </c>
    </row>
    <row r="1944" spans="1:10" x14ac:dyDescent="0.25">
      <c r="A1944" s="1" t="s">
        <v>1943</v>
      </c>
      <c r="B1944">
        <v>393.75</v>
      </c>
      <c r="C1944">
        <v>20.584240000000001</v>
      </c>
      <c r="D1944">
        <v>39</v>
      </c>
      <c r="E1944">
        <v>0</v>
      </c>
      <c r="F1944">
        <v>0</v>
      </c>
      <c r="G1944">
        <v>17</v>
      </c>
      <c r="H1944" t="s">
        <v>9403</v>
      </c>
      <c r="I1944">
        <v>526.6875</v>
      </c>
      <c r="J1944" s="3">
        <f t="shared" si="30"/>
        <v>43746.640200821756</v>
      </c>
    </row>
    <row r="1945" spans="1:10" x14ac:dyDescent="0.25">
      <c r="A1945" s="1" t="s">
        <v>1944</v>
      </c>
      <c r="B1945">
        <v>393.75</v>
      </c>
      <c r="C1945">
        <v>20.584240000000001</v>
      </c>
      <c r="D1945">
        <v>39</v>
      </c>
      <c r="E1945">
        <v>0</v>
      </c>
      <c r="F1945">
        <v>0</v>
      </c>
      <c r="G1945">
        <v>8</v>
      </c>
      <c r="H1945" t="s">
        <v>9404</v>
      </c>
      <c r="I1945">
        <v>526.6875</v>
      </c>
      <c r="J1945" s="3">
        <f t="shared" si="30"/>
        <v>43746.640284270827</v>
      </c>
    </row>
    <row r="1946" spans="1:10" x14ac:dyDescent="0.25">
      <c r="A1946" s="1" t="s">
        <v>1945</v>
      </c>
      <c r="B1946">
        <v>393.75</v>
      </c>
      <c r="C1946">
        <v>20.584240000000001</v>
      </c>
      <c r="D1946">
        <v>38</v>
      </c>
      <c r="E1946">
        <v>0</v>
      </c>
      <c r="F1946">
        <v>0</v>
      </c>
      <c r="G1946">
        <v>7</v>
      </c>
      <c r="H1946" t="s">
        <v>9405</v>
      </c>
      <c r="I1946">
        <v>526.6875</v>
      </c>
      <c r="J1946" s="3">
        <f t="shared" si="30"/>
        <v>43746.640367499997</v>
      </c>
    </row>
    <row r="1947" spans="1:10" x14ac:dyDescent="0.25">
      <c r="A1947" s="1" t="s">
        <v>1946</v>
      </c>
      <c r="B1947">
        <v>393.75</v>
      </c>
      <c r="C1947">
        <v>20.584240000000001</v>
      </c>
      <c r="D1947">
        <v>38</v>
      </c>
      <c r="E1947">
        <v>0</v>
      </c>
      <c r="F1947">
        <v>0</v>
      </c>
      <c r="G1947">
        <v>8</v>
      </c>
      <c r="H1947" t="s">
        <v>9406</v>
      </c>
      <c r="I1947">
        <v>526.6875</v>
      </c>
      <c r="J1947" s="3">
        <f t="shared" si="30"/>
        <v>43746.640439120369</v>
      </c>
    </row>
    <row r="1948" spans="1:10" x14ac:dyDescent="0.25">
      <c r="A1948" s="1" t="s">
        <v>1947</v>
      </c>
      <c r="B1948">
        <v>393.75</v>
      </c>
      <c r="C1948">
        <v>20.584240000000001</v>
      </c>
      <c r="D1948">
        <v>40</v>
      </c>
      <c r="E1948">
        <v>0</v>
      </c>
      <c r="F1948">
        <v>0</v>
      </c>
      <c r="G1948">
        <v>12</v>
      </c>
      <c r="H1948" t="s">
        <v>9407</v>
      </c>
      <c r="I1948">
        <v>526.6875</v>
      </c>
      <c r="J1948" s="3">
        <f t="shared" si="30"/>
        <v>43746.640523032409</v>
      </c>
    </row>
    <row r="1949" spans="1:10" x14ac:dyDescent="0.25">
      <c r="A1949" s="1" t="s">
        <v>1948</v>
      </c>
      <c r="B1949">
        <v>393.75</v>
      </c>
      <c r="C1949">
        <v>20.584240000000001</v>
      </c>
      <c r="D1949">
        <v>44</v>
      </c>
      <c r="E1949">
        <v>0</v>
      </c>
      <c r="F1949">
        <v>0</v>
      </c>
      <c r="G1949">
        <v>4</v>
      </c>
      <c r="H1949" t="s">
        <v>9408</v>
      </c>
      <c r="I1949">
        <v>526.6875</v>
      </c>
      <c r="J1949" s="3">
        <f t="shared" si="30"/>
        <v>43746.640606620371</v>
      </c>
    </row>
    <row r="1950" spans="1:10" x14ac:dyDescent="0.25">
      <c r="A1950" s="1" t="s">
        <v>1949</v>
      </c>
      <c r="B1950">
        <v>393.75</v>
      </c>
      <c r="C1950">
        <v>20.584240000000001</v>
      </c>
      <c r="D1950">
        <v>44</v>
      </c>
      <c r="E1950">
        <v>0</v>
      </c>
      <c r="F1950">
        <v>0</v>
      </c>
      <c r="G1950">
        <v>10</v>
      </c>
      <c r="H1950" t="s">
        <v>9409</v>
      </c>
      <c r="I1950">
        <v>526.5</v>
      </c>
      <c r="J1950" s="3">
        <f t="shared" si="30"/>
        <v>43746.640701631943</v>
      </c>
    </row>
    <row r="1951" spans="1:10" x14ac:dyDescent="0.25">
      <c r="A1951" s="1" t="s">
        <v>1950</v>
      </c>
      <c r="B1951">
        <v>393.75</v>
      </c>
      <c r="C1951">
        <v>20.584240000000001</v>
      </c>
      <c r="D1951">
        <v>44</v>
      </c>
      <c r="E1951">
        <v>0</v>
      </c>
      <c r="F1951">
        <v>0</v>
      </c>
      <c r="G1951">
        <v>10</v>
      </c>
      <c r="H1951" t="s">
        <v>9410</v>
      </c>
      <c r="I1951">
        <v>526.6875</v>
      </c>
      <c r="J1951" s="3">
        <f t="shared" si="30"/>
        <v>43746.640773148145</v>
      </c>
    </row>
    <row r="1952" spans="1:10" x14ac:dyDescent="0.25">
      <c r="A1952" s="1" t="s">
        <v>1951</v>
      </c>
      <c r="B1952">
        <v>393.75</v>
      </c>
      <c r="C1952">
        <v>20.584240000000001</v>
      </c>
      <c r="D1952">
        <v>44</v>
      </c>
      <c r="E1952">
        <v>0</v>
      </c>
      <c r="F1952">
        <v>0</v>
      </c>
      <c r="G1952">
        <v>9</v>
      </c>
      <c r="H1952" t="s">
        <v>9411</v>
      </c>
      <c r="I1952">
        <v>526.6875</v>
      </c>
      <c r="J1952" s="3">
        <f t="shared" si="30"/>
        <v>43746.640844814814</v>
      </c>
    </row>
    <row r="1953" spans="1:10" x14ac:dyDescent="0.25">
      <c r="A1953" s="1" t="s">
        <v>1952</v>
      </c>
      <c r="B1953">
        <v>393.75</v>
      </c>
      <c r="C1953">
        <v>20.584240000000001</v>
      </c>
      <c r="D1953">
        <v>44</v>
      </c>
      <c r="E1953">
        <v>0</v>
      </c>
      <c r="F1953">
        <v>0</v>
      </c>
      <c r="G1953">
        <v>17</v>
      </c>
      <c r="H1953" t="s">
        <v>9412</v>
      </c>
      <c r="I1953">
        <v>526.6875</v>
      </c>
      <c r="J1953" s="3">
        <f t="shared" si="30"/>
        <v>43746.640928229164</v>
      </c>
    </row>
    <row r="1954" spans="1:10" x14ac:dyDescent="0.25">
      <c r="A1954" s="1" t="s">
        <v>1953</v>
      </c>
      <c r="B1954">
        <v>393.75</v>
      </c>
      <c r="C1954">
        <v>20.584240000000001</v>
      </c>
      <c r="D1954">
        <v>42</v>
      </c>
      <c r="E1954">
        <v>0</v>
      </c>
      <c r="F1954">
        <v>0</v>
      </c>
      <c r="G1954">
        <v>13</v>
      </c>
      <c r="H1954" t="s">
        <v>9413</v>
      </c>
      <c r="I1954">
        <v>526.6875</v>
      </c>
      <c r="J1954" s="3">
        <f t="shared" si="30"/>
        <v>43746.641018993054</v>
      </c>
    </row>
    <row r="1955" spans="1:10" x14ac:dyDescent="0.25">
      <c r="A1955" s="1" t="s">
        <v>1954</v>
      </c>
      <c r="B1955">
        <v>393.75</v>
      </c>
      <c r="C1955">
        <v>20.584240000000001</v>
      </c>
      <c r="D1955">
        <v>42</v>
      </c>
      <c r="E1955">
        <v>0</v>
      </c>
      <c r="F1955">
        <v>0</v>
      </c>
      <c r="G1955">
        <v>7</v>
      </c>
      <c r="H1955" t="s">
        <v>9414</v>
      </c>
      <c r="I1955">
        <v>526.5</v>
      </c>
      <c r="J1955" s="3">
        <f t="shared" si="30"/>
        <v>43746.641095254628</v>
      </c>
    </row>
    <row r="1956" spans="1:10" x14ac:dyDescent="0.25">
      <c r="A1956" s="1" t="s">
        <v>1955</v>
      </c>
      <c r="B1956">
        <v>393.75</v>
      </c>
      <c r="C1956">
        <v>20.584240000000001</v>
      </c>
      <c r="D1956">
        <v>43</v>
      </c>
      <c r="E1956">
        <v>0</v>
      </c>
      <c r="F1956">
        <v>0</v>
      </c>
      <c r="G1956">
        <v>13</v>
      </c>
      <c r="H1956" t="s">
        <v>9415</v>
      </c>
      <c r="I1956">
        <v>526.6875</v>
      </c>
      <c r="J1956" s="3">
        <f t="shared" si="30"/>
        <v>43746.641178472222</v>
      </c>
    </row>
    <row r="1957" spans="1:10" x14ac:dyDescent="0.25">
      <c r="A1957" s="1" t="s">
        <v>1956</v>
      </c>
      <c r="B1957">
        <v>393.75</v>
      </c>
      <c r="C1957">
        <v>20.584240000000001</v>
      </c>
      <c r="D1957">
        <v>43</v>
      </c>
      <c r="E1957">
        <v>0</v>
      </c>
      <c r="F1957">
        <v>0</v>
      </c>
      <c r="G1957">
        <v>0</v>
      </c>
      <c r="H1957" t="s">
        <v>9416</v>
      </c>
      <c r="I1957">
        <v>526.6875</v>
      </c>
      <c r="J1957" s="3">
        <f t="shared" si="30"/>
        <v>43746.641262187499</v>
      </c>
    </row>
    <row r="1958" spans="1:10" x14ac:dyDescent="0.25">
      <c r="A1958" s="1" t="s">
        <v>1957</v>
      </c>
      <c r="B1958">
        <v>393.75</v>
      </c>
      <c r="C1958">
        <v>20.584240000000001</v>
      </c>
      <c r="D1958">
        <v>44</v>
      </c>
      <c r="E1958">
        <v>0</v>
      </c>
      <c r="F1958">
        <v>0</v>
      </c>
      <c r="G1958">
        <v>11</v>
      </c>
      <c r="H1958" t="s">
        <v>9417</v>
      </c>
      <c r="I1958">
        <v>526.6875</v>
      </c>
      <c r="J1958" s="3">
        <f t="shared" si="30"/>
        <v>43746.641345277771</v>
      </c>
    </row>
    <row r="1959" spans="1:10" x14ac:dyDescent="0.25">
      <c r="A1959" s="1" t="s">
        <v>1958</v>
      </c>
      <c r="B1959">
        <v>393.75</v>
      </c>
      <c r="C1959">
        <v>20.584240000000001</v>
      </c>
      <c r="D1959">
        <v>43</v>
      </c>
      <c r="E1959">
        <v>0</v>
      </c>
      <c r="F1959">
        <v>0</v>
      </c>
      <c r="G1959">
        <v>19</v>
      </c>
      <c r="H1959" t="s">
        <v>9418</v>
      </c>
      <c r="I1959">
        <v>526.6875</v>
      </c>
      <c r="J1959" s="3">
        <f t="shared" si="30"/>
        <v>43746.641429236108</v>
      </c>
    </row>
    <row r="1960" spans="1:10" x14ac:dyDescent="0.25">
      <c r="A1960" s="1" t="s">
        <v>1959</v>
      </c>
      <c r="B1960">
        <v>393.75</v>
      </c>
      <c r="C1960">
        <v>20.584240000000001</v>
      </c>
      <c r="D1960">
        <v>43</v>
      </c>
      <c r="E1960">
        <v>0</v>
      </c>
      <c r="F1960">
        <v>0</v>
      </c>
      <c r="G1960">
        <v>21</v>
      </c>
      <c r="H1960" t="s">
        <v>9419</v>
      </c>
      <c r="I1960">
        <v>526.6875</v>
      </c>
      <c r="J1960" s="3">
        <f t="shared" si="30"/>
        <v>43746.641512268521</v>
      </c>
    </row>
    <row r="1961" spans="1:10" x14ac:dyDescent="0.25">
      <c r="A1961" s="1" t="s">
        <v>1960</v>
      </c>
      <c r="B1961">
        <v>393.75</v>
      </c>
      <c r="C1961">
        <v>20.584240000000001</v>
      </c>
      <c r="D1961">
        <v>43</v>
      </c>
      <c r="E1961">
        <v>0</v>
      </c>
      <c r="F1961">
        <v>0</v>
      </c>
      <c r="G1961">
        <v>15</v>
      </c>
      <c r="H1961" t="s">
        <v>9420</v>
      </c>
      <c r="I1961">
        <v>526.6875</v>
      </c>
      <c r="J1961" s="3">
        <f t="shared" si="30"/>
        <v>43746.641584155092</v>
      </c>
    </row>
    <row r="1962" spans="1:10" x14ac:dyDescent="0.25">
      <c r="A1962" s="1" t="s">
        <v>1961</v>
      </c>
      <c r="B1962">
        <v>393.75</v>
      </c>
      <c r="C1962">
        <v>20.584240000000001</v>
      </c>
      <c r="D1962">
        <v>43</v>
      </c>
      <c r="E1962">
        <v>0</v>
      </c>
      <c r="F1962">
        <v>0</v>
      </c>
      <c r="G1962">
        <v>5</v>
      </c>
      <c r="H1962" t="s">
        <v>9421</v>
      </c>
      <c r="I1962">
        <v>526.6875</v>
      </c>
      <c r="J1962" s="3">
        <f t="shared" si="30"/>
        <v>43746.641667372685</v>
      </c>
    </row>
    <row r="1963" spans="1:10" x14ac:dyDescent="0.25">
      <c r="A1963" s="1" t="s">
        <v>1962</v>
      </c>
      <c r="B1963">
        <v>393.75</v>
      </c>
      <c r="C1963">
        <v>20.584240000000001</v>
      </c>
      <c r="D1963">
        <v>43</v>
      </c>
      <c r="E1963">
        <v>0</v>
      </c>
      <c r="F1963">
        <v>0</v>
      </c>
      <c r="G1963">
        <v>8</v>
      </c>
      <c r="H1963" t="s">
        <v>9422</v>
      </c>
      <c r="I1963">
        <v>526.6875</v>
      </c>
      <c r="J1963" s="3">
        <f t="shared" si="30"/>
        <v>43746.641763113425</v>
      </c>
    </row>
    <row r="1964" spans="1:10" x14ac:dyDescent="0.25">
      <c r="A1964" s="1" t="s">
        <v>1963</v>
      </c>
      <c r="B1964">
        <v>393.75</v>
      </c>
      <c r="C1964">
        <v>20.531590000000001</v>
      </c>
      <c r="D1964">
        <v>43</v>
      </c>
      <c r="E1964">
        <v>0</v>
      </c>
      <c r="F1964">
        <v>0</v>
      </c>
      <c r="G1964">
        <v>5</v>
      </c>
      <c r="H1964" t="s">
        <v>9423</v>
      </c>
      <c r="I1964">
        <v>526.6875</v>
      </c>
      <c r="J1964" s="3">
        <f t="shared" si="30"/>
        <v>43746.641846562496</v>
      </c>
    </row>
    <row r="1965" spans="1:10" x14ac:dyDescent="0.25">
      <c r="A1965" s="1" t="s">
        <v>1964</v>
      </c>
      <c r="B1965">
        <v>393.75</v>
      </c>
      <c r="C1965">
        <v>20.584240000000001</v>
      </c>
      <c r="D1965">
        <v>43</v>
      </c>
      <c r="E1965">
        <v>0</v>
      </c>
      <c r="F1965">
        <v>0</v>
      </c>
      <c r="G1965">
        <v>16</v>
      </c>
      <c r="H1965" t="s">
        <v>9424</v>
      </c>
      <c r="I1965">
        <v>526.5</v>
      </c>
      <c r="J1965" s="3">
        <f t="shared" si="30"/>
        <v>43746.641930034719</v>
      </c>
    </row>
    <row r="1966" spans="1:10" x14ac:dyDescent="0.25">
      <c r="A1966" s="1" t="s">
        <v>1965</v>
      </c>
      <c r="B1966">
        <v>425</v>
      </c>
      <c r="C1966">
        <v>20.584240000000001</v>
      </c>
      <c r="D1966">
        <v>38</v>
      </c>
      <c r="E1966">
        <v>0</v>
      </c>
      <c r="F1966">
        <v>0</v>
      </c>
      <c r="G1966">
        <v>9</v>
      </c>
      <c r="H1966" t="s">
        <v>9425</v>
      </c>
      <c r="I1966">
        <v>536.0625</v>
      </c>
      <c r="J1966" s="3">
        <f t="shared" si="30"/>
        <v>43746.642013472221</v>
      </c>
    </row>
    <row r="1967" spans="1:10" x14ac:dyDescent="0.25">
      <c r="A1967" s="1" t="s">
        <v>1966</v>
      </c>
      <c r="B1967">
        <v>393.75</v>
      </c>
      <c r="C1967">
        <v>20.584240000000001</v>
      </c>
      <c r="D1967">
        <v>38</v>
      </c>
      <c r="E1967">
        <v>0</v>
      </c>
      <c r="F1967">
        <v>0</v>
      </c>
      <c r="G1967">
        <v>16</v>
      </c>
      <c r="H1967" t="s">
        <v>9426</v>
      </c>
      <c r="I1967">
        <v>526.6875</v>
      </c>
      <c r="J1967" s="3">
        <f t="shared" si="30"/>
        <v>43746.642097164346</v>
      </c>
    </row>
    <row r="1968" spans="1:10" x14ac:dyDescent="0.25">
      <c r="A1968" s="1" t="s">
        <v>1967</v>
      </c>
      <c r="B1968">
        <v>393.75</v>
      </c>
      <c r="C1968">
        <v>20.584240000000001</v>
      </c>
      <c r="D1968">
        <v>39</v>
      </c>
      <c r="E1968">
        <v>0</v>
      </c>
      <c r="F1968">
        <v>0</v>
      </c>
      <c r="G1968">
        <v>13</v>
      </c>
      <c r="H1968" t="s">
        <v>9427</v>
      </c>
      <c r="I1968">
        <v>526.6875</v>
      </c>
      <c r="J1968" s="3">
        <f t="shared" si="30"/>
        <v>43746.642180486109</v>
      </c>
    </row>
    <row r="1969" spans="1:10" x14ac:dyDescent="0.25">
      <c r="A1969" s="1" t="s">
        <v>1968</v>
      </c>
      <c r="B1969">
        <v>393.75</v>
      </c>
      <c r="C1969">
        <v>20.584240000000001</v>
      </c>
      <c r="D1969">
        <v>39</v>
      </c>
      <c r="E1969">
        <v>0</v>
      </c>
      <c r="F1969">
        <v>0</v>
      </c>
      <c r="G1969">
        <v>15</v>
      </c>
      <c r="H1969" t="s">
        <v>9428</v>
      </c>
      <c r="I1969">
        <v>526.6875</v>
      </c>
      <c r="J1969" s="3">
        <f t="shared" si="30"/>
        <v>43746.642263715279</v>
      </c>
    </row>
    <row r="1970" spans="1:10" x14ac:dyDescent="0.25">
      <c r="A1970" s="1" t="s">
        <v>1969</v>
      </c>
      <c r="B1970">
        <v>393.75</v>
      </c>
      <c r="C1970">
        <v>20.531590000000001</v>
      </c>
      <c r="D1970">
        <v>39</v>
      </c>
      <c r="E1970">
        <v>0</v>
      </c>
      <c r="F1970">
        <v>0</v>
      </c>
      <c r="G1970">
        <v>16</v>
      </c>
      <c r="H1970" t="s">
        <v>9429</v>
      </c>
      <c r="I1970">
        <v>526.6875</v>
      </c>
      <c r="J1970" s="3">
        <f t="shared" si="30"/>
        <v>43746.642347499997</v>
      </c>
    </row>
    <row r="1971" spans="1:10" x14ac:dyDescent="0.25">
      <c r="A1971" s="1" t="s">
        <v>1970</v>
      </c>
      <c r="B1971">
        <v>393.75</v>
      </c>
      <c r="C1971">
        <v>20.584240000000001</v>
      </c>
      <c r="D1971">
        <v>39</v>
      </c>
      <c r="E1971">
        <v>0</v>
      </c>
      <c r="F1971">
        <v>0</v>
      </c>
      <c r="G1971">
        <v>17</v>
      </c>
      <c r="H1971" t="s">
        <v>9430</v>
      </c>
      <c r="I1971">
        <v>526.6875</v>
      </c>
      <c r="J1971" s="3">
        <f t="shared" si="30"/>
        <v>43746.642430706015</v>
      </c>
    </row>
    <row r="1972" spans="1:10" x14ac:dyDescent="0.25">
      <c r="A1972" s="1" t="s">
        <v>1971</v>
      </c>
      <c r="B1972">
        <v>393.75</v>
      </c>
      <c r="C1972">
        <v>20.584240000000001</v>
      </c>
      <c r="D1972">
        <v>38</v>
      </c>
      <c r="E1972">
        <v>0</v>
      </c>
      <c r="F1972">
        <v>0</v>
      </c>
      <c r="G1972">
        <v>19</v>
      </c>
      <c r="H1972" t="s">
        <v>9431</v>
      </c>
      <c r="I1972">
        <v>526.5</v>
      </c>
      <c r="J1972" s="3">
        <f t="shared" si="30"/>
        <v>43746.642502476847</v>
      </c>
    </row>
    <row r="1973" spans="1:10" x14ac:dyDescent="0.25">
      <c r="A1973" s="1" t="s">
        <v>1972</v>
      </c>
      <c r="B1973">
        <v>393.75</v>
      </c>
      <c r="C1973">
        <v>20.584240000000001</v>
      </c>
      <c r="D1973">
        <v>38</v>
      </c>
      <c r="E1973">
        <v>0</v>
      </c>
      <c r="F1973">
        <v>0</v>
      </c>
      <c r="G1973">
        <v>18</v>
      </c>
      <c r="H1973" t="s">
        <v>9432</v>
      </c>
      <c r="I1973">
        <v>526.6875</v>
      </c>
      <c r="J1973" s="3">
        <f t="shared" si="30"/>
        <v>43746.642585925925</v>
      </c>
    </row>
    <row r="1974" spans="1:10" x14ac:dyDescent="0.25">
      <c r="A1974" s="1" t="s">
        <v>1973</v>
      </c>
      <c r="B1974">
        <v>393.75</v>
      </c>
      <c r="C1974">
        <v>20.584240000000001</v>
      </c>
      <c r="D1974">
        <v>37</v>
      </c>
      <c r="E1974">
        <v>0</v>
      </c>
      <c r="F1974">
        <v>0</v>
      </c>
      <c r="G1974">
        <v>17</v>
      </c>
      <c r="H1974" t="s">
        <v>9433</v>
      </c>
      <c r="I1974">
        <v>526.6875</v>
      </c>
      <c r="J1974" s="3">
        <f t="shared" si="30"/>
        <v>43746.642657581011</v>
      </c>
    </row>
    <row r="1975" spans="1:10" x14ac:dyDescent="0.25">
      <c r="A1975" s="1" t="s">
        <v>1974</v>
      </c>
      <c r="B1975">
        <v>393.75</v>
      </c>
      <c r="C1975">
        <v>20.531590000000001</v>
      </c>
      <c r="D1975">
        <v>37</v>
      </c>
      <c r="E1975">
        <v>0</v>
      </c>
      <c r="F1975">
        <v>0</v>
      </c>
      <c r="G1975">
        <v>13</v>
      </c>
      <c r="H1975" t="s">
        <v>9434</v>
      </c>
      <c r="I1975">
        <v>526.6875</v>
      </c>
      <c r="J1975" s="3">
        <f t="shared" si="30"/>
        <v>43746.642741018521</v>
      </c>
    </row>
    <row r="1976" spans="1:10" x14ac:dyDescent="0.25">
      <c r="A1976" s="1" t="s">
        <v>1975</v>
      </c>
      <c r="B1976">
        <v>393.75</v>
      </c>
      <c r="C1976">
        <v>20.584240000000001</v>
      </c>
      <c r="D1976">
        <v>36</v>
      </c>
      <c r="E1976">
        <v>0</v>
      </c>
      <c r="F1976">
        <v>0</v>
      </c>
      <c r="G1976">
        <v>14</v>
      </c>
      <c r="H1976" t="s">
        <v>9435</v>
      </c>
      <c r="I1976">
        <v>526.6875</v>
      </c>
      <c r="J1976" s="3">
        <f t="shared" si="30"/>
        <v>43746.642824467592</v>
      </c>
    </row>
    <row r="1977" spans="1:10" x14ac:dyDescent="0.25">
      <c r="A1977" s="1" t="s">
        <v>1976</v>
      </c>
      <c r="B1977">
        <v>393.75</v>
      </c>
      <c r="C1977">
        <v>20.584240000000001</v>
      </c>
      <c r="D1977">
        <v>37</v>
      </c>
      <c r="E1977">
        <v>0</v>
      </c>
      <c r="F1977">
        <v>0</v>
      </c>
      <c r="G1977">
        <v>22</v>
      </c>
      <c r="H1977" t="s">
        <v>9436</v>
      </c>
      <c r="I1977">
        <v>526.6875</v>
      </c>
      <c r="J1977" s="3">
        <f t="shared" si="30"/>
        <v>43746.642908043978</v>
      </c>
    </row>
    <row r="1978" spans="1:10" x14ac:dyDescent="0.25">
      <c r="A1978" s="1" t="s">
        <v>1977</v>
      </c>
      <c r="B1978">
        <v>393.75</v>
      </c>
      <c r="C1978">
        <v>20.584240000000001</v>
      </c>
      <c r="D1978">
        <v>36</v>
      </c>
      <c r="E1978">
        <v>0</v>
      </c>
      <c r="F1978">
        <v>0</v>
      </c>
      <c r="G1978">
        <v>9</v>
      </c>
      <c r="H1978" t="s">
        <v>9437</v>
      </c>
      <c r="I1978">
        <v>526.6875</v>
      </c>
      <c r="J1978" s="3">
        <f t="shared" si="30"/>
        <v>43746.642991469904</v>
      </c>
    </row>
    <row r="1979" spans="1:10" x14ac:dyDescent="0.25">
      <c r="A1979" s="1" t="s">
        <v>1978</v>
      </c>
      <c r="B1979">
        <v>393.75</v>
      </c>
      <c r="C1979">
        <v>20.584240000000001</v>
      </c>
      <c r="D1979">
        <v>37</v>
      </c>
      <c r="E1979">
        <v>0</v>
      </c>
      <c r="F1979">
        <v>0</v>
      </c>
      <c r="G1979">
        <v>17</v>
      </c>
      <c r="H1979" t="s">
        <v>9438</v>
      </c>
      <c r="I1979">
        <v>526.6875</v>
      </c>
      <c r="J1979" s="3">
        <f t="shared" si="30"/>
        <v>43746.643074826388</v>
      </c>
    </row>
    <row r="1980" spans="1:10" x14ac:dyDescent="0.25">
      <c r="A1980" s="1" t="s">
        <v>1979</v>
      </c>
      <c r="B1980">
        <v>393.75</v>
      </c>
      <c r="C1980">
        <v>20.584240000000001</v>
      </c>
      <c r="D1980">
        <v>38</v>
      </c>
      <c r="E1980">
        <v>0</v>
      </c>
      <c r="F1980">
        <v>0</v>
      </c>
      <c r="G1980">
        <v>19</v>
      </c>
      <c r="H1980" t="s">
        <v>9439</v>
      </c>
      <c r="I1980">
        <v>526.6875</v>
      </c>
      <c r="J1980" s="3">
        <f t="shared" si="30"/>
        <v>43746.643158483792</v>
      </c>
    </row>
    <row r="1981" spans="1:10" x14ac:dyDescent="0.25">
      <c r="A1981" s="1" t="s">
        <v>1980</v>
      </c>
      <c r="B1981">
        <v>393.75</v>
      </c>
      <c r="C1981">
        <v>20.531590000000001</v>
      </c>
      <c r="D1981">
        <v>38</v>
      </c>
      <c r="E1981">
        <v>0</v>
      </c>
      <c r="F1981">
        <v>0</v>
      </c>
      <c r="G1981">
        <v>21</v>
      </c>
      <c r="H1981" t="s">
        <v>9440</v>
      </c>
      <c r="I1981">
        <v>526.6875</v>
      </c>
      <c r="J1981" s="3">
        <f t="shared" si="30"/>
        <v>43746.643241585647</v>
      </c>
    </row>
    <row r="1982" spans="1:10" x14ac:dyDescent="0.25">
      <c r="A1982" s="1" t="s">
        <v>1981</v>
      </c>
      <c r="B1982">
        <v>393.75</v>
      </c>
      <c r="C1982">
        <v>20.531590000000001</v>
      </c>
      <c r="D1982">
        <v>39</v>
      </c>
      <c r="E1982">
        <v>0</v>
      </c>
      <c r="F1982">
        <v>0</v>
      </c>
      <c r="G1982">
        <v>14</v>
      </c>
      <c r="H1982" t="s">
        <v>9441</v>
      </c>
      <c r="I1982">
        <v>526.5</v>
      </c>
      <c r="J1982" s="3">
        <f t="shared" si="30"/>
        <v>43746.643325393517</v>
      </c>
    </row>
    <row r="1983" spans="1:10" x14ac:dyDescent="0.25">
      <c r="A1983" s="1" t="s">
        <v>1982</v>
      </c>
      <c r="B1983">
        <v>428.125</v>
      </c>
      <c r="C1983">
        <v>20.584240000000001</v>
      </c>
      <c r="D1983">
        <v>37</v>
      </c>
      <c r="E1983">
        <v>0</v>
      </c>
      <c r="F1983">
        <v>0</v>
      </c>
      <c r="G1983">
        <v>9</v>
      </c>
      <c r="H1983" t="s">
        <v>9442</v>
      </c>
      <c r="I1983">
        <v>537</v>
      </c>
      <c r="J1983" s="3">
        <f t="shared" si="30"/>
        <v>43746.643408599535</v>
      </c>
    </row>
    <row r="1984" spans="1:10" x14ac:dyDescent="0.25">
      <c r="A1984" s="1" t="s">
        <v>1983</v>
      </c>
      <c r="B1984">
        <v>393.75</v>
      </c>
      <c r="C1984">
        <v>20.531590000000001</v>
      </c>
      <c r="D1984">
        <v>37</v>
      </c>
      <c r="E1984">
        <v>0</v>
      </c>
      <c r="F1984">
        <v>0</v>
      </c>
      <c r="G1984">
        <v>13</v>
      </c>
      <c r="H1984" t="s">
        <v>9443</v>
      </c>
      <c r="I1984">
        <v>526.6875</v>
      </c>
      <c r="J1984" s="3">
        <f t="shared" si="30"/>
        <v>43746.643480462961</v>
      </c>
    </row>
    <row r="1985" spans="1:10" x14ac:dyDescent="0.25">
      <c r="A1985" s="1" t="s">
        <v>1984</v>
      </c>
      <c r="B1985">
        <v>393.75</v>
      </c>
      <c r="C1985">
        <v>20.584240000000001</v>
      </c>
      <c r="D1985">
        <v>37</v>
      </c>
      <c r="E1985">
        <v>0</v>
      </c>
      <c r="F1985">
        <v>0</v>
      </c>
      <c r="G1985">
        <v>13</v>
      </c>
      <c r="H1985" t="s">
        <v>9444</v>
      </c>
      <c r="I1985">
        <v>526.6875</v>
      </c>
      <c r="J1985" s="3">
        <f t="shared" si="30"/>
        <v>43746.643563692131</v>
      </c>
    </row>
    <row r="1986" spans="1:10" x14ac:dyDescent="0.25">
      <c r="A1986" s="1" t="s">
        <v>1985</v>
      </c>
      <c r="B1986">
        <v>412.5</v>
      </c>
      <c r="C1986">
        <v>20.584240000000001</v>
      </c>
      <c r="D1986">
        <v>37</v>
      </c>
      <c r="E1986">
        <v>0</v>
      </c>
      <c r="F1986">
        <v>0</v>
      </c>
      <c r="G1986">
        <v>15</v>
      </c>
      <c r="H1986" t="s">
        <v>9445</v>
      </c>
      <c r="I1986">
        <v>532.3125</v>
      </c>
      <c r="J1986" s="3">
        <f t="shared" si="30"/>
        <v>43746.643635451386</v>
      </c>
    </row>
    <row r="1987" spans="1:10" x14ac:dyDescent="0.25">
      <c r="A1987" s="1" t="s">
        <v>1986</v>
      </c>
      <c r="B1987">
        <v>393.75</v>
      </c>
      <c r="C1987">
        <v>20.584240000000001</v>
      </c>
      <c r="D1987">
        <v>37</v>
      </c>
      <c r="E1987">
        <v>0</v>
      </c>
      <c r="F1987">
        <v>0</v>
      </c>
      <c r="G1987">
        <v>6</v>
      </c>
      <c r="H1987" t="s">
        <v>9446</v>
      </c>
      <c r="I1987">
        <v>526.6875</v>
      </c>
      <c r="J1987" s="3">
        <f t="shared" ref="J1987:J2050" si="31">(H1987/86400000)+25569+(7/24)</f>
        <v>43746.643719004627</v>
      </c>
    </row>
    <row r="1988" spans="1:10" x14ac:dyDescent="0.25">
      <c r="A1988" s="1" t="s">
        <v>1987</v>
      </c>
      <c r="B1988">
        <v>393.75</v>
      </c>
      <c r="C1988">
        <v>20.584240000000001</v>
      </c>
      <c r="D1988">
        <v>37</v>
      </c>
      <c r="E1988">
        <v>0</v>
      </c>
      <c r="F1988">
        <v>0</v>
      </c>
      <c r="G1988">
        <v>23</v>
      </c>
      <c r="H1988" t="s">
        <v>9447</v>
      </c>
      <c r="I1988">
        <v>526.6875</v>
      </c>
      <c r="J1988" s="3">
        <f t="shared" si="31"/>
        <v>43746.64380247685</v>
      </c>
    </row>
    <row r="1989" spans="1:10" x14ac:dyDescent="0.25">
      <c r="A1989" s="1" t="s">
        <v>1988</v>
      </c>
      <c r="B1989">
        <v>393.75</v>
      </c>
      <c r="C1989">
        <v>20.584240000000001</v>
      </c>
      <c r="D1989">
        <v>38</v>
      </c>
      <c r="E1989">
        <v>0</v>
      </c>
      <c r="F1989">
        <v>0</v>
      </c>
      <c r="G1989">
        <v>19</v>
      </c>
      <c r="H1989" t="s">
        <v>9448</v>
      </c>
      <c r="I1989">
        <v>526.5</v>
      </c>
      <c r="J1989" s="3">
        <f t="shared" si="31"/>
        <v>43746.643885925929</v>
      </c>
    </row>
    <row r="1990" spans="1:10" x14ac:dyDescent="0.25">
      <c r="A1990" s="1" t="s">
        <v>1989</v>
      </c>
      <c r="B1990">
        <v>393.75</v>
      </c>
      <c r="C1990">
        <v>20.584240000000001</v>
      </c>
      <c r="D1990">
        <v>39</v>
      </c>
      <c r="E1990">
        <v>0</v>
      </c>
      <c r="F1990">
        <v>0</v>
      </c>
      <c r="G1990">
        <v>18</v>
      </c>
      <c r="H1990" t="s">
        <v>9449</v>
      </c>
      <c r="I1990">
        <v>526.5</v>
      </c>
      <c r="J1990" s="3">
        <f t="shared" si="31"/>
        <v>43746.643969374993</v>
      </c>
    </row>
    <row r="1991" spans="1:10" x14ac:dyDescent="0.25">
      <c r="A1991" s="1" t="s">
        <v>1990</v>
      </c>
      <c r="B1991">
        <v>412.5</v>
      </c>
      <c r="C1991">
        <v>20.531590000000001</v>
      </c>
      <c r="D1991">
        <v>38</v>
      </c>
      <c r="E1991">
        <v>0</v>
      </c>
      <c r="F1991">
        <v>0</v>
      </c>
      <c r="G1991">
        <v>11</v>
      </c>
      <c r="H1991" t="s">
        <v>9450</v>
      </c>
      <c r="I1991">
        <v>532.125</v>
      </c>
      <c r="J1991" s="3">
        <f t="shared" si="31"/>
        <v>43746.644062303239</v>
      </c>
    </row>
    <row r="1992" spans="1:10" x14ac:dyDescent="0.25">
      <c r="A1992" s="1" t="s">
        <v>1991</v>
      </c>
      <c r="B1992">
        <v>393.75</v>
      </c>
      <c r="C1992">
        <v>20.584240000000001</v>
      </c>
      <c r="D1992">
        <v>39</v>
      </c>
      <c r="E1992">
        <v>0</v>
      </c>
      <c r="F1992">
        <v>0</v>
      </c>
      <c r="G1992">
        <v>10</v>
      </c>
      <c r="H1992" t="s">
        <v>9451</v>
      </c>
      <c r="I1992">
        <v>526.6875</v>
      </c>
      <c r="J1992" s="3">
        <f t="shared" si="31"/>
        <v>43746.644136377312</v>
      </c>
    </row>
    <row r="1993" spans="1:10" x14ac:dyDescent="0.25">
      <c r="A1993" s="1" t="s">
        <v>1992</v>
      </c>
      <c r="B1993">
        <v>393.75</v>
      </c>
      <c r="C1993">
        <v>20.478950000000001</v>
      </c>
      <c r="D1993">
        <v>39</v>
      </c>
      <c r="E1993">
        <v>0</v>
      </c>
      <c r="F1993">
        <v>0</v>
      </c>
      <c r="G1993">
        <v>15</v>
      </c>
      <c r="H1993" t="s">
        <v>9452</v>
      </c>
      <c r="I1993">
        <v>526.6875</v>
      </c>
      <c r="J1993" s="3">
        <f t="shared" si="31"/>
        <v>43746.64422008102</v>
      </c>
    </row>
    <row r="1994" spans="1:10" x14ac:dyDescent="0.25">
      <c r="A1994" s="1" t="s">
        <v>1993</v>
      </c>
      <c r="B1994">
        <v>393.75</v>
      </c>
      <c r="C1994">
        <v>20.584240000000001</v>
      </c>
      <c r="D1994">
        <v>39</v>
      </c>
      <c r="E1994">
        <v>0</v>
      </c>
      <c r="F1994">
        <v>0</v>
      </c>
      <c r="G1994">
        <v>12</v>
      </c>
      <c r="H1994" t="s">
        <v>9453</v>
      </c>
      <c r="I1994">
        <v>526.6875</v>
      </c>
      <c r="J1994" s="3">
        <f t="shared" si="31"/>
        <v>43746.644303275461</v>
      </c>
    </row>
    <row r="1995" spans="1:10" x14ac:dyDescent="0.25">
      <c r="A1995" s="1" t="s">
        <v>1994</v>
      </c>
      <c r="B1995">
        <v>393.75</v>
      </c>
      <c r="C1995">
        <v>20.584240000000001</v>
      </c>
      <c r="D1995">
        <v>40</v>
      </c>
      <c r="E1995">
        <v>0</v>
      </c>
      <c r="F1995">
        <v>0</v>
      </c>
      <c r="G1995">
        <v>12</v>
      </c>
      <c r="H1995" t="s">
        <v>9454</v>
      </c>
      <c r="I1995">
        <v>526.6875</v>
      </c>
      <c r="J1995" s="3">
        <f t="shared" si="31"/>
        <v>43746.644386956017</v>
      </c>
    </row>
    <row r="1996" spans="1:10" x14ac:dyDescent="0.25">
      <c r="A1996" s="1" t="s">
        <v>1995</v>
      </c>
      <c r="B1996">
        <v>393.75</v>
      </c>
      <c r="C1996">
        <v>20.531590000000001</v>
      </c>
      <c r="D1996">
        <v>39</v>
      </c>
      <c r="E1996">
        <v>0</v>
      </c>
      <c r="F1996">
        <v>0</v>
      </c>
      <c r="G1996">
        <v>20</v>
      </c>
      <c r="H1996" t="s">
        <v>9455</v>
      </c>
      <c r="I1996">
        <v>526.6875</v>
      </c>
      <c r="J1996" s="3">
        <f t="shared" si="31"/>
        <v>43746.644485613426</v>
      </c>
    </row>
    <row r="1997" spans="1:10" x14ac:dyDescent="0.25">
      <c r="A1997" s="1" t="s">
        <v>1996</v>
      </c>
      <c r="B1997">
        <v>393.75</v>
      </c>
      <c r="C1997">
        <v>20.584240000000001</v>
      </c>
      <c r="D1997">
        <v>40</v>
      </c>
      <c r="E1997">
        <v>0</v>
      </c>
      <c r="F1997">
        <v>0</v>
      </c>
      <c r="G1997">
        <v>17</v>
      </c>
      <c r="H1997" t="s">
        <v>9456</v>
      </c>
      <c r="I1997">
        <v>526.6875</v>
      </c>
      <c r="J1997" s="3">
        <f t="shared" si="31"/>
        <v>43746.644565729162</v>
      </c>
    </row>
    <row r="1998" spans="1:10" x14ac:dyDescent="0.25">
      <c r="A1998" s="1" t="s">
        <v>1997</v>
      </c>
      <c r="B1998">
        <v>393.75</v>
      </c>
      <c r="C1998">
        <v>20.584240000000001</v>
      </c>
      <c r="D1998">
        <v>40</v>
      </c>
      <c r="E1998">
        <v>0</v>
      </c>
      <c r="F1998">
        <v>0</v>
      </c>
      <c r="G1998">
        <v>15</v>
      </c>
      <c r="H1998" t="s">
        <v>9457</v>
      </c>
      <c r="I1998">
        <v>526.6875</v>
      </c>
      <c r="J1998" s="3">
        <f t="shared" si="31"/>
        <v>43746.644648935187</v>
      </c>
    </row>
    <row r="1999" spans="1:10" x14ac:dyDescent="0.25">
      <c r="A1999" s="1" t="s">
        <v>1998</v>
      </c>
      <c r="B1999">
        <v>393.75</v>
      </c>
      <c r="C1999">
        <v>20.531590000000001</v>
      </c>
      <c r="D1999">
        <v>40</v>
      </c>
      <c r="E1999">
        <v>0</v>
      </c>
      <c r="F1999">
        <v>0</v>
      </c>
      <c r="G1999">
        <v>14</v>
      </c>
      <c r="H1999" t="s">
        <v>9458</v>
      </c>
      <c r="I1999">
        <v>526.6875</v>
      </c>
      <c r="J1999" s="3">
        <f t="shared" si="31"/>
        <v>43746.644720682867</v>
      </c>
    </row>
    <row r="2000" spans="1:10" x14ac:dyDescent="0.25">
      <c r="A2000" s="1" t="s">
        <v>1999</v>
      </c>
      <c r="B2000">
        <v>428.125</v>
      </c>
      <c r="C2000">
        <v>20.531590000000001</v>
      </c>
      <c r="D2000">
        <v>39</v>
      </c>
      <c r="E2000">
        <v>0</v>
      </c>
      <c r="F2000">
        <v>0</v>
      </c>
      <c r="G2000">
        <v>17</v>
      </c>
      <c r="H2000" t="s">
        <v>9459</v>
      </c>
      <c r="I2000">
        <v>537.375</v>
      </c>
      <c r="J2000" s="3">
        <f t="shared" si="31"/>
        <v>43746.644804236108</v>
      </c>
    </row>
    <row r="2001" spans="1:10" x14ac:dyDescent="0.25">
      <c r="A2001" s="1" t="s">
        <v>2000</v>
      </c>
      <c r="B2001">
        <v>393.75</v>
      </c>
      <c r="C2001">
        <v>20.584240000000001</v>
      </c>
      <c r="D2001">
        <v>36</v>
      </c>
      <c r="E2001">
        <v>0</v>
      </c>
      <c r="F2001">
        <v>0</v>
      </c>
      <c r="G2001">
        <v>12</v>
      </c>
      <c r="H2001" t="s">
        <v>9460</v>
      </c>
      <c r="I2001">
        <v>526.5</v>
      </c>
      <c r="J2001" s="3">
        <f t="shared" si="31"/>
        <v>43746.644887685186</v>
      </c>
    </row>
    <row r="2002" spans="1:10" x14ac:dyDescent="0.25">
      <c r="A2002" s="1" t="s">
        <v>2001</v>
      </c>
      <c r="B2002">
        <v>437.5</v>
      </c>
      <c r="C2002">
        <v>20.584240000000001</v>
      </c>
      <c r="D2002">
        <v>37</v>
      </c>
      <c r="E2002">
        <v>0</v>
      </c>
      <c r="F2002">
        <v>0</v>
      </c>
      <c r="G2002">
        <v>12</v>
      </c>
      <c r="H2002" t="s">
        <v>9461</v>
      </c>
      <c r="I2002">
        <v>540.1875</v>
      </c>
      <c r="J2002" s="3">
        <f t="shared" si="31"/>
        <v>43746.644971134258</v>
      </c>
    </row>
    <row r="2003" spans="1:10" x14ac:dyDescent="0.25">
      <c r="A2003" s="1" t="s">
        <v>2002</v>
      </c>
      <c r="B2003">
        <v>393.75</v>
      </c>
      <c r="C2003">
        <v>20.584240000000001</v>
      </c>
      <c r="D2003">
        <v>42</v>
      </c>
      <c r="E2003">
        <v>0</v>
      </c>
      <c r="F2003">
        <v>0</v>
      </c>
      <c r="G2003">
        <v>17</v>
      </c>
      <c r="H2003" t="s">
        <v>9462</v>
      </c>
      <c r="I2003">
        <v>526.6875</v>
      </c>
      <c r="J2003" s="3">
        <f t="shared" si="31"/>
        <v>43746.645054699075</v>
      </c>
    </row>
    <row r="2004" spans="1:10" x14ac:dyDescent="0.25">
      <c r="A2004" s="1" t="s">
        <v>2003</v>
      </c>
      <c r="B2004">
        <v>393.75</v>
      </c>
      <c r="C2004">
        <v>20.584240000000001</v>
      </c>
      <c r="D2004">
        <v>42</v>
      </c>
      <c r="E2004">
        <v>0</v>
      </c>
      <c r="F2004">
        <v>0</v>
      </c>
      <c r="G2004">
        <v>14</v>
      </c>
      <c r="H2004" t="s">
        <v>9463</v>
      </c>
      <c r="I2004">
        <v>526.5</v>
      </c>
      <c r="J2004" s="3">
        <f t="shared" si="31"/>
        <v>43746.645137916661</v>
      </c>
    </row>
    <row r="2005" spans="1:10" x14ac:dyDescent="0.25">
      <c r="A2005" s="1" t="s">
        <v>2004</v>
      </c>
      <c r="B2005">
        <v>393.75</v>
      </c>
      <c r="C2005">
        <v>20.584240000000001</v>
      </c>
      <c r="D2005">
        <v>42</v>
      </c>
      <c r="E2005">
        <v>0</v>
      </c>
      <c r="F2005">
        <v>0</v>
      </c>
      <c r="G2005">
        <v>21</v>
      </c>
      <c r="H2005" t="s">
        <v>9464</v>
      </c>
      <c r="I2005">
        <v>526.6875</v>
      </c>
      <c r="J2005" s="3">
        <f t="shared" si="31"/>
        <v>43746.645209571761</v>
      </c>
    </row>
    <row r="2006" spans="1:10" x14ac:dyDescent="0.25">
      <c r="A2006" s="1" t="s">
        <v>2005</v>
      </c>
      <c r="B2006">
        <v>393.75</v>
      </c>
      <c r="C2006">
        <v>20.531590000000001</v>
      </c>
      <c r="D2006">
        <v>41</v>
      </c>
      <c r="E2006">
        <v>0</v>
      </c>
      <c r="F2006">
        <v>0</v>
      </c>
      <c r="G2006">
        <v>16</v>
      </c>
      <c r="H2006" t="s">
        <v>9465</v>
      </c>
      <c r="I2006">
        <v>526.6875</v>
      </c>
      <c r="J2006" s="3">
        <f t="shared" si="31"/>
        <v>43746.645293136571</v>
      </c>
    </row>
    <row r="2007" spans="1:10" x14ac:dyDescent="0.25">
      <c r="A2007" s="1" t="s">
        <v>2006</v>
      </c>
      <c r="B2007">
        <v>393.75</v>
      </c>
      <c r="C2007">
        <v>20.584240000000001</v>
      </c>
      <c r="D2007">
        <v>40</v>
      </c>
      <c r="E2007">
        <v>0</v>
      </c>
      <c r="F2007">
        <v>0</v>
      </c>
      <c r="G2007">
        <v>20</v>
      </c>
      <c r="H2007" t="s">
        <v>9466</v>
      </c>
      <c r="I2007">
        <v>526.6875</v>
      </c>
      <c r="J2007" s="3">
        <f t="shared" si="31"/>
        <v>43746.645376689812</v>
      </c>
    </row>
    <row r="2008" spans="1:10" x14ac:dyDescent="0.25">
      <c r="A2008" s="1" t="s">
        <v>2007</v>
      </c>
      <c r="B2008">
        <v>393.75</v>
      </c>
      <c r="C2008">
        <v>20.531590000000001</v>
      </c>
      <c r="D2008">
        <v>41</v>
      </c>
      <c r="E2008">
        <v>0</v>
      </c>
      <c r="F2008">
        <v>0</v>
      </c>
      <c r="G2008">
        <v>17</v>
      </c>
      <c r="H2008" t="s">
        <v>9467</v>
      </c>
      <c r="I2008">
        <v>526.6875</v>
      </c>
      <c r="J2008" s="3">
        <f t="shared" si="31"/>
        <v>43746.645460150459</v>
      </c>
    </row>
    <row r="2009" spans="1:10" x14ac:dyDescent="0.25">
      <c r="A2009" s="1" t="s">
        <v>2008</v>
      </c>
      <c r="B2009">
        <v>393.75</v>
      </c>
      <c r="C2009">
        <v>20.584240000000001</v>
      </c>
      <c r="D2009">
        <v>41</v>
      </c>
      <c r="E2009">
        <v>0</v>
      </c>
      <c r="F2009">
        <v>0</v>
      </c>
      <c r="G2009">
        <v>18</v>
      </c>
      <c r="H2009" t="s">
        <v>9468</v>
      </c>
      <c r="I2009">
        <v>526.6875</v>
      </c>
      <c r="J2009" s="3">
        <f t="shared" si="31"/>
        <v>43746.645543715276</v>
      </c>
    </row>
    <row r="2010" spans="1:10" x14ac:dyDescent="0.25">
      <c r="A2010" s="1" t="s">
        <v>2009</v>
      </c>
      <c r="B2010">
        <v>393.75</v>
      </c>
      <c r="C2010">
        <v>20.584240000000001</v>
      </c>
      <c r="D2010">
        <v>42</v>
      </c>
      <c r="E2010">
        <v>0</v>
      </c>
      <c r="F2010">
        <v>0</v>
      </c>
      <c r="G2010">
        <v>31</v>
      </c>
      <c r="H2010" t="s">
        <v>9469</v>
      </c>
      <c r="I2010">
        <v>526.6875</v>
      </c>
      <c r="J2010" s="3">
        <f t="shared" si="31"/>
        <v>43746.6456268287</v>
      </c>
    </row>
    <row r="2011" spans="1:10" x14ac:dyDescent="0.25">
      <c r="A2011" s="1" t="s">
        <v>2010</v>
      </c>
      <c r="B2011">
        <v>393.75</v>
      </c>
      <c r="C2011">
        <v>20.584240000000001</v>
      </c>
      <c r="D2011">
        <v>42</v>
      </c>
      <c r="E2011">
        <v>0</v>
      </c>
      <c r="F2011">
        <v>0</v>
      </c>
      <c r="G2011">
        <v>19</v>
      </c>
      <c r="H2011" t="s">
        <v>9470</v>
      </c>
      <c r="I2011">
        <v>526.5</v>
      </c>
      <c r="J2011" s="3">
        <f t="shared" si="31"/>
        <v>43746.64571060185</v>
      </c>
    </row>
    <row r="2012" spans="1:10" x14ac:dyDescent="0.25">
      <c r="A2012" s="1" t="s">
        <v>2011</v>
      </c>
      <c r="B2012">
        <v>431.25</v>
      </c>
      <c r="C2012">
        <v>20.584240000000001</v>
      </c>
      <c r="D2012">
        <v>40</v>
      </c>
      <c r="E2012">
        <v>0</v>
      </c>
      <c r="F2012">
        <v>0</v>
      </c>
      <c r="G2012">
        <v>19</v>
      </c>
      <c r="H2012" t="s">
        <v>9471</v>
      </c>
      <c r="I2012">
        <v>538.3125</v>
      </c>
      <c r="J2012" s="3">
        <f t="shared" si="31"/>
        <v>43746.645793831012</v>
      </c>
    </row>
    <row r="2013" spans="1:10" x14ac:dyDescent="0.25">
      <c r="A2013" s="1" t="s">
        <v>2012</v>
      </c>
      <c r="B2013">
        <v>393.75</v>
      </c>
      <c r="C2013">
        <v>20.584240000000001</v>
      </c>
      <c r="D2013">
        <v>40</v>
      </c>
      <c r="E2013">
        <v>0</v>
      </c>
      <c r="F2013">
        <v>0</v>
      </c>
      <c r="G2013">
        <v>28</v>
      </c>
      <c r="H2013" t="s">
        <v>9472</v>
      </c>
      <c r="I2013">
        <v>526.6875</v>
      </c>
      <c r="J2013" s="3">
        <f t="shared" si="31"/>
        <v>43746.645865590275</v>
      </c>
    </row>
    <row r="2014" spans="1:10" x14ac:dyDescent="0.25">
      <c r="A2014" s="1" t="s">
        <v>2013</v>
      </c>
      <c r="B2014">
        <v>393.75</v>
      </c>
      <c r="C2014">
        <v>20.531590000000001</v>
      </c>
      <c r="D2014">
        <v>38</v>
      </c>
      <c r="E2014">
        <v>0</v>
      </c>
      <c r="F2014">
        <v>0</v>
      </c>
      <c r="G2014">
        <v>14</v>
      </c>
      <c r="H2014" t="s">
        <v>9473</v>
      </c>
      <c r="I2014">
        <v>526.6875</v>
      </c>
      <c r="J2014" s="3">
        <f t="shared" si="31"/>
        <v>43746.645948923608</v>
      </c>
    </row>
    <row r="2015" spans="1:10" x14ac:dyDescent="0.25">
      <c r="A2015" s="1" t="s">
        <v>2014</v>
      </c>
      <c r="B2015">
        <v>412.5</v>
      </c>
      <c r="C2015">
        <v>20.584240000000001</v>
      </c>
      <c r="D2015">
        <v>38</v>
      </c>
      <c r="E2015">
        <v>0</v>
      </c>
      <c r="F2015">
        <v>0</v>
      </c>
      <c r="G2015">
        <v>23</v>
      </c>
      <c r="H2015" t="s">
        <v>9474</v>
      </c>
      <c r="I2015">
        <v>532.3125</v>
      </c>
      <c r="J2015" s="3">
        <f t="shared" si="31"/>
        <v>43746.646020682871</v>
      </c>
    </row>
    <row r="2016" spans="1:10" x14ac:dyDescent="0.25">
      <c r="A2016" s="1" t="s">
        <v>2015</v>
      </c>
      <c r="B2016">
        <v>393.75</v>
      </c>
      <c r="C2016">
        <v>20.584240000000001</v>
      </c>
      <c r="D2016">
        <v>44</v>
      </c>
      <c r="E2016">
        <v>0</v>
      </c>
      <c r="F2016">
        <v>0</v>
      </c>
      <c r="G2016">
        <v>28</v>
      </c>
      <c r="H2016" t="s">
        <v>9475</v>
      </c>
      <c r="I2016">
        <v>526.6875</v>
      </c>
      <c r="J2016" s="3">
        <f t="shared" si="31"/>
        <v>43746.646104120366</v>
      </c>
    </row>
    <row r="2017" spans="1:10" x14ac:dyDescent="0.25">
      <c r="A2017" s="1" t="s">
        <v>2016</v>
      </c>
      <c r="B2017">
        <v>393.75</v>
      </c>
      <c r="C2017">
        <v>20.584240000000001</v>
      </c>
      <c r="D2017">
        <v>43</v>
      </c>
      <c r="E2017">
        <v>0</v>
      </c>
      <c r="F2017">
        <v>0</v>
      </c>
      <c r="G2017">
        <v>15</v>
      </c>
      <c r="H2017" t="s">
        <v>9476</v>
      </c>
      <c r="I2017">
        <v>526.6875</v>
      </c>
      <c r="J2017" s="3">
        <f t="shared" si="31"/>
        <v>43746.646187696759</v>
      </c>
    </row>
    <row r="2018" spans="1:10" x14ac:dyDescent="0.25">
      <c r="A2018" s="1" t="s">
        <v>2017</v>
      </c>
      <c r="B2018">
        <v>393.75</v>
      </c>
      <c r="C2018">
        <v>20.584240000000001</v>
      </c>
      <c r="D2018">
        <v>42</v>
      </c>
      <c r="E2018">
        <v>0</v>
      </c>
      <c r="F2018">
        <v>0</v>
      </c>
      <c r="G2018">
        <v>25</v>
      </c>
      <c r="H2018" t="s">
        <v>9477</v>
      </c>
      <c r="I2018">
        <v>526.6875</v>
      </c>
      <c r="J2018" s="3">
        <f t="shared" si="31"/>
        <v>43746.646271284721</v>
      </c>
    </row>
    <row r="2019" spans="1:10" x14ac:dyDescent="0.25">
      <c r="A2019" s="1" t="s">
        <v>2018</v>
      </c>
      <c r="B2019">
        <v>393.75</v>
      </c>
      <c r="C2019">
        <v>20.584240000000001</v>
      </c>
      <c r="D2019">
        <v>41</v>
      </c>
      <c r="E2019">
        <v>0</v>
      </c>
      <c r="F2019">
        <v>0</v>
      </c>
      <c r="G2019">
        <v>20</v>
      </c>
      <c r="H2019" t="s">
        <v>9478</v>
      </c>
      <c r="I2019">
        <v>526.6875</v>
      </c>
      <c r="J2019" s="3">
        <f t="shared" si="31"/>
        <v>43746.646354594901</v>
      </c>
    </row>
    <row r="2020" spans="1:10" x14ac:dyDescent="0.25">
      <c r="A2020" s="1" t="s">
        <v>2019</v>
      </c>
      <c r="B2020">
        <v>412.5</v>
      </c>
      <c r="C2020">
        <v>20.584240000000001</v>
      </c>
      <c r="D2020">
        <v>40</v>
      </c>
      <c r="E2020">
        <v>0</v>
      </c>
      <c r="F2020">
        <v>0</v>
      </c>
      <c r="G2020">
        <v>24</v>
      </c>
      <c r="H2020" t="s">
        <v>9479</v>
      </c>
      <c r="I2020">
        <v>532.3125</v>
      </c>
      <c r="J2020" s="3">
        <f t="shared" si="31"/>
        <v>43746.646437812502</v>
      </c>
    </row>
    <row r="2021" spans="1:10" x14ac:dyDescent="0.25">
      <c r="A2021" s="1" t="s">
        <v>2020</v>
      </c>
      <c r="B2021">
        <v>393.75</v>
      </c>
      <c r="C2021">
        <v>20.531590000000001</v>
      </c>
      <c r="D2021">
        <v>40</v>
      </c>
      <c r="E2021">
        <v>0</v>
      </c>
      <c r="F2021">
        <v>0</v>
      </c>
      <c r="G2021">
        <v>26</v>
      </c>
      <c r="H2021" t="s">
        <v>9480</v>
      </c>
      <c r="I2021">
        <v>526.6875</v>
      </c>
      <c r="J2021" s="3">
        <f t="shared" si="31"/>
        <v>43746.646509571758</v>
      </c>
    </row>
    <row r="2022" spans="1:10" x14ac:dyDescent="0.25">
      <c r="A2022" s="1" t="s">
        <v>2021</v>
      </c>
      <c r="B2022">
        <v>393.75</v>
      </c>
      <c r="C2022">
        <v>20.531590000000001</v>
      </c>
      <c r="D2022">
        <v>40</v>
      </c>
      <c r="E2022">
        <v>0</v>
      </c>
      <c r="F2022">
        <v>0</v>
      </c>
      <c r="G2022">
        <v>22</v>
      </c>
      <c r="H2022" t="s">
        <v>9481</v>
      </c>
      <c r="I2022">
        <v>526.5</v>
      </c>
      <c r="J2022" s="3">
        <f t="shared" si="31"/>
        <v>43746.646593136575</v>
      </c>
    </row>
    <row r="2023" spans="1:10" x14ac:dyDescent="0.25">
      <c r="A2023" s="1" t="s">
        <v>2022</v>
      </c>
      <c r="B2023">
        <v>393.75</v>
      </c>
      <c r="C2023">
        <v>20.584240000000001</v>
      </c>
      <c r="D2023">
        <v>39</v>
      </c>
      <c r="E2023">
        <v>0</v>
      </c>
      <c r="F2023">
        <v>0</v>
      </c>
      <c r="G2023">
        <v>23</v>
      </c>
      <c r="H2023" t="s">
        <v>9482</v>
      </c>
      <c r="I2023">
        <v>526.6875</v>
      </c>
      <c r="J2023" s="3">
        <f t="shared" si="31"/>
        <v>43746.646676585646</v>
      </c>
    </row>
    <row r="2024" spans="1:10" x14ac:dyDescent="0.25">
      <c r="A2024" s="1" t="s">
        <v>2023</v>
      </c>
      <c r="B2024">
        <v>393.75</v>
      </c>
      <c r="C2024">
        <v>20.584240000000001</v>
      </c>
      <c r="D2024">
        <v>35</v>
      </c>
      <c r="E2024">
        <v>0</v>
      </c>
      <c r="F2024">
        <v>0</v>
      </c>
      <c r="G2024">
        <v>17</v>
      </c>
      <c r="H2024" t="s">
        <v>9483</v>
      </c>
      <c r="I2024">
        <v>526.6875</v>
      </c>
      <c r="J2024" s="3">
        <f t="shared" si="31"/>
        <v>43746.646760150463</v>
      </c>
    </row>
    <row r="2025" spans="1:10" x14ac:dyDescent="0.25">
      <c r="A2025" s="1" t="s">
        <v>2024</v>
      </c>
      <c r="B2025">
        <v>415.625</v>
      </c>
      <c r="C2025">
        <v>20.584240000000001</v>
      </c>
      <c r="D2025">
        <v>37</v>
      </c>
      <c r="E2025">
        <v>0</v>
      </c>
      <c r="F2025">
        <v>0</v>
      </c>
      <c r="G2025">
        <v>22</v>
      </c>
      <c r="H2025" t="s">
        <v>9484</v>
      </c>
      <c r="I2025">
        <v>533.8125</v>
      </c>
      <c r="J2025" s="3">
        <f t="shared" si="31"/>
        <v>43746.646856979169</v>
      </c>
    </row>
    <row r="2026" spans="1:10" x14ac:dyDescent="0.25">
      <c r="A2026" s="1" t="s">
        <v>2025</v>
      </c>
      <c r="B2026">
        <v>393.75</v>
      </c>
      <c r="C2026">
        <v>20.531590000000001</v>
      </c>
      <c r="D2026">
        <v>38</v>
      </c>
      <c r="E2026">
        <v>0</v>
      </c>
      <c r="F2026">
        <v>0</v>
      </c>
      <c r="G2026">
        <v>18</v>
      </c>
      <c r="H2026" t="s">
        <v>9485</v>
      </c>
      <c r="I2026">
        <v>526.6875</v>
      </c>
      <c r="J2026" s="3">
        <f t="shared" si="31"/>
        <v>43746.646938969905</v>
      </c>
    </row>
    <row r="2027" spans="1:10" x14ac:dyDescent="0.25">
      <c r="A2027" s="1" t="s">
        <v>2026</v>
      </c>
      <c r="B2027">
        <v>393.75</v>
      </c>
      <c r="C2027">
        <v>20.531590000000001</v>
      </c>
      <c r="D2027">
        <v>39</v>
      </c>
      <c r="E2027">
        <v>0</v>
      </c>
      <c r="F2027">
        <v>0</v>
      </c>
      <c r="G2027">
        <v>19</v>
      </c>
      <c r="H2027" t="s">
        <v>9486</v>
      </c>
      <c r="I2027">
        <v>526.6875</v>
      </c>
      <c r="J2027" s="3">
        <f t="shared" si="31"/>
        <v>43746.647022418976</v>
      </c>
    </row>
    <row r="2028" spans="1:10" x14ac:dyDescent="0.25">
      <c r="A2028" s="1" t="s">
        <v>2027</v>
      </c>
      <c r="B2028">
        <v>393.75</v>
      </c>
      <c r="C2028">
        <v>20.584240000000001</v>
      </c>
      <c r="D2028">
        <v>39</v>
      </c>
      <c r="E2028">
        <v>0</v>
      </c>
      <c r="F2028">
        <v>0</v>
      </c>
      <c r="G2028">
        <v>25</v>
      </c>
      <c r="H2028" t="s">
        <v>9487</v>
      </c>
      <c r="I2028">
        <v>526.6875</v>
      </c>
      <c r="J2028" s="3">
        <f t="shared" si="31"/>
        <v>43746.647094166663</v>
      </c>
    </row>
    <row r="2029" spans="1:10" x14ac:dyDescent="0.25">
      <c r="A2029" s="1" t="s">
        <v>2028</v>
      </c>
      <c r="B2029">
        <v>393.75</v>
      </c>
      <c r="C2029">
        <v>20.584240000000001</v>
      </c>
      <c r="D2029">
        <v>39</v>
      </c>
      <c r="E2029">
        <v>0</v>
      </c>
      <c r="F2029">
        <v>0</v>
      </c>
      <c r="G2029">
        <v>29</v>
      </c>
      <c r="H2029" t="s">
        <v>9488</v>
      </c>
      <c r="I2029">
        <v>526.6875</v>
      </c>
      <c r="J2029" s="3">
        <f t="shared" si="31"/>
        <v>43746.647165243055</v>
      </c>
    </row>
    <row r="2030" spans="1:10" x14ac:dyDescent="0.25">
      <c r="A2030" s="1" t="s">
        <v>2029</v>
      </c>
      <c r="B2030">
        <v>393.75</v>
      </c>
      <c r="C2030">
        <v>20.584240000000001</v>
      </c>
      <c r="D2030">
        <v>39</v>
      </c>
      <c r="E2030">
        <v>0</v>
      </c>
      <c r="F2030">
        <v>0</v>
      </c>
      <c r="G2030">
        <v>23</v>
      </c>
      <c r="H2030" t="s">
        <v>9489</v>
      </c>
      <c r="I2030">
        <v>526.6875</v>
      </c>
      <c r="J2030" s="3">
        <f t="shared" si="31"/>
        <v>43746.64726104166</v>
      </c>
    </row>
    <row r="2031" spans="1:10" x14ac:dyDescent="0.25">
      <c r="A2031" s="1" t="s">
        <v>2030</v>
      </c>
      <c r="B2031">
        <v>393.75</v>
      </c>
      <c r="C2031">
        <v>20.584240000000001</v>
      </c>
      <c r="D2031">
        <v>39</v>
      </c>
      <c r="E2031">
        <v>0</v>
      </c>
      <c r="F2031">
        <v>0</v>
      </c>
      <c r="G2031">
        <v>23</v>
      </c>
      <c r="H2031" t="s">
        <v>9490</v>
      </c>
      <c r="I2031">
        <v>526.6875</v>
      </c>
      <c r="J2031" s="3">
        <f t="shared" si="31"/>
        <v>43746.647332442131</v>
      </c>
    </row>
    <row r="2032" spans="1:10" x14ac:dyDescent="0.25">
      <c r="A2032" s="1" t="s">
        <v>2031</v>
      </c>
      <c r="B2032">
        <v>393.75</v>
      </c>
      <c r="C2032">
        <v>20.584240000000001</v>
      </c>
      <c r="D2032">
        <v>39</v>
      </c>
      <c r="E2032">
        <v>0</v>
      </c>
      <c r="F2032">
        <v>0</v>
      </c>
      <c r="G2032">
        <v>20</v>
      </c>
      <c r="H2032" t="s">
        <v>9491</v>
      </c>
      <c r="I2032">
        <v>526.6875</v>
      </c>
      <c r="J2032" s="3">
        <f t="shared" si="31"/>
        <v>43746.647415555555</v>
      </c>
    </row>
    <row r="2033" spans="1:10" x14ac:dyDescent="0.25">
      <c r="A2033" s="1" t="s">
        <v>2032</v>
      </c>
      <c r="B2033">
        <v>393.75</v>
      </c>
      <c r="C2033">
        <v>20.584240000000001</v>
      </c>
      <c r="D2033">
        <v>39</v>
      </c>
      <c r="E2033">
        <v>0</v>
      </c>
      <c r="F2033">
        <v>0</v>
      </c>
      <c r="G2033">
        <v>18</v>
      </c>
      <c r="H2033" t="s">
        <v>9492</v>
      </c>
      <c r="I2033">
        <v>526.6875</v>
      </c>
      <c r="J2033" s="3">
        <f t="shared" si="31"/>
        <v>43746.647499328705</v>
      </c>
    </row>
    <row r="2034" spans="1:10" x14ac:dyDescent="0.25">
      <c r="A2034" s="1" t="s">
        <v>2033</v>
      </c>
      <c r="B2034">
        <v>415.625</v>
      </c>
      <c r="C2034">
        <v>20.531590000000001</v>
      </c>
      <c r="D2034">
        <v>39</v>
      </c>
      <c r="E2034">
        <v>0</v>
      </c>
      <c r="F2034">
        <v>0</v>
      </c>
      <c r="G2034">
        <v>24</v>
      </c>
      <c r="H2034" t="s">
        <v>9493</v>
      </c>
      <c r="I2034">
        <v>533.8125</v>
      </c>
      <c r="J2034" s="3">
        <f t="shared" si="31"/>
        <v>43746.647594699076</v>
      </c>
    </row>
    <row r="2035" spans="1:10" x14ac:dyDescent="0.25">
      <c r="A2035" s="1" t="s">
        <v>2034</v>
      </c>
      <c r="B2035">
        <v>393.75</v>
      </c>
      <c r="C2035">
        <v>20.584240000000001</v>
      </c>
      <c r="D2035">
        <v>38</v>
      </c>
      <c r="E2035">
        <v>0</v>
      </c>
      <c r="F2035">
        <v>0</v>
      </c>
      <c r="G2035">
        <v>20</v>
      </c>
      <c r="H2035" t="s">
        <v>9494</v>
      </c>
      <c r="I2035">
        <v>526.6875</v>
      </c>
      <c r="J2035" s="3">
        <f t="shared" si="31"/>
        <v>43746.647678275462</v>
      </c>
    </row>
    <row r="2036" spans="1:10" x14ac:dyDescent="0.25">
      <c r="A2036" s="1" t="s">
        <v>2035</v>
      </c>
      <c r="B2036">
        <v>393.75</v>
      </c>
      <c r="C2036">
        <v>20.531590000000001</v>
      </c>
      <c r="D2036">
        <v>39</v>
      </c>
      <c r="E2036">
        <v>0</v>
      </c>
      <c r="F2036">
        <v>0</v>
      </c>
      <c r="G2036">
        <v>26</v>
      </c>
      <c r="H2036" t="s">
        <v>9495</v>
      </c>
      <c r="I2036">
        <v>526.6875</v>
      </c>
      <c r="J2036" s="3">
        <f t="shared" si="31"/>
        <v>43746.647761712964</v>
      </c>
    </row>
    <row r="2037" spans="1:10" x14ac:dyDescent="0.25">
      <c r="A2037" s="1" t="s">
        <v>2036</v>
      </c>
      <c r="B2037">
        <v>393.75</v>
      </c>
      <c r="C2037">
        <v>20.584240000000001</v>
      </c>
      <c r="D2037">
        <v>39</v>
      </c>
      <c r="E2037">
        <v>0</v>
      </c>
      <c r="F2037">
        <v>0</v>
      </c>
      <c r="G2037">
        <v>22</v>
      </c>
      <c r="H2037" t="s">
        <v>9496</v>
      </c>
      <c r="I2037">
        <v>526.6875</v>
      </c>
      <c r="J2037" s="3">
        <f t="shared" si="31"/>
        <v>43746.647845162035</v>
      </c>
    </row>
    <row r="2038" spans="1:10" x14ac:dyDescent="0.25">
      <c r="A2038" s="1" t="s">
        <v>2037</v>
      </c>
      <c r="B2038">
        <v>393.75</v>
      </c>
      <c r="C2038">
        <v>20.584240000000001</v>
      </c>
      <c r="D2038">
        <v>39</v>
      </c>
      <c r="E2038">
        <v>0</v>
      </c>
      <c r="F2038">
        <v>0</v>
      </c>
      <c r="G2038">
        <v>18</v>
      </c>
      <c r="H2038" t="s">
        <v>9497</v>
      </c>
      <c r="I2038">
        <v>526.5</v>
      </c>
      <c r="J2038" s="3">
        <f t="shared" si="31"/>
        <v>43746.647928726852</v>
      </c>
    </row>
    <row r="2039" spans="1:10" x14ac:dyDescent="0.25">
      <c r="A2039" s="1" t="s">
        <v>2038</v>
      </c>
      <c r="B2039">
        <v>393.75</v>
      </c>
      <c r="C2039">
        <v>20.584240000000001</v>
      </c>
      <c r="D2039">
        <v>41</v>
      </c>
      <c r="E2039">
        <v>0</v>
      </c>
      <c r="F2039">
        <v>0</v>
      </c>
      <c r="G2039">
        <v>26</v>
      </c>
      <c r="H2039" t="s">
        <v>9498</v>
      </c>
      <c r="I2039">
        <v>526.6875</v>
      </c>
      <c r="J2039" s="3">
        <f t="shared" si="31"/>
        <v>43746.648011851845</v>
      </c>
    </row>
    <row r="2040" spans="1:10" x14ac:dyDescent="0.25">
      <c r="A2040" s="1" t="s">
        <v>2039</v>
      </c>
      <c r="B2040">
        <v>393.75</v>
      </c>
      <c r="C2040">
        <v>20.584240000000001</v>
      </c>
      <c r="D2040">
        <v>41</v>
      </c>
      <c r="E2040">
        <v>0</v>
      </c>
      <c r="F2040">
        <v>0</v>
      </c>
      <c r="G2040">
        <v>24</v>
      </c>
      <c r="H2040" t="s">
        <v>9499</v>
      </c>
      <c r="I2040">
        <v>526.6875</v>
      </c>
      <c r="J2040" s="3">
        <f t="shared" si="31"/>
        <v>43746.648083958331</v>
      </c>
    </row>
    <row r="2041" spans="1:10" x14ac:dyDescent="0.25">
      <c r="A2041" s="1" t="s">
        <v>2040</v>
      </c>
      <c r="B2041">
        <v>393.75</v>
      </c>
      <c r="C2041">
        <v>20.531590000000001</v>
      </c>
      <c r="D2041">
        <v>38</v>
      </c>
      <c r="E2041">
        <v>0</v>
      </c>
      <c r="F2041">
        <v>0</v>
      </c>
      <c r="G2041">
        <v>23</v>
      </c>
      <c r="H2041" t="s">
        <v>9500</v>
      </c>
      <c r="I2041">
        <v>526.6875</v>
      </c>
      <c r="J2041" s="3">
        <f t="shared" si="31"/>
        <v>43746.64816715278</v>
      </c>
    </row>
    <row r="2042" spans="1:10" x14ac:dyDescent="0.25">
      <c r="A2042" s="1" t="s">
        <v>2041</v>
      </c>
      <c r="B2042">
        <v>393.75</v>
      </c>
      <c r="C2042">
        <v>20.531590000000001</v>
      </c>
      <c r="D2042">
        <v>38</v>
      </c>
      <c r="E2042">
        <v>0</v>
      </c>
      <c r="F2042">
        <v>0</v>
      </c>
      <c r="G2042">
        <v>16</v>
      </c>
      <c r="H2042" t="s">
        <v>9501</v>
      </c>
      <c r="I2042">
        <v>526.6875</v>
      </c>
      <c r="J2042" s="3">
        <f t="shared" si="31"/>
        <v>43746.648250601851</v>
      </c>
    </row>
    <row r="2043" spans="1:10" x14ac:dyDescent="0.25">
      <c r="A2043" s="1" t="s">
        <v>2042</v>
      </c>
      <c r="B2043">
        <v>393.75</v>
      </c>
      <c r="C2043">
        <v>20.584240000000001</v>
      </c>
      <c r="D2043">
        <v>38</v>
      </c>
      <c r="E2043">
        <v>0</v>
      </c>
      <c r="F2043">
        <v>0</v>
      </c>
      <c r="G2043">
        <v>20</v>
      </c>
      <c r="H2043" t="s">
        <v>9502</v>
      </c>
      <c r="I2043">
        <v>526.6875</v>
      </c>
      <c r="J2043" s="3">
        <f t="shared" si="31"/>
        <v>43746.648334166668</v>
      </c>
    </row>
    <row r="2044" spans="1:10" x14ac:dyDescent="0.25">
      <c r="A2044" s="1" t="s">
        <v>2043</v>
      </c>
      <c r="B2044">
        <v>412.5</v>
      </c>
      <c r="C2044">
        <v>20.584240000000001</v>
      </c>
      <c r="D2044">
        <v>38</v>
      </c>
      <c r="E2044">
        <v>0</v>
      </c>
      <c r="F2044">
        <v>0</v>
      </c>
      <c r="G2044">
        <v>21</v>
      </c>
      <c r="H2044" t="s">
        <v>9503</v>
      </c>
      <c r="I2044">
        <v>532.3125</v>
      </c>
      <c r="J2044" s="3">
        <f t="shared" si="31"/>
        <v>43746.64841765046</v>
      </c>
    </row>
    <row r="2045" spans="1:10" x14ac:dyDescent="0.25">
      <c r="A2045" s="1" t="s">
        <v>2044</v>
      </c>
      <c r="B2045">
        <v>393.75</v>
      </c>
      <c r="C2045">
        <v>20.531590000000001</v>
      </c>
      <c r="D2045">
        <v>38</v>
      </c>
      <c r="E2045">
        <v>0</v>
      </c>
      <c r="F2045">
        <v>0</v>
      </c>
      <c r="G2045">
        <v>25</v>
      </c>
      <c r="H2045" t="s">
        <v>9504</v>
      </c>
      <c r="I2045">
        <v>526.6875</v>
      </c>
      <c r="J2045" s="3">
        <f t="shared" si="31"/>
        <v>43746.648500844902</v>
      </c>
    </row>
    <row r="2046" spans="1:10" x14ac:dyDescent="0.25">
      <c r="A2046" s="1" t="s">
        <v>2045</v>
      </c>
      <c r="B2046">
        <v>393.75</v>
      </c>
      <c r="C2046">
        <v>20.584240000000001</v>
      </c>
      <c r="D2046">
        <v>38</v>
      </c>
      <c r="E2046">
        <v>0</v>
      </c>
      <c r="F2046">
        <v>0</v>
      </c>
      <c r="G2046">
        <v>20</v>
      </c>
      <c r="H2046" t="s">
        <v>9505</v>
      </c>
      <c r="I2046">
        <v>526.6875</v>
      </c>
      <c r="J2046" s="3">
        <f t="shared" si="31"/>
        <v>43746.64857247685</v>
      </c>
    </row>
    <row r="2047" spans="1:10" x14ac:dyDescent="0.25">
      <c r="A2047" s="1" t="s">
        <v>2046</v>
      </c>
      <c r="B2047">
        <v>393.75</v>
      </c>
      <c r="C2047">
        <v>20.584240000000001</v>
      </c>
      <c r="D2047">
        <v>39</v>
      </c>
      <c r="E2047">
        <v>0</v>
      </c>
      <c r="F2047">
        <v>0</v>
      </c>
      <c r="G2047">
        <v>24</v>
      </c>
      <c r="H2047" t="s">
        <v>9506</v>
      </c>
      <c r="I2047">
        <v>526.6875</v>
      </c>
      <c r="J2047" s="3">
        <f t="shared" si="31"/>
        <v>43746.648667847221</v>
      </c>
    </row>
    <row r="2048" spans="1:10" x14ac:dyDescent="0.25">
      <c r="A2048" s="1" t="s">
        <v>2047</v>
      </c>
      <c r="B2048">
        <v>393.75</v>
      </c>
      <c r="C2048">
        <v>20.584240000000001</v>
      </c>
      <c r="D2048">
        <v>38</v>
      </c>
      <c r="E2048">
        <v>0</v>
      </c>
      <c r="F2048">
        <v>0</v>
      </c>
      <c r="G2048">
        <v>22</v>
      </c>
      <c r="H2048" t="s">
        <v>9507</v>
      </c>
      <c r="I2048">
        <v>526.6875</v>
      </c>
      <c r="J2048" s="3">
        <f t="shared" si="31"/>
        <v>43746.648739629629</v>
      </c>
    </row>
    <row r="2049" spans="1:10" x14ac:dyDescent="0.25">
      <c r="A2049" s="1" t="s">
        <v>2048</v>
      </c>
      <c r="B2049">
        <v>412.5</v>
      </c>
      <c r="C2049">
        <v>20.584240000000001</v>
      </c>
      <c r="D2049">
        <v>38</v>
      </c>
      <c r="E2049">
        <v>0</v>
      </c>
      <c r="F2049">
        <v>0</v>
      </c>
      <c r="G2049">
        <v>19</v>
      </c>
      <c r="H2049" t="s">
        <v>9508</v>
      </c>
      <c r="I2049">
        <v>532.3125</v>
      </c>
      <c r="J2049" s="3">
        <f t="shared" si="31"/>
        <v>43746.648823067131</v>
      </c>
    </row>
    <row r="2050" spans="1:10" x14ac:dyDescent="0.25">
      <c r="A2050" s="1" t="s">
        <v>2049</v>
      </c>
      <c r="B2050">
        <v>393.75</v>
      </c>
      <c r="C2050">
        <v>20.584240000000001</v>
      </c>
      <c r="D2050">
        <v>38</v>
      </c>
      <c r="E2050">
        <v>0</v>
      </c>
      <c r="F2050">
        <v>0</v>
      </c>
      <c r="G2050">
        <v>17</v>
      </c>
      <c r="H2050" t="s">
        <v>9509</v>
      </c>
      <c r="I2050">
        <v>526.6875</v>
      </c>
      <c r="J2050" s="3">
        <f t="shared" si="31"/>
        <v>43746.648906273149</v>
      </c>
    </row>
    <row r="2051" spans="1:10" x14ac:dyDescent="0.25">
      <c r="A2051" s="1" t="s">
        <v>2050</v>
      </c>
      <c r="B2051">
        <v>393.75</v>
      </c>
      <c r="C2051">
        <v>20.584240000000001</v>
      </c>
      <c r="D2051">
        <v>37</v>
      </c>
      <c r="E2051">
        <v>0</v>
      </c>
      <c r="F2051">
        <v>0</v>
      </c>
      <c r="G2051">
        <v>26</v>
      </c>
      <c r="H2051" t="s">
        <v>9510</v>
      </c>
      <c r="I2051">
        <v>526.6875</v>
      </c>
      <c r="J2051" s="3">
        <f t="shared" ref="J2051:J2114" si="32">(H2051/86400000)+25569+(7/24)</f>
        <v>43746.64898972222</v>
      </c>
    </row>
    <row r="2052" spans="1:10" x14ac:dyDescent="0.25">
      <c r="A2052" s="1" t="s">
        <v>2051</v>
      </c>
      <c r="B2052">
        <v>393.75</v>
      </c>
      <c r="C2052">
        <v>20.531590000000001</v>
      </c>
      <c r="D2052">
        <v>37</v>
      </c>
      <c r="E2052">
        <v>0</v>
      </c>
      <c r="F2052">
        <v>0</v>
      </c>
      <c r="G2052">
        <v>25</v>
      </c>
      <c r="H2052" t="s">
        <v>9511</v>
      </c>
      <c r="I2052">
        <v>526.6875</v>
      </c>
      <c r="J2052" s="3">
        <f t="shared" si="32"/>
        <v>43746.649061493052</v>
      </c>
    </row>
    <row r="2053" spans="1:10" x14ac:dyDescent="0.25">
      <c r="A2053" s="1" t="s">
        <v>2052</v>
      </c>
      <c r="B2053">
        <v>393.75</v>
      </c>
      <c r="C2053">
        <v>20.584240000000001</v>
      </c>
      <c r="D2053">
        <v>37</v>
      </c>
      <c r="E2053">
        <v>0</v>
      </c>
      <c r="F2053">
        <v>0</v>
      </c>
      <c r="G2053">
        <v>22</v>
      </c>
      <c r="H2053" t="s">
        <v>9512</v>
      </c>
      <c r="I2053">
        <v>526.5</v>
      </c>
      <c r="J2053" s="3">
        <f t="shared" si="32"/>
        <v>43746.649145162031</v>
      </c>
    </row>
    <row r="2054" spans="1:10" x14ac:dyDescent="0.25">
      <c r="A2054" s="1" t="s">
        <v>2053</v>
      </c>
      <c r="B2054">
        <v>418.75</v>
      </c>
      <c r="C2054">
        <v>20.584240000000001</v>
      </c>
      <c r="D2054">
        <v>37</v>
      </c>
      <c r="E2054">
        <v>0</v>
      </c>
      <c r="F2054">
        <v>0</v>
      </c>
      <c r="G2054">
        <v>23</v>
      </c>
      <c r="H2054" t="s">
        <v>9513</v>
      </c>
      <c r="I2054">
        <v>534.9375</v>
      </c>
      <c r="J2054" s="3">
        <f t="shared" si="32"/>
        <v>43746.64922861111</v>
      </c>
    </row>
    <row r="2055" spans="1:10" x14ac:dyDescent="0.25">
      <c r="A2055" s="1" t="s">
        <v>2054</v>
      </c>
      <c r="B2055">
        <v>393.75</v>
      </c>
      <c r="C2055">
        <v>20.584240000000001</v>
      </c>
      <c r="D2055">
        <v>38</v>
      </c>
      <c r="E2055">
        <v>0</v>
      </c>
      <c r="F2055">
        <v>0</v>
      </c>
      <c r="G2055">
        <v>17</v>
      </c>
      <c r="H2055" t="s">
        <v>9514</v>
      </c>
      <c r="I2055">
        <v>526.6875</v>
      </c>
      <c r="J2055" s="3">
        <f t="shared" si="32"/>
        <v>43746.649311828696</v>
      </c>
    </row>
    <row r="2056" spans="1:10" x14ac:dyDescent="0.25">
      <c r="A2056" s="1" t="s">
        <v>2055</v>
      </c>
      <c r="B2056">
        <v>393.75</v>
      </c>
      <c r="C2056">
        <v>20.584240000000001</v>
      </c>
      <c r="D2056">
        <v>38</v>
      </c>
      <c r="E2056">
        <v>0</v>
      </c>
      <c r="F2056">
        <v>0</v>
      </c>
      <c r="G2056">
        <v>23</v>
      </c>
      <c r="H2056" t="s">
        <v>9515</v>
      </c>
      <c r="I2056">
        <v>526.6875</v>
      </c>
      <c r="J2056" s="3">
        <f t="shared" si="32"/>
        <v>43746.649383969903</v>
      </c>
    </row>
    <row r="2057" spans="1:10" x14ac:dyDescent="0.25">
      <c r="A2057" s="1" t="s">
        <v>2056</v>
      </c>
      <c r="B2057">
        <v>393.75</v>
      </c>
      <c r="C2057">
        <v>20.531590000000001</v>
      </c>
      <c r="D2057">
        <v>38</v>
      </c>
      <c r="E2057">
        <v>0</v>
      </c>
      <c r="F2057">
        <v>0</v>
      </c>
      <c r="G2057">
        <v>23</v>
      </c>
      <c r="H2057" t="s">
        <v>9516</v>
      </c>
      <c r="I2057">
        <v>526.6875</v>
      </c>
      <c r="J2057" s="3">
        <f t="shared" si="32"/>
        <v>43746.649467175921</v>
      </c>
    </row>
    <row r="2058" spans="1:10" x14ac:dyDescent="0.25">
      <c r="A2058" s="1" t="s">
        <v>2057</v>
      </c>
      <c r="B2058">
        <v>393.75</v>
      </c>
      <c r="C2058">
        <v>20.584240000000001</v>
      </c>
      <c r="D2058">
        <v>38</v>
      </c>
      <c r="E2058">
        <v>0</v>
      </c>
      <c r="F2058">
        <v>0</v>
      </c>
      <c r="G2058">
        <v>23</v>
      </c>
      <c r="H2058" t="s">
        <v>9517</v>
      </c>
      <c r="I2058">
        <v>526.6875</v>
      </c>
      <c r="J2058" s="3">
        <f t="shared" si="32"/>
        <v>43746.649559953701</v>
      </c>
    </row>
    <row r="2059" spans="1:10" x14ac:dyDescent="0.25">
      <c r="A2059" s="1" t="s">
        <v>2058</v>
      </c>
      <c r="B2059">
        <v>393.75</v>
      </c>
      <c r="C2059">
        <v>20.584240000000001</v>
      </c>
      <c r="D2059">
        <v>39</v>
      </c>
      <c r="E2059">
        <v>0</v>
      </c>
      <c r="F2059">
        <v>0</v>
      </c>
      <c r="G2059">
        <v>24</v>
      </c>
      <c r="H2059" t="s">
        <v>9518</v>
      </c>
      <c r="I2059">
        <v>526.6875</v>
      </c>
      <c r="J2059" s="3">
        <f t="shared" si="32"/>
        <v>43746.649634050926</v>
      </c>
    </row>
    <row r="2060" spans="1:10" x14ac:dyDescent="0.25">
      <c r="A2060" s="1" t="s">
        <v>2059</v>
      </c>
      <c r="B2060">
        <v>393.75</v>
      </c>
      <c r="C2060">
        <v>20.584240000000001</v>
      </c>
      <c r="D2060">
        <v>41</v>
      </c>
      <c r="E2060">
        <v>0</v>
      </c>
      <c r="F2060">
        <v>0</v>
      </c>
      <c r="G2060">
        <v>29</v>
      </c>
      <c r="H2060" t="s">
        <v>9519</v>
      </c>
      <c r="I2060">
        <v>526.5</v>
      </c>
      <c r="J2060" s="3">
        <f t="shared" si="32"/>
        <v>43746.649717511573</v>
      </c>
    </row>
    <row r="2061" spans="1:10" x14ac:dyDescent="0.25">
      <c r="A2061" s="1" t="s">
        <v>2060</v>
      </c>
      <c r="B2061">
        <v>393.75</v>
      </c>
      <c r="C2061">
        <v>20.584240000000001</v>
      </c>
      <c r="D2061">
        <v>40</v>
      </c>
      <c r="E2061">
        <v>0</v>
      </c>
      <c r="F2061">
        <v>0</v>
      </c>
      <c r="G2061">
        <v>31</v>
      </c>
      <c r="H2061" t="s">
        <v>9520</v>
      </c>
      <c r="I2061">
        <v>526.6875</v>
      </c>
      <c r="J2061" s="3">
        <f t="shared" si="32"/>
        <v>43746.649800497682</v>
      </c>
    </row>
    <row r="2062" spans="1:10" x14ac:dyDescent="0.25">
      <c r="A2062" s="1" t="s">
        <v>2061</v>
      </c>
      <c r="B2062">
        <v>393.75</v>
      </c>
      <c r="C2062">
        <v>20.584240000000001</v>
      </c>
      <c r="D2062">
        <v>41</v>
      </c>
      <c r="E2062">
        <v>0</v>
      </c>
      <c r="F2062">
        <v>0</v>
      </c>
      <c r="G2062">
        <v>15</v>
      </c>
      <c r="H2062" t="s">
        <v>9521</v>
      </c>
      <c r="I2062">
        <v>526.6875</v>
      </c>
      <c r="J2062" s="3">
        <f t="shared" si="32"/>
        <v>43746.649872256945</v>
      </c>
    </row>
    <row r="2063" spans="1:10" x14ac:dyDescent="0.25">
      <c r="A2063" s="1" t="s">
        <v>2062</v>
      </c>
      <c r="B2063">
        <v>393.75</v>
      </c>
      <c r="C2063">
        <v>20.531590000000001</v>
      </c>
      <c r="D2063">
        <v>41</v>
      </c>
      <c r="E2063">
        <v>0</v>
      </c>
      <c r="F2063">
        <v>0</v>
      </c>
      <c r="G2063">
        <v>20</v>
      </c>
      <c r="H2063" t="s">
        <v>9522</v>
      </c>
      <c r="I2063">
        <v>526.6875</v>
      </c>
      <c r="J2063" s="3">
        <f t="shared" si="32"/>
        <v>43746.649955613422</v>
      </c>
    </row>
    <row r="2064" spans="1:10" x14ac:dyDescent="0.25">
      <c r="A2064" s="1" t="s">
        <v>2063</v>
      </c>
      <c r="B2064">
        <v>393.75</v>
      </c>
      <c r="C2064">
        <v>20.584240000000001</v>
      </c>
      <c r="D2064">
        <v>39</v>
      </c>
      <c r="E2064">
        <v>0</v>
      </c>
      <c r="F2064">
        <v>0</v>
      </c>
      <c r="G2064">
        <v>27</v>
      </c>
      <c r="H2064" t="s">
        <v>9523</v>
      </c>
      <c r="I2064">
        <v>526.6875</v>
      </c>
      <c r="J2064" s="3">
        <f t="shared" si="32"/>
        <v>43746.650027129632</v>
      </c>
    </row>
    <row r="2065" spans="1:10" x14ac:dyDescent="0.25">
      <c r="A2065" s="1" t="s">
        <v>2064</v>
      </c>
      <c r="B2065">
        <v>393.75</v>
      </c>
      <c r="C2065">
        <v>20.531590000000001</v>
      </c>
      <c r="D2065">
        <v>40</v>
      </c>
      <c r="E2065">
        <v>0</v>
      </c>
      <c r="F2065">
        <v>0</v>
      </c>
      <c r="G2065">
        <v>21</v>
      </c>
      <c r="H2065" t="s">
        <v>9524</v>
      </c>
      <c r="I2065">
        <v>526.6875</v>
      </c>
      <c r="J2065" s="3">
        <f t="shared" si="32"/>
        <v>43746.650099027778</v>
      </c>
    </row>
    <row r="2066" spans="1:10" x14ac:dyDescent="0.25">
      <c r="A2066" s="1" t="s">
        <v>2065</v>
      </c>
      <c r="B2066">
        <v>393.75</v>
      </c>
      <c r="C2066">
        <v>20.584240000000001</v>
      </c>
      <c r="D2066">
        <v>39</v>
      </c>
      <c r="E2066">
        <v>0</v>
      </c>
      <c r="F2066">
        <v>0</v>
      </c>
      <c r="G2066">
        <v>22</v>
      </c>
      <c r="H2066" t="s">
        <v>9525</v>
      </c>
      <c r="I2066">
        <v>526.6875</v>
      </c>
      <c r="J2066" s="3">
        <f t="shared" si="32"/>
        <v>43746.65018222222</v>
      </c>
    </row>
    <row r="2067" spans="1:10" x14ac:dyDescent="0.25">
      <c r="A2067" s="1" t="s">
        <v>2066</v>
      </c>
      <c r="B2067">
        <v>393.75</v>
      </c>
      <c r="C2067">
        <v>20.584240000000001</v>
      </c>
      <c r="D2067">
        <v>39</v>
      </c>
      <c r="E2067">
        <v>0</v>
      </c>
      <c r="F2067">
        <v>0</v>
      </c>
      <c r="G2067">
        <v>25</v>
      </c>
      <c r="H2067" t="s">
        <v>9526</v>
      </c>
      <c r="I2067">
        <v>526.6875</v>
      </c>
      <c r="J2067" s="3">
        <f t="shared" si="32"/>
        <v>43746.650265914352</v>
      </c>
    </row>
    <row r="2068" spans="1:10" x14ac:dyDescent="0.25">
      <c r="A2068" s="1" t="s">
        <v>2067</v>
      </c>
      <c r="B2068">
        <v>393.75</v>
      </c>
      <c r="C2068">
        <v>20.584240000000001</v>
      </c>
      <c r="D2068">
        <v>38</v>
      </c>
      <c r="E2068">
        <v>0</v>
      </c>
      <c r="F2068">
        <v>0</v>
      </c>
      <c r="G2068">
        <v>27</v>
      </c>
      <c r="H2068" t="s">
        <v>9527</v>
      </c>
      <c r="I2068">
        <v>526.5</v>
      </c>
      <c r="J2068" s="3">
        <f t="shared" si="32"/>
        <v>43746.650349143521</v>
      </c>
    </row>
    <row r="2069" spans="1:10" x14ac:dyDescent="0.25">
      <c r="A2069" s="1" t="s">
        <v>2068</v>
      </c>
      <c r="B2069">
        <v>393.75</v>
      </c>
      <c r="C2069">
        <v>20.584240000000001</v>
      </c>
      <c r="D2069">
        <v>38</v>
      </c>
      <c r="E2069">
        <v>0</v>
      </c>
      <c r="F2069">
        <v>0</v>
      </c>
      <c r="G2069">
        <v>26</v>
      </c>
      <c r="H2069" t="s">
        <v>9528</v>
      </c>
      <c r="I2069">
        <v>526.5</v>
      </c>
      <c r="J2069" s="3">
        <f t="shared" si="32"/>
        <v>43746.650420763886</v>
      </c>
    </row>
    <row r="2070" spans="1:10" x14ac:dyDescent="0.25">
      <c r="A2070" s="1" t="s">
        <v>2069</v>
      </c>
      <c r="B2070">
        <v>393.75</v>
      </c>
      <c r="C2070">
        <v>20.584240000000001</v>
      </c>
      <c r="D2070">
        <v>37</v>
      </c>
      <c r="E2070">
        <v>0</v>
      </c>
      <c r="F2070">
        <v>0</v>
      </c>
      <c r="G2070">
        <v>23</v>
      </c>
      <c r="H2070" t="s">
        <v>9529</v>
      </c>
      <c r="I2070">
        <v>526.6875</v>
      </c>
      <c r="J2070" s="3">
        <f t="shared" si="32"/>
        <v>43746.650504571757</v>
      </c>
    </row>
    <row r="2071" spans="1:10" x14ac:dyDescent="0.25">
      <c r="A2071" s="1" t="s">
        <v>2070</v>
      </c>
      <c r="B2071">
        <v>393.75</v>
      </c>
      <c r="C2071">
        <v>20.531590000000001</v>
      </c>
      <c r="D2071">
        <v>37</v>
      </c>
      <c r="E2071">
        <v>0</v>
      </c>
      <c r="F2071">
        <v>0</v>
      </c>
      <c r="G2071">
        <v>22</v>
      </c>
      <c r="H2071" t="s">
        <v>9530</v>
      </c>
      <c r="I2071">
        <v>526.6875</v>
      </c>
      <c r="J2071" s="3">
        <f t="shared" si="32"/>
        <v>43746.650575821761</v>
      </c>
    </row>
    <row r="2072" spans="1:10" x14ac:dyDescent="0.25">
      <c r="A2072" s="1" t="s">
        <v>2071</v>
      </c>
      <c r="B2072">
        <v>393.75</v>
      </c>
      <c r="C2072">
        <v>20.531590000000001</v>
      </c>
      <c r="D2072">
        <v>39</v>
      </c>
      <c r="E2072">
        <v>0</v>
      </c>
      <c r="F2072">
        <v>0</v>
      </c>
      <c r="G2072">
        <v>27</v>
      </c>
      <c r="H2072" t="s">
        <v>9531</v>
      </c>
      <c r="I2072">
        <v>526.5</v>
      </c>
      <c r="J2072" s="3">
        <f t="shared" si="32"/>
        <v>43746.650647754628</v>
      </c>
    </row>
    <row r="2073" spans="1:10" x14ac:dyDescent="0.25">
      <c r="A2073" s="1" t="s">
        <v>2072</v>
      </c>
      <c r="B2073">
        <v>393.75</v>
      </c>
      <c r="C2073">
        <v>20.584240000000001</v>
      </c>
      <c r="D2073">
        <v>39</v>
      </c>
      <c r="E2073">
        <v>0</v>
      </c>
      <c r="F2073">
        <v>0</v>
      </c>
      <c r="G2073">
        <v>33</v>
      </c>
      <c r="H2073" t="s">
        <v>9532</v>
      </c>
      <c r="I2073">
        <v>526.6875</v>
      </c>
      <c r="J2073" s="3">
        <f t="shared" si="32"/>
        <v>43746.650731192123</v>
      </c>
    </row>
    <row r="2074" spans="1:10" x14ac:dyDescent="0.25">
      <c r="A2074" s="1" t="s">
        <v>2073</v>
      </c>
      <c r="B2074">
        <v>393.75</v>
      </c>
      <c r="C2074">
        <v>20.584240000000001</v>
      </c>
      <c r="D2074">
        <v>38</v>
      </c>
      <c r="E2074">
        <v>0</v>
      </c>
      <c r="F2074">
        <v>0</v>
      </c>
      <c r="G2074">
        <v>32</v>
      </c>
      <c r="H2074" t="s">
        <v>9533</v>
      </c>
      <c r="I2074">
        <v>526.6875</v>
      </c>
      <c r="J2074" s="3">
        <f t="shared" si="32"/>
        <v>43746.650802604163</v>
      </c>
    </row>
    <row r="2075" spans="1:10" x14ac:dyDescent="0.25">
      <c r="A2075" s="1" t="s">
        <v>2074</v>
      </c>
      <c r="B2075">
        <v>393.75</v>
      </c>
      <c r="C2075">
        <v>20.531590000000001</v>
      </c>
      <c r="D2075">
        <v>39</v>
      </c>
      <c r="E2075">
        <v>0</v>
      </c>
      <c r="F2075">
        <v>0</v>
      </c>
      <c r="G2075">
        <v>31</v>
      </c>
      <c r="H2075" t="s">
        <v>9534</v>
      </c>
      <c r="I2075">
        <v>526.6875</v>
      </c>
      <c r="J2075" s="3">
        <f t="shared" si="32"/>
        <v>43746.650886053241</v>
      </c>
    </row>
    <row r="2076" spans="1:10" x14ac:dyDescent="0.25">
      <c r="A2076" s="1" t="s">
        <v>2075</v>
      </c>
      <c r="B2076">
        <v>393.75</v>
      </c>
      <c r="C2076">
        <v>20.584240000000001</v>
      </c>
      <c r="D2076">
        <v>41</v>
      </c>
      <c r="E2076">
        <v>0</v>
      </c>
      <c r="F2076">
        <v>0</v>
      </c>
      <c r="G2076">
        <v>28</v>
      </c>
      <c r="H2076" t="s">
        <v>9535</v>
      </c>
      <c r="I2076">
        <v>526.6875</v>
      </c>
      <c r="J2076" s="3">
        <f t="shared" si="32"/>
        <v>43746.650969502312</v>
      </c>
    </row>
    <row r="2077" spans="1:10" x14ac:dyDescent="0.25">
      <c r="A2077" s="1" t="s">
        <v>2076</v>
      </c>
      <c r="B2077">
        <v>393.75</v>
      </c>
      <c r="C2077">
        <v>20.584240000000001</v>
      </c>
      <c r="D2077">
        <v>40</v>
      </c>
      <c r="E2077">
        <v>0</v>
      </c>
      <c r="F2077">
        <v>0</v>
      </c>
      <c r="G2077">
        <v>22</v>
      </c>
      <c r="H2077" t="s">
        <v>9536</v>
      </c>
      <c r="I2077">
        <v>526.6875</v>
      </c>
      <c r="J2077" s="3">
        <f t="shared" si="32"/>
        <v>43746.651052719906</v>
      </c>
    </row>
    <row r="2078" spans="1:10" x14ac:dyDescent="0.25">
      <c r="A2078" s="1" t="s">
        <v>2077</v>
      </c>
      <c r="B2078">
        <v>393.75</v>
      </c>
      <c r="C2078">
        <v>20.531590000000001</v>
      </c>
      <c r="D2078">
        <v>41</v>
      </c>
      <c r="E2078">
        <v>0</v>
      </c>
      <c r="F2078">
        <v>0</v>
      </c>
      <c r="G2078">
        <v>21</v>
      </c>
      <c r="H2078" t="s">
        <v>9537</v>
      </c>
      <c r="I2078">
        <v>526.6875</v>
      </c>
      <c r="J2078" s="3">
        <f t="shared" si="32"/>
        <v>43746.651136504624</v>
      </c>
    </row>
    <row r="2079" spans="1:10" x14ac:dyDescent="0.25">
      <c r="A2079" s="1" t="s">
        <v>2078</v>
      </c>
      <c r="B2079">
        <v>393.75</v>
      </c>
      <c r="C2079">
        <v>20.584240000000001</v>
      </c>
      <c r="D2079">
        <v>41</v>
      </c>
      <c r="E2079">
        <v>0</v>
      </c>
      <c r="F2079">
        <v>0</v>
      </c>
      <c r="G2079">
        <v>16</v>
      </c>
      <c r="H2079" t="s">
        <v>9538</v>
      </c>
      <c r="I2079">
        <v>526.6875</v>
      </c>
      <c r="J2079" s="3">
        <f t="shared" si="32"/>
        <v>43746.65122018518</v>
      </c>
    </row>
    <row r="2080" spans="1:10" x14ac:dyDescent="0.25">
      <c r="A2080" s="1" t="s">
        <v>2079</v>
      </c>
      <c r="B2080">
        <v>393.75</v>
      </c>
      <c r="C2080">
        <v>20.584240000000001</v>
      </c>
      <c r="D2080">
        <v>41</v>
      </c>
      <c r="E2080">
        <v>0</v>
      </c>
      <c r="F2080">
        <v>0</v>
      </c>
      <c r="G2080">
        <v>30</v>
      </c>
      <c r="H2080" t="s">
        <v>9539</v>
      </c>
      <c r="I2080">
        <v>526.6875</v>
      </c>
      <c r="J2080" s="3">
        <f t="shared" si="32"/>
        <v>43746.651291493057</v>
      </c>
    </row>
    <row r="2081" spans="1:10" x14ac:dyDescent="0.25">
      <c r="A2081" s="1" t="s">
        <v>2080</v>
      </c>
      <c r="B2081">
        <v>393.75</v>
      </c>
      <c r="C2081">
        <v>20.584240000000001</v>
      </c>
      <c r="D2081">
        <v>42</v>
      </c>
      <c r="E2081">
        <v>0</v>
      </c>
      <c r="F2081">
        <v>0</v>
      </c>
      <c r="G2081">
        <v>34</v>
      </c>
      <c r="H2081" t="s">
        <v>9540</v>
      </c>
      <c r="I2081">
        <v>526.6875</v>
      </c>
      <c r="J2081" s="3">
        <f t="shared" si="32"/>
        <v>43746.65137482639</v>
      </c>
    </row>
    <row r="2082" spans="1:10" x14ac:dyDescent="0.25">
      <c r="A2082" s="1" t="s">
        <v>2081</v>
      </c>
      <c r="B2082">
        <v>393.75</v>
      </c>
      <c r="C2082">
        <v>20.584240000000001</v>
      </c>
      <c r="D2082">
        <v>42</v>
      </c>
      <c r="E2082">
        <v>0</v>
      </c>
      <c r="F2082">
        <v>0</v>
      </c>
      <c r="G2082">
        <v>30</v>
      </c>
      <c r="H2082" t="s">
        <v>9541</v>
      </c>
      <c r="I2082">
        <v>526.6875</v>
      </c>
      <c r="J2082" s="3">
        <f t="shared" si="32"/>
        <v>43746.651458518514</v>
      </c>
    </row>
    <row r="2083" spans="1:10" x14ac:dyDescent="0.25">
      <c r="A2083" s="1" t="s">
        <v>2082</v>
      </c>
      <c r="B2083">
        <v>415.625</v>
      </c>
      <c r="C2083">
        <v>20.531590000000001</v>
      </c>
      <c r="D2083">
        <v>42</v>
      </c>
      <c r="E2083">
        <v>0</v>
      </c>
      <c r="F2083">
        <v>0</v>
      </c>
      <c r="G2083">
        <v>34</v>
      </c>
      <c r="H2083" t="s">
        <v>9542</v>
      </c>
      <c r="I2083">
        <v>533.25</v>
      </c>
      <c r="J2083" s="3">
        <f t="shared" si="32"/>
        <v>43746.651553888885</v>
      </c>
    </row>
    <row r="2084" spans="1:10" x14ac:dyDescent="0.25">
      <c r="A2084" s="1" t="s">
        <v>2083</v>
      </c>
      <c r="B2084">
        <v>393.75</v>
      </c>
      <c r="C2084">
        <v>20.531590000000001</v>
      </c>
      <c r="D2084">
        <v>42</v>
      </c>
      <c r="E2084">
        <v>0</v>
      </c>
      <c r="F2084">
        <v>0</v>
      </c>
      <c r="G2084">
        <v>23</v>
      </c>
      <c r="H2084" t="s">
        <v>9543</v>
      </c>
      <c r="I2084">
        <v>526.6875</v>
      </c>
      <c r="J2084" s="3">
        <f t="shared" si="32"/>
        <v>43746.651637326388</v>
      </c>
    </row>
    <row r="2085" spans="1:10" x14ac:dyDescent="0.25">
      <c r="A2085" s="1" t="s">
        <v>2084</v>
      </c>
      <c r="B2085">
        <v>393.75</v>
      </c>
      <c r="C2085">
        <v>20.584240000000001</v>
      </c>
      <c r="D2085">
        <v>41</v>
      </c>
      <c r="E2085">
        <v>0</v>
      </c>
      <c r="F2085">
        <v>0</v>
      </c>
      <c r="G2085">
        <v>28</v>
      </c>
      <c r="H2085" t="s">
        <v>9544</v>
      </c>
      <c r="I2085">
        <v>526.6875</v>
      </c>
      <c r="J2085" s="3">
        <f t="shared" si="32"/>
        <v>43746.651708958329</v>
      </c>
    </row>
    <row r="2086" spans="1:10" x14ac:dyDescent="0.25">
      <c r="A2086" s="1" t="s">
        <v>2085</v>
      </c>
      <c r="B2086">
        <v>412.5</v>
      </c>
      <c r="C2086">
        <v>20.584240000000001</v>
      </c>
      <c r="D2086">
        <v>40</v>
      </c>
      <c r="E2086">
        <v>0</v>
      </c>
      <c r="F2086">
        <v>0</v>
      </c>
      <c r="G2086">
        <v>23</v>
      </c>
      <c r="H2086" t="s">
        <v>9545</v>
      </c>
      <c r="I2086">
        <v>532.125</v>
      </c>
      <c r="J2086" s="3">
        <f t="shared" si="32"/>
        <v>43746.65178039352</v>
      </c>
    </row>
    <row r="2087" spans="1:10" x14ac:dyDescent="0.25">
      <c r="A2087" s="1" t="s">
        <v>2086</v>
      </c>
      <c r="B2087">
        <v>393.75</v>
      </c>
      <c r="C2087">
        <v>20.584240000000001</v>
      </c>
      <c r="D2087">
        <v>41</v>
      </c>
      <c r="E2087">
        <v>0</v>
      </c>
      <c r="F2087">
        <v>0</v>
      </c>
      <c r="G2087">
        <v>23</v>
      </c>
      <c r="H2087" t="s">
        <v>9546</v>
      </c>
      <c r="I2087">
        <v>526.6875</v>
      </c>
      <c r="J2087" s="3">
        <f t="shared" si="32"/>
        <v>43746.651863703701</v>
      </c>
    </row>
    <row r="2088" spans="1:10" x14ac:dyDescent="0.25">
      <c r="A2088" s="1" t="s">
        <v>2087</v>
      </c>
      <c r="B2088">
        <v>393.75</v>
      </c>
      <c r="C2088">
        <v>20.584240000000001</v>
      </c>
      <c r="D2088">
        <v>38</v>
      </c>
      <c r="E2088">
        <v>0</v>
      </c>
      <c r="F2088">
        <v>0</v>
      </c>
      <c r="G2088">
        <v>24</v>
      </c>
      <c r="H2088" t="s">
        <v>9547</v>
      </c>
      <c r="I2088">
        <v>526.6875</v>
      </c>
      <c r="J2088" s="3">
        <f t="shared" si="32"/>
        <v>43746.651960659721</v>
      </c>
    </row>
    <row r="2089" spans="1:10" x14ac:dyDescent="0.25">
      <c r="A2089" s="1" t="s">
        <v>2088</v>
      </c>
      <c r="B2089">
        <v>393.75</v>
      </c>
      <c r="C2089">
        <v>20.584240000000001</v>
      </c>
      <c r="D2089">
        <v>38</v>
      </c>
      <c r="E2089">
        <v>0</v>
      </c>
      <c r="F2089">
        <v>0</v>
      </c>
      <c r="G2089">
        <v>28</v>
      </c>
      <c r="H2089" t="s">
        <v>9548</v>
      </c>
      <c r="I2089">
        <v>526.6875</v>
      </c>
      <c r="J2089" s="3">
        <f t="shared" si="32"/>
        <v>43746.652042754627</v>
      </c>
    </row>
    <row r="2090" spans="1:10" x14ac:dyDescent="0.25">
      <c r="A2090" s="1" t="s">
        <v>2089</v>
      </c>
      <c r="B2090">
        <v>412.5</v>
      </c>
      <c r="C2090">
        <v>20.531590000000001</v>
      </c>
      <c r="D2090">
        <v>39</v>
      </c>
      <c r="E2090">
        <v>0</v>
      </c>
      <c r="F2090">
        <v>0</v>
      </c>
      <c r="G2090">
        <v>23</v>
      </c>
      <c r="H2090" t="s">
        <v>9549</v>
      </c>
      <c r="I2090">
        <v>532.3125</v>
      </c>
      <c r="J2090" s="3">
        <f t="shared" si="32"/>
        <v>43746.652137916659</v>
      </c>
    </row>
    <row r="2091" spans="1:10" x14ac:dyDescent="0.25">
      <c r="A2091" s="1" t="s">
        <v>2090</v>
      </c>
      <c r="B2091">
        <v>393.75</v>
      </c>
      <c r="C2091">
        <v>20.584240000000001</v>
      </c>
      <c r="D2091">
        <v>39</v>
      </c>
      <c r="E2091">
        <v>0</v>
      </c>
      <c r="F2091">
        <v>0</v>
      </c>
      <c r="G2091">
        <v>32</v>
      </c>
      <c r="H2091" t="s">
        <v>9550</v>
      </c>
      <c r="I2091">
        <v>526.6875</v>
      </c>
      <c r="J2091" s="3">
        <f t="shared" si="32"/>
        <v>43746.652209560183</v>
      </c>
    </row>
    <row r="2092" spans="1:10" x14ac:dyDescent="0.25">
      <c r="A2092" s="1" t="s">
        <v>2091</v>
      </c>
      <c r="B2092">
        <v>393.75</v>
      </c>
      <c r="C2092">
        <v>20.531590000000001</v>
      </c>
      <c r="D2092">
        <v>39</v>
      </c>
      <c r="E2092">
        <v>0</v>
      </c>
      <c r="F2092">
        <v>0</v>
      </c>
      <c r="G2092">
        <v>24</v>
      </c>
      <c r="H2092" t="s">
        <v>9551</v>
      </c>
      <c r="I2092">
        <v>526.6875</v>
      </c>
      <c r="J2092" s="3">
        <f t="shared" si="32"/>
        <v>43746.652293101848</v>
      </c>
    </row>
    <row r="2093" spans="1:10" x14ac:dyDescent="0.25">
      <c r="A2093" s="1" t="s">
        <v>2092</v>
      </c>
      <c r="B2093">
        <v>393.75</v>
      </c>
      <c r="C2093">
        <v>20.584240000000001</v>
      </c>
      <c r="D2093">
        <v>39</v>
      </c>
      <c r="E2093">
        <v>0</v>
      </c>
      <c r="F2093">
        <v>0</v>
      </c>
      <c r="G2093">
        <v>20</v>
      </c>
      <c r="H2093" t="s">
        <v>9552</v>
      </c>
      <c r="I2093">
        <v>526.6875</v>
      </c>
      <c r="J2093" s="3">
        <f t="shared" si="32"/>
        <v>43746.652376585647</v>
      </c>
    </row>
    <row r="2094" spans="1:10" x14ac:dyDescent="0.25">
      <c r="A2094" s="1" t="s">
        <v>2093</v>
      </c>
      <c r="B2094">
        <v>393.75</v>
      </c>
      <c r="C2094">
        <v>20.531590000000001</v>
      </c>
      <c r="D2094">
        <v>40</v>
      </c>
      <c r="E2094">
        <v>0</v>
      </c>
      <c r="F2094">
        <v>0</v>
      </c>
      <c r="G2094">
        <v>34</v>
      </c>
      <c r="H2094" t="s">
        <v>9553</v>
      </c>
      <c r="I2094">
        <v>526.6875</v>
      </c>
      <c r="J2094" s="3">
        <f t="shared" si="32"/>
        <v>43746.652460034718</v>
      </c>
    </row>
    <row r="2095" spans="1:10" x14ac:dyDescent="0.25">
      <c r="A2095" s="1" t="s">
        <v>2094</v>
      </c>
      <c r="B2095">
        <v>393.75</v>
      </c>
      <c r="C2095">
        <v>20.584240000000001</v>
      </c>
      <c r="D2095">
        <v>41</v>
      </c>
      <c r="E2095">
        <v>0</v>
      </c>
      <c r="F2095">
        <v>0</v>
      </c>
      <c r="G2095">
        <v>31</v>
      </c>
      <c r="H2095" t="s">
        <v>9554</v>
      </c>
      <c r="I2095">
        <v>526.6875</v>
      </c>
      <c r="J2095" s="3">
        <f t="shared" si="32"/>
        <v>43746.652543553239</v>
      </c>
    </row>
    <row r="2096" spans="1:10" x14ac:dyDescent="0.25">
      <c r="A2096" s="1" t="s">
        <v>2095</v>
      </c>
      <c r="B2096">
        <v>393.75</v>
      </c>
      <c r="C2096">
        <v>20.531590000000001</v>
      </c>
      <c r="D2096">
        <v>40</v>
      </c>
      <c r="E2096">
        <v>0</v>
      </c>
      <c r="F2096">
        <v>0</v>
      </c>
      <c r="G2096">
        <v>26</v>
      </c>
      <c r="H2096" t="s">
        <v>9555</v>
      </c>
      <c r="I2096">
        <v>526.6875</v>
      </c>
      <c r="J2096" s="3">
        <f t="shared" si="32"/>
        <v>43746.652642685185</v>
      </c>
    </row>
    <row r="2097" spans="1:10" x14ac:dyDescent="0.25">
      <c r="A2097" s="1" t="s">
        <v>2096</v>
      </c>
      <c r="B2097">
        <v>393.75</v>
      </c>
      <c r="C2097">
        <v>20.584240000000001</v>
      </c>
      <c r="D2097">
        <v>38</v>
      </c>
      <c r="E2097">
        <v>0</v>
      </c>
      <c r="F2097">
        <v>0</v>
      </c>
      <c r="G2097">
        <v>29</v>
      </c>
      <c r="H2097" t="s">
        <v>9556</v>
      </c>
      <c r="I2097">
        <v>526.6875</v>
      </c>
      <c r="J2097" s="3">
        <f t="shared" si="32"/>
        <v>43746.652722233797</v>
      </c>
    </row>
    <row r="2098" spans="1:10" x14ac:dyDescent="0.25">
      <c r="A2098" s="1" t="s">
        <v>2097</v>
      </c>
      <c r="B2098">
        <v>393.75</v>
      </c>
      <c r="C2098">
        <v>20.584240000000001</v>
      </c>
      <c r="D2098">
        <v>39</v>
      </c>
      <c r="E2098">
        <v>0</v>
      </c>
      <c r="F2098">
        <v>0</v>
      </c>
      <c r="G2098">
        <v>28</v>
      </c>
      <c r="H2098" t="s">
        <v>9557</v>
      </c>
      <c r="I2098">
        <v>526.6875</v>
      </c>
      <c r="J2098" s="3">
        <f t="shared" si="32"/>
        <v>43746.652793622685</v>
      </c>
    </row>
    <row r="2099" spans="1:10" x14ac:dyDescent="0.25">
      <c r="A2099" s="1" t="s">
        <v>2098</v>
      </c>
      <c r="B2099">
        <v>393.75</v>
      </c>
      <c r="C2099">
        <v>20.584240000000001</v>
      </c>
      <c r="D2099">
        <v>39</v>
      </c>
      <c r="E2099">
        <v>0</v>
      </c>
      <c r="F2099">
        <v>0</v>
      </c>
      <c r="G2099">
        <v>27</v>
      </c>
      <c r="H2099" t="s">
        <v>9558</v>
      </c>
      <c r="I2099">
        <v>526.6875</v>
      </c>
      <c r="J2099" s="3">
        <f t="shared" si="32"/>
        <v>43746.652865185184</v>
      </c>
    </row>
    <row r="2100" spans="1:10" x14ac:dyDescent="0.25">
      <c r="A2100" s="1" t="s">
        <v>2099</v>
      </c>
      <c r="B2100">
        <v>393.75</v>
      </c>
      <c r="C2100">
        <v>20.584240000000001</v>
      </c>
      <c r="D2100">
        <v>37</v>
      </c>
      <c r="E2100">
        <v>0</v>
      </c>
      <c r="F2100">
        <v>0</v>
      </c>
      <c r="G2100">
        <v>35</v>
      </c>
      <c r="H2100" t="s">
        <v>9559</v>
      </c>
      <c r="I2100">
        <v>526.6875</v>
      </c>
      <c r="J2100" s="3">
        <f t="shared" si="32"/>
        <v>43746.652948854164</v>
      </c>
    </row>
    <row r="2101" spans="1:10" x14ac:dyDescent="0.25">
      <c r="A2101" s="1" t="s">
        <v>2100</v>
      </c>
      <c r="B2101">
        <v>393.75</v>
      </c>
      <c r="C2101">
        <v>20.531590000000001</v>
      </c>
      <c r="D2101">
        <v>36</v>
      </c>
      <c r="E2101">
        <v>0</v>
      </c>
      <c r="F2101">
        <v>0</v>
      </c>
      <c r="G2101">
        <v>30</v>
      </c>
      <c r="H2101" t="s">
        <v>9560</v>
      </c>
      <c r="I2101">
        <v>526.6875</v>
      </c>
      <c r="J2101" s="3">
        <f t="shared" si="32"/>
        <v>43746.653032407405</v>
      </c>
    </row>
    <row r="2102" spans="1:10" x14ac:dyDescent="0.25">
      <c r="A2102" s="1" t="s">
        <v>2101</v>
      </c>
      <c r="B2102">
        <v>393.75</v>
      </c>
      <c r="C2102">
        <v>20.531590000000001</v>
      </c>
      <c r="D2102">
        <v>36</v>
      </c>
      <c r="E2102">
        <v>0</v>
      </c>
      <c r="F2102">
        <v>0</v>
      </c>
      <c r="G2102">
        <v>32</v>
      </c>
      <c r="H2102" t="s">
        <v>9561</v>
      </c>
      <c r="I2102">
        <v>526.6875</v>
      </c>
      <c r="J2102" s="3">
        <f t="shared" si="32"/>
        <v>43746.653115636575</v>
      </c>
    </row>
    <row r="2103" spans="1:10" x14ac:dyDescent="0.25">
      <c r="A2103" s="1" t="s">
        <v>2102</v>
      </c>
      <c r="B2103">
        <v>393.75</v>
      </c>
      <c r="C2103">
        <v>20.584240000000001</v>
      </c>
      <c r="D2103">
        <v>37</v>
      </c>
      <c r="E2103">
        <v>0</v>
      </c>
      <c r="F2103">
        <v>0</v>
      </c>
      <c r="G2103">
        <v>26</v>
      </c>
      <c r="H2103" t="s">
        <v>9562</v>
      </c>
      <c r="I2103">
        <v>526.6875</v>
      </c>
      <c r="J2103" s="3">
        <f t="shared" si="32"/>
        <v>43746.653199305554</v>
      </c>
    </row>
    <row r="2104" spans="1:10" x14ac:dyDescent="0.25">
      <c r="A2104" s="1" t="s">
        <v>2103</v>
      </c>
      <c r="B2104">
        <v>393.75</v>
      </c>
      <c r="C2104">
        <v>20.584240000000001</v>
      </c>
      <c r="D2104">
        <v>37</v>
      </c>
      <c r="E2104">
        <v>0</v>
      </c>
      <c r="F2104">
        <v>0</v>
      </c>
      <c r="G2104">
        <v>30</v>
      </c>
      <c r="H2104" t="s">
        <v>9563</v>
      </c>
      <c r="I2104">
        <v>526.6875</v>
      </c>
      <c r="J2104" s="3">
        <f t="shared" si="32"/>
        <v>43746.653282534717</v>
      </c>
    </row>
    <row r="2105" spans="1:10" x14ac:dyDescent="0.25">
      <c r="A2105" s="1" t="s">
        <v>2104</v>
      </c>
      <c r="B2105">
        <v>393.75</v>
      </c>
      <c r="C2105">
        <v>20.584240000000001</v>
      </c>
      <c r="D2105">
        <v>37</v>
      </c>
      <c r="E2105">
        <v>0</v>
      </c>
      <c r="F2105">
        <v>0</v>
      </c>
      <c r="G2105">
        <v>26</v>
      </c>
      <c r="H2105" t="s">
        <v>9564</v>
      </c>
      <c r="I2105">
        <v>526.6875</v>
      </c>
      <c r="J2105" s="3">
        <f t="shared" si="32"/>
        <v>43746.653354178234</v>
      </c>
    </row>
    <row r="2106" spans="1:10" x14ac:dyDescent="0.25">
      <c r="A2106" s="1" t="s">
        <v>2105</v>
      </c>
      <c r="B2106">
        <v>393.75</v>
      </c>
      <c r="C2106">
        <v>20.584240000000001</v>
      </c>
      <c r="D2106">
        <v>37</v>
      </c>
      <c r="E2106">
        <v>0</v>
      </c>
      <c r="F2106">
        <v>0</v>
      </c>
      <c r="G2106">
        <v>29</v>
      </c>
      <c r="H2106" t="s">
        <v>9565</v>
      </c>
      <c r="I2106">
        <v>526.6875</v>
      </c>
      <c r="J2106" s="3">
        <f t="shared" si="32"/>
        <v>43746.653437592591</v>
      </c>
    </row>
    <row r="2107" spans="1:10" x14ac:dyDescent="0.25">
      <c r="A2107" s="1" t="s">
        <v>2106</v>
      </c>
      <c r="B2107">
        <v>393.75</v>
      </c>
      <c r="C2107">
        <v>20.531590000000001</v>
      </c>
      <c r="D2107">
        <v>38</v>
      </c>
      <c r="E2107">
        <v>0</v>
      </c>
      <c r="F2107">
        <v>0</v>
      </c>
      <c r="G2107">
        <v>35</v>
      </c>
      <c r="H2107" t="s">
        <v>9566</v>
      </c>
      <c r="I2107">
        <v>526.6875</v>
      </c>
      <c r="J2107" s="3">
        <f t="shared" si="32"/>
        <v>43746.653521273147</v>
      </c>
    </row>
    <row r="2108" spans="1:10" x14ac:dyDescent="0.25">
      <c r="A2108" s="1" t="s">
        <v>2107</v>
      </c>
      <c r="B2108">
        <v>393.75</v>
      </c>
      <c r="C2108">
        <v>20.584240000000001</v>
      </c>
      <c r="D2108">
        <v>38</v>
      </c>
      <c r="E2108">
        <v>0</v>
      </c>
      <c r="F2108">
        <v>0</v>
      </c>
      <c r="G2108">
        <v>35</v>
      </c>
      <c r="H2108" t="s">
        <v>9567</v>
      </c>
      <c r="I2108">
        <v>526.6875</v>
      </c>
      <c r="J2108" s="3">
        <f t="shared" si="32"/>
        <v>43746.653604398147</v>
      </c>
    </row>
    <row r="2109" spans="1:10" x14ac:dyDescent="0.25">
      <c r="A2109" s="1" t="s">
        <v>2108</v>
      </c>
      <c r="B2109">
        <v>393.75</v>
      </c>
      <c r="C2109">
        <v>20.584240000000001</v>
      </c>
      <c r="D2109">
        <v>38</v>
      </c>
      <c r="E2109">
        <v>0</v>
      </c>
      <c r="F2109">
        <v>0</v>
      </c>
      <c r="G2109">
        <v>28</v>
      </c>
      <c r="H2109" t="s">
        <v>9568</v>
      </c>
      <c r="I2109">
        <v>526.6875</v>
      </c>
      <c r="J2109" s="3">
        <f t="shared" si="32"/>
        <v>43746.653676180555</v>
      </c>
    </row>
    <row r="2110" spans="1:10" x14ac:dyDescent="0.25">
      <c r="A2110" s="1" t="s">
        <v>2109</v>
      </c>
      <c r="B2110">
        <v>393.75</v>
      </c>
      <c r="C2110">
        <v>20.584240000000001</v>
      </c>
      <c r="D2110">
        <v>42</v>
      </c>
      <c r="E2110">
        <v>0</v>
      </c>
      <c r="F2110">
        <v>0</v>
      </c>
      <c r="G2110">
        <v>25</v>
      </c>
      <c r="H2110" t="s">
        <v>9569</v>
      </c>
      <c r="I2110">
        <v>526.5</v>
      </c>
      <c r="J2110" s="3">
        <f t="shared" si="32"/>
        <v>43746.65375972222</v>
      </c>
    </row>
    <row r="2111" spans="1:10" x14ac:dyDescent="0.25">
      <c r="A2111" s="1" t="s">
        <v>2110</v>
      </c>
      <c r="B2111">
        <v>393.75</v>
      </c>
      <c r="C2111">
        <v>20.584240000000001</v>
      </c>
      <c r="D2111">
        <v>40</v>
      </c>
      <c r="E2111">
        <v>0</v>
      </c>
      <c r="F2111">
        <v>0</v>
      </c>
      <c r="G2111">
        <v>24</v>
      </c>
      <c r="H2111" t="s">
        <v>9570</v>
      </c>
      <c r="I2111">
        <v>526.6875</v>
      </c>
      <c r="J2111" s="3">
        <f t="shared" si="32"/>
        <v>43746.653843182867</v>
      </c>
    </row>
    <row r="2112" spans="1:10" x14ac:dyDescent="0.25">
      <c r="A2112" s="1" t="s">
        <v>2111</v>
      </c>
      <c r="B2112">
        <v>393.75</v>
      </c>
      <c r="C2112">
        <v>20.584240000000001</v>
      </c>
      <c r="D2112">
        <v>39</v>
      </c>
      <c r="E2112">
        <v>0</v>
      </c>
      <c r="F2112">
        <v>0</v>
      </c>
      <c r="G2112">
        <v>28</v>
      </c>
      <c r="H2112" t="s">
        <v>9571</v>
      </c>
      <c r="I2112">
        <v>526.6875</v>
      </c>
      <c r="J2112" s="3">
        <f t="shared" si="32"/>
        <v>43746.653926643521</v>
      </c>
    </row>
    <row r="2113" spans="1:10" x14ac:dyDescent="0.25">
      <c r="A2113" s="1" t="s">
        <v>2112</v>
      </c>
      <c r="B2113">
        <v>393.75</v>
      </c>
      <c r="C2113">
        <v>20.584240000000001</v>
      </c>
      <c r="D2113">
        <v>39</v>
      </c>
      <c r="E2113">
        <v>0</v>
      </c>
      <c r="F2113">
        <v>0</v>
      </c>
      <c r="G2113">
        <v>25</v>
      </c>
      <c r="H2113" t="s">
        <v>9572</v>
      </c>
      <c r="I2113">
        <v>526.6875</v>
      </c>
      <c r="J2113" s="3">
        <f t="shared" si="32"/>
        <v>43746.654009988422</v>
      </c>
    </row>
    <row r="2114" spans="1:10" x14ac:dyDescent="0.25">
      <c r="A2114" s="1" t="s">
        <v>2113</v>
      </c>
      <c r="B2114">
        <v>393.75</v>
      </c>
      <c r="C2114">
        <v>20.584240000000001</v>
      </c>
      <c r="D2114">
        <v>38</v>
      </c>
      <c r="E2114">
        <v>0</v>
      </c>
      <c r="F2114">
        <v>0</v>
      </c>
      <c r="G2114">
        <v>25</v>
      </c>
      <c r="H2114" t="s">
        <v>9573</v>
      </c>
      <c r="I2114">
        <v>526.6875</v>
      </c>
      <c r="J2114" s="3">
        <f t="shared" si="32"/>
        <v>43746.654093391197</v>
      </c>
    </row>
    <row r="2115" spans="1:10" x14ac:dyDescent="0.25">
      <c r="A2115" s="1" t="s">
        <v>2114</v>
      </c>
      <c r="B2115">
        <v>412.5</v>
      </c>
      <c r="C2115">
        <v>20.584240000000001</v>
      </c>
      <c r="D2115">
        <v>38</v>
      </c>
      <c r="E2115">
        <v>0</v>
      </c>
      <c r="F2115">
        <v>0</v>
      </c>
      <c r="G2115">
        <v>28</v>
      </c>
      <c r="H2115" t="s">
        <v>9574</v>
      </c>
      <c r="I2115">
        <v>532.3125</v>
      </c>
      <c r="J2115" s="3">
        <f t="shared" ref="J2115:J2178" si="33">(H2115/86400000)+25569+(7/24)</f>
        <v>43746.654165069442</v>
      </c>
    </row>
    <row r="2116" spans="1:10" x14ac:dyDescent="0.25">
      <c r="A2116" s="1" t="s">
        <v>2115</v>
      </c>
      <c r="B2116">
        <v>393.75</v>
      </c>
      <c r="C2116">
        <v>20.531590000000001</v>
      </c>
      <c r="D2116">
        <v>39</v>
      </c>
      <c r="E2116">
        <v>0</v>
      </c>
      <c r="F2116">
        <v>0</v>
      </c>
      <c r="G2116">
        <v>28</v>
      </c>
      <c r="H2116" t="s">
        <v>9575</v>
      </c>
      <c r="I2116">
        <v>526.6875</v>
      </c>
      <c r="J2116" s="3">
        <f t="shared" si="33"/>
        <v>43746.654248622683</v>
      </c>
    </row>
    <row r="2117" spans="1:10" x14ac:dyDescent="0.25">
      <c r="A2117" s="1" t="s">
        <v>2116</v>
      </c>
      <c r="B2117">
        <v>393.75</v>
      </c>
      <c r="C2117">
        <v>20.531590000000001</v>
      </c>
      <c r="D2117">
        <v>38</v>
      </c>
      <c r="E2117">
        <v>0</v>
      </c>
      <c r="F2117">
        <v>0</v>
      </c>
      <c r="G2117">
        <v>25</v>
      </c>
      <c r="H2117" t="s">
        <v>9576</v>
      </c>
      <c r="I2117">
        <v>526.6875</v>
      </c>
      <c r="J2117" s="3">
        <f t="shared" si="33"/>
        <v>43746.654332071754</v>
      </c>
    </row>
    <row r="2118" spans="1:10" x14ac:dyDescent="0.25">
      <c r="A2118" s="1" t="s">
        <v>2117</v>
      </c>
      <c r="B2118">
        <v>393.75</v>
      </c>
      <c r="C2118">
        <v>20.584240000000001</v>
      </c>
      <c r="D2118">
        <v>38</v>
      </c>
      <c r="E2118">
        <v>0</v>
      </c>
      <c r="F2118">
        <v>0</v>
      </c>
      <c r="G2118">
        <v>23</v>
      </c>
      <c r="H2118" t="s">
        <v>9577</v>
      </c>
      <c r="I2118">
        <v>526.6875</v>
      </c>
      <c r="J2118" s="3">
        <f t="shared" si="33"/>
        <v>43746.654415520832</v>
      </c>
    </row>
    <row r="2119" spans="1:10" x14ac:dyDescent="0.25">
      <c r="A2119" s="1" t="s">
        <v>2118</v>
      </c>
      <c r="B2119">
        <v>393.75</v>
      </c>
      <c r="C2119">
        <v>20.584240000000001</v>
      </c>
      <c r="D2119">
        <v>38</v>
      </c>
      <c r="E2119">
        <v>0</v>
      </c>
      <c r="F2119">
        <v>0</v>
      </c>
      <c r="G2119">
        <v>23</v>
      </c>
      <c r="H2119" t="s">
        <v>9578</v>
      </c>
      <c r="I2119">
        <v>526.6875</v>
      </c>
      <c r="J2119" s="3">
        <f t="shared" si="33"/>
        <v>43746.654498622687</v>
      </c>
    </row>
    <row r="2120" spans="1:10" x14ac:dyDescent="0.25">
      <c r="A2120" s="1" t="s">
        <v>2119</v>
      </c>
      <c r="B2120">
        <v>412.5</v>
      </c>
      <c r="C2120">
        <v>20.584240000000001</v>
      </c>
      <c r="D2120">
        <v>39</v>
      </c>
      <c r="E2120">
        <v>0</v>
      </c>
      <c r="F2120">
        <v>0</v>
      </c>
      <c r="G2120">
        <v>22</v>
      </c>
      <c r="H2120" t="s">
        <v>9579</v>
      </c>
      <c r="I2120">
        <v>532.6875</v>
      </c>
      <c r="J2120" s="3">
        <f t="shared" si="33"/>
        <v>43746.654582187497</v>
      </c>
    </row>
    <row r="2121" spans="1:10" x14ac:dyDescent="0.25">
      <c r="A2121" s="1" t="s">
        <v>2120</v>
      </c>
      <c r="B2121">
        <v>393.75</v>
      </c>
      <c r="C2121">
        <v>20.584240000000001</v>
      </c>
      <c r="D2121">
        <v>39</v>
      </c>
      <c r="E2121">
        <v>0</v>
      </c>
      <c r="F2121">
        <v>0</v>
      </c>
      <c r="G2121">
        <v>27</v>
      </c>
      <c r="H2121" t="s">
        <v>9580</v>
      </c>
      <c r="I2121">
        <v>526.875</v>
      </c>
      <c r="J2121" s="3">
        <f t="shared" si="33"/>
        <v>43746.654653935184</v>
      </c>
    </row>
    <row r="2122" spans="1:10" x14ac:dyDescent="0.25">
      <c r="A2122" s="1" t="s">
        <v>2121</v>
      </c>
      <c r="B2122">
        <v>393.75</v>
      </c>
      <c r="C2122">
        <v>20.531590000000001</v>
      </c>
      <c r="D2122">
        <v>40</v>
      </c>
      <c r="E2122">
        <v>0</v>
      </c>
      <c r="F2122">
        <v>0</v>
      </c>
      <c r="G2122">
        <v>28</v>
      </c>
      <c r="H2122" t="s">
        <v>9581</v>
      </c>
      <c r="I2122">
        <v>526.6875</v>
      </c>
      <c r="J2122" s="3">
        <f t="shared" si="33"/>
        <v>43746.654737743054</v>
      </c>
    </row>
    <row r="2123" spans="1:10" x14ac:dyDescent="0.25">
      <c r="A2123" s="1" t="s">
        <v>2122</v>
      </c>
      <c r="B2123">
        <v>393.75</v>
      </c>
      <c r="C2123">
        <v>20.531590000000001</v>
      </c>
      <c r="D2123">
        <v>40</v>
      </c>
      <c r="E2123">
        <v>0</v>
      </c>
      <c r="F2123">
        <v>0</v>
      </c>
      <c r="G2123">
        <v>24</v>
      </c>
      <c r="H2123" t="s">
        <v>9582</v>
      </c>
      <c r="I2123">
        <v>526.6875</v>
      </c>
      <c r="J2123" s="3">
        <f t="shared" si="33"/>
        <v>43746.654820949072</v>
      </c>
    </row>
    <row r="2124" spans="1:10" x14ac:dyDescent="0.25">
      <c r="A2124" s="1" t="s">
        <v>2123</v>
      </c>
      <c r="B2124">
        <v>412.5</v>
      </c>
      <c r="C2124">
        <v>20.584240000000001</v>
      </c>
      <c r="D2124">
        <v>40</v>
      </c>
      <c r="E2124">
        <v>0</v>
      </c>
      <c r="F2124">
        <v>0</v>
      </c>
      <c r="G2124">
        <v>38</v>
      </c>
      <c r="H2124" t="s">
        <v>9583</v>
      </c>
      <c r="I2124">
        <v>532.3125</v>
      </c>
      <c r="J2124" s="3">
        <f t="shared" si="33"/>
        <v>43746.654928240743</v>
      </c>
    </row>
    <row r="2125" spans="1:10" x14ac:dyDescent="0.25">
      <c r="A2125" s="1" t="s">
        <v>2124</v>
      </c>
      <c r="B2125">
        <v>393.75</v>
      </c>
      <c r="C2125">
        <v>20.584240000000001</v>
      </c>
      <c r="D2125">
        <v>40</v>
      </c>
      <c r="E2125">
        <v>0</v>
      </c>
      <c r="F2125">
        <v>0</v>
      </c>
      <c r="G2125">
        <v>35</v>
      </c>
      <c r="H2125" t="s">
        <v>9584</v>
      </c>
      <c r="I2125">
        <v>526.6875</v>
      </c>
      <c r="J2125" s="3">
        <f t="shared" si="33"/>
        <v>43746.655023379622</v>
      </c>
    </row>
    <row r="2126" spans="1:10" x14ac:dyDescent="0.25">
      <c r="A2126" s="1" t="s">
        <v>2125</v>
      </c>
      <c r="B2126">
        <v>412.5</v>
      </c>
      <c r="C2126">
        <v>20.584240000000001</v>
      </c>
      <c r="D2126">
        <v>41</v>
      </c>
      <c r="E2126">
        <v>0</v>
      </c>
      <c r="F2126">
        <v>0</v>
      </c>
      <c r="G2126">
        <v>32</v>
      </c>
      <c r="H2126" t="s">
        <v>9585</v>
      </c>
      <c r="I2126">
        <v>532.3125</v>
      </c>
      <c r="J2126" s="3">
        <f t="shared" si="33"/>
        <v>43746.65510708333</v>
      </c>
    </row>
    <row r="2127" spans="1:10" x14ac:dyDescent="0.25">
      <c r="A2127" s="1" t="s">
        <v>2126</v>
      </c>
      <c r="B2127">
        <v>393.75</v>
      </c>
      <c r="C2127">
        <v>20.531590000000001</v>
      </c>
      <c r="D2127">
        <v>40</v>
      </c>
      <c r="E2127">
        <v>0</v>
      </c>
      <c r="F2127">
        <v>0</v>
      </c>
      <c r="G2127">
        <v>30</v>
      </c>
      <c r="H2127" t="s">
        <v>9586</v>
      </c>
      <c r="I2127">
        <v>526.6875</v>
      </c>
      <c r="J2127" s="3">
        <f t="shared" si="33"/>
        <v>43746.655190532409</v>
      </c>
    </row>
    <row r="2128" spans="1:10" x14ac:dyDescent="0.25">
      <c r="A2128" s="1" t="s">
        <v>2127</v>
      </c>
      <c r="B2128">
        <v>393.75</v>
      </c>
      <c r="C2128">
        <v>20.584240000000001</v>
      </c>
      <c r="D2128">
        <v>42</v>
      </c>
      <c r="E2128">
        <v>0</v>
      </c>
      <c r="F2128">
        <v>0</v>
      </c>
      <c r="G2128">
        <v>32</v>
      </c>
      <c r="H2128" t="s">
        <v>9587</v>
      </c>
      <c r="I2128">
        <v>526.6875</v>
      </c>
      <c r="J2128" s="3">
        <f t="shared" si="33"/>
        <v>43746.655274097218</v>
      </c>
    </row>
    <row r="2129" spans="1:10" x14ac:dyDescent="0.25">
      <c r="A2129" s="1" t="s">
        <v>2128</v>
      </c>
      <c r="B2129">
        <v>393.75</v>
      </c>
      <c r="C2129">
        <v>20.531590000000001</v>
      </c>
      <c r="D2129">
        <v>42</v>
      </c>
      <c r="E2129">
        <v>0</v>
      </c>
      <c r="F2129">
        <v>0</v>
      </c>
      <c r="G2129">
        <v>27</v>
      </c>
      <c r="H2129" t="s">
        <v>9588</v>
      </c>
      <c r="I2129">
        <v>526.6875</v>
      </c>
      <c r="J2129" s="3">
        <f t="shared" si="33"/>
        <v>43746.655357523145</v>
      </c>
    </row>
    <row r="2130" spans="1:10" x14ac:dyDescent="0.25">
      <c r="A2130" s="1" t="s">
        <v>2129</v>
      </c>
      <c r="B2130">
        <v>393.75</v>
      </c>
      <c r="C2130">
        <v>20.584240000000001</v>
      </c>
      <c r="D2130">
        <v>39</v>
      </c>
      <c r="E2130">
        <v>0</v>
      </c>
      <c r="F2130">
        <v>0</v>
      </c>
      <c r="G2130">
        <v>37</v>
      </c>
      <c r="H2130" t="s">
        <v>9589</v>
      </c>
      <c r="I2130">
        <v>526.6875</v>
      </c>
      <c r="J2130" s="3">
        <f t="shared" si="33"/>
        <v>43746.655464872681</v>
      </c>
    </row>
    <row r="2131" spans="1:10" x14ac:dyDescent="0.25">
      <c r="A2131" s="1" t="s">
        <v>2130</v>
      </c>
      <c r="B2131">
        <v>393.75</v>
      </c>
      <c r="C2131">
        <v>20.531590000000001</v>
      </c>
      <c r="D2131">
        <v>39</v>
      </c>
      <c r="E2131">
        <v>0</v>
      </c>
      <c r="F2131">
        <v>0</v>
      </c>
      <c r="G2131">
        <v>35</v>
      </c>
      <c r="H2131" t="s">
        <v>9590</v>
      </c>
      <c r="I2131">
        <v>526.6875</v>
      </c>
      <c r="J2131" s="3">
        <f t="shared" si="33"/>
        <v>43746.655548310184</v>
      </c>
    </row>
    <row r="2132" spans="1:10" x14ac:dyDescent="0.25">
      <c r="A2132" s="1" t="s">
        <v>2131</v>
      </c>
      <c r="B2132">
        <v>412.5</v>
      </c>
      <c r="C2132">
        <v>20.584240000000001</v>
      </c>
      <c r="D2132">
        <v>40</v>
      </c>
      <c r="E2132">
        <v>0</v>
      </c>
      <c r="F2132">
        <v>0</v>
      </c>
      <c r="G2132">
        <v>39</v>
      </c>
      <c r="H2132" t="s">
        <v>9591</v>
      </c>
      <c r="I2132">
        <v>532.3125</v>
      </c>
      <c r="J2132" s="3">
        <f t="shared" si="33"/>
        <v>43746.655631527778</v>
      </c>
    </row>
    <row r="2133" spans="1:10" x14ac:dyDescent="0.25">
      <c r="A2133" s="1" t="s">
        <v>2132</v>
      </c>
      <c r="B2133">
        <v>393.75</v>
      </c>
      <c r="C2133">
        <v>20.584240000000001</v>
      </c>
      <c r="D2133">
        <v>40</v>
      </c>
      <c r="E2133">
        <v>0</v>
      </c>
      <c r="F2133">
        <v>0</v>
      </c>
      <c r="G2133">
        <v>34</v>
      </c>
      <c r="H2133" t="s">
        <v>9592</v>
      </c>
      <c r="I2133">
        <v>526.6875</v>
      </c>
      <c r="J2133" s="3">
        <f t="shared" si="33"/>
        <v>43746.655715196757</v>
      </c>
    </row>
    <row r="2134" spans="1:10" x14ac:dyDescent="0.25">
      <c r="A2134" s="1" t="s">
        <v>2133</v>
      </c>
      <c r="B2134">
        <v>393.75</v>
      </c>
      <c r="C2134">
        <v>20.584240000000001</v>
      </c>
      <c r="D2134">
        <v>40</v>
      </c>
      <c r="E2134">
        <v>0</v>
      </c>
      <c r="F2134">
        <v>0</v>
      </c>
      <c r="G2134">
        <v>39</v>
      </c>
      <c r="H2134" t="s">
        <v>9593</v>
      </c>
      <c r="I2134">
        <v>526.5</v>
      </c>
      <c r="J2134" s="3">
        <f t="shared" si="33"/>
        <v>43746.655798761574</v>
      </c>
    </row>
    <row r="2135" spans="1:10" x14ac:dyDescent="0.25">
      <c r="A2135" s="1" t="s">
        <v>2134</v>
      </c>
      <c r="B2135">
        <v>393.75</v>
      </c>
      <c r="C2135">
        <v>20.531590000000001</v>
      </c>
      <c r="D2135">
        <v>40</v>
      </c>
      <c r="E2135">
        <v>0</v>
      </c>
      <c r="F2135">
        <v>0</v>
      </c>
      <c r="G2135">
        <v>39</v>
      </c>
      <c r="H2135" t="s">
        <v>9594</v>
      </c>
      <c r="I2135">
        <v>526.6875</v>
      </c>
      <c r="J2135" s="3">
        <f t="shared" si="33"/>
        <v>43746.655882222221</v>
      </c>
    </row>
    <row r="2136" spans="1:10" x14ac:dyDescent="0.25">
      <c r="A2136" s="1" t="s">
        <v>2135</v>
      </c>
      <c r="B2136">
        <v>393.75</v>
      </c>
      <c r="C2136">
        <v>20.531590000000001</v>
      </c>
      <c r="D2136">
        <v>39</v>
      </c>
      <c r="E2136">
        <v>0</v>
      </c>
      <c r="F2136">
        <v>0</v>
      </c>
      <c r="G2136">
        <v>37</v>
      </c>
      <c r="H2136" t="s">
        <v>9595</v>
      </c>
      <c r="I2136">
        <v>526.6875</v>
      </c>
      <c r="J2136" s="3">
        <f t="shared" si="33"/>
        <v>43746.655965671293</v>
      </c>
    </row>
    <row r="2137" spans="1:10" x14ac:dyDescent="0.25">
      <c r="A2137" s="1" t="s">
        <v>2136</v>
      </c>
      <c r="B2137">
        <v>393.75</v>
      </c>
      <c r="C2137">
        <v>20.584240000000001</v>
      </c>
      <c r="D2137">
        <v>39</v>
      </c>
      <c r="E2137">
        <v>0</v>
      </c>
      <c r="F2137">
        <v>0</v>
      </c>
      <c r="G2137">
        <v>38</v>
      </c>
      <c r="H2137" t="s">
        <v>9596</v>
      </c>
      <c r="I2137">
        <v>526.6875</v>
      </c>
      <c r="J2137" s="3">
        <f t="shared" si="33"/>
        <v>43746.656048900462</v>
      </c>
    </row>
    <row r="2138" spans="1:10" x14ac:dyDescent="0.25">
      <c r="A2138" s="1" t="s">
        <v>2137</v>
      </c>
      <c r="B2138">
        <v>393.75</v>
      </c>
      <c r="C2138">
        <v>20.584240000000001</v>
      </c>
      <c r="D2138">
        <v>39</v>
      </c>
      <c r="E2138">
        <v>0</v>
      </c>
      <c r="F2138">
        <v>0</v>
      </c>
      <c r="G2138">
        <v>31</v>
      </c>
      <c r="H2138" t="s">
        <v>9597</v>
      </c>
      <c r="I2138">
        <v>526.6875</v>
      </c>
      <c r="J2138" s="3">
        <f t="shared" si="33"/>
        <v>43746.656132557873</v>
      </c>
    </row>
    <row r="2139" spans="1:10" x14ac:dyDescent="0.25">
      <c r="A2139" s="1" t="s">
        <v>2138</v>
      </c>
      <c r="B2139">
        <v>393.75</v>
      </c>
      <c r="C2139">
        <v>20.531590000000001</v>
      </c>
      <c r="D2139">
        <v>40</v>
      </c>
      <c r="E2139">
        <v>0</v>
      </c>
      <c r="F2139">
        <v>0</v>
      </c>
      <c r="G2139">
        <v>43</v>
      </c>
      <c r="H2139" t="s">
        <v>9598</v>
      </c>
      <c r="I2139">
        <v>526.6875</v>
      </c>
      <c r="J2139" s="3">
        <f t="shared" si="33"/>
        <v>43746.656215659721</v>
      </c>
    </row>
    <row r="2140" spans="1:10" x14ac:dyDescent="0.25">
      <c r="A2140" s="1" t="s">
        <v>2139</v>
      </c>
      <c r="B2140">
        <v>393.75</v>
      </c>
      <c r="C2140">
        <v>20.584240000000001</v>
      </c>
      <c r="D2140">
        <v>40</v>
      </c>
      <c r="E2140">
        <v>0</v>
      </c>
      <c r="F2140">
        <v>0</v>
      </c>
      <c r="G2140">
        <v>38</v>
      </c>
      <c r="H2140" t="s">
        <v>9599</v>
      </c>
      <c r="I2140">
        <v>526.6875</v>
      </c>
      <c r="J2140" s="3">
        <f t="shared" si="33"/>
        <v>43746.656287303238</v>
      </c>
    </row>
    <row r="2141" spans="1:10" x14ac:dyDescent="0.25">
      <c r="A2141" s="1" t="s">
        <v>2140</v>
      </c>
      <c r="B2141">
        <v>393.75</v>
      </c>
      <c r="C2141">
        <v>20.584240000000001</v>
      </c>
      <c r="D2141">
        <v>38</v>
      </c>
      <c r="E2141">
        <v>0</v>
      </c>
      <c r="F2141">
        <v>0</v>
      </c>
      <c r="G2141">
        <v>36</v>
      </c>
      <c r="H2141" t="s">
        <v>9600</v>
      </c>
      <c r="I2141">
        <v>526.6875</v>
      </c>
      <c r="J2141" s="3">
        <f t="shared" si="33"/>
        <v>43746.656371111108</v>
      </c>
    </row>
    <row r="2142" spans="1:10" x14ac:dyDescent="0.25">
      <c r="A2142" s="1" t="s">
        <v>2141</v>
      </c>
      <c r="B2142">
        <v>393.75</v>
      </c>
      <c r="C2142">
        <v>20.584240000000001</v>
      </c>
      <c r="D2142">
        <v>38</v>
      </c>
      <c r="E2142">
        <v>0</v>
      </c>
      <c r="F2142">
        <v>0</v>
      </c>
      <c r="G2142">
        <v>39</v>
      </c>
      <c r="H2142" t="s">
        <v>9601</v>
      </c>
      <c r="I2142">
        <v>526.6875</v>
      </c>
      <c r="J2142" s="3">
        <f t="shared" si="33"/>
        <v>43746.656454444441</v>
      </c>
    </row>
    <row r="2143" spans="1:10" x14ac:dyDescent="0.25">
      <c r="A2143" s="1" t="s">
        <v>2142</v>
      </c>
      <c r="B2143">
        <v>393.75</v>
      </c>
      <c r="C2143">
        <v>20.584240000000001</v>
      </c>
      <c r="D2143">
        <v>37</v>
      </c>
      <c r="E2143">
        <v>0</v>
      </c>
      <c r="F2143">
        <v>0</v>
      </c>
      <c r="G2143">
        <v>39</v>
      </c>
      <c r="H2143" t="s">
        <v>9602</v>
      </c>
      <c r="I2143">
        <v>526.6875</v>
      </c>
      <c r="J2143" s="3">
        <f t="shared" si="33"/>
        <v>43746.656537766197</v>
      </c>
    </row>
    <row r="2144" spans="1:10" x14ac:dyDescent="0.25">
      <c r="A2144" s="1" t="s">
        <v>2143</v>
      </c>
      <c r="B2144">
        <v>412.5</v>
      </c>
      <c r="C2144">
        <v>20.584240000000001</v>
      </c>
      <c r="D2144">
        <v>37</v>
      </c>
      <c r="E2144">
        <v>0</v>
      </c>
      <c r="F2144">
        <v>0</v>
      </c>
      <c r="G2144">
        <v>45</v>
      </c>
      <c r="H2144" t="s">
        <v>9603</v>
      </c>
      <c r="I2144">
        <v>532.3125</v>
      </c>
      <c r="J2144" s="3">
        <f t="shared" si="33"/>
        <v>43746.656621446753</v>
      </c>
    </row>
    <row r="2145" spans="1:10" x14ac:dyDescent="0.25">
      <c r="A2145" s="1" t="s">
        <v>2144</v>
      </c>
      <c r="B2145">
        <v>393.75</v>
      </c>
      <c r="C2145">
        <v>20.584240000000001</v>
      </c>
      <c r="D2145">
        <v>38</v>
      </c>
      <c r="E2145">
        <v>0</v>
      </c>
      <c r="F2145">
        <v>0</v>
      </c>
      <c r="G2145">
        <v>42</v>
      </c>
      <c r="H2145" t="s">
        <v>9604</v>
      </c>
      <c r="I2145">
        <v>526.5</v>
      </c>
      <c r="J2145" s="3">
        <f t="shared" si="33"/>
        <v>43746.656704548608</v>
      </c>
    </row>
    <row r="2146" spans="1:10" x14ac:dyDescent="0.25">
      <c r="A2146" s="1" t="s">
        <v>2145</v>
      </c>
      <c r="B2146">
        <v>393.75</v>
      </c>
      <c r="C2146">
        <v>20.584240000000001</v>
      </c>
      <c r="D2146">
        <v>38</v>
      </c>
      <c r="E2146">
        <v>0</v>
      </c>
      <c r="F2146">
        <v>0</v>
      </c>
      <c r="G2146">
        <v>47</v>
      </c>
      <c r="H2146" t="s">
        <v>9605</v>
      </c>
      <c r="I2146">
        <v>526.5</v>
      </c>
      <c r="J2146" s="3">
        <f t="shared" si="33"/>
        <v>43746.656776307871</v>
      </c>
    </row>
    <row r="2147" spans="1:10" x14ac:dyDescent="0.25">
      <c r="A2147" s="1" t="s">
        <v>2146</v>
      </c>
      <c r="B2147">
        <v>393.75</v>
      </c>
      <c r="C2147">
        <v>20.531590000000001</v>
      </c>
      <c r="D2147">
        <v>40</v>
      </c>
      <c r="E2147">
        <v>0</v>
      </c>
      <c r="F2147">
        <v>0</v>
      </c>
      <c r="G2147">
        <v>39</v>
      </c>
      <c r="H2147" t="s">
        <v>9606</v>
      </c>
      <c r="I2147">
        <v>526.6875</v>
      </c>
      <c r="J2147" s="3">
        <f t="shared" si="33"/>
        <v>43746.656860011572</v>
      </c>
    </row>
    <row r="2148" spans="1:10" x14ac:dyDescent="0.25">
      <c r="A2148" s="1" t="s">
        <v>2147</v>
      </c>
      <c r="B2148">
        <v>393.75</v>
      </c>
      <c r="C2148">
        <v>20.531590000000001</v>
      </c>
      <c r="D2148">
        <v>39</v>
      </c>
      <c r="E2148">
        <v>0</v>
      </c>
      <c r="F2148">
        <v>0</v>
      </c>
      <c r="G2148">
        <v>42</v>
      </c>
      <c r="H2148" t="s">
        <v>9607</v>
      </c>
      <c r="I2148">
        <v>526.6875</v>
      </c>
      <c r="J2148" s="3">
        <f t="shared" si="33"/>
        <v>43746.656943321759</v>
      </c>
    </row>
    <row r="2149" spans="1:10" x14ac:dyDescent="0.25">
      <c r="A2149" s="1" t="s">
        <v>2148</v>
      </c>
      <c r="B2149">
        <v>412.5</v>
      </c>
      <c r="C2149">
        <v>20.584240000000001</v>
      </c>
      <c r="D2149">
        <v>38</v>
      </c>
      <c r="E2149">
        <v>0</v>
      </c>
      <c r="F2149">
        <v>0</v>
      </c>
      <c r="G2149">
        <v>44</v>
      </c>
      <c r="H2149" t="s">
        <v>9608</v>
      </c>
      <c r="I2149">
        <v>532.125</v>
      </c>
      <c r="J2149" s="3">
        <f t="shared" si="33"/>
        <v>43746.657040081016</v>
      </c>
    </row>
    <row r="2150" spans="1:10" x14ac:dyDescent="0.25">
      <c r="A2150" s="1" t="s">
        <v>2149</v>
      </c>
      <c r="B2150">
        <v>393.75</v>
      </c>
      <c r="C2150">
        <v>20.531590000000001</v>
      </c>
      <c r="D2150">
        <v>38</v>
      </c>
      <c r="E2150">
        <v>0</v>
      </c>
      <c r="F2150">
        <v>0</v>
      </c>
      <c r="G2150">
        <v>39</v>
      </c>
      <c r="H2150" t="s">
        <v>9609</v>
      </c>
      <c r="I2150">
        <v>526.6875</v>
      </c>
      <c r="J2150" s="3">
        <f t="shared" si="33"/>
        <v>43746.65712225694</v>
      </c>
    </row>
    <row r="2151" spans="1:10" x14ac:dyDescent="0.25">
      <c r="A2151" s="1" t="s">
        <v>2150</v>
      </c>
      <c r="B2151">
        <v>393.75</v>
      </c>
      <c r="C2151">
        <v>20.584240000000001</v>
      </c>
      <c r="D2151">
        <v>39</v>
      </c>
      <c r="E2151">
        <v>0</v>
      </c>
      <c r="F2151">
        <v>0</v>
      </c>
      <c r="G2151">
        <v>38</v>
      </c>
      <c r="H2151" t="s">
        <v>9610</v>
      </c>
      <c r="I2151">
        <v>526.6875</v>
      </c>
      <c r="J2151" s="3">
        <f t="shared" si="33"/>
        <v>43746.657205717587</v>
      </c>
    </row>
    <row r="2152" spans="1:10" x14ac:dyDescent="0.25">
      <c r="A2152" s="1" t="s">
        <v>2151</v>
      </c>
      <c r="B2152">
        <v>393.75</v>
      </c>
      <c r="C2152">
        <v>20.584240000000001</v>
      </c>
      <c r="D2152">
        <v>39</v>
      </c>
      <c r="E2152">
        <v>0</v>
      </c>
      <c r="F2152">
        <v>0</v>
      </c>
      <c r="G2152">
        <v>43</v>
      </c>
      <c r="H2152" t="s">
        <v>9611</v>
      </c>
      <c r="I2152">
        <v>526.6875</v>
      </c>
      <c r="J2152" s="3">
        <f t="shared" si="33"/>
        <v>43746.657289166666</v>
      </c>
    </row>
    <row r="2153" spans="1:10" x14ac:dyDescent="0.25">
      <c r="A2153" s="1" t="s">
        <v>2152</v>
      </c>
      <c r="B2153">
        <v>431.25</v>
      </c>
      <c r="C2153">
        <v>20.584240000000001</v>
      </c>
      <c r="D2153">
        <v>39</v>
      </c>
      <c r="E2153">
        <v>0</v>
      </c>
      <c r="F2153">
        <v>0</v>
      </c>
      <c r="G2153">
        <v>46</v>
      </c>
      <c r="H2153" t="s">
        <v>9612</v>
      </c>
      <c r="I2153">
        <v>538.5</v>
      </c>
      <c r="J2153" s="3">
        <f t="shared" si="33"/>
        <v>43746.657372754627</v>
      </c>
    </row>
    <row r="2154" spans="1:10" x14ac:dyDescent="0.25">
      <c r="A2154" s="1" t="s">
        <v>2153</v>
      </c>
      <c r="B2154">
        <v>393.75</v>
      </c>
      <c r="C2154">
        <v>20.584240000000001</v>
      </c>
      <c r="D2154">
        <v>40</v>
      </c>
      <c r="E2154">
        <v>0</v>
      </c>
      <c r="F2154">
        <v>0</v>
      </c>
      <c r="G2154">
        <v>36</v>
      </c>
      <c r="H2154" t="s">
        <v>9613</v>
      </c>
      <c r="I2154">
        <v>526.6875</v>
      </c>
      <c r="J2154" s="3">
        <f t="shared" si="33"/>
        <v>43746.657456064808</v>
      </c>
    </row>
    <row r="2155" spans="1:10" x14ac:dyDescent="0.25">
      <c r="A2155" s="1" t="s">
        <v>2154</v>
      </c>
      <c r="B2155">
        <v>393.75</v>
      </c>
      <c r="C2155">
        <v>20.584240000000001</v>
      </c>
      <c r="D2155">
        <v>40</v>
      </c>
      <c r="E2155">
        <v>0</v>
      </c>
      <c r="F2155">
        <v>0</v>
      </c>
      <c r="G2155">
        <v>36</v>
      </c>
      <c r="H2155" t="s">
        <v>9614</v>
      </c>
      <c r="I2155">
        <v>526.5</v>
      </c>
      <c r="J2155" s="3">
        <f t="shared" si="33"/>
        <v>43746.657539618049</v>
      </c>
    </row>
    <row r="2156" spans="1:10" x14ac:dyDescent="0.25">
      <c r="A2156" s="1" t="s">
        <v>2155</v>
      </c>
      <c r="B2156">
        <v>393.75</v>
      </c>
      <c r="C2156">
        <v>20.584240000000001</v>
      </c>
      <c r="D2156">
        <v>40</v>
      </c>
      <c r="E2156">
        <v>0</v>
      </c>
      <c r="F2156">
        <v>0</v>
      </c>
      <c r="G2156">
        <v>41</v>
      </c>
      <c r="H2156" t="s">
        <v>9615</v>
      </c>
      <c r="I2156">
        <v>526.6875</v>
      </c>
      <c r="J2156" s="3">
        <f t="shared" si="33"/>
        <v>43746.657622962965</v>
      </c>
    </row>
    <row r="2157" spans="1:10" x14ac:dyDescent="0.25">
      <c r="A2157" s="1" t="s">
        <v>2156</v>
      </c>
      <c r="B2157">
        <v>393.75</v>
      </c>
      <c r="C2157">
        <v>20.531590000000001</v>
      </c>
      <c r="D2157">
        <v>40</v>
      </c>
      <c r="E2157">
        <v>0</v>
      </c>
      <c r="F2157">
        <v>0</v>
      </c>
      <c r="G2157">
        <v>38</v>
      </c>
      <c r="H2157" t="s">
        <v>9616</v>
      </c>
      <c r="I2157">
        <v>526.6875</v>
      </c>
      <c r="J2157" s="3">
        <f t="shared" si="33"/>
        <v>43746.657721921292</v>
      </c>
    </row>
    <row r="2158" spans="1:10" x14ac:dyDescent="0.25">
      <c r="A2158" s="1" t="s">
        <v>2157</v>
      </c>
      <c r="B2158">
        <v>393.75</v>
      </c>
      <c r="C2158">
        <v>20.584240000000001</v>
      </c>
      <c r="D2158">
        <v>39</v>
      </c>
      <c r="E2158">
        <v>0</v>
      </c>
      <c r="F2158">
        <v>0</v>
      </c>
      <c r="G2158">
        <v>35</v>
      </c>
      <c r="H2158" t="s">
        <v>9617</v>
      </c>
      <c r="I2158">
        <v>526.6875</v>
      </c>
      <c r="J2158" s="3">
        <f t="shared" si="33"/>
        <v>43746.657801898145</v>
      </c>
    </row>
    <row r="2159" spans="1:10" x14ac:dyDescent="0.25">
      <c r="A2159" s="1" t="s">
        <v>2158</v>
      </c>
      <c r="B2159">
        <v>393.75</v>
      </c>
      <c r="C2159">
        <v>20.584240000000001</v>
      </c>
      <c r="D2159">
        <v>39</v>
      </c>
      <c r="E2159">
        <v>0</v>
      </c>
      <c r="F2159">
        <v>0</v>
      </c>
      <c r="G2159">
        <v>41</v>
      </c>
      <c r="H2159" t="s">
        <v>9618</v>
      </c>
      <c r="I2159">
        <v>526.6875</v>
      </c>
      <c r="J2159" s="3">
        <f t="shared" si="33"/>
        <v>43746.657885358793</v>
      </c>
    </row>
    <row r="2160" spans="1:10" x14ac:dyDescent="0.25">
      <c r="A2160" s="1" t="s">
        <v>2159</v>
      </c>
      <c r="B2160">
        <v>393.75</v>
      </c>
      <c r="C2160">
        <v>20.584240000000001</v>
      </c>
      <c r="D2160">
        <v>39</v>
      </c>
      <c r="E2160">
        <v>0</v>
      </c>
      <c r="F2160">
        <v>0</v>
      </c>
      <c r="G2160">
        <v>39</v>
      </c>
      <c r="H2160" t="s">
        <v>9619</v>
      </c>
      <c r="I2160">
        <v>526.6875</v>
      </c>
      <c r="J2160" s="3">
        <f t="shared" si="33"/>
        <v>43746.657968912034</v>
      </c>
    </row>
    <row r="2161" spans="1:10" x14ac:dyDescent="0.25">
      <c r="A2161" s="1" t="s">
        <v>2160</v>
      </c>
      <c r="B2161">
        <v>393.75</v>
      </c>
      <c r="C2161">
        <v>20.531590000000001</v>
      </c>
      <c r="D2161">
        <v>40</v>
      </c>
      <c r="E2161">
        <v>0</v>
      </c>
      <c r="F2161">
        <v>0</v>
      </c>
      <c r="G2161">
        <v>40</v>
      </c>
      <c r="H2161" t="s">
        <v>9620</v>
      </c>
      <c r="I2161">
        <v>526.6875</v>
      </c>
      <c r="J2161" s="3">
        <f t="shared" si="33"/>
        <v>43746.658052361112</v>
      </c>
    </row>
    <row r="2162" spans="1:10" x14ac:dyDescent="0.25">
      <c r="A2162" s="1" t="s">
        <v>2161</v>
      </c>
      <c r="B2162">
        <v>393.75</v>
      </c>
      <c r="C2162">
        <v>20.584240000000001</v>
      </c>
      <c r="D2162">
        <v>39</v>
      </c>
      <c r="E2162">
        <v>0</v>
      </c>
      <c r="F2162">
        <v>0</v>
      </c>
      <c r="G2162">
        <v>34</v>
      </c>
      <c r="H2162" t="s">
        <v>9621</v>
      </c>
      <c r="I2162">
        <v>526.6875</v>
      </c>
      <c r="J2162" s="3">
        <f t="shared" si="33"/>
        <v>43746.658135821759</v>
      </c>
    </row>
    <row r="2163" spans="1:10" x14ac:dyDescent="0.25">
      <c r="A2163" s="1" t="s">
        <v>2162</v>
      </c>
      <c r="B2163">
        <v>393.75</v>
      </c>
      <c r="C2163">
        <v>20.584240000000001</v>
      </c>
      <c r="D2163">
        <v>39</v>
      </c>
      <c r="E2163">
        <v>0</v>
      </c>
      <c r="F2163">
        <v>0</v>
      </c>
      <c r="G2163">
        <v>40</v>
      </c>
      <c r="H2163" t="s">
        <v>9622</v>
      </c>
      <c r="I2163">
        <v>526.5</v>
      </c>
      <c r="J2163" s="3">
        <f t="shared" si="33"/>
        <v>43746.658231145826</v>
      </c>
    </row>
    <row r="2164" spans="1:10" x14ac:dyDescent="0.25">
      <c r="A2164" s="1" t="s">
        <v>2163</v>
      </c>
      <c r="B2164">
        <v>393.75</v>
      </c>
      <c r="C2164">
        <v>20.584240000000001</v>
      </c>
      <c r="D2164">
        <v>38</v>
      </c>
      <c r="E2164">
        <v>0</v>
      </c>
      <c r="F2164">
        <v>0</v>
      </c>
      <c r="G2164">
        <v>40</v>
      </c>
      <c r="H2164" t="s">
        <v>9623</v>
      </c>
      <c r="I2164">
        <v>526.6875</v>
      </c>
      <c r="J2164" s="3">
        <f t="shared" si="33"/>
        <v>43746.658317256944</v>
      </c>
    </row>
    <row r="2165" spans="1:10" x14ac:dyDescent="0.25">
      <c r="A2165" s="1" t="s">
        <v>2164</v>
      </c>
      <c r="B2165">
        <v>393.75</v>
      </c>
      <c r="C2165">
        <v>20.531590000000001</v>
      </c>
      <c r="D2165">
        <v>38</v>
      </c>
      <c r="E2165">
        <v>0</v>
      </c>
      <c r="F2165">
        <v>0</v>
      </c>
      <c r="G2165">
        <v>37</v>
      </c>
      <c r="H2165" t="s">
        <v>9624</v>
      </c>
      <c r="I2165">
        <v>526.6875</v>
      </c>
      <c r="J2165" s="3">
        <f t="shared" si="33"/>
        <v>43746.658398055552</v>
      </c>
    </row>
    <row r="2166" spans="1:10" x14ac:dyDescent="0.25">
      <c r="A2166" s="1" t="s">
        <v>2165</v>
      </c>
      <c r="B2166">
        <v>393.75</v>
      </c>
      <c r="C2166">
        <v>20.531590000000001</v>
      </c>
      <c r="D2166">
        <v>38</v>
      </c>
      <c r="E2166">
        <v>0</v>
      </c>
      <c r="F2166">
        <v>0</v>
      </c>
      <c r="G2166">
        <v>38</v>
      </c>
      <c r="H2166" t="s">
        <v>9625</v>
      </c>
      <c r="I2166">
        <v>526.6875</v>
      </c>
      <c r="J2166" s="3">
        <f t="shared" si="33"/>
        <v>43746.658481493054</v>
      </c>
    </row>
    <row r="2167" spans="1:10" x14ac:dyDescent="0.25">
      <c r="A2167" s="1" t="s">
        <v>2166</v>
      </c>
      <c r="B2167">
        <v>393.75</v>
      </c>
      <c r="C2167">
        <v>20.584240000000001</v>
      </c>
      <c r="D2167">
        <v>38</v>
      </c>
      <c r="E2167">
        <v>0</v>
      </c>
      <c r="F2167">
        <v>0</v>
      </c>
      <c r="G2167">
        <v>31</v>
      </c>
      <c r="H2167" t="s">
        <v>9626</v>
      </c>
      <c r="I2167">
        <v>526.6875</v>
      </c>
      <c r="J2167" s="3">
        <f t="shared" si="33"/>
        <v>43746.658564942125</v>
      </c>
    </row>
    <row r="2168" spans="1:10" x14ac:dyDescent="0.25">
      <c r="A2168" s="1" t="s">
        <v>2167</v>
      </c>
      <c r="B2168">
        <v>393.75</v>
      </c>
      <c r="C2168">
        <v>20.584240000000001</v>
      </c>
      <c r="D2168">
        <v>38</v>
      </c>
      <c r="E2168">
        <v>0</v>
      </c>
      <c r="F2168">
        <v>0</v>
      </c>
      <c r="G2168">
        <v>35</v>
      </c>
      <c r="H2168" t="s">
        <v>9627</v>
      </c>
      <c r="I2168">
        <v>526.6875</v>
      </c>
      <c r="J2168" s="3">
        <f t="shared" si="33"/>
        <v>43746.658648495366</v>
      </c>
    </row>
    <row r="2169" spans="1:10" x14ac:dyDescent="0.25">
      <c r="A2169" s="1" t="s">
        <v>2168</v>
      </c>
      <c r="B2169">
        <v>393.75</v>
      </c>
      <c r="C2169">
        <v>20.584240000000001</v>
      </c>
      <c r="D2169">
        <v>39</v>
      </c>
      <c r="E2169">
        <v>0</v>
      </c>
      <c r="F2169">
        <v>0</v>
      </c>
      <c r="G2169">
        <v>37</v>
      </c>
      <c r="H2169" t="s">
        <v>9628</v>
      </c>
      <c r="I2169">
        <v>526.6875</v>
      </c>
      <c r="J2169" s="3">
        <f t="shared" si="33"/>
        <v>43746.658731967589</v>
      </c>
    </row>
    <row r="2170" spans="1:10" x14ac:dyDescent="0.25">
      <c r="A2170" s="1" t="s">
        <v>2169</v>
      </c>
      <c r="B2170">
        <v>393.75</v>
      </c>
      <c r="C2170">
        <v>20.584240000000001</v>
      </c>
      <c r="D2170">
        <v>39</v>
      </c>
      <c r="E2170">
        <v>0</v>
      </c>
      <c r="F2170">
        <v>0</v>
      </c>
      <c r="G2170">
        <v>40</v>
      </c>
      <c r="H2170" t="s">
        <v>9629</v>
      </c>
      <c r="I2170">
        <v>526.6875</v>
      </c>
      <c r="J2170" s="3">
        <f t="shared" si="33"/>
        <v>43746.658815636569</v>
      </c>
    </row>
    <row r="2171" spans="1:10" x14ac:dyDescent="0.25">
      <c r="A2171" s="1" t="s">
        <v>2170</v>
      </c>
      <c r="B2171">
        <v>393.75</v>
      </c>
      <c r="C2171">
        <v>20.531590000000001</v>
      </c>
      <c r="D2171">
        <v>39</v>
      </c>
      <c r="E2171">
        <v>0</v>
      </c>
      <c r="F2171">
        <v>0</v>
      </c>
      <c r="G2171">
        <v>33</v>
      </c>
      <c r="H2171" t="s">
        <v>9630</v>
      </c>
      <c r="I2171">
        <v>526.6875</v>
      </c>
      <c r="J2171" s="3">
        <f t="shared" si="33"/>
        <v>43746.658898865739</v>
      </c>
    </row>
    <row r="2172" spans="1:10" x14ac:dyDescent="0.25">
      <c r="A2172" s="1" t="s">
        <v>2171</v>
      </c>
      <c r="B2172">
        <v>393.75</v>
      </c>
      <c r="C2172">
        <v>20.584240000000001</v>
      </c>
      <c r="D2172">
        <v>40</v>
      </c>
      <c r="E2172">
        <v>0</v>
      </c>
      <c r="F2172">
        <v>0</v>
      </c>
      <c r="G2172">
        <v>39</v>
      </c>
      <c r="H2172" t="s">
        <v>9631</v>
      </c>
      <c r="I2172">
        <v>526.6875</v>
      </c>
      <c r="J2172" s="3">
        <f t="shared" si="33"/>
        <v>43746.658982314817</v>
      </c>
    </row>
    <row r="2173" spans="1:10" x14ac:dyDescent="0.25">
      <c r="A2173" s="1" t="s">
        <v>2172</v>
      </c>
      <c r="B2173">
        <v>412.5</v>
      </c>
      <c r="C2173">
        <v>20.584240000000001</v>
      </c>
      <c r="D2173">
        <v>40</v>
      </c>
      <c r="E2173">
        <v>0</v>
      </c>
      <c r="F2173">
        <v>0</v>
      </c>
      <c r="G2173">
        <v>33</v>
      </c>
      <c r="H2173" t="s">
        <v>9632</v>
      </c>
      <c r="I2173">
        <v>532.3125</v>
      </c>
      <c r="J2173" s="3">
        <f t="shared" si="33"/>
        <v>43746.659065752312</v>
      </c>
    </row>
    <row r="2174" spans="1:10" x14ac:dyDescent="0.25">
      <c r="A2174" s="1" t="s">
        <v>2173</v>
      </c>
      <c r="B2174">
        <v>393.75</v>
      </c>
      <c r="C2174">
        <v>20.531590000000001</v>
      </c>
      <c r="D2174">
        <v>40</v>
      </c>
      <c r="E2174">
        <v>0</v>
      </c>
      <c r="F2174">
        <v>0</v>
      </c>
      <c r="G2174">
        <v>33</v>
      </c>
      <c r="H2174" t="s">
        <v>9633</v>
      </c>
      <c r="I2174">
        <v>526.6875</v>
      </c>
      <c r="J2174" s="3">
        <f t="shared" si="33"/>
        <v>43746.659148969906</v>
      </c>
    </row>
    <row r="2175" spans="1:10" x14ac:dyDescent="0.25">
      <c r="A2175" s="1" t="s">
        <v>2174</v>
      </c>
      <c r="B2175">
        <v>393.75</v>
      </c>
      <c r="C2175">
        <v>20.531590000000001</v>
      </c>
      <c r="D2175">
        <v>40</v>
      </c>
      <c r="E2175">
        <v>0</v>
      </c>
      <c r="F2175">
        <v>0</v>
      </c>
      <c r="G2175">
        <v>32</v>
      </c>
      <c r="H2175" t="s">
        <v>9634</v>
      </c>
      <c r="I2175">
        <v>526.5</v>
      </c>
      <c r="J2175" s="3">
        <f t="shared" si="33"/>
        <v>43746.659220601847</v>
      </c>
    </row>
    <row r="2176" spans="1:10" x14ac:dyDescent="0.25">
      <c r="A2176" s="1" t="s">
        <v>2175</v>
      </c>
      <c r="B2176">
        <v>393.75</v>
      </c>
      <c r="C2176">
        <v>20.531590000000001</v>
      </c>
      <c r="D2176">
        <v>39</v>
      </c>
      <c r="E2176">
        <v>0</v>
      </c>
      <c r="F2176">
        <v>0</v>
      </c>
      <c r="G2176">
        <v>30</v>
      </c>
      <c r="H2176" t="s">
        <v>9635</v>
      </c>
      <c r="I2176">
        <v>526.6875</v>
      </c>
      <c r="J2176" s="3">
        <f t="shared" si="33"/>
        <v>43746.65930417824</v>
      </c>
    </row>
    <row r="2177" spans="1:10" x14ac:dyDescent="0.25">
      <c r="A2177" s="1" t="s">
        <v>2176</v>
      </c>
      <c r="B2177">
        <v>393.75</v>
      </c>
      <c r="C2177">
        <v>20.531590000000001</v>
      </c>
      <c r="D2177">
        <v>39</v>
      </c>
      <c r="E2177">
        <v>0</v>
      </c>
      <c r="F2177">
        <v>0</v>
      </c>
      <c r="G2177">
        <v>31</v>
      </c>
      <c r="H2177" t="s">
        <v>9636</v>
      </c>
      <c r="I2177">
        <v>526.6875</v>
      </c>
      <c r="J2177" s="3">
        <f t="shared" si="33"/>
        <v>43746.659387754626</v>
      </c>
    </row>
    <row r="2178" spans="1:10" x14ac:dyDescent="0.25">
      <c r="A2178" s="1" t="s">
        <v>2177</v>
      </c>
      <c r="B2178">
        <v>406.25</v>
      </c>
      <c r="C2178">
        <v>20.584240000000001</v>
      </c>
      <c r="D2178">
        <v>38</v>
      </c>
      <c r="E2178">
        <v>0</v>
      </c>
      <c r="F2178">
        <v>0</v>
      </c>
      <c r="G2178">
        <v>35</v>
      </c>
      <c r="H2178" t="s">
        <v>9637</v>
      </c>
      <c r="I2178">
        <v>530.625</v>
      </c>
      <c r="J2178" s="3">
        <f t="shared" si="33"/>
        <v>43746.659471203697</v>
      </c>
    </row>
    <row r="2179" spans="1:10" x14ac:dyDescent="0.25">
      <c r="A2179" s="1" t="s">
        <v>2178</v>
      </c>
      <c r="B2179">
        <v>393.75</v>
      </c>
      <c r="C2179">
        <v>20.531590000000001</v>
      </c>
      <c r="D2179">
        <v>38</v>
      </c>
      <c r="E2179">
        <v>0</v>
      </c>
      <c r="F2179">
        <v>0</v>
      </c>
      <c r="G2179">
        <v>37</v>
      </c>
      <c r="H2179" t="s">
        <v>9638</v>
      </c>
      <c r="I2179">
        <v>526.5</v>
      </c>
      <c r="J2179" s="3">
        <f t="shared" ref="J2179:J2242" si="34">(H2179/86400000)+25569+(7/24)</f>
        <v>43746.659554664351</v>
      </c>
    </row>
    <row r="2180" spans="1:10" x14ac:dyDescent="0.25">
      <c r="A2180" s="1" t="s">
        <v>2179</v>
      </c>
      <c r="B2180">
        <v>393.75</v>
      </c>
      <c r="C2180">
        <v>20.584240000000001</v>
      </c>
      <c r="D2180">
        <v>37</v>
      </c>
      <c r="E2180">
        <v>0</v>
      </c>
      <c r="F2180">
        <v>0</v>
      </c>
      <c r="G2180">
        <v>34</v>
      </c>
      <c r="H2180" t="s">
        <v>9639</v>
      </c>
      <c r="I2180">
        <v>526.5</v>
      </c>
      <c r="J2180" s="3">
        <f t="shared" si="34"/>
        <v>43746.659637870369</v>
      </c>
    </row>
    <row r="2181" spans="1:10" x14ac:dyDescent="0.25">
      <c r="A2181" s="1" t="s">
        <v>2180</v>
      </c>
      <c r="B2181">
        <v>393.75</v>
      </c>
      <c r="C2181">
        <v>20.531590000000001</v>
      </c>
      <c r="D2181">
        <v>37</v>
      </c>
      <c r="E2181">
        <v>0</v>
      </c>
      <c r="F2181">
        <v>0</v>
      </c>
      <c r="G2181">
        <v>32</v>
      </c>
      <c r="H2181" t="s">
        <v>9640</v>
      </c>
      <c r="I2181">
        <v>526.6875</v>
      </c>
      <c r="J2181" s="3">
        <f t="shared" si="34"/>
        <v>43746.659709629625</v>
      </c>
    </row>
    <row r="2182" spans="1:10" x14ac:dyDescent="0.25">
      <c r="A2182" s="1" t="s">
        <v>2181</v>
      </c>
      <c r="B2182">
        <v>393.75</v>
      </c>
      <c r="C2182">
        <v>20.584240000000001</v>
      </c>
      <c r="D2182">
        <v>38</v>
      </c>
      <c r="E2182">
        <v>0</v>
      </c>
      <c r="F2182">
        <v>0</v>
      </c>
      <c r="G2182">
        <v>37</v>
      </c>
      <c r="H2182" t="s">
        <v>9641</v>
      </c>
      <c r="I2182">
        <v>526.6875</v>
      </c>
      <c r="J2182" s="3">
        <f t="shared" si="34"/>
        <v>43746.659793287035</v>
      </c>
    </row>
    <row r="2183" spans="1:10" x14ac:dyDescent="0.25">
      <c r="A2183" s="1" t="s">
        <v>2182</v>
      </c>
      <c r="B2183">
        <v>412.5</v>
      </c>
      <c r="C2183">
        <v>20.531590000000001</v>
      </c>
      <c r="D2183">
        <v>38</v>
      </c>
      <c r="E2183">
        <v>0</v>
      </c>
      <c r="F2183">
        <v>0</v>
      </c>
      <c r="G2183">
        <v>40</v>
      </c>
      <c r="H2183" t="s">
        <v>9642</v>
      </c>
      <c r="I2183">
        <v>532.6875</v>
      </c>
      <c r="J2183" s="3">
        <f t="shared" si="34"/>
        <v>43746.659876643513</v>
      </c>
    </row>
    <row r="2184" spans="1:10" x14ac:dyDescent="0.25">
      <c r="A2184" s="1" t="s">
        <v>2183</v>
      </c>
      <c r="B2184">
        <v>393.75</v>
      </c>
      <c r="C2184">
        <v>20.531590000000001</v>
      </c>
      <c r="D2184">
        <v>37</v>
      </c>
      <c r="E2184">
        <v>0</v>
      </c>
      <c r="F2184">
        <v>0</v>
      </c>
      <c r="G2184">
        <v>43</v>
      </c>
      <c r="H2184" t="s">
        <v>9643</v>
      </c>
      <c r="I2184">
        <v>526.6875</v>
      </c>
      <c r="J2184" s="3">
        <f t="shared" si="34"/>
        <v>43746.659959976845</v>
      </c>
    </row>
    <row r="2185" spans="1:10" x14ac:dyDescent="0.25">
      <c r="A2185" s="1" t="s">
        <v>2184</v>
      </c>
      <c r="B2185">
        <v>393.75</v>
      </c>
      <c r="C2185">
        <v>20.531590000000001</v>
      </c>
      <c r="D2185">
        <v>38</v>
      </c>
      <c r="E2185">
        <v>0</v>
      </c>
      <c r="F2185">
        <v>0</v>
      </c>
      <c r="G2185">
        <v>38</v>
      </c>
      <c r="H2185" t="s">
        <v>9644</v>
      </c>
      <c r="I2185">
        <v>526.6875</v>
      </c>
      <c r="J2185" s="3">
        <f t="shared" si="34"/>
        <v>43746.660043530086</v>
      </c>
    </row>
    <row r="2186" spans="1:10" x14ac:dyDescent="0.25">
      <c r="A2186" s="1" t="s">
        <v>2185</v>
      </c>
      <c r="B2186">
        <v>393.75</v>
      </c>
      <c r="C2186">
        <v>20.584240000000001</v>
      </c>
      <c r="D2186">
        <v>39</v>
      </c>
      <c r="E2186">
        <v>0</v>
      </c>
      <c r="F2186">
        <v>0</v>
      </c>
      <c r="G2186">
        <v>35</v>
      </c>
      <c r="H2186" t="s">
        <v>9645</v>
      </c>
      <c r="I2186">
        <v>526.875</v>
      </c>
      <c r="J2186" s="3">
        <f t="shared" si="34"/>
        <v>43746.660126631941</v>
      </c>
    </row>
    <row r="2187" spans="1:10" x14ac:dyDescent="0.25">
      <c r="A2187" s="1" t="s">
        <v>2186</v>
      </c>
      <c r="B2187">
        <v>393.75</v>
      </c>
      <c r="C2187">
        <v>20.531590000000001</v>
      </c>
      <c r="D2187">
        <v>39</v>
      </c>
      <c r="E2187">
        <v>0</v>
      </c>
      <c r="F2187">
        <v>0</v>
      </c>
      <c r="G2187">
        <v>35</v>
      </c>
      <c r="H2187" t="s">
        <v>9646</v>
      </c>
      <c r="I2187">
        <v>526.6875</v>
      </c>
      <c r="J2187" s="3">
        <f t="shared" si="34"/>
        <v>43746.660198402773</v>
      </c>
    </row>
    <row r="2188" spans="1:10" x14ac:dyDescent="0.25">
      <c r="A2188" s="1" t="s">
        <v>2187</v>
      </c>
      <c r="B2188">
        <v>393.75</v>
      </c>
      <c r="C2188">
        <v>20.531590000000001</v>
      </c>
      <c r="D2188">
        <v>39</v>
      </c>
      <c r="E2188">
        <v>0</v>
      </c>
      <c r="F2188">
        <v>0</v>
      </c>
      <c r="G2188">
        <v>37</v>
      </c>
      <c r="H2188" t="s">
        <v>9647</v>
      </c>
      <c r="I2188">
        <v>526.6875</v>
      </c>
      <c r="J2188" s="3">
        <f t="shared" si="34"/>
        <v>43746.660281851851</v>
      </c>
    </row>
    <row r="2189" spans="1:10" x14ac:dyDescent="0.25">
      <c r="A2189" s="1" t="s">
        <v>2188</v>
      </c>
      <c r="B2189">
        <v>393.75</v>
      </c>
      <c r="C2189">
        <v>20.531590000000001</v>
      </c>
      <c r="D2189">
        <v>39</v>
      </c>
      <c r="E2189">
        <v>0</v>
      </c>
      <c r="F2189">
        <v>0</v>
      </c>
      <c r="G2189">
        <v>34</v>
      </c>
      <c r="H2189" t="s">
        <v>9648</v>
      </c>
      <c r="I2189">
        <v>526.6875</v>
      </c>
      <c r="J2189" s="3">
        <f t="shared" si="34"/>
        <v>43746.660365416661</v>
      </c>
    </row>
    <row r="2190" spans="1:10" x14ac:dyDescent="0.25">
      <c r="A2190" s="1" t="s">
        <v>2189</v>
      </c>
      <c r="B2190">
        <v>393.75</v>
      </c>
      <c r="C2190">
        <v>20.584240000000001</v>
      </c>
      <c r="D2190">
        <v>39</v>
      </c>
      <c r="E2190">
        <v>0</v>
      </c>
      <c r="F2190">
        <v>0</v>
      </c>
      <c r="G2190">
        <v>36</v>
      </c>
      <c r="H2190" t="s">
        <v>9649</v>
      </c>
      <c r="I2190">
        <v>526.6875</v>
      </c>
      <c r="J2190" s="3">
        <f t="shared" si="34"/>
        <v>43746.660448854163</v>
      </c>
    </row>
    <row r="2191" spans="1:10" x14ac:dyDescent="0.25">
      <c r="A2191" s="1" t="s">
        <v>2190</v>
      </c>
      <c r="B2191">
        <v>393.75</v>
      </c>
      <c r="C2191">
        <v>20.531590000000001</v>
      </c>
      <c r="D2191">
        <v>39</v>
      </c>
      <c r="E2191">
        <v>0</v>
      </c>
      <c r="F2191">
        <v>0</v>
      </c>
      <c r="G2191">
        <v>41</v>
      </c>
      <c r="H2191" t="s">
        <v>9650</v>
      </c>
      <c r="I2191">
        <v>526.6875</v>
      </c>
      <c r="J2191" s="3">
        <f t="shared" si="34"/>
        <v>43746.66053241898</v>
      </c>
    </row>
    <row r="2192" spans="1:10" x14ac:dyDescent="0.25">
      <c r="A2192" s="1" t="s">
        <v>2191</v>
      </c>
      <c r="B2192">
        <v>393.75</v>
      </c>
      <c r="C2192">
        <v>20.584240000000001</v>
      </c>
      <c r="D2192">
        <v>40</v>
      </c>
      <c r="E2192">
        <v>0</v>
      </c>
      <c r="F2192">
        <v>0</v>
      </c>
      <c r="G2192">
        <v>38</v>
      </c>
      <c r="H2192" t="s">
        <v>9651</v>
      </c>
      <c r="I2192">
        <v>526.5</v>
      </c>
      <c r="J2192" s="3">
        <f t="shared" si="34"/>
        <v>43746.660615532404</v>
      </c>
    </row>
    <row r="2193" spans="1:10" x14ac:dyDescent="0.25">
      <c r="A2193" s="1" t="s">
        <v>2192</v>
      </c>
      <c r="B2193">
        <v>393.75</v>
      </c>
      <c r="C2193">
        <v>20.584240000000001</v>
      </c>
      <c r="D2193">
        <v>40</v>
      </c>
      <c r="E2193">
        <v>0</v>
      </c>
      <c r="F2193">
        <v>0</v>
      </c>
      <c r="G2193">
        <v>29</v>
      </c>
      <c r="H2193" t="s">
        <v>9652</v>
      </c>
      <c r="I2193">
        <v>526.6875</v>
      </c>
      <c r="J2193" s="3">
        <f t="shared" si="34"/>
        <v>43746.660687280091</v>
      </c>
    </row>
    <row r="2194" spans="1:10" x14ac:dyDescent="0.25">
      <c r="A2194" s="1" t="s">
        <v>2193</v>
      </c>
      <c r="B2194">
        <v>393.75</v>
      </c>
      <c r="C2194">
        <v>20.584240000000001</v>
      </c>
      <c r="D2194">
        <v>35</v>
      </c>
      <c r="E2194">
        <v>0</v>
      </c>
      <c r="F2194">
        <v>0</v>
      </c>
      <c r="G2194">
        <v>29</v>
      </c>
      <c r="H2194" t="s">
        <v>9653</v>
      </c>
      <c r="I2194">
        <v>526.5</v>
      </c>
      <c r="J2194" s="3">
        <f t="shared" si="34"/>
        <v>43746.660770856477</v>
      </c>
    </row>
    <row r="2195" spans="1:10" x14ac:dyDescent="0.25">
      <c r="A2195" s="1" t="s">
        <v>2194</v>
      </c>
      <c r="B2195">
        <v>393.75</v>
      </c>
      <c r="C2195">
        <v>20.531590000000001</v>
      </c>
      <c r="D2195">
        <v>36</v>
      </c>
      <c r="E2195">
        <v>0</v>
      </c>
      <c r="F2195">
        <v>0</v>
      </c>
      <c r="G2195">
        <v>39</v>
      </c>
      <c r="H2195" t="s">
        <v>9654</v>
      </c>
      <c r="I2195">
        <v>526.6875</v>
      </c>
      <c r="J2195" s="3">
        <f t="shared" si="34"/>
        <v>43746.660854293979</v>
      </c>
    </row>
    <row r="2196" spans="1:10" x14ac:dyDescent="0.25">
      <c r="A2196" s="1" t="s">
        <v>2195</v>
      </c>
      <c r="B2196">
        <v>393.75</v>
      </c>
      <c r="C2196">
        <v>20.531590000000001</v>
      </c>
      <c r="D2196">
        <v>36</v>
      </c>
      <c r="E2196">
        <v>0</v>
      </c>
      <c r="F2196">
        <v>0</v>
      </c>
      <c r="G2196">
        <v>34</v>
      </c>
      <c r="H2196" t="s">
        <v>9655</v>
      </c>
      <c r="I2196">
        <v>526.6875</v>
      </c>
      <c r="J2196" s="3">
        <f t="shared" si="34"/>
        <v>43746.66095208333</v>
      </c>
    </row>
    <row r="2197" spans="1:10" x14ac:dyDescent="0.25">
      <c r="A2197" s="1" t="s">
        <v>2196</v>
      </c>
      <c r="B2197">
        <v>393.75</v>
      </c>
      <c r="C2197">
        <v>20.584240000000001</v>
      </c>
      <c r="D2197">
        <v>36</v>
      </c>
      <c r="E2197">
        <v>0</v>
      </c>
      <c r="F2197">
        <v>0</v>
      </c>
      <c r="G2197">
        <v>35</v>
      </c>
      <c r="H2197" t="s">
        <v>9656</v>
      </c>
      <c r="I2197">
        <v>526.6875</v>
      </c>
      <c r="J2197" s="3">
        <f t="shared" si="34"/>
        <v>43746.661033217591</v>
      </c>
    </row>
    <row r="2198" spans="1:10" x14ac:dyDescent="0.25">
      <c r="A2198" s="1" t="s">
        <v>2197</v>
      </c>
      <c r="B2198">
        <v>393.75</v>
      </c>
      <c r="C2198">
        <v>20.584240000000001</v>
      </c>
      <c r="D2198">
        <v>36</v>
      </c>
      <c r="E2198">
        <v>0</v>
      </c>
      <c r="F2198">
        <v>0</v>
      </c>
      <c r="G2198">
        <v>38</v>
      </c>
      <c r="H2198" t="s">
        <v>9657</v>
      </c>
      <c r="I2198">
        <v>526.6875</v>
      </c>
      <c r="J2198" s="3">
        <f t="shared" si="34"/>
        <v>43746.661116678239</v>
      </c>
    </row>
    <row r="2199" spans="1:10" x14ac:dyDescent="0.25">
      <c r="A2199" s="1" t="s">
        <v>2198</v>
      </c>
      <c r="B2199">
        <v>393.75</v>
      </c>
      <c r="C2199">
        <v>20.531590000000001</v>
      </c>
      <c r="D2199">
        <v>37</v>
      </c>
      <c r="E2199">
        <v>0</v>
      </c>
      <c r="F2199">
        <v>0</v>
      </c>
      <c r="G2199">
        <v>25</v>
      </c>
      <c r="H2199" t="s">
        <v>9658</v>
      </c>
      <c r="I2199">
        <v>526.6875</v>
      </c>
      <c r="J2199" s="3">
        <f t="shared" si="34"/>
        <v>43746.661200150462</v>
      </c>
    </row>
    <row r="2200" spans="1:10" x14ac:dyDescent="0.25">
      <c r="A2200" s="1" t="s">
        <v>2199</v>
      </c>
      <c r="B2200">
        <v>393.75</v>
      </c>
      <c r="C2200">
        <v>20.584240000000001</v>
      </c>
      <c r="D2200">
        <v>37</v>
      </c>
      <c r="E2200">
        <v>0</v>
      </c>
      <c r="F2200">
        <v>0</v>
      </c>
      <c r="G2200">
        <v>31</v>
      </c>
      <c r="H2200" t="s">
        <v>9659</v>
      </c>
      <c r="I2200">
        <v>526.5</v>
      </c>
      <c r="J2200" s="3">
        <f t="shared" si="34"/>
        <v>43746.661283564812</v>
      </c>
    </row>
    <row r="2201" spans="1:10" x14ac:dyDescent="0.25">
      <c r="A2201" s="1" t="s">
        <v>2200</v>
      </c>
      <c r="B2201">
        <v>393.75</v>
      </c>
      <c r="C2201">
        <v>20.584240000000001</v>
      </c>
      <c r="D2201">
        <v>38</v>
      </c>
      <c r="E2201">
        <v>0</v>
      </c>
      <c r="F2201">
        <v>0</v>
      </c>
      <c r="G2201">
        <v>33</v>
      </c>
      <c r="H2201" t="s">
        <v>9660</v>
      </c>
      <c r="I2201">
        <v>526.6875</v>
      </c>
      <c r="J2201" s="3">
        <f t="shared" si="34"/>
        <v>43746.661367025459</v>
      </c>
    </row>
    <row r="2202" spans="1:10" x14ac:dyDescent="0.25">
      <c r="A2202" s="1" t="s">
        <v>2201</v>
      </c>
      <c r="B2202">
        <v>412.5</v>
      </c>
      <c r="C2202">
        <v>20.531590000000001</v>
      </c>
      <c r="D2202">
        <v>40</v>
      </c>
      <c r="E2202">
        <v>0</v>
      </c>
      <c r="F2202">
        <v>0</v>
      </c>
      <c r="G2202">
        <v>31</v>
      </c>
      <c r="H2202" t="s">
        <v>9661</v>
      </c>
      <c r="I2202">
        <v>532.3125</v>
      </c>
      <c r="J2202" s="3">
        <f t="shared" si="34"/>
        <v>43746.6614505787</v>
      </c>
    </row>
    <row r="2203" spans="1:10" x14ac:dyDescent="0.25">
      <c r="A2203" s="1" t="s">
        <v>2202</v>
      </c>
      <c r="B2203">
        <v>393.75</v>
      </c>
      <c r="C2203">
        <v>20.584240000000001</v>
      </c>
      <c r="D2203">
        <v>40</v>
      </c>
      <c r="E2203">
        <v>0</v>
      </c>
      <c r="F2203">
        <v>0</v>
      </c>
      <c r="G2203">
        <v>34</v>
      </c>
      <c r="H2203" t="s">
        <v>9662</v>
      </c>
      <c r="I2203">
        <v>526.6875</v>
      </c>
      <c r="J2203" s="3">
        <f t="shared" si="34"/>
        <v>43746.661534143517</v>
      </c>
    </row>
    <row r="2204" spans="1:10" x14ac:dyDescent="0.25">
      <c r="A2204" s="1" t="s">
        <v>2203</v>
      </c>
      <c r="B2204">
        <v>393.75</v>
      </c>
      <c r="C2204">
        <v>20.584240000000001</v>
      </c>
      <c r="D2204">
        <v>39</v>
      </c>
      <c r="E2204">
        <v>0</v>
      </c>
      <c r="F2204">
        <v>0</v>
      </c>
      <c r="G2204">
        <v>34</v>
      </c>
      <c r="H2204" t="s">
        <v>9663</v>
      </c>
      <c r="I2204">
        <v>526.6875</v>
      </c>
      <c r="J2204" s="3">
        <f t="shared" si="34"/>
        <v>43746.661617488418</v>
      </c>
    </row>
    <row r="2205" spans="1:10" x14ac:dyDescent="0.25">
      <c r="A2205" s="1" t="s">
        <v>2204</v>
      </c>
      <c r="B2205">
        <v>393.75</v>
      </c>
      <c r="C2205">
        <v>20.531590000000001</v>
      </c>
      <c r="D2205">
        <v>39</v>
      </c>
      <c r="E2205">
        <v>0</v>
      </c>
      <c r="F2205">
        <v>0</v>
      </c>
      <c r="G2205">
        <v>38</v>
      </c>
      <c r="H2205" t="s">
        <v>9664</v>
      </c>
      <c r="I2205">
        <v>526.6875</v>
      </c>
      <c r="J2205" s="3">
        <f t="shared" si="34"/>
        <v>43746.661700706019</v>
      </c>
    </row>
    <row r="2206" spans="1:10" x14ac:dyDescent="0.25">
      <c r="A2206" s="1" t="s">
        <v>2205</v>
      </c>
      <c r="B2206">
        <v>393.75</v>
      </c>
      <c r="C2206">
        <v>20.584240000000001</v>
      </c>
      <c r="D2206">
        <v>39</v>
      </c>
      <c r="E2206">
        <v>0</v>
      </c>
      <c r="F2206">
        <v>0</v>
      </c>
      <c r="G2206">
        <v>43</v>
      </c>
      <c r="H2206" t="s">
        <v>9665</v>
      </c>
      <c r="I2206">
        <v>526.6875</v>
      </c>
      <c r="J2206" s="3">
        <f t="shared" si="34"/>
        <v>43746.661784374999</v>
      </c>
    </row>
    <row r="2207" spans="1:10" x14ac:dyDescent="0.25">
      <c r="A2207" s="1" t="s">
        <v>2206</v>
      </c>
      <c r="B2207">
        <v>393.75</v>
      </c>
      <c r="C2207">
        <v>20.531590000000001</v>
      </c>
      <c r="D2207">
        <v>38</v>
      </c>
      <c r="E2207">
        <v>0</v>
      </c>
      <c r="F2207">
        <v>0</v>
      </c>
      <c r="G2207">
        <v>39</v>
      </c>
      <c r="H2207" t="s">
        <v>9666</v>
      </c>
      <c r="I2207">
        <v>526.6875</v>
      </c>
      <c r="J2207" s="3">
        <f t="shared" si="34"/>
        <v>43746.661867615738</v>
      </c>
    </row>
    <row r="2208" spans="1:10" x14ac:dyDescent="0.25">
      <c r="A2208" s="1" t="s">
        <v>2207</v>
      </c>
      <c r="B2208">
        <v>393.75</v>
      </c>
      <c r="C2208">
        <v>20.531590000000001</v>
      </c>
      <c r="D2208">
        <v>38</v>
      </c>
      <c r="E2208">
        <v>0</v>
      </c>
      <c r="F2208">
        <v>0</v>
      </c>
      <c r="G2208">
        <v>36</v>
      </c>
      <c r="H2208" t="s">
        <v>9667</v>
      </c>
      <c r="I2208">
        <v>526.5</v>
      </c>
      <c r="J2208" s="3">
        <f t="shared" si="34"/>
        <v>43746.661939131947</v>
      </c>
    </row>
    <row r="2209" spans="1:10" x14ac:dyDescent="0.25">
      <c r="A2209" s="1" t="s">
        <v>2208</v>
      </c>
      <c r="B2209">
        <v>393.75</v>
      </c>
      <c r="C2209">
        <v>20.584240000000001</v>
      </c>
      <c r="D2209">
        <v>38</v>
      </c>
      <c r="E2209">
        <v>0</v>
      </c>
      <c r="F2209">
        <v>0</v>
      </c>
      <c r="G2209">
        <v>32</v>
      </c>
      <c r="H2209" t="s">
        <v>9668</v>
      </c>
      <c r="I2209">
        <v>526.6875</v>
      </c>
      <c r="J2209" s="3">
        <f t="shared" si="34"/>
        <v>43746.662023032404</v>
      </c>
    </row>
    <row r="2210" spans="1:10" x14ac:dyDescent="0.25">
      <c r="A2210" s="1" t="s">
        <v>2209</v>
      </c>
      <c r="B2210">
        <v>393.75</v>
      </c>
      <c r="C2210">
        <v>20.584240000000001</v>
      </c>
      <c r="D2210">
        <v>38</v>
      </c>
      <c r="E2210">
        <v>0</v>
      </c>
      <c r="F2210">
        <v>0</v>
      </c>
      <c r="G2210">
        <v>35</v>
      </c>
      <c r="H2210" t="s">
        <v>9669</v>
      </c>
      <c r="I2210">
        <v>526.6875</v>
      </c>
      <c r="J2210" s="3">
        <f t="shared" si="34"/>
        <v>43746.662106377313</v>
      </c>
    </row>
    <row r="2211" spans="1:10" x14ac:dyDescent="0.25">
      <c r="A2211" s="1" t="s">
        <v>2210</v>
      </c>
      <c r="B2211">
        <v>393.75</v>
      </c>
      <c r="C2211">
        <v>20.478950000000001</v>
      </c>
      <c r="D2211">
        <v>40</v>
      </c>
      <c r="E2211">
        <v>0</v>
      </c>
      <c r="F2211">
        <v>0</v>
      </c>
      <c r="G2211">
        <v>45</v>
      </c>
      <c r="H2211" t="s">
        <v>9670</v>
      </c>
      <c r="I2211">
        <v>526.6875</v>
      </c>
      <c r="J2211" s="3">
        <f t="shared" si="34"/>
        <v>43746.662189594907</v>
      </c>
    </row>
    <row r="2212" spans="1:10" x14ac:dyDescent="0.25">
      <c r="A2212" s="1" t="s">
        <v>2211</v>
      </c>
      <c r="B2212">
        <v>393.75</v>
      </c>
      <c r="C2212">
        <v>20.531590000000001</v>
      </c>
      <c r="D2212">
        <v>39</v>
      </c>
      <c r="E2212">
        <v>0</v>
      </c>
      <c r="F2212">
        <v>0</v>
      </c>
      <c r="G2212">
        <v>37</v>
      </c>
      <c r="H2212" t="s">
        <v>9671</v>
      </c>
      <c r="I2212">
        <v>526.5</v>
      </c>
      <c r="J2212" s="3">
        <f t="shared" si="34"/>
        <v>43746.662285185179</v>
      </c>
    </row>
    <row r="2213" spans="1:10" x14ac:dyDescent="0.25">
      <c r="A2213" s="1" t="s">
        <v>2212</v>
      </c>
      <c r="B2213">
        <v>393.75</v>
      </c>
      <c r="C2213">
        <v>20.531590000000001</v>
      </c>
      <c r="D2213">
        <v>39</v>
      </c>
      <c r="E2213">
        <v>0</v>
      </c>
      <c r="F2213">
        <v>0</v>
      </c>
      <c r="G2213">
        <v>32</v>
      </c>
      <c r="H2213" t="s">
        <v>9672</v>
      </c>
      <c r="I2213">
        <v>526.6875</v>
      </c>
      <c r="J2213" s="3">
        <f t="shared" si="34"/>
        <v>43746.662368761572</v>
      </c>
    </row>
    <row r="2214" spans="1:10" x14ac:dyDescent="0.25">
      <c r="A2214" s="1" t="s">
        <v>2213</v>
      </c>
      <c r="B2214">
        <v>393.75</v>
      </c>
      <c r="C2214">
        <v>20.584240000000001</v>
      </c>
      <c r="D2214">
        <v>38</v>
      </c>
      <c r="E2214">
        <v>0</v>
      </c>
      <c r="F2214">
        <v>0</v>
      </c>
      <c r="G2214">
        <v>38</v>
      </c>
      <c r="H2214" t="s">
        <v>9673</v>
      </c>
      <c r="I2214">
        <v>526.6875</v>
      </c>
      <c r="J2214" s="3">
        <f t="shared" si="34"/>
        <v>43746.66245221065</v>
      </c>
    </row>
    <row r="2215" spans="1:10" x14ac:dyDescent="0.25">
      <c r="A2215" s="1" t="s">
        <v>2214</v>
      </c>
      <c r="B2215">
        <v>393.75</v>
      </c>
      <c r="C2215">
        <v>20.531590000000001</v>
      </c>
      <c r="D2215">
        <v>37</v>
      </c>
      <c r="E2215">
        <v>0</v>
      </c>
      <c r="F2215">
        <v>0</v>
      </c>
      <c r="G2215">
        <v>45</v>
      </c>
      <c r="H2215" t="s">
        <v>9674</v>
      </c>
      <c r="I2215">
        <v>526.6875</v>
      </c>
      <c r="J2215" s="3">
        <f t="shared" si="34"/>
        <v>43746.662535659721</v>
      </c>
    </row>
    <row r="2216" spans="1:10" x14ac:dyDescent="0.25">
      <c r="A2216" s="1" t="s">
        <v>2215</v>
      </c>
      <c r="B2216">
        <v>393.75</v>
      </c>
      <c r="C2216">
        <v>20.531590000000001</v>
      </c>
      <c r="D2216">
        <v>37</v>
      </c>
      <c r="E2216">
        <v>0</v>
      </c>
      <c r="F2216">
        <v>0</v>
      </c>
      <c r="G2216">
        <v>36</v>
      </c>
      <c r="H2216" t="s">
        <v>9675</v>
      </c>
      <c r="I2216">
        <v>526.6875</v>
      </c>
      <c r="J2216" s="3">
        <f t="shared" si="34"/>
        <v>43746.662619224539</v>
      </c>
    </row>
    <row r="2217" spans="1:10" x14ac:dyDescent="0.25">
      <c r="A2217" s="1" t="s">
        <v>2216</v>
      </c>
      <c r="B2217">
        <v>393.75</v>
      </c>
      <c r="C2217">
        <v>20.584240000000001</v>
      </c>
      <c r="D2217">
        <v>38</v>
      </c>
      <c r="E2217">
        <v>0</v>
      </c>
      <c r="F2217">
        <v>0</v>
      </c>
      <c r="G2217">
        <v>37</v>
      </c>
      <c r="H2217" t="s">
        <v>9676</v>
      </c>
      <c r="I2217">
        <v>526.6875</v>
      </c>
      <c r="J2217" s="3">
        <f t="shared" si="34"/>
        <v>43746.662702581016</v>
      </c>
    </row>
    <row r="2218" spans="1:10" x14ac:dyDescent="0.25">
      <c r="A2218" s="1" t="s">
        <v>2217</v>
      </c>
      <c r="B2218">
        <v>412.5</v>
      </c>
      <c r="C2218">
        <v>20.531590000000001</v>
      </c>
      <c r="D2218">
        <v>39</v>
      </c>
      <c r="E2218">
        <v>0</v>
      </c>
      <c r="F2218">
        <v>0</v>
      </c>
      <c r="G2218">
        <v>30</v>
      </c>
      <c r="H2218" t="s">
        <v>9677</v>
      </c>
      <c r="I2218">
        <v>532.125</v>
      </c>
      <c r="J2218" s="3">
        <f t="shared" si="34"/>
        <v>43746.662785972221</v>
      </c>
    </row>
    <row r="2219" spans="1:10" x14ac:dyDescent="0.25">
      <c r="A2219" s="1" t="s">
        <v>2218</v>
      </c>
      <c r="B2219">
        <v>393.75</v>
      </c>
      <c r="C2219">
        <v>20.531590000000001</v>
      </c>
      <c r="D2219">
        <v>40</v>
      </c>
      <c r="E2219">
        <v>0</v>
      </c>
      <c r="F2219">
        <v>0</v>
      </c>
      <c r="G2219">
        <v>41</v>
      </c>
      <c r="H2219" t="s">
        <v>9678</v>
      </c>
      <c r="I2219">
        <v>526.6875</v>
      </c>
      <c r="J2219" s="3">
        <f t="shared" si="34"/>
        <v>43746.662869444444</v>
      </c>
    </row>
    <row r="2220" spans="1:10" x14ac:dyDescent="0.25">
      <c r="A2220" s="1" t="s">
        <v>2219</v>
      </c>
      <c r="B2220">
        <v>393.75</v>
      </c>
      <c r="C2220">
        <v>20.584240000000001</v>
      </c>
      <c r="D2220">
        <v>39</v>
      </c>
      <c r="E2220">
        <v>0</v>
      </c>
      <c r="F2220">
        <v>0</v>
      </c>
      <c r="G2220">
        <v>32</v>
      </c>
      <c r="H2220" t="s">
        <v>9679</v>
      </c>
      <c r="I2220">
        <v>526.6875</v>
      </c>
      <c r="J2220" s="3">
        <f t="shared" si="34"/>
        <v>43746.662952673607</v>
      </c>
    </row>
    <row r="2221" spans="1:10" x14ac:dyDescent="0.25">
      <c r="A2221" s="1" t="s">
        <v>2220</v>
      </c>
      <c r="B2221">
        <v>393.75</v>
      </c>
      <c r="C2221">
        <v>20.531590000000001</v>
      </c>
      <c r="D2221">
        <v>39</v>
      </c>
      <c r="E2221">
        <v>0</v>
      </c>
      <c r="F2221">
        <v>0</v>
      </c>
      <c r="G2221">
        <v>34</v>
      </c>
      <c r="H2221" t="s">
        <v>9680</v>
      </c>
      <c r="I2221">
        <v>526.6875</v>
      </c>
      <c r="J2221" s="3">
        <f t="shared" si="34"/>
        <v>43746.663024317131</v>
      </c>
    </row>
    <row r="2222" spans="1:10" x14ac:dyDescent="0.25">
      <c r="A2222" s="1" t="s">
        <v>2221</v>
      </c>
      <c r="B2222">
        <v>393.75</v>
      </c>
      <c r="C2222">
        <v>20.584240000000001</v>
      </c>
      <c r="D2222">
        <v>38</v>
      </c>
      <c r="E2222">
        <v>0</v>
      </c>
      <c r="F2222">
        <v>0</v>
      </c>
      <c r="G2222">
        <v>31</v>
      </c>
      <c r="H2222" t="s">
        <v>9681</v>
      </c>
      <c r="I2222">
        <v>526.6875</v>
      </c>
      <c r="J2222" s="3">
        <f t="shared" si="34"/>
        <v>43746.663120185178</v>
      </c>
    </row>
    <row r="2223" spans="1:10" x14ac:dyDescent="0.25">
      <c r="A2223" s="1" t="s">
        <v>2222</v>
      </c>
      <c r="B2223">
        <v>393.75</v>
      </c>
      <c r="C2223">
        <v>20.531590000000001</v>
      </c>
      <c r="D2223">
        <v>39</v>
      </c>
      <c r="E2223">
        <v>0</v>
      </c>
      <c r="F2223">
        <v>0</v>
      </c>
      <c r="G2223">
        <v>38</v>
      </c>
      <c r="H2223" t="s">
        <v>9682</v>
      </c>
      <c r="I2223">
        <v>526.6875</v>
      </c>
      <c r="J2223" s="3">
        <f t="shared" si="34"/>
        <v>43746.663191435182</v>
      </c>
    </row>
    <row r="2224" spans="1:10" x14ac:dyDescent="0.25">
      <c r="A2224" s="1" t="s">
        <v>2223</v>
      </c>
      <c r="B2224">
        <v>393.75</v>
      </c>
      <c r="C2224">
        <v>20.531590000000001</v>
      </c>
      <c r="D2224">
        <v>39</v>
      </c>
      <c r="E2224">
        <v>0</v>
      </c>
      <c r="F2224">
        <v>0</v>
      </c>
      <c r="G2224">
        <v>40</v>
      </c>
      <c r="H2224" t="s">
        <v>9683</v>
      </c>
      <c r="I2224">
        <v>526.6875</v>
      </c>
      <c r="J2224" s="3">
        <f t="shared" si="34"/>
        <v>43746.663274768514</v>
      </c>
    </row>
    <row r="2225" spans="1:10" x14ac:dyDescent="0.25">
      <c r="A2225" s="1" t="s">
        <v>2224</v>
      </c>
      <c r="B2225">
        <v>393.75</v>
      </c>
      <c r="C2225">
        <v>20.584240000000001</v>
      </c>
      <c r="D2225">
        <v>39</v>
      </c>
      <c r="E2225">
        <v>0</v>
      </c>
      <c r="F2225">
        <v>0</v>
      </c>
      <c r="G2225">
        <v>33</v>
      </c>
      <c r="H2225" t="s">
        <v>9684</v>
      </c>
      <c r="I2225">
        <v>526.6875</v>
      </c>
      <c r="J2225" s="3">
        <f t="shared" si="34"/>
        <v>43746.663383032406</v>
      </c>
    </row>
    <row r="2226" spans="1:10" x14ac:dyDescent="0.25">
      <c r="A2226" s="1" t="s">
        <v>2225</v>
      </c>
      <c r="B2226">
        <v>393.75</v>
      </c>
      <c r="C2226">
        <v>20.584240000000001</v>
      </c>
      <c r="D2226">
        <v>39</v>
      </c>
      <c r="E2226">
        <v>0</v>
      </c>
      <c r="F2226">
        <v>0</v>
      </c>
      <c r="G2226">
        <v>40</v>
      </c>
      <c r="H2226" t="s">
        <v>9685</v>
      </c>
      <c r="I2226">
        <v>526.6875</v>
      </c>
      <c r="J2226" s="3">
        <f t="shared" si="34"/>
        <v>43746.663465763886</v>
      </c>
    </row>
    <row r="2227" spans="1:10" x14ac:dyDescent="0.25">
      <c r="A2227" s="1" t="s">
        <v>2226</v>
      </c>
      <c r="B2227">
        <v>393.75</v>
      </c>
      <c r="C2227">
        <v>20.531590000000001</v>
      </c>
      <c r="D2227">
        <v>38</v>
      </c>
      <c r="E2227">
        <v>0</v>
      </c>
      <c r="F2227">
        <v>0</v>
      </c>
      <c r="G2227">
        <v>44</v>
      </c>
      <c r="H2227" t="s">
        <v>9686</v>
      </c>
      <c r="I2227">
        <v>526.6875</v>
      </c>
      <c r="J2227" s="3">
        <f t="shared" si="34"/>
        <v>43746.663548958335</v>
      </c>
    </row>
    <row r="2228" spans="1:10" x14ac:dyDescent="0.25">
      <c r="A2228" s="1" t="s">
        <v>2227</v>
      </c>
      <c r="B2228">
        <v>393.75</v>
      </c>
      <c r="C2228">
        <v>20.584240000000001</v>
      </c>
      <c r="D2228">
        <v>38</v>
      </c>
      <c r="E2228">
        <v>0</v>
      </c>
      <c r="F2228">
        <v>0</v>
      </c>
      <c r="G2228">
        <v>45</v>
      </c>
      <c r="H2228" t="s">
        <v>9687</v>
      </c>
      <c r="I2228">
        <v>526.6875</v>
      </c>
      <c r="J2228" s="3">
        <f t="shared" si="34"/>
        <v>43746.663620613421</v>
      </c>
    </row>
    <row r="2229" spans="1:10" x14ac:dyDescent="0.25">
      <c r="A2229" s="1" t="s">
        <v>2228</v>
      </c>
      <c r="B2229">
        <v>393.75</v>
      </c>
      <c r="C2229">
        <v>20.531590000000001</v>
      </c>
      <c r="D2229">
        <v>37</v>
      </c>
      <c r="E2229">
        <v>0</v>
      </c>
      <c r="F2229">
        <v>0</v>
      </c>
      <c r="G2229">
        <v>37</v>
      </c>
      <c r="H2229" t="s">
        <v>9688</v>
      </c>
      <c r="I2229">
        <v>526.6875</v>
      </c>
      <c r="J2229" s="3">
        <f t="shared" si="34"/>
        <v>43746.663704166662</v>
      </c>
    </row>
    <row r="2230" spans="1:10" x14ac:dyDescent="0.25">
      <c r="A2230" s="1" t="s">
        <v>2229</v>
      </c>
      <c r="B2230">
        <v>393.75</v>
      </c>
      <c r="C2230">
        <v>20.584240000000001</v>
      </c>
      <c r="D2230">
        <v>37</v>
      </c>
      <c r="E2230">
        <v>0</v>
      </c>
      <c r="F2230">
        <v>0</v>
      </c>
      <c r="G2230">
        <v>37</v>
      </c>
      <c r="H2230" t="s">
        <v>9689</v>
      </c>
      <c r="I2230">
        <v>526.6875</v>
      </c>
      <c r="J2230" s="3">
        <f t="shared" si="34"/>
        <v>43746.6637996875</v>
      </c>
    </row>
    <row r="2231" spans="1:10" x14ac:dyDescent="0.25">
      <c r="A2231" s="1" t="s">
        <v>2230</v>
      </c>
      <c r="B2231">
        <v>393.75</v>
      </c>
      <c r="C2231">
        <v>20.531590000000001</v>
      </c>
      <c r="D2231">
        <v>38</v>
      </c>
      <c r="E2231">
        <v>0</v>
      </c>
      <c r="F2231">
        <v>0</v>
      </c>
      <c r="G2231">
        <v>40</v>
      </c>
      <c r="H2231" t="s">
        <v>9690</v>
      </c>
      <c r="I2231">
        <v>526.6875</v>
      </c>
      <c r="J2231" s="3">
        <f t="shared" si="34"/>
        <v>43746.663883229165</v>
      </c>
    </row>
    <row r="2232" spans="1:10" x14ac:dyDescent="0.25">
      <c r="A2232" s="1" t="s">
        <v>2231</v>
      </c>
      <c r="B2232">
        <v>393.75</v>
      </c>
      <c r="C2232">
        <v>20.531590000000001</v>
      </c>
      <c r="D2232">
        <v>37</v>
      </c>
      <c r="E2232">
        <v>0</v>
      </c>
      <c r="F2232">
        <v>0</v>
      </c>
      <c r="G2232">
        <v>40</v>
      </c>
      <c r="H2232" t="s">
        <v>9691</v>
      </c>
      <c r="I2232">
        <v>526.6875</v>
      </c>
      <c r="J2232" s="3">
        <f t="shared" si="34"/>
        <v>43746.663966574073</v>
      </c>
    </row>
    <row r="2233" spans="1:10" x14ac:dyDescent="0.25">
      <c r="A2233" s="1" t="s">
        <v>2232</v>
      </c>
      <c r="B2233">
        <v>393.75</v>
      </c>
      <c r="C2233">
        <v>20.531590000000001</v>
      </c>
      <c r="D2233">
        <v>36</v>
      </c>
      <c r="E2233">
        <v>0</v>
      </c>
      <c r="F2233">
        <v>0</v>
      </c>
      <c r="G2233">
        <v>52</v>
      </c>
      <c r="H2233" t="s">
        <v>9692</v>
      </c>
      <c r="I2233">
        <v>526.5</v>
      </c>
      <c r="J2233" s="3">
        <f t="shared" si="34"/>
        <v>43746.664050023144</v>
      </c>
    </row>
    <row r="2234" spans="1:10" x14ac:dyDescent="0.25">
      <c r="A2234" s="1" t="s">
        <v>2233</v>
      </c>
      <c r="B2234">
        <v>393.75</v>
      </c>
      <c r="C2234">
        <v>20.584240000000001</v>
      </c>
      <c r="D2234">
        <v>36</v>
      </c>
      <c r="E2234">
        <v>0</v>
      </c>
      <c r="F2234">
        <v>0</v>
      </c>
      <c r="G2234">
        <v>49</v>
      </c>
      <c r="H2234" t="s">
        <v>9693</v>
      </c>
      <c r="I2234">
        <v>526.6875</v>
      </c>
      <c r="J2234" s="3">
        <f t="shared" si="34"/>
        <v>43746.664133472215</v>
      </c>
    </row>
    <row r="2235" spans="1:10" x14ac:dyDescent="0.25">
      <c r="A2235" s="1" t="s">
        <v>2234</v>
      </c>
      <c r="B2235">
        <v>393.75</v>
      </c>
      <c r="C2235">
        <v>20.531590000000001</v>
      </c>
      <c r="D2235">
        <v>37</v>
      </c>
      <c r="E2235">
        <v>0</v>
      </c>
      <c r="F2235">
        <v>0</v>
      </c>
      <c r="G2235">
        <v>47</v>
      </c>
      <c r="H2235" t="s">
        <v>9694</v>
      </c>
      <c r="I2235">
        <v>526.6875</v>
      </c>
      <c r="J2235" s="3">
        <f t="shared" si="34"/>
        <v>43746.664205231478</v>
      </c>
    </row>
    <row r="2236" spans="1:10" x14ac:dyDescent="0.25">
      <c r="A2236" s="1" t="s">
        <v>2235</v>
      </c>
      <c r="B2236">
        <v>393.75</v>
      </c>
      <c r="C2236">
        <v>20.584240000000001</v>
      </c>
      <c r="D2236">
        <v>37</v>
      </c>
      <c r="E2236">
        <v>0</v>
      </c>
      <c r="F2236">
        <v>0</v>
      </c>
      <c r="G2236">
        <v>46</v>
      </c>
      <c r="H2236" t="s">
        <v>9695</v>
      </c>
      <c r="I2236">
        <v>526.6875</v>
      </c>
      <c r="J2236" s="3">
        <f t="shared" si="34"/>
        <v>43746.664276643518</v>
      </c>
    </row>
    <row r="2237" spans="1:10" x14ac:dyDescent="0.25">
      <c r="A2237" s="1" t="s">
        <v>2236</v>
      </c>
      <c r="B2237">
        <v>393.75</v>
      </c>
      <c r="C2237">
        <v>20.584240000000001</v>
      </c>
      <c r="D2237">
        <v>37</v>
      </c>
      <c r="E2237">
        <v>0</v>
      </c>
      <c r="F2237">
        <v>0</v>
      </c>
      <c r="G2237">
        <v>43</v>
      </c>
      <c r="H2237" t="s">
        <v>9696</v>
      </c>
      <c r="I2237">
        <v>526.6875</v>
      </c>
      <c r="J2237" s="3">
        <f t="shared" si="34"/>
        <v>43746.664360092589</v>
      </c>
    </row>
    <row r="2238" spans="1:10" x14ac:dyDescent="0.25">
      <c r="A2238" s="1" t="s">
        <v>2237</v>
      </c>
      <c r="B2238">
        <v>393.75</v>
      </c>
      <c r="C2238">
        <v>20.584240000000001</v>
      </c>
      <c r="D2238">
        <v>37</v>
      </c>
      <c r="E2238">
        <v>0</v>
      </c>
      <c r="F2238">
        <v>0</v>
      </c>
      <c r="G2238">
        <v>38</v>
      </c>
      <c r="H2238" t="s">
        <v>9697</v>
      </c>
      <c r="I2238">
        <v>526.5</v>
      </c>
      <c r="J2238" s="3">
        <f t="shared" si="34"/>
        <v>43746.66444354166</v>
      </c>
    </row>
    <row r="2239" spans="1:10" x14ac:dyDescent="0.25">
      <c r="A2239" s="1" t="s">
        <v>2238</v>
      </c>
      <c r="B2239">
        <v>393.75</v>
      </c>
      <c r="C2239">
        <v>20.584240000000001</v>
      </c>
      <c r="D2239">
        <v>38</v>
      </c>
      <c r="E2239">
        <v>0</v>
      </c>
      <c r="F2239">
        <v>0</v>
      </c>
      <c r="G2239">
        <v>46</v>
      </c>
      <c r="H2239" t="s">
        <v>9698</v>
      </c>
      <c r="I2239">
        <v>526.6875</v>
      </c>
      <c r="J2239" s="3">
        <f t="shared" si="34"/>
        <v>43746.664526782406</v>
      </c>
    </row>
    <row r="2240" spans="1:10" x14ac:dyDescent="0.25">
      <c r="A2240" s="1" t="s">
        <v>2239</v>
      </c>
      <c r="B2240">
        <v>393.75</v>
      </c>
      <c r="C2240">
        <v>20.584240000000001</v>
      </c>
      <c r="D2240">
        <v>38</v>
      </c>
      <c r="E2240">
        <v>0</v>
      </c>
      <c r="F2240">
        <v>0</v>
      </c>
      <c r="G2240">
        <v>45</v>
      </c>
      <c r="H2240" t="s">
        <v>9699</v>
      </c>
      <c r="I2240">
        <v>526.6875</v>
      </c>
      <c r="J2240" s="3">
        <f t="shared" si="34"/>
        <v>43746.664598402778</v>
      </c>
    </row>
    <row r="2241" spans="1:10" x14ac:dyDescent="0.25">
      <c r="A2241" s="1" t="s">
        <v>2240</v>
      </c>
      <c r="B2241">
        <v>393.75</v>
      </c>
      <c r="C2241">
        <v>20.584240000000001</v>
      </c>
      <c r="D2241">
        <v>38</v>
      </c>
      <c r="E2241">
        <v>0</v>
      </c>
      <c r="F2241">
        <v>0</v>
      </c>
      <c r="G2241">
        <v>38</v>
      </c>
      <c r="H2241" t="s">
        <v>9700</v>
      </c>
      <c r="I2241">
        <v>526.6875</v>
      </c>
      <c r="J2241" s="3">
        <f t="shared" si="34"/>
        <v>43746.664682326387</v>
      </c>
    </row>
    <row r="2242" spans="1:10" x14ac:dyDescent="0.25">
      <c r="A2242" s="1" t="s">
        <v>2241</v>
      </c>
      <c r="B2242">
        <v>412.5</v>
      </c>
      <c r="C2242">
        <v>20.531590000000001</v>
      </c>
      <c r="D2242">
        <v>38</v>
      </c>
      <c r="E2242">
        <v>0</v>
      </c>
      <c r="F2242">
        <v>0</v>
      </c>
      <c r="G2242">
        <v>35</v>
      </c>
      <c r="H2242" t="s">
        <v>9701</v>
      </c>
      <c r="I2242">
        <v>532.125</v>
      </c>
      <c r="J2242" s="3">
        <f t="shared" si="34"/>
        <v>43746.664765543981</v>
      </c>
    </row>
    <row r="2243" spans="1:10" x14ac:dyDescent="0.25">
      <c r="A2243" s="1" t="s">
        <v>2242</v>
      </c>
      <c r="B2243">
        <v>393.75</v>
      </c>
      <c r="C2243">
        <v>20.531590000000001</v>
      </c>
      <c r="D2243">
        <v>37</v>
      </c>
      <c r="E2243">
        <v>0</v>
      </c>
      <c r="F2243">
        <v>0</v>
      </c>
      <c r="G2243">
        <v>46</v>
      </c>
      <c r="H2243" t="s">
        <v>9702</v>
      </c>
      <c r="I2243">
        <v>526.6875</v>
      </c>
      <c r="J2243" s="3">
        <f t="shared" ref="J2243:J2306" si="35">(H2243/86400000)+25569+(7/24)</f>
        <v>43746.664848993052</v>
      </c>
    </row>
    <row r="2244" spans="1:10" x14ac:dyDescent="0.25">
      <c r="A2244" s="1" t="s">
        <v>2243</v>
      </c>
      <c r="B2244">
        <v>393.75</v>
      </c>
      <c r="C2244">
        <v>20.531590000000001</v>
      </c>
      <c r="D2244">
        <v>37</v>
      </c>
      <c r="E2244">
        <v>0</v>
      </c>
      <c r="F2244">
        <v>0</v>
      </c>
      <c r="G2244">
        <v>38</v>
      </c>
      <c r="H2244" t="s">
        <v>9703</v>
      </c>
      <c r="I2244">
        <v>526.5</v>
      </c>
      <c r="J2244" s="3">
        <f t="shared" si="35"/>
        <v>43746.664932442123</v>
      </c>
    </row>
    <row r="2245" spans="1:10" x14ac:dyDescent="0.25">
      <c r="A2245" s="1" t="s">
        <v>2244</v>
      </c>
      <c r="B2245">
        <v>393.75</v>
      </c>
      <c r="C2245">
        <v>20.584240000000001</v>
      </c>
      <c r="D2245">
        <v>36</v>
      </c>
      <c r="E2245">
        <v>0</v>
      </c>
      <c r="F2245">
        <v>0</v>
      </c>
      <c r="G2245">
        <v>43</v>
      </c>
      <c r="H2245" t="s">
        <v>9704</v>
      </c>
      <c r="I2245">
        <v>526.6875</v>
      </c>
      <c r="J2245" s="3">
        <f t="shared" si="35"/>
        <v>43746.665015659724</v>
      </c>
    </row>
    <row r="2246" spans="1:10" x14ac:dyDescent="0.25">
      <c r="A2246" s="1" t="s">
        <v>2245</v>
      </c>
      <c r="B2246">
        <v>393.75</v>
      </c>
      <c r="C2246">
        <v>20.531590000000001</v>
      </c>
      <c r="D2246">
        <v>36</v>
      </c>
      <c r="E2246">
        <v>0</v>
      </c>
      <c r="F2246">
        <v>0</v>
      </c>
      <c r="G2246">
        <v>46</v>
      </c>
      <c r="H2246" t="s">
        <v>9705</v>
      </c>
      <c r="I2246">
        <v>526.6875</v>
      </c>
      <c r="J2246" s="3">
        <f t="shared" si="35"/>
        <v>43746.665087430556</v>
      </c>
    </row>
    <row r="2247" spans="1:10" x14ac:dyDescent="0.25">
      <c r="A2247" s="1" t="s">
        <v>2246</v>
      </c>
      <c r="B2247">
        <v>412.5</v>
      </c>
      <c r="C2247">
        <v>20.531590000000001</v>
      </c>
      <c r="D2247">
        <v>36</v>
      </c>
      <c r="E2247">
        <v>0</v>
      </c>
      <c r="F2247">
        <v>0</v>
      </c>
      <c r="G2247">
        <v>38</v>
      </c>
      <c r="H2247" t="s">
        <v>9706</v>
      </c>
      <c r="I2247">
        <v>532.3125</v>
      </c>
      <c r="J2247" s="3">
        <f t="shared" si="35"/>
        <v>43746.665176446761</v>
      </c>
    </row>
    <row r="2248" spans="1:10" x14ac:dyDescent="0.25">
      <c r="A2248" s="1" t="s">
        <v>2247</v>
      </c>
      <c r="B2248">
        <v>393.75</v>
      </c>
      <c r="C2248">
        <v>20.531590000000001</v>
      </c>
      <c r="D2248">
        <v>37</v>
      </c>
      <c r="E2248">
        <v>0</v>
      </c>
      <c r="F2248">
        <v>0</v>
      </c>
      <c r="G2248">
        <v>42</v>
      </c>
      <c r="H2248" t="s">
        <v>9707</v>
      </c>
      <c r="I2248">
        <v>526.6875</v>
      </c>
      <c r="J2248" s="3">
        <f t="shared" si="35"/>
        <v>43746.665254432868</v>
      </c>
    </row>
    <row r="2249" spans="1:10" x14ac:dyDescent="0.25">
      <c r="A2249" s="1" t="s">
        <v>2248</v>
      </c>
      <c r="B2249">
        <v>393.75</v>
      </c>
      <c r="C2249">
        <v>20.584240000000001</v>
      </c>
      <c r="D2249">
        <v>37</v>
      </c>
      <c r="E2249">
        <v>0</v>
      </c>
      <c r="F2249">
        <v>0</v>
      </c>
      <c r="G2249">
        <v>41</v>
      </c>
      <c r="H2249" t="s">
        <v>9708</v>
      </c>
      <c r="I2249">
        <v>526.6875</v>
      </c>
      <c r="J2249" s="3">
        <f t="shared" si="35"/>
        <v>43746.665337766201</v>
      </c>
    </row>
    <row r="2250" spans="1:10" x14ac:dyDescent="0.25">
      <c r="A2250" s="1" t="s">
        <v>2249</v>
      </c>
      <c r="B2250">
        <v>393.75</v>
      </c>
      <c r="C2250">
        <v>20.584240000000001</v>
      </c>
      <c r="D2250">
        <v>38</v>
      </c>
      <c r="E2250">
        <v>0</v>
      </c>
      <c r="F2250">
        <v>0</v>
      </c>
      <c r="G2250">
        <v>41</v>
      </c>
      <c r="H2250" t="s">
        <v>9709</v>
      </c>
      <c r="I2250">
        <v>526.6875</v>
      </c>
      <c r="J2250" s="3">
        <f t="shared" si="35"/>
        <v>43746.66542143518</v>
      </c>
    </row>
    <row r="2251" spans="1:10" x14ac:dyDescent="0.25">
      <c r="A2251" s="1" t="s">
        <v>2250</v>
      </c>
      <c r="B2251">
        <v>393.75</v>
      </c>
      <c r="C2251">
        <v>20.584240000000001</v>
      </c>
      <c r="D2251">
        <v>38</v>
      </c>
      <c r="E2251">
        <v>0</v>
      </c>
      <c r="F2251">
        <v>0</v>
      </c>
      <c r="G2251">
        <v>49</v>
      </c>
      <c r="H2251" t="s">
        <v>9710</v>
      </c>
      <c r="I2251">
        <v>526.6875</v>
      </c>
      <c r="J2251" s="3">
        <f t="shared" si="35"/>
        <v>43746.665504537035</v>
      </c>
    </row>
    <row r="2252" spans="1:10" x14ac:dyDescent="0.25">
      <c r="A2252" s="1" t="s">
        <v>2251</v>
      </c>
      <c r="B2252">
        <v>393.75</v>
      </c>
      <c r="C2252">
        <v>20.584240000000001</v>
      </c>
      <c r="D2252">
        <v>38</v>
      </c>
      <c r="E2252">
        <v>0</v>
      </c>
      <c r="F2252">
        <v>0</v>
      </c>
      <c r="G2252">
        <v>42</v>
      </c>
      <c r="H2252" t="s">
        <v>9711</v>
      </c>
      <c r="I2252">
        <v>526.5</v>
      </c>
      <c r="J2252" s="3">
        <f t="shared" si="35"/>
        <v>43746.665576087958</v>
      </c>
    </row>
    <row r="2253" spans="1:10" x14ac:dyDescent="0.25">
      <c r="A2253" s="1" t="s">
        <v>2252</v>
      </c>
      <c r="B2253">
        <v>393.75</v>
      </c>
      <c r="C2253">
        <v>20.478950000000001</v>
      </c>
      <c r="D2253">
        <v>36</v>
      </c>
      <c r="E2253">
        <v>0</v>
      </c>
      <c r="F2253">
        <v>0</v>
      </c>
      <c r="G2253">
        <v>41</v>
      </c>
      <c r="H2253" t="s">
        <v>9712</v>
      </c>
      <c r="I2253">
        <v>526.6875</v>
      </c>
      <c r="J2253" s="3">
        <f t="shared" si="35"/>
        <v>43746.665659988423</v>
      </c>
    </row>
    <row r="2254" spans="1:10" x14ac:dyDescent="0.25">
      <c r="A2254" s="1" t="s">
        <v>2253</v>
      </c>
      <c r="B2254">
        <v>393.75</v>
      </c>
      <c r="C2254">
        <v>20.531590000000001</v>
      </c>
      <c r="D2254">
        <v>35</v>
      </c>
      <c r="E2254">
        <v>0</v>
      </c>
      <c r="F2254">
        <v>0</v>
      </c>
      <c r="G2254">
        <v>47</v>
      </c>
      <c r="H2254" t="s">
        <v>9713</v>
      </c>
      <c r="I2254">
        <v>526.6875</v>
      </c>
      <c r="J2254" s="3">
        <f t="shared" si="35"/>
        <v>43746.665743310186</v>
      </c>
    </row>
    <row r="2255" spans="1:10" x14ac:dyDescent="0.25">
      <c r="A2255" s="1" t="s">
        <v>2254</v>
      </c>
      <c r="B2255">
        <v>393.75</v>
      </c>
      <c r="C2255">
        <v>20.531590000000001</v>
      </c>
      <c r="D2255">
        <v>37</v>
      </c>
      <c r="E2255">
        <v>0</v>
      </c>
      <c r="F2255">
        <v>0</v>
      </c>
      <c r="G2255">
        <v>34</v>
      </c>
      <c r="H2255" t="s">
        <v>9714</v>
      </c>
      <c r="I2255">
        <v>526.6875</v>
      </c>
      <c r="J2255" s="3">
        <f t="shared" si="35"/>
        <v>43746.665826863427</v>
      </c>
    </row>
    <row r="2256" spans="1:10" x14ac:dyDescent="0.25">
      <c r="A2256" s="1" t="s">
        <v>2255</v>
      </c>
      <c r="B2256">
        <v>393.75</v>
      </c>
      <c r="C2256">
        <v>20.531590000000001</v>
      </c>
      <c r="D2256">
        <v>36</v>
      </c>
      <c r="E2256">
        <v>0</v>
      </c>
      <c r="F2256">
        <v>0</v>
      </c>
      <c r="G2256">
        <v>46</v>
      </c>
      <c r="H2256" t="s">
        <v>9715</v>
      </c>
      <c r="I2256">
        <v>526.6875</v>
      </c>
      <c r="J2256" s="3">
        <f t="shared" si="35"/>
        <v>43746.665950162038</v>
      </c>
    </row>
    <row r="2257" spans="1:10" x14ac:dyDescent="0.25">
      <c r="A2257" s="1" t="s">
        <v>2256</v>
      </c>
      <c r="B2257">
        <v>393.75</v>
      </c>
      <c r="C2257">
        <v>20.478950000000001</v>
      </c>
      <c r="D2257">
        <v>36</v>
      </c>
      <c r="E2257">
        <v>0</v>
      </c>
      <c r="F2257">
        <v>0</v>
      </c>
      <c r="G2257">
        <v>44</v>
      </c>
      <c r="H2257" t="s">
        <v>9716</v>
      </c>
      <c r="I2257">
        <v>526.6875</v>
      </c>
      <c r="J2257" s="3">
        <f t="shared" si="35"/>
        <v>43746.666029548607</v>
      </c>
    </row>
    <row r="2258" spans="1:10" x14ac:dyDescent="0.25">
      <c r="A2258" s="1" t="s">
        <v>2257</v>
      </c>
      <c r="B2258">
        <v>393.75</v>
      </c>
      <c r="C2258">
        <v>20.584240000000001</v>
      </c>
      <c r="D2258">
        <v>36</v>
      </c>
      <c r="E2258">
        <v>0</v>
      </c>
      <c r="F2258">
        <v>0</v>
      </c>
      <c r="G2258">
        <v>46</v>
      </c>
      <c r="H2258" t="s">
        <v>9717</v>
      </c>
      <c r="I2258">
        <v>526.6875</v>
      </c>
      <c r="J2258" s="3">
        <f t="shared" si="35"/>
        <v>43746.66611298611</v>
      </c>
    </row>
    <row r="2259" spans="1:10" x14ac:dyDescent="0.25">
      <c r="A2259" s="1" t="s">
        <v>2258</v>
      </c>
      <c r="B2259">
        <v>393.75</v>
      </c>
      <c r="C2259">
        <v>20.531590000000001</v>
      </c>
      <c r="D2259">
        <v>38</v>
      </c>
      <c r="E2259">
        <v>0</v>
      </c>
      <c r="F2259">
        <v>0</v>
      </c>
      <c r="G2259">
        <v>45</v>
      </c>
      <c r="H2259" t="s">
        <v>9718</v>
      </c>
      <c r="I2259">
        <v>526.6875</v>
      </c>
      <c r="J2259" s="3">
        <f t="shared" si="35"/>
        <v>43746.666196446757</v>
      </c>
    </row>
    <row r="2260" spans="1:10" x14ac:dyDescent="0.25">
      <c r="A2260" s="1" t="s">
        <v>2259</v>
      </c>
      <c r="B2260">
        <v>393.75</v>
      </c>
      <c r="C2260">
        <v>20.531590000000001</v>
      </c>
      <c r="D2260">
        <v>36</v>
      </c>
      <c r="E2260">
        <v>0</v>
      </c>
      <c r="F2260">
        <v>0</v>
      </c>
      <c r="G2260">
        <v>40</v>
      </c>
      <c r="H2260" t="s">
        <v>9719</v>
      </c>
      <c r="I2260">
        <v>526.6875</v>
      </c>
      <c r="J2260" s="3">
        <f t="shared" si="35"/>
        <v>43746.66630384259</v>
      </c>
    </row>
    <row r="2261" spans="1:10" x14ac:dyDescent="0.25">
      <c r="A2261" s="1" t="s">
        <v>2260</v>
      </c>
      <c r="B2261">
        <v>393.75</v>
      </c>
      <c r="C2261">
        <v>20.478950000000001</v>
      </c>
      <c r="D2261">
        <v>36</v>
      </c>
      <c r="E2261">
        <v>0</v>
      </c>
      <c r="F2261">
        <v>0</v>
      </c>
      <c r="G2261">
        <v>43</v>
      </c>
      <c r="H2261" t="s">
        <v>9720</v>
      </c>
      <c r="I2261">
        <v>526.6875</v>
      </c>
      <c r="J2261" s="3">
        <f t="shared" si="35"/>
        <v>43746.666387291662</v>
      </c>
    </row>
    <row r="2262" spans="1:10" x14ac:dyDescent="0.25">
      <c r="A2262" s="1" t="s">
        <v>2261</v>
      </c>
      <c r="B2262">
        <v>393.75</v>
      </c>
      <c r="C2262">
        <v>20.584240000000001</v>
      </c>
      <c r="D2262">
        <v>36</v>
      </c>
      <c r="E2262">
        <v>0</v>
      </c>
      <c r="F2262">
        <v>0</v>
      </c>
      <c r="G2262">
        <v>44</v>
      </c>
      <c r="H2262" t="s">
        <v>9721</v>
      </c>
      <c r="I2262">
        <v>526.6875</v>
      </c>
      <c r="J2262" s="3">
        <f t="shared" si="35"/>
        <v>43746.666470752309</v>
      </c>
    </row>
    <row r="2263" spans="1:10" x14ac:dyDescent="0.25">
      <c r="A2263" s="1" t="s">
        <v>2262</v>
      </c>
      <c r="B2263">
        <v>428.125</v>
      </c>
      <c r="C2263">
        <v>20.584240000000001</v>
      </c>
      <c r="D2263">
        <v>36</v>
      </c>
      <c r="E2263">
        <v>0</v>
      </c>
      <c r="F2263">
        <v>0</v>
      </c>
      <c r="G2263">
        <v>47</v>
      </c>
      <c r="H2263" t="s">
        <v>9722</v>
      </c>
      <c r="I2263">
        <v>537.5625</v>
      </c>
      <c r="J2263" s="3">
        <f t="shared" si="35"/>
        <v>43746.66655396991</v>
      </c>
    </row>
    <row r="2264" spans="1:10" x14ac:dyDescent="0.25">
      <c r="A2264" s="1" t="s">
        <v>2263</v>
      </c>
      <c r="B2264">
        <v>393.75</v>
      </c>
      <c r="C2264">
        <v>20.584240000000001</v>
      </c>
      <c r="D2264">
        <v>38</v>
      </c>
      <c r="E2264">
        <v>0</v>
      </c>
      <c r="F2264">
        <v>0</v>
      </c>
      <c r="G2264">
        <v>43</v>
      </c>
      <c r="H2264" t="s">
        <v>9723</v>
      </c>
      <c r="I2264">
        <v>526.5</v>
      </c>
      <c r="J2264" s="3">
        <f t="shared" si="35"/>
        <v>43746.66663777778</v>
      </c>
    </row>
    <row r="2265" spans="1:10" x14ac:dyDescent="0.25">
      <c r="A2265" s="1" t="s">
        <v>2264</v>
      </c>
      <c r="B2265">
        <v>393.75</v>
      </c>
      <c r="C2265">
        <v>20.531590000000001</v>
      </c>
      <c r="D2265">
        <v>38</v>
      </c>
      <c r="E2265">
        <v>0</v>
      </c>
      <c r="F2265">
        <v>0</v>
      </c>
      <c r="G2265">
        <v>46</v>
      </c>
      <c r="H2265" t="s">
        <v>9724</v>
      </c>
      <c r="I2265">
        <v>526.6875</v>
      </c>
      <c r="J2265" s="3">
        <f t="shared" si="35"/>
        <v>43746.666721180554</v>
      </c>
    </row>
    <row r="2266" spans="1:10" x14ac:dyDescent="0.25">
      <c r="A2266" s="1" t="s">
        <v>2265</v>
      </c>
      <c r="B2266">
        <v>393.75</v>
      </c>
      <c r="C2266">
        <v>20.478950000000001</v>
      </c>
      <c r="D2266">
        <v>39</v>
      </c>
      <c r="E2266">
        <v>0</v>
      </c>
      <c r="F2266">
        <v>0</v>
      </c>
      <c r="G2266">
        <v>50</v>
      </c>
      <c r="H2266" t="s">
        <v>9725</v>
      </c>
      <c r="I2266">
        <v>526.6875</v>
      </c>
      <c r="J2266" s="3">
        <f t="shared" si="35"/>
        <v>43746.666804421293</v>
      </c>
    </row>
    <row r="2267" spans="1:10" x14ac:dyDescent="0.25">
      <c r="A2267" s="1" t="s">
        <v>2266</v>
      </c>
      <c r="B2267">
        <v>393.75</v>
      </c>
      <c r="C2267">
        <v>20.478950000000001</v>
      </c>
      <c r="D2267">
        <v>39</v>
      </c>
      <c r="E2267">
        <v>0</v>
      </c>
      <c r="F2267">
        <v>0</v>
      </c>
      <c r="G2267">
        <v>43</v>
      </c>
      <c r="H2267" t="s">
        <v>9726</v>
      </c>
      <c r="I2267">
        <v>526.6875</v>
      </c>
      <c r="J2267" s="3">
        <f t="shared" si="35"/>
        <v>43746.666876157404</v>
      </c>
    </row>
    <row r="2268" spans="1:10" x14ac:dyDescent="0.25">
      <c r="A2268" s="1" t="s">
        <v>2267</v>
      </c>
      <c r="B2268">
        <v>393.75</v>
      </c>
      <c r="C2268">
        <v>20.531590000000001</v>
      </c>
      <c r="D2268">
        <v>39</v>
      </c>
      <c r="E2268">
        <v>0</v>
      </c>
      <c r="F2268">
        <v>0</v>
      </c>
      <c r="G2268">
        <v>52</v>
      </c>
      <c r="H2268" t="s">
        <v>9727</v>
      </c>
      <c r="I2268">
        <v>526.6875</v>
      </c>
      <c r="J2268" s="3">
        <f t="shared" si="35"/>
        <v>43746.666959618051</v>
      </c>
    </row>
    <row r="2269" spans="1:10" x14ac:dyDescent="0.25">
      <c r="A2269" s="1" t="s">
        <v>2268</v>
      </c>
      <c r="B2269">
        <v>393.75</v>
      </c>
      <c r="C2269">
        <v>20.584240000000001</v>
      </c>
      <c r="D2269">
        <v>39</v>
      </c>
      <c r="E2269">
        <v>0</v>
      </c>
      <c r="F2269">
        <v>0</v>
      </c>
      <c r="G2269">
        <v>47</v>
      </c>
      <c r="H2269" t="s">
        <v>9728</v>
      </c>
      <c r="I2269">
        <v>526.6875</v>
      </c>
      <c r="J2269" s="3">
        <f t="shared" si="35"/>
        <v>43746.667043182868</v>
      </c>
    </row>
    <row r="2270" spans="1:10" x14ac:dyDescent="0.25">
      <c r="A2270" s="1" t="s">
        <v>2269</v>
      </c>
      <c r="B2270">
        <v>393.75</v>
      </c>
      <c r="C2270">
        <v>20.584240000000001</v>
      </c>
      <c r="D2270">
        <v>39</v>
      </c>
      <c r="E2270">
        <v>0</v>
      </c>
      <c r="F2270">
        <v>0</v>
      </c>
      <c r="G2270">
        <v>46</v>
      </c>
      <c r="H2270" t="s">
        <v>9729</v>
      </c>
      <c r="I2270">
        <v>526.6875</v>
      </c>
      <c r="J2270" s="3">
        <f t="shared" si="35"/>
        <v>43746.667126631939</v>
      </c>
    </row>
    <row r="2271" spans="1:10" x14ac:dyDescent="0.25">
      <c r="A2271" s="1" t="s">
        <v>2270</v>
      </c>
      <c r="B2271">
        <v>412.5</v>
      </c>
      <c r="C2271">
        <v>20.584240000000001</v>
      </c>
      <c r="D2271">
        <v>39</v>
      </c>
      <c r="E2271">
        <v>0</v>
      </c>
      <c r="F2271">
        <v>0</v>
      </c>
      <c r="G2271">
        <v>52</v>
      </c>
      <c r="H2271" t="s">
        <v>9730</v>
      </c>
      <c r="I2271">
        <v>532.3125</v>
      </c>
      <c r="J2271" s="3">
        <f t="shared" si="35"/>
        <v>43746.667210081017</v>
      </c>
    </row>
    <row r="2272" spans="1:10" x14ac:dyDescent="0.25">
      <c r="A2272" s="1" t="s">
        <v>2271</v>
      </c>
      <c r="B2272">
        <v>393.75</v>
      </c>
      <c r="C2272">
        <v>20.584240000000001</v>
      </c>
      <c r="D2272">
        <v>39</v>
      </c>
      <c r="E2272">
        <v>0</v>
      </c>
      <c r="F2272">
        <v>0</v>
      </c>
      <c r="G2272">
        <v>44</v>
      </c>
      <c r="H2272" t="s">
        <v>9731</v>
      </c>
      <c r="I2272">
        <v>526.6875</v>
      </c>
      <c r="J2272" s="3">
        <f t="shared" si="35"/>
        <v>43746.667305462957</v>
      </c>
    </row>
    <row r="2273" spans="1:10" x14ac:dyDescent="0.25">
      <c r="A2273" s="1" t="s">
        <v>2272</v>
      </c>
      <c r="B2273">
        <v>393.75</v>
      </c>
      <c r="C2273">
        <v>20.531590000000001</v>
      </c>
      <c r="D2273">
        <v>40</v>
      </c>
      <c r="E2273">
        <v>0</v>
      </c>
      <c r="F2273">
        <v>0</v>
      </c>
      <c r="G2273">
        <v>46</v>
      </c>
      <c r="H2273" t="s">
        <v>9732</v>
      </c>
      <c r="I2273">
        <v>526.6875</v>
      </c>
      <c r="J2273" s="3">
        <f t="shared" si="35"/>
        <v>43746.66738900463</v>
      </c>
    </row>
    <row r="2274" spans="1:10" x14ac:dyDescent="0.25">
      <c r="A2274" s="1" t="s">
        <v>2273</v>
      </c>
      <c r="B2274">
        <v>393.75</v>
      </c>
      <c r="C2274">
        <v>20.531590000000001</v>
      </c>
      <c r="D2274">
        <v>39</v>
      </c>
      <c r="E2274">
        <v>0</v>
      </c>
      <c r="F2274">
        <v>0</v>
      </c>
      <c r="G2274">
        <v>46</v>
      </c>
      <c r="H2274" t="s">
        <v>9733</v>
      </c>
      <c r="I2274">
        <v>526.6875</v>
      </c>
      <c r="J2274" s="3">
        <f t="shared" si="35"/>
        <v>43746.667472453701</v>
      </c>
    </row>
    <row r="2275" spans="1:10" x14ac:dyDescent="0.25">
      <c r="A2275" s="1" t="s">
        <v>2274</v>
      </c>
      <c r="B2275">
        <v>412.5</v>
      </c>
      <c r="C2275">
        <v>20.584240000000001</v>
      </c>
      <c r="D2275">
        <v>39</v>
      </c>
      <c r="E2275">
        <v>0</v>
      </c>
      <c r="F2275">
        <v>0</v>
      </c>
      <c r="G2275">
        <v>52</v>
      </c>
      <c r="H2275" t="s">
        <v>9734</v>
      </c>
      <c r="I2275">
        <v>532.3125</v>
      </c>
      <c r="J2275" s="3">
        <f t="shared" si="35"/>
        <v>43746.667555914348</v>
      </c>
    </row>
    <row r="2276" spans="1:10" x14ac:dyDescent="0.25">
      <c r="A2276" s="1" t="s">
        <v>2275</v>
      </c>
      <c r="B2276">
        <v>393.75</v>
      </c>
      <c r="C2276">
        <v>20.584240000000001</v>
      </c>
      <c r="D2276">
        <v>40</v>
      </c>
      <c r="E2276">
        <v>0</v>
      </c>
      <c r="F2276">
        <v>0</v>
      </c>
      <c r="G2276">
        <v>52</v>
      </c>
      <c r="H2276" t="s">
        <v>9735</v>
      </c>
      <c r="I2276">
        <v>526.6875</v>
      </c>
      <c r="J2276" s="3">
        <f t="shared" si="35"/>
        <v>43746.667639363419</v>
      </c>
    </row>
    <row r="2277" spans="1:10" x14ac:dyDescent="0.25">
      <c r="A2277" s="1" t="s">
        <v>2276</v>
      </c>
      <c r="B2277">
        <v>393.75</v>
      </c>
      <c r="C2277">
        <v>20.531590000000001</v>
      </c>
      <c r="D2277">
        <v>39</v>
      </c>
      <c r="E2277">
        <v>0</v>
      </c>
      <c r="F2277">
        <v>0</v>
      </c>
      <c r="G2277">
        <v>53</v>
      </c>
      <c r="H2277" t="s">
        <v>9736</v>
      </c>
      <c r="I2277">
        <v>526.6875</v>
      </c>
      <c r="J2277" s="3">
        <f t="shared" si="35"/>
        <v>43746.66772302083</v>
      </c>
    </row>
    <row r="2278" spans="1:10" x14ac:dyDescent="0.25">
      <c r="A2278" s="1" t="s">
        <v>2277</v>
      </c>
      <c r="B2278">
        <v>393.75</v>
      </c>
      <c r="C2278">
        <v>20.478950000000001</v>
      </c>
      <c r="D2278">
        <v>39</v>
      </c>
      <c r="E2278">
        <v>0</v>
      </c>
      <c r="F2278">
        <v>0</v>
      </c>
      <c r="G2278">
        <v>49</v>
      </c>
      <c r="H2278" t="s">
        <v>9737</v>
      </c>
      <c r="I2278">
        <v>526.5</v>
      </c>
      <c r="J2278" s="3">
        <f t="shared" si="35"/>
        <v>43746.667806377307</v>
      </c>
    </row>
    <row r="2279" spans="1:10" x14ac:dyDescent="0.25">
      <c r="A2279" s="1" t="s">
        <v>2278</v>
      </c>
      <c r="B2279">
        <v>393.75</v>
      </c>
      <c r="C2279">
        <v>20.584240000000001</v>
      </c>
      <c r="D2279">
        <v>39</v>
      </c>
      <c r="E2279">
        <v>0</v>
      </c>
      <c r="F2279">
        <v>0</v>
      </c>
      <c r="G2279">
        <v>41</v>
      </c>
      <c r="H2279" t="s">
        <v>9738</v>
      </c>
      <c r="I2279">
        <v>526.6875</v>
      </c>
      <c r="J2279" s="3">
        <f t="shared" si="35"/>
        <v>43746.667889594908</v>
      </c>
    </row>
    <row r="2280" spans="1:10" x14ac:dyDescent="0.25">
      <c r="A2280" s="1" t="s">
        <v>2279</v>
      </c>
      <c r="B2280">
        <v>393.75</v>
      </c>
      <c r="C2280">
        <v>20.584240000000001</v>
      </c>
      <c r="D2280">
        <v>39</v>
      </c>
      <c r="E2280">
        <v>0</v>
      </c>
      <c r="F2280">
        <v>0</v>
      </c>
      <c r="G2280">
        <v>50</v>
      </c>
      <c r="H2280" t="s">
        <v>9739</v>
      </c>
      <c r="I2280">
        <v>526.6875</v>
      </c>
      <c r="J2280" s="3">
        <f t="shared" si="35"/>
        <v>43746.667973275464</v>
      </c>
    </row>
    <row r="2281" spans="1:10" x14ac:dyDescent="0.25">
      <c r="A2281" s="1" t="s">
        <v>2280</v>
      </c>
      <c r="B2281">
        <v>393.75</v>
      </c>
      <c r="C2281">
        <v>20.584240000000001</v>
      </c>
      <c r="D2281">
        <v>40</v>
      </c>
      <c r="E2281">
        <v>0</v>
      </c>
      <c r="F2281">
        <v>0</v>
      </c>
      <c r="G2281">
        <v>46</v>
      </c>
      <c r="H2281" t="s">
        <v>9740</v>
      </c>
      <c r="I2281">
        <v>526.5</v>
      </c>
      <c r="J2281" s="3">
        <f t="shared" si="35"/>
        <v>43746.668056365736</v>
      </c>
    </row>
    <row r="2282" spans="1:10" x14ac:dyDescent="0.25">
      <c r="A2282" s="1" t="s">
        <v>2281</v>
      </c>
      <c r="B2282">
        <v>412.5</v>
      </c>
      <c r="C2282">
        <v>20.531590000000001</v>
      </c>
      <c r="D2282">
        <v>40</v>
      </c>
      <c r="E2282">
        <v>0</v>
      </c>
      <c r="F2282">
        <v>0</v>
      </c>
      <c r="G2282">
        <v>42</v>
      </c>
      <c r="H2282" t="s">
        <v>9741</v>
      </c>
      <c r="I2282">
        <v>532.3125</v>
      </c>
      <c r="J2282" s="3">
        <f t="shared" si="35"/>
        <v>43746.668128020836</v>
      </c>
    </row>
    <row r="2283" spans="1:10" x14ac:dyDescent="0.25">
      <c r="A2283" s="1" t="s">
        <v>2282</v>
      </c>
      <c r="B2283">
        <v>393.75</v>
      </c>
      <c r="C2283">
        <v>20.531590000000001</v>
      </c>
      <c r="D2283">
        <v>40</v>
      </c>
      <c r="E2283">
        <v>0</v>
      </c>
      <c r="F2283">
        <v>0</v>
      </c>
      <c r="G2283">
        <v>55</v>
      </c>
      <c r="H2283" t="s">
        <v>9742</v>
      </c>
      <c r="I2283">
        <v>526.6875</v>
      </c>
      <c r="J2283" s="3">
        <f t="shared" si="35"/>
        <v>43746.668211944438</v>
      </c>
    </row>
    <row r="2284" spans="1:10" x14ac:dyDescent="0.25">
      <c r="A2284" s="1" t="s">
        <v>2283</v>
      </c>
      <c r="B2284">
        <v>393.75</v>
      </c>
      <c r="C2284">
        <v>20.584240000000001</v>
      </c>
      <c r="D2284">
        <v>39</v>
      </c>
      <c r="E2284">
        <v>0</v>
      </c>
      <c r="F2284">
        <v>0</v>
      </c>
      <c r="G2284">
        <v>46</v>
      </c>
      <c r="H2284" t="s">
        <v>9743</v>
      </c>
      <c r="I2284">
        <v>526.6875</v>
      </c>
      <c r="J2284" s="3">
        <f t="shared" si="35"/>
        <v>43746.668295335643</v>
      </c>
    </row>
    <row r="2285" spans="1:10" x14ac:dyDescent="0.25">
      <c r="A2285" s="1" t="s">
        <v>2284</v>
      </c>
      <c r="B2285">
        <v>393.75</v>
      </c>
      <c r="C2285">
        <v>20.584240000000001</v>
      </c>
      <c r="D2285">
        <v>36</v>
      </c>
      <c r="E2285">
        <v>0</v>
      </c>
      <c r="F2285">
        <v>0</v>
      </c>
      <c r="G2285">
        <v>49</v>
      </c>
      <c r="H2285" t="s">
        <v>9744</v>
      </c>
      <c r="I2285">
        <v>526.6875</v>
      </c>
      <c r="J2285" s="3">
        <f t="shared" si="35"/>
        <v>43746.66837846065</v>
      </c>
    </row>
    <row r="2286" spans="1:10" x14ac:dyDescent="0.25">
      <c r="A2286" s="1" t="s">
        <v>2285</v>
      </c>
      <c r="B2286">
        <v>393.75</v>
      </c>
      <c r="C2286">
        <v>20.584240000000001</v>
      </c>
      <c r="D2286">
        <v>36</v>
      </c>
      <c r="E2286">
        <v>0</v>
      </c>
      <c r="F2286">
        <v>0</v>
      </c>
      <c r="G2286">
        <v>55</v>
      </c>
      <c r="H2286" t="s">
        <v>9745</v>
      </c>
      <c r="I2286">
        <v>526.6875</v>
      </c>
      <c r="J2286" s="3">
        <f t="shared" si="35"/>
        <v>43746.668450590274</v>
      </c>
    </row>
    <row r="2287" spans="1:10" x14ac:dyDescent="0.25">
      <c r="A2287" s="1" t="s">
        <v>2286</v>
      </c>
      <c r="B2287">
        <v>393.75</v>
      </c>
      <c r="C2287">
        <v>20.584240000000001</v>
      </c>
      <c r="D2287">
        <v>37</v>
      </c>
      <c r="E2287">
        <v>0</v>
      </c>
      <c r="F2287">
        <v>0</v>
      </c>
      <c r="G2287">
        <v>54</v>
      </c>
      <c r="H2287" t="s">
        <v>9746</v>
      </c>
      <c r="I2287">
        <v>526.6875</v>
      </c>
      <c r="J2287" s="3">
        <f t="shared" si="35"/>
        <v>43746.668533796292</v>
      </c>
    </row>
    <row r="2288" spans="1:10" x14ac:dyDescent="0.25">
      <c r="A2288" s="1" t="s">
        <v>2287</v>
      </c>
      <c r="B2288">
        <v>393.75</v>
      </c>
      <c r="C2288">
        <v>20.531590000000001</v>
      </c>
      <c r="D2288">
        <v>41</v>
      </c>
      <c r="E2288">
        <v>0</v>
      </c>
      <c r="F2288">
        <v>0</v>
      </c>
      <c r="G2288">
        <v>47</v>
      </c>
      <c r="H2288" t="s">
        <v>9747</v>
      </c>
      <c r="I2288">
        <v>526.5</v>
      </c>
      <c r="J2288" s="3">
        <f t="shared" si="35"/>
        <v>43746.668617256939</v>
      </c>
    </row>
    <row r="2289" spans="1:10" x14ac:dyDescent="0.25">
      <c r="A2289" s="1" t="s">
        <v>2288</v>
      </c>
      <c r="B2289">
        <v>393.75</v>
      </c>
      <c r="C2289">
        <v>20.584240000000001</v>
      </c>
      <c r="D2289">
        <v>40</v>
      </c>
      <c r="E2289">
        <v>0</v>
      </c>
      <c r="F2289">
        <v>0</v>
      </c>
      <c r="G2289">
        <v>52</v>
      </c>
      <c r="H2289" t="s">
        <v>9748</v>
      </c>
      <c r="I2289">
        <v>526.6875</v>
      </c>
      <c r="J2289" s="3">
        <f t="shared" si="35"/>
        <v>43746.668700694441</v>
      </c>
    </row>
    <row r="2290" spans="1:10" x14ac:dyDescent="0.25">
      <c r="A2290" s="1" t="s">
        <v>2289</v>
      </c>
      <c r="B2290">
        <v>393.75</v>
      </c>
      <c r="C2290">
        <v>20.531590000000001</v>
      </c>
      <c r="D2290">
        <v>40</v>
      </c>
      <c r="E2290">
        <v>0</v>
      </c>
      <c r="F2290">
        <v>0</v>
      </c>
      <c r="G2290">
        <v>56</v>
      </c>
      <c r="H2290" t="s">
        <v>9749</v>
      </c>
      <c r="I2290">
        <v>526.6875</v>
      </c>
      <c r="J2290" s="3">
        <f t="shared" si="35"/>
        <v>43746.668784270827</v>
      </c>
    </row>
    <row r="2291" spans="1:10" x14ac:dyDescent="0.25">
      <c r="A2291" s="1" t="s">
        <v>2290</v>
      </c>
      <c r="B2291">
        <v>393.75</v>
      </c>
      <c r="C2291">
        <v>20.478950000000001</v>
      </c>
      <c r="D2291">
        <v>39</v>
      </c>
      <c r="E2291">
        <v>0</v>
      </c>
      <c r="F2291">
        <v>0</v>
      </c>
      <c r="G2291">
        <v>51</v>
      </c>
      <c r="H2291" t="s">
        <v>9750</v>
      </c>
      <c r="I2291">
        <v>526.6875</v>
      </c>
      <c r="J2291" s="3">
        <f t="shared" si="35"/>
        <v>43746.668867488428</v>
      </c>
    </row>
    <row r="2292" spans="1:10" x14ac:dyDescent="0.25">
      <c r="A2292" s="1" t="s">
        <v>2291</v>
      </c>
      <c r="B2292">
        <v>434.375</v>
      </c>
      <c r="C2292">
        <v>20.531590000000001</v>
      </c>
      <c r="D2292">
        <v>39</v>
      </c>
      <c r="E2292">
        <v>0</v>
      </c>
      <c r="F2292">
        <v>0</v>
      </c>
      <c r="G2292">
        <v>50</v>
      </c>
      <c r="H2292" t="s">
        <v>9751</v>
      </c>
      <c r="I2292">
        <v>539.4375</v>
      </c>
      <c r="J2292" s="3">
        <f t="shared" si="35"/>
        <v>43746.668939236108</v>
      </c>
    </row>
    <row r="2293" spans="1:10" x14ac:dyDescent="0.25">
      <c r="A2293" s="1" t="s">
        <v>2292</v>
      </c>
      <c r="B2293">
        <v>393.75</v>
      </c>
      <c r="C2293">
        <v>20.531590000000001</v>
      </c>
      <c r="D2293">
        <v>39</v>
      </c>
      <c r="E2293">
        <v>0</v>
      </c>
      <c r="F2293">
        <v>0</v>
      </c>
      <c r="G2293">
        <v>45</v>
      </c>
      <c r="H2293" t="s">
        <v>9752</v>
      </c>
      <c r="I2293">
        <v>526.6875</v>
      </c>
      <c r="J2293" s="3">
        <f t="shared" si="35"/>
        <v>43746.669034849539</v>
      </c>
    </row>
    <row r="2294" spans="1:10" x14ac:dyDescent="0.25">
      <c r="A2294" s="1" t="s">
        <v>2293</v>
      </c>
      <c r="B2294">
        <v>393.75</v>
      </c>
      <c r="C2294">
        <v>20.584240000000001</v>
      </c>
      <c r="D2294">
        <v>41</v>
      </c>
      <c r="E2294">
        <v>0</v>
      </c>
      <c r="F2294">
        <v>0</v>
      </c>
      <c r="G2294">
        <v>52</v>
      </c>
      <c r="H2294" t="s">
        <v>9753</v>
      </c>
      <c r="I2294">
        <v>526.5</v>
      </c>
      <c r="J2294" s="3">
        <f t="shared" si="35"/>
        <v>43746.669106273148</v>
      </c>
    </row>
    <row r="2295" spans="1:10" x14ac:dyDescent="0.25">
      <c r="A2295" s="1" t="s">
        <v>2294</v>
      </c>
      <c r="B2295">
        <v>412.5</v>
      </c>
      <c r="C2295">
        <v>20.584240000000001</v>
      </c>
      <c r="D2295">
        <v>41</v>
      </c>
      <c r="E2295">
        <v>0</v>
      </c>
      <c r="F2295">
        <v>0</v>
      </c>
      <c r="G2295">
        <v>50</v>
      </c>
      <c r="H2295" t="s">
        <v>9754</v>
      </c>
      <c r="I2295">
        <v>532.125</v>
      </c>
      <c r="J2295" s="3">
        <f t="shared" si="35"/>
        <v>43746.66917778935</v>
      </c>
    </row>
    <row r="2296" spans="1:10" x14ac:dyDescent="0.25">
      <c r="A2296" s="1" t="s">
        <v>2295</v>
      </c>
      <c r="B2296">
        <v>393.75</v>
      </c>
      <c r="C2296">
        <v>20.531590000000001</v>
      </c>
      <c r="D2296">
        <v>41</v>
      </c>
      <c r="E2296">
        <v>0</v>
      </c>
      <c r="F2296">
        <v>0</v>
      </c>
      <c r="G2296">
        <v>55</v>
      </c>
      <c r="H2296" t="s">
        <v>9755</v>
      </c>
      <c r="I2296">
        <v>526.6875</v>
      </c>
      <c r="J2296" s="3">
        <f t="shared" si="35"/>
        <v>43746.66927450231</v>
      </c>
    </row>
    <row r="2297" spans="1:10" x14ac:dyDescent="0.25">
      <c r="A2297" s="1" t="s">
        <v>2296</v>
      </c>
      <c r="B2297">
        <v>431.25</v>
      </c>
      <c r="C2297">
        <v>20.584240000000001</v>
      </c>
      <c r="D2297">
        <v>40</v>
      </c>
      <c r="E2297">
        <v>0</v>
      </c>
      <c r="F2297">
        <v>0</v>
      </c>
      <c r="G2297">
        <v>60</v>
      </c>
      <c r="H2297" t="s">
        <v>9756</v>
      </c>
      <c r="I2297">
        <v>538.125</v>
      </c>
      <c r="J2297" s="3">
        <f t="shared" si="35"/>
        <v>43746.669356446757</v>
      </c>
    </row>
    <row r="2298" spans="1:10" x14ac:dyDescent="0.25">
      <c r="A2298" s="1" t="s">
        <v>2297</v>
      </c>
      <c r="B2298">
        <v>393.75</v>
      </c>
      <c r="C2298">
        <v>20.584240000000001</v>
      </c>
      <c r="D2298">
        <v>40</v>
      </c>
      <c r="E2298">
        <v>0</v>
      </c>
      <c r="F2298">
        <v>0</v>
      </c>
      <c r="G2298">
        <v>47</v>
      </c>
      <c r="H2298" t="s">
        <v>9757</v>
      </c>
      <c r="I2298">
        <v>526.6875</v>
      </c>
      <c r="J2298" s="3">
        <f t="shared" si="35"/>
        <v>43746.669428078698</v>
      </c>
    </row>
    <row r="2299" spans="1:10" x14ac:dyDescent="0.25">
      <c r="A2299" s="1" t="s">
        <v>2298</v>
      </c>
      <c r="B2299">
        <v>393.75</v>
      </c>
      <c r="C2299">
        <v>20.531590000000001</v>
      </c>
      <c r="D2299">
        <v>40</v>
      </c>
      <c r="E2299">
        <v>0</v>
      </c>
      <c r="F2299">
        <v>0</v>
      </c>
      <c r="G2299">
        <v>55</v>
      </c>
      <c r="H2299" t="s">
        <v>9758</v>
      </c>
      <c r="I2299">
        <v>526.6875</v>
      </c>
      <c r="J2299" s="3">
        <f t="shared" si="35"/>
        <v>43746.669511886568</v>
      </c>
    </row>
    <row r="2300" spans="1:10" x14ac:dyDescent="0.25">
      <c r="A2300" s="1" t="s">
        <v>2299</v>
      </c>
      <c r="B2300">
        <v>412.5</v>
      </c>
      <c r="C2300">
        <v>20.531590000000001</v>
      </c>
      <c r="D2300">
        <v>39</v>
      </c>
      <c r="E2300">
        <v>0</v>
      </c>
      <c r="F2300">
        <v>0</v>
      </c>
      <c r="G2300">
        <v>55</v>
      </c>
      <c r="H2300" t="s">
        <v>9759</v>
      </c>
      <c r="I2300">
        <v>532.3125</v>
      </c>
      <c r="J2300" s="3">
        <f t="shared" si="35"/>
        <v>43746.669595335647</v>
      </c>
    </row>
    <row r="2301" spans="1:10" x14ac:dyDescent="0.25">
      <c r="A2301" s="1" t="s">
        <v>2300</v>
      </c>
      <c r="B2301">
        <v>393.75</v>
      </c>
      <c r="C2301">
        <v>20.584240000000001</v>
      </c>
      <c r="D2301">
        <v>39</v>
      </c>
      <c r="E2301">
        <v>0</v>
      </c>
      <c r="F2301">
        <v>0</v>
      </c>
      <c r="G2301">
        <v>60</v>
      </c>
      <c r="H2301" t="s">
        <v>9760</v>
      </c>
      <c r="I2301">
        <v>526.6875</v>
      </c>
      <c r="J2301" s="3">
        <f t="shared" si="35"/>
        <v>43746.669666863425</v>
      </c>
    </row>
    <row r="2302" spans="1:10" x14ac:dyDescent="0.25">
      <c r="A2302" s="1" t="s">
        <v>2301</v>
      </c>
      <c r="B2302">
        <v>393.75</v>
      </c>
      <c r="C2302">
        <v>20.531590000000001</v>
      </c>
      <c r="D2302">
        <v>37</v>
      </c>
      <c r="E2302">
        <v>0</v>
      </c>
      <c r="F2302">
        <v>0</v>
      </c>
      <c r="G2302">
        <v>54</v>
      </c>
      <c r="H2302" t="s">
        <v>9761</v>
      </c>
      <c r="I2302">
        <v>526.6875</v>
      </c>
      <c r="J2302" s="3">
        <f t="shared" si="35"/>
        <v>43746.669750636567</v>
      </c>
    </row>
    <row r="2303" spans="1:10" x14ac:dyDescent="0.25">
      <c r="A2303" s="1" t="s">
        <v>2302</v>
      </c>
      <c r="B2303">
        <v>393.75</v>
      </c>
      <c r="C2303">
        <v>20.531590000000001</v>
      </c>
      <c r="D2303">
        <v>38</v>
      </c>
      <c r="E2303">
        <v>0</v>
      </c>
      <c r="F2303">
        <v>0</v>
      </c>
      <c r="G2303">
        <v>51</v>
      </c>
      <c r="H2303" t="s">
        <v>9762</v>
      </c>
      <c r="I2303">
        <v>526.6875</v>
      </c>
      <c r="J2303" s="3">
        <f t="shared" si="35"/>
        <v>43746.669833761574</v>
      </c>
    </row>
    <row r="2304" spans="1:10" x14ac:dyDescent="0.25">
      <c r="A2304" s="1" t="s">
        <v>2303</v>
      </c>
      <c r="B2304">
        <v>393.75</v>
      </c>
      <c r="C2304">
        <v>20.584240000000001</v>
      </c>
      <c r="D2304">
        <v>39</v>
      </c>
      <c r="E2304">
        <v>0</v>
      </c>
      <c r="F2304">
        <v>0</v>
      </c>
      <c r="G2304">
        <v>58</v>
      </c>
      <c r="H2304" t="s">
        <v>9763</v>
      </c>
      <c r="I2304">
        <v>526.6875</v>
      </c>
      <c r="J2304" s="3">
        <f t="shared" si="35"/>
        <v>43746.669917222222</v>
      </c>
    </row>
    <row r="2305" spans="1:10" x14ac:dyDescent="0.25">
      <c r="A2305" s="1" t="s">
        <v>2304</v>
      </c>
      <c r="B2305">
        <v>412.5</v>
      </c>
      <c r="C2305">
        <v>20.584240000000001</v>
      </c>
      <c r="D2305">
        <v>39</v>
      </c>
      <c r="E2305">
        <v>0</v>
      </c>
      <c r="F2305">
        <v>0</v>
      </c>
      <c r="G2305">
        <v>51</v>
      </c>
      <c r="H2305" t="s">
        <v>9764</v>
      </c>
      <c r="I2305">
        <v>532.3125</v>
      </c>
      <c r="J2305" s="3">
        <f t="shared" si="35"/>
        <v>43746.670000763886</v>
      </c>
    </row>
    <row r="2306" spans="1:10" x14ac:dyDescent="0.25">
      <c r="A2306" s="1" t="s">
        <v>2305</v>
      </c>
      <c r="B2306">
        <v>393.75</v>
      </c>
      <c r="C2306">
        <v>20.478950000000001</v>
      </c>
      <c r="D2306">
        <v>39</v>
      </c>
      <c r="E2306">
        <v>0</v>
      </c>
      <c r="F2306">
        <v>0</v>
      </c>
      <c r="G2306">
        <v>55</v>
      </c>
      <c r="H2306" t="s">
        <v>9765</v>
      </c>
      <c r="I2306">
        <v>526.5</v>
      </c>
      <c r="J2306" s="3">
        <f t="shared" si="35"/>
        <v>43746.670084120364</v>
      </c>
    </row>
    <row r="2307" spans="1:10" x14ac:dyDescent="0.25">
      <c r="A2307" s="1" t="s">
        <v>2306</v>
      </c>
      <c r="B2307">
        <v>393.75</v>
      </c>
      <c r="C2307">
        <v>20.584240000000001</v>
      </c>
      <c r="D2307">
        <v>39</v>
      </c>
      <c r="E2307">
        <v>0</v>
      </c>
      <c r="F2307">
        <v>0</v>
      </c>
      <c r="G2307">
        <v>55</v>
      </c>
      <c r="H2307" t="s">
        <v>9766</v>
      </c>
      <c r="I2307">
        <v>526.6875</v>
      </c>
      <c r="J2307" s="3">
        <f t="shared" ref="J2307:J2370" si="36">(H2307/86400000)+25569+(7/24)</f>
        <v>43746.670167476848</v>
      </c>
    </row>
    <row r="2308" spans="1:10" x14ac:dyDescent="0.25">
      <c r="A2308" s="1" t="s">
        <v>2307</v>
      </c>
      <c r="B2308">
        <v>393.75</v>
      </c>
      <c r="C2308">
        <v>20.531590000000001</v>
      </c>
      <c r="D2308">
        <v>39</v>
      </c>
      <c r="E2308">
        <v>0</v>
      </c>
      <c r="F2308">
        <v>0</v>
      </c>
      <c r="G2308">
        <v>58</v>
      </c>
      <c r="H2308" t="s">
        <v>9767</v>
      </c>
      <c r="I2308">
        <v>526.6875</v>
      </c>
      <c r="J2308" s="3">
        <f t="shared" si="36"/>
        <v>43746.67023909722</v>
      </c>
    </row>
    <row r="2309" spans="1:10" x14ac:dyDescent="0.25">
      <c r="A2309" s="1" t="s">
        <v>2308</v>
      </c>
      <c r="B2309">
        <v>393.75</v>
      </c>
      <c r="C2309">
        <v>20.584240000000001</v>
      </c>
      <c r="D2309">
        <v>39</v>
      </c>
      <c r="E2309">
        <v>0</v>
      </c>
      <c r="F2309">
        <v>0</v>
      </c>
      <c r="G2309">
        <v>59</v>
      </c>
      <c r="H2309" t="s">
        <v>9768</v>
      </c>
      <c r="I2309">
        <v>526.6875</v>
      </c>
      <c r="J2309" s="3">
        <f t="shared" si="36"/>
        <v>43746.670334212962</v>
      </c>
    </row>
    <row r="2310" spans="1:10" x14ac:dyDescent="0.25">
      <c r="A2310" s="1" t="s">
        <v>2309</v>
      </c>
      <c r="B2310">
        <v>393.75</v>
      </c>
      <c r="C2310">
        <v>20.584240000000001</v>
      </c>
      <c r="D2310">
        <v>39</v>
      </c>
      <c r="E2310">
        <v>0</v>
      </c>
      <c r="F2310">
        <v>0</v>
      </c>
      <c r="G2310">
        <v>66</v>
      </c>
      <c r="H2310" t="s">
        <v>9769</v>
      </c>
      <c r="I2310">
        <v>526.6875</v>
      </c>
      <c r="J2310" s="3">
        <f t="shared" si="36"/>
        <v>43746.670405856479</v>
      </c>
    </row>
    <row r="2311" spans="1:10" x14ac:dyDescent="0.25">
      <c r="A2311" s="1" t="s">
        <v>2310</v>
      </c>
      <c r="B2311">
        <v>393.75</v>
      </c>
      <c r="C2311">
        <v>20.584240000000001</v>
      </c>
      <c r="D2311">
        <v>40</v>
      </c>
      <c r="E2311">
        <v>0</v>
      </c>
      <c r="F2311">
        <v>0</v>
      </c>
      <c r="G2311">
        <v>58</v>
      </c>
      <c r="H2311" t="s">
        <v>9770</v>
      </c>
      <c r="I2311">
        <v>526.6875</v>
      </c>
      <c r="J2311" s="3">
        <f t="shared" si="36"/>
        <v>43746.67048966435</v>
      </c>
    </row>
    <row r="2312" spans="1:10" x14ac:dyDescent="0.25">
      <c r="A2312" s="1" t="s">
        <v>2311</v>
      </c>
      <c r="B2312">
        <v>393.75</v>
      </c>
      <c r="C2312">
        <v>20.531590000000001</v>
      </c>
      <c r="D2312">
        <v>40</v>
      </c>
      <c r="E2312">
        <v>0</v>
      </c>
      <c r="F2312">
        <v>0</v>
      </c>
      <c r="G2312">
        <v>63</v>
      </c>
      <c r="H2312" t="s">
        <v>9771</v>
      </c>
      <c r="I2312">
        <v>526.6875</v>
      </c>
      <c r="J2312" s="3">
        <f t="shared" si="36"/>
        <v>43746.670573113421</v>
      </c>
    </row>
    <row r="2313" spans="1:10" x14ac:dyDescent="0.25">
      <c r="A2313" s="1" t="s">
        <v>2312</v>
      </c>
      <c r="B2313">
        <v>393.75</v>
      </c>
      <c r="C2313">
        <v>20.584240000000001</v>
      </c>
      <c r="D2313">
        <v>40</v>
      </c>
      <c r="E2313">
        <v>0</v>
      </c>
      <c r="F2313">
        <v>0</v>
      </c>
      <c r="G2313">
        <v>57</v>
      </c>
      <c r="H2313" t="s">
        <v>9772</v>
      </c>
      <c r="I2313">
        <v>526.6875</v>
      </c>
      <c r="J2313" s="3">
        <f t="shared" si="36"/>
        <v>43746.670656331014</v>
      </c>
    </row>
    <row r="2314" spans="1:10" x14ac:dyDescent="0.25">
      <c r="A2314" s="1" t="s">
        <v>2313</v>
      </c>
      <c r="B2314">
        <v>393.75</v>
      </c>
      <c r="C2314">
        <v>20.584240000000001</v>
      </c>
      <c r="D2314">
        <v>40</v>
      </c>
      <c r="E2314">
        <v>0</v>
      </c>
      <c r="F2314">
        <v>0</v>
      </c>
      <c r="G2314">
        <v>55</v>
      </c>
      <c r="H2314" t="s">
        <v>9773</v>
      </c>
      <c r="I2314">
        <v>526.6875</v>
      </c>
      <c r="J2314" s="3">
        <f t="shared" si="36"/>
        <v>43746.67072809027</v>
      </c>
    </row>
    <row r="2315" spans="1:10" x14ac:dyDescent="0.25">
      <c r="A2315" s="1" t="s">
        <v>2314</v>
      </c>
      <c r="B2315">
        <v>415.625</v>
      </c>
      <c r="C2315">
        <v>20.531590000000001</v>
      </c>
      <c r="D2315">
        <v>40</v>
      </c>
      <c r="E2315">
        <v>0</v>
      </c>
      <c r="F2315">
        <v>0</v>
      </c>
      <c r="G2315">
        <v>55</v>
      </c>
      <c r="H2315" t="s">
        <v>9774</v>
      </c>
      <c r="I2315">
        <v>533.8125</v>
      </c>
      <c r="J2315" s="3">
        <f t="shared" si="36"/>
        <v>43746.670811574069</v>
      </c>
    </row>
    <row r="2316" spans="1:10" x14ac:dyDescent="0.25">
      <c r="A2316" s="1" t="s">
        <v>2315</v>
      </c>
      <c r="B2316">
        <v>393.75</v>
      </c>
      <c r="C2316">
        <v>20.584240000000001</v>
      </c>
      <c r="D2316">
        <v>39</v>
      </c>
      <c r="E2316">
        <v>0</v>
      </c>
      <c r="F2316">
        <v>0</v>
      </c>
      <c r="G2316">
        <v>61</v>
      </c>
      <c r="H2316" t="s">
        <v>9775</v>
      </c>
      <c r="I2316">
        <v>526.6875</v>
      </c>
      <c r="J2316" s="3">
        <f t="shared" si="36"/>
        <v>43746.670895104166</v>
      </c>
    </row>
    <row r="2317" spans="1:10" x14ac:dyDescent="0.25">
      <c r="A2317" s="1" t="s">
        <v>2316</v>
      </c>
      <c r="B2317">
        <v>393.75</v>
      </c>
      <c r="C2317">
        <v>20.584240000000001</v>
      </c>
      <c r="D2317">
        <v>39</v>
      </c>
      <c r="E2317">
        <v>0</v>
      </c>
      <c r="F2317">
        <v>0</v>
      </c>
      <c r="G2317">
        <v>59</v>
      </c>
      <c r="H2317" t="s">
        <v>9776</v>
      </c>
      <c r="I2317">
        <v>526.6875</v>
      </c>
      <c r="J2317" s="3">
        <f t="shared" si="36"/>
        <v>43746.670978553237</v>
      </c>
    </row>
    <row r="2318" spans="1:10" x14ac:dyDescent="0.25">
      <c r="A2318" s="1" t="s">
        <v>2317</v>
      </c>
      <c r="B2318">
        <v>393.75</v>
      </c>
      <c r="C2318">
        <v>20.531590000000001</v>
      </c>
      <c r="D2318">
        <v>41</v>
      </c>
      <c r="E2318">
        <v>0</v>
      </c>
      <c r="F2318">
        <v>0</v>
      </c>
      <c r="G2318">
        <v>55</v>
      </c>
      <c r="H2318" t="s">
        <v>9777</v>
      </c>
      <c r="I2318">
        <v>526.6875</v>
      </c>
      <c r="J2318" s="3">
        <f t="shared" si="36"/>
        <v>43746.671062106478</v>
      </c>
    </row>
    <row r="2319" spans="1:10" x14ac:dyDescent="0.25">
      <c r="A2319" s="1" t="s">
        <v>2318</v>
      </c>
      <c r="B2319">
        <v>393.75</v>
      </c>
      <c r="C2319">
        <v>20.584240000000001</v>
      </c>
      <c r="D2319">
        <v>39</v>
      </c>
      <c r="E2319">
        <v>0</v>
      </c>
      <c r="F2319">
        <v>0</v>
      </c>
      <c r="G2319">
        <v>52</v>
      </c>
      <c r="H2319" t="s">
        <v>9778</v>
      </c>
      <c r="I2319">
        <v>526.6875</v>
      </c>
      <c r="J2319" s="3">
        <f t="shared" si="36"/>
        <v>43746.67115415509</v>
      </c>
    </row>
    <row r="2320" spans="1:10" x14ac:dyDescent="0.25">
      <c r="A2320" s="1" t="s">
        <v>2319</v>
      </c>
      <c r="B2320">
        <v>393.75</v>
      </c>
      <c r="C2320">
        <v>20.584240000000001</v>
      </c>
      <c r="D2320">
        <v>40</v>
      </c>
      <c r="E2320">
        <v>0</v>
      </c>
      <c r="F2320">
        <v>0</v>
      </c>
      <c r="G2320">
        <v>57</v>
      </c>
      <c r="H2320" t="s">
        <v>9779</v>
      </c>
      <c r="I2320">
        <v>526.6875</v>
      </c>
      <c r="J2320" s="3">
        <f t="shared" si="36"/>
        <v>43746.671229016203</v>
      </c>
    </row>
    <row r="2321" spans="1:10" x14ac:dyDescent="0.25">
      <c r="A2321" s="1" t="s">
        <v>2320</v>
      </c>
      <c r="B2321">
        <v>393.75</v>
      </c>
      <c r="C2321">
        <v>20.584240000000001</v>
      </c>
      <c r="D2321">
        <v>40</v>
      </c>
      <c r="E2321">
        <v>0</v>
      </c>
      <c r="F2321">
        <v>0</v>
      </c>
      <c r="G2321">
        <v>56</v>
      </c>
      <c r="H2321" t="s">
        <v>9780</v>
      </c>
      <c r="I2321">
        <v>526.5</v>
      </c>
      <c r="J2321" s="3">
        <f t="shared" si="36"/>
        <v>43746.671312685183</v>
      </c>
    </row>
    <row r="2322" spans="1:10" x14ac:dyDescent="0.25">
      <c r="A2322" s="1" t="s">
        <v>2321</v>
      </c>
      <c r="B2322">
        <v>418.75</v>
      </c>
      <c r="C2322">
        <v>20.584240000000001</v>
      </c>
      <c r="D2322">
        <v>40</v>
      </c>
      <c r="E2322">
        <v>0</v>
      </c>
      <c r="F2322">
        <v>0</v>
      </c>
      <c r="G2322">
        <v>54</v>
      </c>
      <c r="H2322" t="s">
        <v>9781</v>
      </c>
      <c r="I2322">
        <v>534.375</v>
      </c>
      <c r="J2322" s="3">
        <f t="shared" si="36"/>
        <v>43746.671383634261</v>
      </c>
    </row>
    <row r="2323" spans="1:10" x14ac:dyDescent="0.25">
      <c r="A2323" s="1" t="s">
        <v>2322</v>
      </c>
      <c r="B2323">
        <v>393.75</v>
      </c>
      <c r="C2323">
        <v>20.584240000000001</v>
      </c>
      <c r="D2323">
        <v>40</v>
      </c>
      <c r="E2323">
        <v>0</v>
      </c>
      <c r="F2323">
        <v>0</v>
      </c>
      <c r="G2323">
        <v>51</v>
      </c>
      <c r="H2323" t="s">
        <v>9782</v>
      </c>
      <c r="I2323">
        <v>526.6875</v>
      </c>
      <c r="J2323" s="3">
        <f t="shared" si="36"/>
        <v>43746.671467442131</v>
      </c>
    </row>
    <row r="2324" spans="1:10" x14ac:dyDescent="0.25">
      <c r="A2324" s="1" t="s">
        <v>2323</v>
      </c>
      <c r="B2324">
        <v>393.75</v>
      </c>
      <c r="C2324">
        <v>20.584240000000001</v>
      </c>
      <c r="D2324">
        <v>38</v>
      </c>
      <c r="E2324">
        <v>0</v>
      </c>
      <c r="F2324">
        <v>0</v>
      </c>
      <c r="G2324">
        <v>69</v>
      </c>
      <c r="H2324" t="s">
        <v>9783</v>
      </c>
      <c r="I2324">
        <v>526.5</v>
      </c>
      <c r="J2324" s="3">
        <f t="shared" si="36"/>
        <v>43746.671551041662</v>
      </c>
    </row>
    <row r="2325" spans="1:10" x14ac:dyDescent="0.25">
      <c r="A2325" s="1" t="s">
        <v>2324</v>
      </c>
      <c r="B2325">
        <v>393.75</v>
      </c>
      <c r="C2325">
        <v>20.584240000000001</v>
      </c>
      <c r="D2325">
        <v>35</v>
      </c>
      <c r="E2325">
        <v>0</v>
      </c>
      <c r="F2325">
        <v>0</v>
      </c>
      <c r="G2325">
        <v>58</v>
      </c>
      <c r="H2325" t="s">
        <v>9784</v>
      </c>
      <c r="I2325">
        <v>526.6875</v>
      </c>
      <c r="J2325" s="3">
        <f t="shared" si="36"/>
        <v>43746.671622534719</v>
      </c>
    </row>
    <row r="2326" spans="1:10" x14ac:dyDescent="0.25">
      <c r="A2326" s="1" t="s">
        <v>2325</v>
      </c>
      <c r="B2326">
        <v>393.75</v>
      </c>
      <c r="C2326">
        <v>20.584240000000001</v>
      </c>
      <c r="D2326">
        <v>37</v>
      </c>
      <c r="E2326">
        <v>0</v>
      </c>
      <c r="F2326">
        <v>0</v>
      </c>
      <c r="G2326">
        <v>61</v>
      </c>
      <c r="H2326" t="s">
        <v>9785</v>
      </c>
      <c r="I2326">
        <v>526.5</v>
      </c>
      <c r="J2326" s="3">
        <f t="shared" si="36"/>
        <v>43746.67170598379</v>
      </c>
    </row>
    <row r="2327" spans="1:10" x14ac:dyDescent="0.25">
      <c r="A2327" s="1" t="s">
        <v>2326</v>
      </c>
      <c r="B2327">
        <v>393.75</v>
      </c>
      <c r="C2327">
        <v>20.584240000000001</v>
      </c>
      <c r="D2327">
        <v>39</v>
      </c>
      <c r="E2327">
        <v>0</v>
      </c>
      <c r="F2327">
        <v>0</v>
      </c>
      <c r="G2327">
        <v>61</v>
      </c>
      <c r="H2327" t="s">
        <v>9786</v>
      </c>
      <c r="I2327">
        <v>526.6875</v>
      </c>
      <c r="J2327" s="3">
        <f t="shared" si="36"/>
        <v>43746.671789421292</v>
      </c>
    </row>
    <row r="2328" spans="1:10" x14ac:dyDescent="0.25">
      <c r="A2328" s="1" t="s">
        <v>2327</v>
      </c>
      <c r="B2328">
        <v>393.75</v>
      </c>
      <c r="C2328">
        <v>20.584240000000001</v>
      </c>
      <c r="D2328">
        <v>35</v>
      </c>
      <c r="E2328">
        <v>0</v>
      </c>
      <c r="F2328">
        <v>0</v>
      </c>
      <c r="G2328">
        <v>56</v>
      </c>
      <c r="H2328" t="s">
        <v>9787</v>
      </c>
      <c r="I2328">
        <v>526.6875</v>
      </c>
      <c r="J2328" s="3">
        <f t="shared" si="36"/>
        <v>43746.671872858795</v>
      </c>
    </row>
    <row r="2329" spans="1:10" x14ac:dyDescent="0.25">
      <c r="A2329" s="1" t="s">
        <v>2328</v>
      </c>
      <c r="B2329">
        <v>393.75</v>
      </c>
      <c r="C2329">
        <v>20.531590000000001</v>
      </c>
      <c r="D2329">
        <v>34</v>
      </c>
      <c r="E2329">
        <v>0</v>
      </c>
      <c r="F2329">
        <v>0</v>
      </c>
      <c r="G2329">
        <v>56</v>
      </c>
      <c r="H2329" t="s">
        <v>9788</v>
      </c>
      <c r="I2329">
        <v>526.6875</v>
      </c>
      <c r="J2329" s="3">
        <f t="shared" si="36"/>
        <v>43746.671956458333</v>
      </c>
    </row>
    <row r="2330" spans="1:10" x14ac:dyDescent="0.25">
      <c r="A2330" s="1" t="s">
        <v>2329</v>
      </c>
      <c r="B2330">
        <v>393.75</v>
      </c>
      <c r="C2330">
        <v>20.531590000000001</v>
      </c>
      <c r="D2330">
        <v>35</v>
      </c>
      <c r="E2330">
        <v>0</v>
      </c>
      <c r="F2330">
        <v>0</v>
      </c>
      <c r="G2330">
        <v>55</v>
      </c>
      <c r="H2330" t="s">
        <v>9789</v>
      </c>
      <c r="I2330">
        <v>526.6875</v>
      </c>
      <c r="J2330" s="3">
        <f t="shared" si="36"/>
        <v>43746.672051782407</v>
      </c>
    </row>
    <row r="2331" spans="1:10" x14ac:dyDescent="0.25">
      <c r="A2331" s="1" t="s">
        <v>2330</v>
      </c>
      <c r="B2331">
        <v>393.75</v>
      </c>
      <c r="C2331">
        <v>20.584240000000001</v>
      </c>
      <c r="D2331">
        <v>35</v>
      </c>
      <c r="E2331">
        <v>0</v>
      </c>
      <c r="F2331">
        <v>0</v>
      </c>
      <c r="G2331">
        <v>61</v>
      </c>
      <c r="H2331" t="s">
        <v>9790</v>
      </c>
      <c r="I2331">
        <v>526.5</v>
      </c>
      <c r="J2331" s="3">
        <f t="shared" si="36"/>
        <v>43746.672135208333</v>
      </c>
    </row>
    <row r="2332" spans="1:10" x14ac:dyDescent="0.25">
      <c r="A2332" s="1" t="s">
        <v>2331</v>
      </c>
      <c r="B2332">
        <v>393.75</v>
      </c>
      <c r="C2332">
        <v>20.584240000000001</v>
      </c>
      <c r="D2332">
        <v>35</v>
      </c>
      <c r="E2332">
        <v>0</v>
      </c>
      <c r="F2332">
        <v>0</v>
      </c>
      <c r="G2332">
        <v>48</v>
      </c>
      <c r="H2332" t="s">
        <v>9791</v>
      </c>
      <c r="I2332">
        <v>526.6875</v>
      </c>
      <c r="J2332" s="3">
        <f t="shared" si="36"/>
        <v>43746.67221866898</v>
      </c>
    </row>
    <row r="2333" spans="1:10" x14ac:dyDescent="0.25">
      <c r="A2333" s="1" t="s">
        <v>2332</v>
      </c>
      <c r="B2333">
        <v>393.75</v>
      </c>
      <c r="C2333">
        <v>20.584240000000001</v>
      </c>
      <c r="D2333">
        <v>35</v>
      </c>
      <c r="E2333">
        <v>0</v>
      </c>
      <c r="F2333">
        <v>0</v>
      </c>
      <c r="G2333">
        <v>57</v>
      </c>
      <c r="H2333" t="s">
        <v>9792</v>
      </c>
      <c r="I2333">
        <v>526.5</v>
      </c>
      <c r="J2333" s="3">
        <f t="shared" si="36"/>
        <v>43746.67230223379</v>
      </c>
    </row>
    <row r="2334" spans="1:10" x14ac:dyDescent="0.25">
      <c r="A2334" s="1" t="s">
        <v>2333</v>
      </c>
      <c r="B2334">
        <v>412.5</v>
      </c>
      <c r="C2334">
        <v>20.531590000000001</v>
      </c>
      <c r="D2334">
        <v>35</v>
      </c>
      <c r="E2334">
        <v>0</v>
      </c>
      <c r="F2334">
        <v>0</v>
      </c>
      <c r="G2334">
        <v>55</v>
      </c>
      <c r="H2334" t="s">
        <v>9793</v>
      </c>
      <c r="I2334">
        <v>532.125</v>
      </c>
      <c r="J2334" s="3">
        <f t="shared" si="36"/>
        <v>43746.672385671292</v>
      </c>
    </row>
    <row r="2335" spans="1:10" x14ac:dyDescent="0.25">
      <c r="A2335" s="1" t="s">
        <v>2334</v>
      </c>
      <c r="B2335">
        <v>393.75</v>
      </c>
      <c r="C2335">
        <v>20.584240000000001</v>
      </c>
      <c r="D2335">
        <v>38</v>
      </c>
      <c r="E2335">
        <v>0</v>
      </c>
      <c r="F2335">
        <v>0</v>
      </c>
      <c r="G2335">
        <v>56</v>
      </c>
      <c r="H2335" t="s">
        <v>9794</v>
      </c>
      <c r="I2335">
        <v>526.6875</v>
      </c>
      <c r="J2335" s="3">
        <f t="shared" si="36"/>
        <v>43746.672469120364</v>
      </c>
    </row>
    <row r="2336" spans="1:10" x14ac:dyDescent="0.25">
      <c r="A2336" s="1" t="s">
        <v>2335</v>
      </c>
      <c r="B2336">
        <v>393.75</v>
      </c>
      <c r="C2336">
        <v>20.584240000000001</v>
      </c>
      <c r="D2336">
        <v>39</v>
      </c>
      <c r="E2336">
        <v>0</v>
      </c>
      <c r="F2336">
        <v>0</v>
      </c>
      <c r="G2336">
        <v>65</v>
      </c>
      <c r="H2336" t="s">
        <v>9795</v>
      </c>
      <c r="I2336">
        <v>526.6875</v>
      </c>
      <c r="J2336" s="3">
        <f t="shared" si="36"/>
        <v>43746.672558738421</v>
      </c>
    </row>
    <row r="2337" spans="1:10" x14ac:dyDescent="0.25">
      <c r="A2337" s="1" t="s">
        <v>2336</v>
      </c>
      <c r="B2337">
        <v>393.75</v>
      </c>
      <c r="C2337">
        <v>20.531590000000001</v>
      </c>
      <c r="D2337">
        <v>38</v>
      </c>
      <c r="E2337">
        <v>0</v>
      </c>
      <c r="F2337">
        <v>0</v>
      </c>
      <c r="G2337">
        <v>63</v>
      </c>
      <c r="H2337" t="s">
        <v>9796</v>
      </c>
      <c r="I2337">
        <v>526.6875</v>
      </c>
      <c r="J2337" s="3">
        <f t="shared" si="36"/>
        <v>43746.672636238429</v>
      </c>
    </row>
    <row r="2338" spans="1:10" x14ac:dyDescent="0.25">
      <c r="A2338" s="1" t="s">
        <v>2337</v>
      </c>
      <c r="B2338">
        <v>393.75</v>
      </c>
      <c r="C2338">
        <v>20.531590000000001</v>
      </c>
      <c r="D2338">
        <v>38</v>
      </c>
      <c r="E2338">
        <v>0</v>
      </c>
      <c r="F2338">
        <v>0</v>
      </c>
      <c r="G2338">
        <v>56</v>
      </c>
      <c r="H2338" t="s">
        <v>9797</v>
      </c>
      <c r="I2338">
        <v>526.6875</v>
      </c>
      <c r="J2338" s="3">
        <f t="shared" si="36"/>
        <v>43746.672719351853</v>
      </c>
    </row>
    <row r="2339" spans="1:10" x14ac:dyDescent="0.25">
      <c r="A2339" s="1" t="s">
        <v>2338</v>
      </c>
      <c r="B2339">
        <v>393.75</v>
      </c>
      <c r="C2339">
        <v>20.584240000000001</v>
      </c>
      <c r="D2339">
        <v>38</v>
      </c>
      <c r="E2339">
        <v>0</v>
      </c>
      <c r="F2339">
        <v>0</v>
      </c>
      <c r="G2339">
        <v>62</v>
      </c>
      <c r="H2339" t="s">
        <v>9798</v>
      </c>
      <c r="I2339">
        <v>526.6875</v>
      </c>
      <c r="J2339" s="3">
        <f t="shared" si="36"/>
        <v>43746.67279099537</v>
      </c>
    </row>
    <row r="2340" spans="1:10" x14ac:dyDescent="0.25">
      <c r="A2340" s="1" t="s">
        <v>2339</v>
      </c>
      <c r="B2340">
        <v>393.75</v>
      </c>
      <c r="C2340">
        <v>20.584240000000001</v>
      </c>
      <c r="D2340">
        <v>36</v>
      </c>
      <c r="E2340">
        <v>0</v>
      </c>
      <c r="F2340">
        <v>0</v>
      </c>
      <c r="G2340">
        <v>57</v>
      </c>
      <c r="H2340" t="s">
        <v>9799</v>
      </c>
      <c r="I2340">
        <v>526.6875</v>
      </c>
      <c r="J2340" s="3">
        <f t="shared" si="36"/>
        <v>43746.672874560179</v>
      </c>
    </row>
    <row r="2341" spans="1:10" x14ac:dyDescent="0.25">
      <c r="A2341" s="1" t="s">
        <v>2340</v>
      </c>
      <c r="B2341">
        <v>393.75</v>
      </c>
      <c r="C2341">
        <v>20.584240000000001</v>
      </c>
      <c r="D2341">
        <v>36</v>
      </c>
      <c r="E2341">
        <v>0</v>
      </c>
      <c r="F2341">
        <v>0</v>
      </c>
      <c r="G2341">
        <v>62</v>
      </c>
      <c r="H2341" t="s">
        <v>9800</v>
      </c>
      <c r="I2341">
        <v>526.6875</v>
      </c>
      <c r="J2341" s="3">
        <f t="shared" si="36"/>
        <v>43746.672958055555</v>
      </c>
    </row>
    <row r="2342" spans="1:10" x14ac:dyDescent="0.25">
      <c r="A2342" s="1" t="s">
        <v>2341</v>
      </c>
      <c r="B2342">
        <v>393.75</v>
      </c>
      <c r="C2342">
        <v>20.531590000000001</v>
      </c>
      <c r="D2342">
        <v>36</v>
      </c>
      <c r="E2342">
        <v>0</v>
      </c>
      <c r="F2342">
        <v>0</v>
      </c>
      <c r="G2342">
        <v>62</v>
      </c>
      <c r="H2342" t="s">
        <v>9801</v>
      </c>
      <c r="I2342">
        <v>526.6875</v>
      </c>
      <c r="J2342" s="3">
        <f t="shared" si="36"/>
        <v>43746.67304159722</v>
      </c>
    </row>
    <row r="2343" spans="1:10" x14ac:dyDescent="0.25">
      <c r="A2343" s="1" t="s">
        <v>2342</v>
      </c>
      <c r="B2343">
        <v>393.75</v>
      </c>
      <c r="C2343">
        <v>20.531590000000001</v>
      </c>
      <c r="D2343">
        <v>36</v>
      </c>
      <c r="E2343">
        <v>0</v>
      </c>
      <c r="F2343">
        <v>0</v>
      </c>
      <c r="G2343">
        <v>62</v>
      </c>
      <c r="H2343" t="s">
        <v>9802</v>
      </c>
      <c r="I2343">
        <v>526.6875</v>
      </c>
      <c r="J2343" s="3">
        <f t="shared" si="36"/>
        <v>43746.673125023146</v>
      </c>
    </row>
    <row r="2344" spans="1:10" x14ac:dyDescent="0.25">
      <c r="A2344" s="1" t="s">
        <v>2343</v>
      </c>
      <c r="B2344">
        <v>393.75</v>
      </c>
      <c r="C2344">
        <v>20.584240000000001</v>
      </c>
      <c r="D2344">
        <v>39</v>
      </c>
      <c r="E2344">
        <v>0</v>
      </c>
      <c r="F2344">
        <v>0</v>
      </c>
      <c r="G2344">
        <v>57</v>
      </c>
      <c r="H2344" t="s">
        <v>9803</v>
      </c>
      <c r="I2344">
        <v>526.6875</v>
      </c>
      <c r="J2344" s="3">
        <f t="shared" si="36"/>
        <v>43746.673208287037</v>
      </c>
    </row>
    <row r="2345" spans="1:10" x14ac:dyDescent="0.25">
      <c r="A2345" s="1" t="s">
        <v>2344</v>
      </c>
      <c r="B2345">
        <v>393.75</v>
      </c>
      <c r="C2345">
        <v>20.584240000000001</v>
      </c>
      <c r="D2345">
        <v>39</v>
      </c>
      <c r="E2345">
        <v>0</v>
      </c>
      <c r="F2345">
        <v>0</v>
      </c>
      <c r="G2345">
        <v>59</v>
      </c>
      <c r="H2345" t="s">
        <v>9804</v>
      </c>
      <c r="I2345">
        <v>526.6875</v>
      </c>
      <c r="J2345" s="3">
        <f t="shared" si="36"/>
        <v>43746.673279895833</v>
      </c>
    </row>
    <row r="2346" spans="1:10" x14ac:dyDescent="0.25">
      <c r="A2346" s="1" t="s">
        <v>2345</v>
      </c>
      <c r="B2346">
        <v>393.75</v>
      </c>
      <c r="C2346">
        <v>20.531590000000001</v>
      </c>
      <c r="D2346">
        <v>35</v>
      </c>
      <c r="E2346">
        <v>0</v>
      </c>
      <c r="F2346">
        <v>0</v>
      </c>
      <c r="G2346">
        <v>62</v>
      </c>
      <c r="H2346" t="s">
        <v>9805</v>
      </c>
      <c r="I2346">
        <v>526.6875</v>
      </c>
      <c r="J2346" s="3">
        <f t="shared" si="36"/>
        <v>43746.673363796297</v>
      </c>
    </row>
    <row r="2347" spans="1:10" x14ac:dyDescent="0.25">
      <c r="A2347" s="1" t="s">
        <v>2346</v>
      </c>
      <c r="B2347">
        <v>393.75</v>
      </c>
      <c r="C2347">
        <v>20.531590000000001</v>
      </c>
      <c r="D2347">
        <v>35</v>
      </c>
      <c r="E2347">
        <v>0</v>
      </c>
      <c r="F2347">
        <v>0</v>
      </c>
      <c r="G2347">
        <v>59</v>
      </c>
      <c r="H2347" t="s">
        <v>9806</v>
      </c>
      <c r="I2347">
        <v>526.5</v>
      </c>
      <c r="J2347" s="3">
        <f t="shared" si="36"/>
        <v>43746.673447013884</v>
      </c>
    </row>
    <row r="2348" spans="1:10" x14ac:dyDescent="0.25">
      <c r="A2348" s="1" t="s">
        <v>2347</v>
      </c>
      <c r="B2348">
        <v>393.75</v>
      </c>
      <c r="C2348">
        <v>20.584240000000001</v>
      </c>
      <c r="D2348">
        <v>38</v>
      </c>
      <c r="E2348">
        <v>0</v>
      </c>
      <c r="F2348">
        <v>0</v>
      </c>
      <c r="G2348">
        <v>59</v>
      </c>
      <c r="H2348" t="s">
        <v>9807</v>
      </c>
      <c r="I2348">
        <v>526.5</v>
      </c>
      <c r="J2348" s="3">
        <f t="shared" si="36"/>
        <v>43746.673530624998</v>
      </c>
    </row>
    <row r="2349" spans="1:10" x14ac:dyDescent="0.25">
      <c r="A2349" s="1" t="s">
        <v>2348</v>
      </c>
      <c r="B2349">
        <v>393.75</v>
      </c>
      <c r="C2349">
        <v>20.584240000000001</v>
      </c>
      <c r="D2349">
        <v>39</v>
      </c>
      <c r="E2349">
        <v>0</v>
      </c>
      <c r="F2349">
        <v>0</v>
      </c>
      <c r="G2349">
        <v>59</v>
      </c>
      <c r="H2349" t="s">
        <v>9808</v>
      </c>
      <c r="I2349">
        <v>526.6875</v>
      </c>
      <c r="J2349" s="3">
        <f t="shared" si="36"/>
        <v>43746.673626805554</v>
      </c>
    </row>
    <row r="2350" spans="1:10" x14ac:dyDescent="0.25">
      <c r="A2350" s="1" t="s">
        <v>2349</v>
      </c>
      <c r="B2350">
        <v>393.75</v>
      </c>
      <c r="C2350">
        <v>20.531590000000001</v>
      </c>
      <c r="D2350">
        <v>38</v>
      </c>
      <c r="E2350">
        <v>0</v>
      </c>
      <c r="F2350">
        <v>0</v>
      </c>
      <c r="G2350">
        <v>62</v>
      </c>
      <c r="H2350" t="s">
        <v>9809</v>
      </c>
      <c r="I2350">
        <v>526.6875</v>
      </c>
      <c r="J2350" s="3">
        <f t="shared" si="36"/>
        <v>43746.673709409719</v>
      </c>
    </row>
    <row r="2351" spans="1:10" x14ac:dyDescent="0.25">
      <c r="A2351" s="1" t="s">
        <v>2350</v>
      </c>
      <c r="B2351">
        <v>393.75</v>
      </c>
      <c r="C2351">
        <v>20.584240000000001</v>
      </c>
      <c r="D2351">
        <v>38</v>
      </c>
      <c r="E2351">
        <v>0</v>
      </c>
      <c r="F2351">
        <v>0</v>
      </c>
      <c r="G2351">
        <v>57</v>
      </c>
      <c r="H2351" t="s">
        <v>9810</v>
      </c>
      <c r="I2351">
        <v>526.6875</v>
      </c>
      <c r="J2351" s="3">
        <f t="shared" si="36"/>
        <v>43746.673792743059</v>
      </c>
    </row>
    <row r="2352" spans="1:10" x14ac:dyDescent="0.25">
      <c r="A2352" s="1" t="s">
        <v>2351</v>
      </c>
      <c r="B2352">
        <v>393.75</v>
      </c>
      <c r="C2352">
        <v>20.584240000000001</v>
      </c>
      <c r="D2352">
        <v>37</v>
      </c>
      <c r="E2352">
        <v>0</v>
      </c>
      <c r="F2352">
        <v>0</v>
      </c>
      <c r="G2352">
        <v>64</v>
      </c>
      <c r="H2352" t="s">
        <v>9811</v>
      </c>
      <c r="I2352">
        <v>526.6875</v>
      </c>
      <c r="J2352" s="3">
        <f t="shared" si="36"/>
        <v>43746.673876307868</v>
      </c>
    </row>
    <row r="2353" spans="1:10" x14ac:dyDescent="0.25">
      <c r="A2353" s="1" t="s">
        <v>2352</v>
      </c>
      <c r="B2353">
        <v>393.75</v>
      </c>
      <c r="C2353">
        <v>20.584240000000001</v>
      </c>
      <c r="D2353">
        <v>37</v>
      </c>
      <c r="E2353">
        <v>0</v>
      </c>
      <c r="F2353">
        <v>0</v>
      </c>
      <c r="G2353">
        <v>65</v>
      </c>
      <c r="H2353" t="s">
        <v>9812</v>
      </c>
      <c r="I2353">
        <v>526.6875</v>
      </c>
      <c r="J2353" s="3">
        <f t="shared" si="36"/>
        <v>43746.673959756947</v>
      </c>
    </row>
    <row r="2354" spans="1:10" x14ac:dyDescent="0.25">
      <c r="A2354" s="1" t="s">
        <v>2353</v>
      </c>
      <c r="B2354">
        <v>393.75</v>
      </c>
      <c r="C2354">
        <v>20.531590000000001</v>
      </c>
      <c r="D2354">
        <v>38</v>
      </c>
      <c r="E2354">
        <v>0</v>
      </c>
      <c r="F2354">
        <v>0</v>
      </c>
      <c r="G2354">
        <v>65</v>
      </c>
      <c r="H2354" t="s">
        <v>9813</v>
      </c>
      <c r="I2354">
        <v>526.6875</v>
      </c>
      <c r="J2354" s="3">
        <f t="shared" si="36"/>
        <v>43746.674043217594</v>
      </c>
    </row>
    <row r="2355" spans="1:10" x14ac:dyDescent="0.25">
      <c r="A2355" s="1" t="s">
        <v>2354</v>
      </c>
      <c r="B2355">
        <v>393.75</v>
      </c>
      <c r="C2355">
        <v>20.531590000000001</v>
      </c>
      <c r="D2355">
        <v>38</v>
      </c>
      <c r="E2355">
        <v>0</v>
      </c>
      <c r="F2355">
        <v>0</v>
      </c>
      <c r="G2355">
        <v>61</v>
      </c>
      <c r="H2355" t="s">
        <v>9814</v>
      </c>
      <c r="I2355">
        <v>526.6875</v>
      </c>
      <c r="J2355" s="3">
        <f t="shared" si="36"/>
        <v>43746.674126770835</v>
      </c>
    </row>
    <row r="2356" spans="1:10" x14ac:dyDescent="0.25">
      <c r="A2356" s="1" t="s">
        <v>2355</v>
      </c>
      <c r="B2356">
        <v>393.75</v>
      </c>
      <c r="C2356">
        <v>20.584240000000001</v>
      </c>
      <c r="D2356">
        <v>38</v>
      </c>
      <c r="E2356">
        <v>0</v>
      </c>
      <c r="F2356">
        <v>0</v>
      </c>
      <c r="G2356">
        <v>60</v>
      </c>
      <c r="H2356" t="s">
        <v>9815</v>
      </c>
      <c r="I2356">
        <v>526.6875</v>
      </c>
      <c r="J2356" s="3">
        <f t="shared" si="36"/>
        <v>43746.674210231482</v>
      </c>
    </row>
    <row r="2357" spans="1:10" x14ac:dyDescent="0.25">
      <c r="A2357" s="1" t="s">
        <v>2356</v>
      </c>
      <c r="B2357">
        <v>393.75</v>
      </c>
      <c r="C2357">
        <v>20.531590000000001</v>
      </c>
      <c r="D2357">
        <v>38</v>
      </c>
      <c r="E2357">
        <v>0</v>
      </c>
      <c r="F2357">
        <v>0</v>
      </c>
      <c r="G2357">
        <v>63</v>
      </c>
      <c r="H2357" t="s">
        <v>9816</v>
      </c>
      <c r="I2357">
        <v>526.5</v>
      </c>
      <c r="J2357" s="3">
        <f t="shared" si="36"/>
        <v>43746.6742934375</v>
      </c>
    </row>
    <row r="2358" spans="1:10" x14ac:dyDescent="0.25">
      <c r="A2358" s="1" t="s">
        <v>2357</v>
      </c>
      <c r="B2358">
        <v>393.75</v>
      </c>
      <c r="C2358">
        <v>20.584240000000001</v>
      </c>
      <c r="D2358">
        <v>38</v>
      </c>
      <c r="E2358">
        <v>0</v>
      </c>
      <c r="F2358">
        <v>0</v>
      </c>
      <c r="G2358">
        <v>66</v>
      </c>
      <c r="H2358" t="s">
        <v>9817</v>
      </c>
      <c r="I2358">
        <v>526.6875</v>
      </c>
      <c r="J2358" s="3">
        <f t="shared" si="36"/>
        <v>43746.674365185179</v>
      </c>
    </row>
    <row r="2359" spans="1:10" x14ac:dyDescent="0.25">
      <c r="A2359" s="1" t="s">
        <v>2358</v>
      </c>
      <c r="B2359">
        <v>393.75</v>
      </c>
      <c r="C2359">
        <v>20.531590000000001</v>
      </c>
      <c r="D2359">
        <v>31</v>
      </c>
      <c r="E2359">
        <v>0</v>
      </c>
      <c r="F2359">
        <v>0</v>
      </c>
      <c r="G2359">
        <v>59</v>
      </c>
      <c r="H2359" t="s">
        <v>9818</v>
      </c>
      <c r="I2359">
        <v>526.6875</v>
      </c>
      <c r="J2359" s="3">
        <f t="shared" si="36"/>
        <v>43746.674448981481</v>
      </c>
    </row>
    <row r="2360" spans="1:10" x14ac:dyDescent="0.25">
      <c r="A2360" s="1" t="s">
        <v>2359</v>
      </c>
      <c r="B2360">
        <v>393.75</v>
      </c>
      <c r="C2360">
        <v>20.584240000000001</v>
      </c>
      <c r="D2360">
        <v>33</v>
      </c>
      <c r="E2360">
        <v>0</v>
      </c>
      <c r="F2360">
        <v>0</v>
      </c>
      <c r="G2360">
        <v>67</v>
      </c>
      <c r="H2360" t="s">
        <v>9819</v>
      </c>
      <c r="I2360">
        <v>526.6875</v>
      </c>
      <c r="J2360" s="3">
        <f t="shared" si="36"/>
        <v>43746.674532210651</v>
      </c>
    </row>
    <row r="2361" spans="1:10" x14ac:dyDescent="0.25">
      <c r="A2361" s="1" t="s">
        <v>2360</v>
      </c>
      <c r="B2361">
        <v>393.75</v>
      </c>
      <c r="C2361">
        <v>20.531590000000001</v>
      </c>
      <c r="D2361">
        <v>36</v>
      </c>
      <c r="E2361">
        <v>0</v>
      </c>
      <c r="F2361">
        <v>0</v>
      </c>
      <c r="G2361">
        <v>57</v>
      </c>
      <c r="H2361" t="s">
        <v>9820</v>
      </c>
      <c r="I2361">
        <v>526.6875</v>
      </c>
      <c r="J2361" s="3">
        <f t="shared" si="36"/>
        <v>43746.674615543983</v>
      </c>
    </row>
    <row r="2362" spans="1:10" x14ac:dyDescent="0.25">
      <c r="A2362" s="1" t="s">
        <v>2361</v>
      </c>
      <c r="B2362">
        <v>393.75</v>
      </c>
      <c r="C2362">
        <v>20.584240000000001</v>
      </c>
      <c r="D2362">
        <v>36</v>
      </c>
      <c r="E2362">
        <v>0</v>
      </c>
      <c r="F2362">
        <v>0</v>
      </c>
      <c r="G2362">
        <v>65</v>
      </c>
      <c r="H2362" t="s">
        <v>9821</v>
      </c>
      <c r="I2362">
        <v>526.6875</v>
      </c>
      <c r="J2362" s="3">
        <f t="shared" si="36"/>
        <v>43746.674699212956</v>
      </c>
    </row>
    <row r="2363" spans="1:10" x14ac:dyDescent="0.25">
      <c r="A2363" s="1" t="s">
        <v>2362</v>
      </c>
      <c r="B2363">
        <v>393.75</v>
      </c>
      <c r="C2363">
        <v>20.531590000000001</v>
      </c>
      <c r="D2363">
        <v>38</v>
      </c>
      <c r="E2363">
        <v>0</v>
      </c>
      <c r="F2363">
        <v>0</v>
      </c>
      <c r="G2363">
        <v>70</v>
      </c>
      <c r="H2363" t="s">
        <v>9822</v>
      </c>
      <c r="I2363">
        <v>526.6875</v>
      </c>
      <c r="J2363" s="3">
        <f t="shared" si="36"/>
        <v>43746.674794618055</v>
      </c>
    </row>
    <row r="2364" spans="1:10" x14ac:dyDescent="0.25">
      <c r="A2364" s="1" t="s">
        <v>2363</v>
      </c>
      <c r="B2364">
        <v>393.75</v>
      </c>
      <c r="C2364">
        <v>20.531590000000001</v>
      </c>
      <c r="D2364">
        <v>38</v>
      </c>
      <c r="E2364">
        <v>0</v>
      </c>
      <c r="F2364">
        <v>0</v>
      </c>
      <c r="G2364">
        <v>64</v>
      </c>
      <c r="H2364" t="s">
        <v>9823</v>
      </c>
      <c r="I2364">
        <v>526.5</v>
      </c>
      <c r="J2364" s="3">
        <f t="shared" si="36"/>
        <v>43746.674878518512</v>
      </c>
    </row>
    <row r="2365" spans="1:10" x14ac:dyDescent="0.25">
      <c r="A2365" s="1" t="s">
        <v>2364</v>
      </c>
      <c r="B2365">
        <v>393.75</v>
      </c>
      <c r="C2365">
        <v>20.531590000000001</v>
      </c>
      <c r="D2365">
        <v>38</v>
      </c>
      <c r="E2365">
        <v>0</v>
      </c>
      <c r="F2365">
        <v>0</v>
      </c>
      <c r="G2365">
        <v>68</v>
      </c>
      <c r="H2365" t="s">
        <v>9824</v>
      </c>
      <c r="I2365">
        <v>526.6875</v>
      </c>
      <c r="J2365" s="3">
        <f t="shared" si="36"/>
        <v>43746.674961516204</v>
      </c>
    </row>
    <row r="2366" spans="1:10" x14ac:dyDescent="0.25">
      <c r="A2366" s="1" t="s">
        <v>2365</v>
      </c>
      <c r="B2366">
        <v>393.75</v>
      </c>
      <c r="C2366">
        <v>20.584240000000001</v>
      </c>
      <c r="D2366">
        <v>38</v>
      </c>
      <c r="E2366">
        <v>0</v>
      </c>
      <c r="F2366">
        <v>0</v>
      </c>
      <c r="G2366">
        <v>69</v>
      </c>
      <c r="H2366" t="s">
        <v>9825</v>
      </c>
      <c r="I2366">
        <v>526.6875</v>
      </c>
      <c r="J2366" s="3">
        <f t="shared" si="36"/>
        <v>43746.675045324075</v>
      </c>
    </row>
    <row r="2367" spans="1:10" x14ac:dyDescent="0.25">
      <c r="A2367" s="1" t="s">
        <v>2366</v>
      </c>
      <c r="B2367">
        <v>393.75</v>
      </c>
      <c r="C2367">
        <v>20.531590000000001</v>
      </c>
      <c r="D2367">
        <v>38</v>
      </c>
      <c r="E2367">
        <v>0</v>
      </c>
      <c r="F2367">
        <v>0</v>
      </c>
      <c r="G2367">
        <v>62</v>
      </c>
      <c r="H2367" t="s">
        <v>9826</v>
      </c>
      <c r="I2367">
        <v>526.6875</v>
      </c>
      <c r="J2367" s="3">
        <f t="shared" si="36"/>
        <v>43746.675128518516</v>
      </c>
    </row>
    <row r="2368" spans="1:10" x14ac:dyDescent="0.25">
      <c r="A2368" s="1" t="s">
        <v>2367</v>
      </c>
      <c r="B2368">
        <v>393.75</v>
      </c>
      <c r="C2368">
        <v>20.584240000000001</v>
      </c>
      <c r="D2368">
        <v>36</v>
      </c>
      <c r="E2368">
        <v>0</v>
      </c>
      <c r="F2368">
        <v>0</v>
      </c>
      <c r="G2368">
        <v>65</v>
      </c>
      <c r="H2368" t="s">
        <v>9827</v>
      </c>
      <c r="I2368">
        <v>526.6875</v>
      </c>
      <c r="J2368" s="3">
        <f t="shared" si="36"/>
        <v>43746.675200046295</v>
      </c>
    </row>
    <row r="2369" spans="1:10" x14ac:dyDescent="0.25">
      <c r="A2369" s="1" t="s">
        <v>2368</v>
      </c>
      <c r="B2369">
        <v>393.75</v>
      </c>
      <c r="C2369">
        <v>20.531590000000001</v>
      </c>
      <c r="D2369">
        <v>36</v>
      </c>
      <c r="E2369">
        <v>0</v>
      </c>
      <c r="F2369">
        <v>0</v>
      </c>
      <c r="G2369">
        <v>72</v>
      </c>
      <c r="H2369" t="s">
        <v>9828</v>
      </c>
      <c r="I2369">
        <v>526.6875</v>
      </c>
      <c r="J2369" s="3">
        <f t="shared" si="36"/>
        <v>43746.675283495373</v>
      </c>
    </row>
    <row r="2370" spans="1:10" x14ac:dyDescent="0.25">
      <c r="A2370" s="1" t="s">
        <v>2369</v>
      </c>
      <c r="B2370">
        <v>393.75</v>
      </c>
      <c r="C2370">
        <v>20.584240000000001</v>
      </c>
      <c r="D2370">
        <v>36</v>
      </c>
      <c r="E2370">
        <v>0</v>
      </c>
      <c r="F2370">
        <v>0</v>
      </c>
      <c r="G2370">
        <v>63</v>
      </c>
      <c r="H2370" t="s">
        <v>9829</v>
      </c>
      <c r="I2370">
        <v>526.6875</v>
      </c>
      <c r="J2370" s="3">
        <f t="shared" si="36"/>
        <v>43746.675367060183</v>
      </c>
    </row>
    <row r="2371" spans="1:10" x14ac:dyDescent="0.25">
      <c r="A2371" s="1" t="s">
        <v>2370</v>
      </c>
      <c r="B2371">
        <v>393.75</v>
      </c>
      <c r="C2371">
        <v>20.584240000000001</v>
      </c>
      <c r="D2371">
        <v>36</v>
      </c>
      <c r="E2371">
        <v>0</v>
      </c>
      <c r="F2371">
        <v>0</v>
      </c>
      <c r="G2371">
        <v>60</v>
      </c>
      <c r="H2371" t="s">
        <v>9830</v>
      </c>
      <c r="I2371">
        <v>526.6875</v>
      </c>
      <c r="J2371" s="3">
        <f t="shared" ref="J2371:J2434" si="37">(H2371/86400000)+25569+(7/24)</f>
        <v>43746.675450509261</v>
      </c>
    </row>
    <row r="2372" spans="1:10" x14ac:dyDescent="0.25">
      <c r="A2372" s="1" t="s">
        <v>2371</v>
      </c>
      <c r="B2372">
        <v>393.75</v>
      </c>
      <c r="C2372">
        <v>20.584240000000001</v>
      </c>
      <c r="D2372">
        <v>37</v>
      </c>
      <c r="E2372">
        <v>0</v>
      </c>
      <c r="F2372">
        <v>0</v>
      </c>
      <c r="G2372">
        <v>55</v>
      </c>
      <c r="H2372" t="s">
        <v>9831</v>
      </c>
      <c r="I2372">
        <v>526.6875</v>
      </c>
      <c r="J2372" s="3">
        <f t="shared" si="37"/>
        <v>43746.675535011571</v>
      </c>
    </row>
    <row r="2373" spans="1:10" x14ac:dyDescent="0.25">
      <c r="A2373" s="1" t="s">
        <v>2372</v>
      </c>
      <c r="B2373">
        <v>393.75</v>
      </c>
      <c r="C2373">
        <v>20.584240000000001</v>
      </c>
      <c r="D2373">
        <v>36</v>
      </c>
      <c r="E2373">
        <v>0</v>
      </c>
      <c r="F2373">
        <v>0</v>
      </c>
      <c r="G2373">
        <v>65</v>
      </c>
      <c r="H2373" t="s">
        <v>9832</v>
      </c>
      <c r="I2373">
        <v>526.6875</v>
      </c>
      <c r="J2373" s="3">
        <f t="shared" si="37"/>
        <v>43746.675617534718</v>
      </c>
    </row>
    <row r="2374" spans="1:10" x14ac:dyDescent="0.25">
      <c r="A2374" s="1" t="s">
        <v>2373</v>
      </c>
      <c r="B2374">
        <v>412.5</v>
      </c>
      <c r="C2374">
        <v>20.584240000000001</v>
      </c>
      <c r="D2374">
        <v>36</v>
      </c>
      <c r="E2374">
        <v>0</v>
      </c>
      <c r="F2374">
        <v>0</v>
      </c>
      <c r="G2374">
        <v>67</v>
      </c>
      <c r="H2374" t="s">
        <v>9833</v>
      </c>
      <c r="I2374">
        <v>532.3125</v>
      </c>
      <c r="J2374" s="3">
        <f t="shared" si="37"/>
        <v>43746.675700740736</v>
      </c>
    </row>
    <row r="2375" spans="1:10" x14ac:dyDescent="0.25">
      <c r="A2375" s="1" t="s">
        <v>2374</v>
      </c>
      <c r="B2375">
        <v>393.75</v>
      </c>
      <c r="C2375">
        <v>20.584240000000001</v>
      </c>
      <c r="D2375">
        <v>36</v>
      </c>
      <c r="E2375">
        <v>0</v>
      </c>
      <c r="F2375">
        <v>0</v>
      </c>
      <c r="G2375">
        <v>66</v>
      </c>
      <c r="H2375" t="s">
        <v>9834</v>
      </c>
      <c r="I2375">
        <v>526.6875</v>
      </c>
      <c r="J2375" s="3">
        <f t="shared" si="37"/>
        <v>43746.675784432868</v>
      </c>
    </row>
    <row r="2376" spans="1:10" x14ac:dyDescent="0.25">
      <c r="A2376" s="1" t="s">
        <v>2375</v>
      </c>
      <c r="B2376">
        <v>393.75</v>
      </c>
      <c r="C2376">
        <v>20.584240000000001</v>
      </c>
      <c r="D2376">
        <v>38</v>
      </c>
      <c r="E2376">
        <v>0</v>
      </c>
      <c r="F2376">
        <v>0</v>
      </c>
      <c r="G2376">
        <v>70</v>
      </c>
      <c r="H2376" t="s">
        <v>9835</v>
      </c>
      <c r="I2376">
        <v>526.6875</v>
      </c>
      <c r="J2376" s="3">
        <f t="shared" si="37"/>
        <v>43746.67586766203</v>
      </c>
    </row>
    <row r="2377" spans="1:10" x14ac:dyDescent="0.25">
      <c r="A2377" s="1" t="s">
        <v>2376</v>
      </c>
      <c r="B2377">
        <v>393.75</v>
      </c>
      <c r="C2377">
        <v>20.531590000000001</v>
      </c>
      <c r="D2377">
        <v>38</v>
      </c>
      <c r="E2377">
        <v>0</v>
      </c>
      <c r="F2377">
        <v>0</v>
      </c>
      <c r="G2377">
        <v>67</v>
      </c>
      <c r="H2377" t="s">
        <v>9836</v>
      </c>
      <c r="I2377">
        <v>526.6875</v>
      </c>
      <c r="J2377" s="3">
        <f t="shared" si="37"/>
        <v>43746.675951203702</v>
      </c>
    </row>
    <row r="2378" spans="1:10" x14ac:dyDescent="0.25">
      <c r="A2378" s="1" t="s">
        <v>2377</v>
      </c>
      <c r="B2378">
        <v>393.75</v>
      </c>
      <c r="C2378">
        <v>20.584240000000001</v>
      </c>
      <c r="D2378">
        <v>38</v>
      </c>
      <c r="E2378">
        <v>0</v>
      </c>
      <c r="F2378">
        <v>0</v>
      </c>
      <c r="G2378">
        <v>67</v>
      </c>
      <c r="H2378" t="s">
        <v>9837</v>
      </c>
      <c r="I2378">
        <v>526.6875</v>
      </c>
      <c r="J2378" s="3">
        <f t="shared" si="37"/>
        <v>43746.676034884258</v>
      </c>
    </row>
    <row r="2379" spans="1:10" x14ac:dyDescent="0.25">
      <c r="A2379" s="1" t="s">
        <v>2378</v>
      </c>
      <c r="B2379">
        <v>393.75</v>
      </c>
      <c r="C2379">
        <v>20.584240000000001</v>
      </c>
      <c r="D2379">
        <v>38</v>
      </c>
      <c r="E2379">
        <v>0</v>
      </c>
      <c r="F2379">
        <v>0</v>
      </c>
      <c r="G2379">
        <v>57</v>
      </c>
      <c r="H2379" t="s">
        <v>9838</v>
      </c>
      <c r="I2379">
        <v>526.6875</v>
      </c>
      <c r="J2379" s="3">
        <f t="shared" si="37"/>
        <v>43746.676118344905</v>
      </c>
    </row>
    <row r="2380" spans="1:10" x14ac:dyDescent="0.25">
      <c r="A2380" s="1" t="s">
        <v>2379</v>
      </c>
      <c r="B2380">
        <v>393.75</v>
      </c>
      <c r="C2380">
        <v>20.584240000000001</v>
      </c>
      <c r="D2380">
        <v>39</v>
      </c>
      <c r="E2380">
        <v>0</v>
      </c>
      <c r="F2380">
        <v>0</v>
      </c>
      <c r="G2380">
        <v>67</v>
      </c>
      <c r="H2380" t="s">
        <v>9839</v>
      </c>
      <c r="I2380">
        <v>526.6875</v>
      </c>
      <c r="J2380" s="3">
        <f t="shared" si="37"/>
        <v>43746.676201805552</v>
      </c>
    </row>
    <row r="2381" spans="1:10" x14ac:dyDescent="0.25">
      <c r="A2381" s="1" t="s">
        <v>2380</v>
      </c>
      <c r="B2381">
        <v>412.5</v>
      </c>
      <c r="C2381">
        <v>20.531590000000001</v>
      </c>
      <c r="D2381">
        <v>39</v>
      </c>
      <c r="E2381">
        <v>0</v>
      </c>
      <c r="F2381">
        <v>0</v>
      </c>
      <c r="G2381">
        <v>65</v>
      </c>
      <c r="H2381" t="s">
        <v>9840</v>
      </c>
      <c r="I2381">
        <v>532.5</v>
      </c>
      <c r="J2381" s="3">
        <f t="shared" si="37"/>
        <v>43746.676273414349</v>
      </c>
    </row>
    <row r="2382" spans="1:10" x14ac:dyDescent="0.25">
      <c r="A2382" s="1" t="s">
        <v>2381</v>
      </c>
      <c r="B2382">
        <v>393.75</v>
      </c>
      <c r="C2382">
        <v>20.584240000000001</v>
      </c>
      <c r="D2382">
        <v>39</v>
      </c>
      <c r="E2382">
        <v>0</v>
      </c>
      <c r="F2382">
        <v>0</v>
      </c>
      <c r="G2382">
        <v>74</v>
      </c>
      <c r="H2382" t="s">
        <v>9841</v>
      </c>
      <c r="I2382">
        <v>526.6875</v>
      </c>
      <c r="J2382" s="3">
        <f t="shared" si="37"/>
        <v>43746.676344594904</v>
      </c>
    </row>
    <row r="2383" spans="1:10" x14ac:dyDescent="0.25">
      <c r="A2383" s="1" t="s">
        <v>2382</v>
      </c>
      <c r="B2383">
        <v>393.75</v>
      </c>
      <c r="C2383">
        <v>20.584240000000001</v>
      </c>
      <c r="D2383">
        <v>39</v>
      </c>
      <c r="E2383">
        <v>0</v>
      </c>
      <c r="F2383">
        <v>0</v>
      </c>
      <c r="G2383">
        <v>75</v>
      </c>
      <c r="H2383" t="s">
        <v>9842</v>
      </c>
      <c r="I2383">
        <v>526.5</v>
      </c>
      <c r="J2383" s="3">
        <f t="shared" si="37"/>
        <v>43746.676428495368</v>
      </c>
    </row>
    <row r="2384" spans="1:10" x14ac:dyDescent="0.25">
      <c r="A2384" s="1" t="s">
        <v>2383</v>
      </c>
      <c r="B2384">
        <v>425</v>
      </c>
      <c r="C2384">
        <v>20.584240000000001</v>
      </c>
      <c r="D2384">
        <v>39</v>
      </c>
      <c r="E2384">
        <v>0</v>
      </c>
      <c r="F2384">
        <v>0</v>
      </c>
      <c r="G2384">
        <v>66</v>
      </c>
      <c r="H2384" t="s">
        <v>9843</v>
      </c>
      <c r="I2384">
        <v>536.625</v>
      </c>
      <c r="J2384" s="3">
        <f t="shared" si="37"/>
        <v>43746.676511851845</v>
      </c>
    </row>
    <row r="2385" spans="1:10" x14ac:dyDescent="0.25">
      <c r="A2385" s="1" t="s">
        <v>2384</v>
      </c>
      <c r="B2385">
        <v>393.75</v>
      </c>
      <c r="C2385">
        <v>20.531590000000001</v>
      </c>
      <c r="D2385">
        <v>38</v>
      </c>
      <c r="E2385">
        <v>0</v>
      </c>
      <c r="F2385">
        <v>0</v>
      </c>
      <c r="G2385">
        <v>68</v>
      </c>
      <c r="H2385" t="s">
        <v>9844</v>
      </c>
      <c r="I2385">
        <v>526.6875</v>
      </c>
      <c r="J2385" s="3">
        <f t="shared" si="37"/>
        <v>43746.676595300924</v>
      </c>
    </row>
    <row r="2386" spans="1:10" x14ac:dyDescent="0.25">
      <c r="A2386" s="1" t="s">
        <v>2385</v>
      </c>
      <c r="B2386">
        <v>393.75</v>
      </c>
      <c r="C2386">
        <v>20.531590000000001</v>
      </c>
      <c r="D2386">
        <v>39</v>
      </c>
      <c r="E2386">
        <v>0</v>
      </c>
      <c r="F2386">
        <v>0</v>
      </c>
      <c r="G2386">
        <v>66</v>
      </c>
      <c r="H2386" t="s">
        <v>9845</v>
      </c>
      <c r="I2386">
        <v>526.6875</v>
      </c>
      <c r="J2386" s="3">
        <f t="shared" si="37"/>
        <v>43746.676678530093</v>
      </c>
    </row>
    <row r="2387" spans="1:10" x14ac:dyDescent="0.25">
      <c r="A2387" s="1" t="s">
        <v>2386</v>
      </c>
      <c r="B2387">
        <v>393.75</v>
      </c>
      <c r="C2387">
        <v>20.531590000000001</v>
      </c>
      <c r="D2387">
        <v>39</v>
      </c>
      <c r="E2387">
        <v>0</v>
      </c>
      <c r="F2387">
        <v>0</v>
      </c>
      <c r="G2387">
        <v>70</v>
      </c>
      <c r="H2387" t="s">
        <v>9846</v>
      </c>
      <c r="I2387">
        <v>526.6875</v>
      </c>
      <c r="J2387" s="3">
        <f t="shared" si="37"/>
        <v>43746.676750289349</v>
      </c>
    </row>
    <row r="2388" spans="1:10" x14ac:dyDescent="0.25">
      <c r="A2388" s="1" t="s">
        <v>2387</v>
      </c>
      <c r="B2388">
        <v>393.75</v>
      </c>
      <c r="C2388">
        <v>20.531590000000001</v>
      </c>
      <c r="D2388">
        <v>34</v>
      </c>
      <c r="E2388">
        <v>0</v>
      </c>
      <c r="F2388">
        <v>0</v>
      </c>
      <c r="G2388">
        <v>73</v>
      </c>
      <c r="H2388" t="s">
        <v>9847</v>
      </c>
      <c r="I2388">
        <v>526.6875</v>
      </c>
      <c r="J2388" s="3">
        <f t="shared" si="37"/>
        <v>43746.67683394676</v>
      </c>
    </row>
    <row r="2389" spans="1:10" x14ac:dyDescent="0.25">
      <c r="A2389" s="1" t="s">
        <v>2388</v>
      </c>
      <c r="B2389">
        <v>393.75</v>
      </c>
      <c r="C2389">
        <v>20.584240000000001</v>
      </c>
      <c r="D2389">
        <v>36</v>
      </c>
      <c r="E2389">
        <v>0</v>
      </c>
      <c r="F2389">
        <v>0</v>
      </c>
      <c r="G2389">
        <v>60</v>
      </c>
      <c r="H2389" t="s">
        <v>9848</v>
      </c>
      <c r="I2389">
        <v>526.6875</v>
      </c>
      <c r="J2389" s="3">
        <f t="shared" si="37"/>
        <v>43746.676917418976</v>
      </c>
    </row>
    <row r="2390" spans="1:10" x14ac:dyDescent="0.25">
      <c r="A2390" s="1" t="s">
        <v>2389</v>
      </c>
      <c r="B2390">
        <v>393.75</v>
      </c>
      <c r="C2390">
        <v>20.531590000000001</v>
      </c>
      <c r="D2390">
        <v>37</v>
      </c>
      <c r="E2390">
        <v>0</v>
      </c>
      <c r="F2390">
        <v>0</v>
      </c>
      <c r="G2390">
        <v>66</v>
      </c>
      <c r="H2390" t="s">
        <v>9849</v>
      </c>
      <c r="I2390">
        <v>526.6875</v>
      </c>
      <c r="J2390" s="3">
        <f t="shared" si="37"/>
        <v>43746.677000960648</v>
      </c>
    </row>
    <row r="2391" spans="1:10" x14ac:dyDescent="0.25">
      <c r="A2391" s="1" t="s">
        <v>2390</v>
      </c>
      <c r="B2391">
        <v>393.75</v>
      </c>
      <c r="C2391">
        <v>20.584240000000001</v>
      </c>
      <c r="D2391">
        <v>37</v>
      </c>
      <c r="E2391">
        <v>0</v>
      </c>
      <c r="F2391">
        <v>0</v>
      </c>
      <c r="G2391">
        <v>69</v>
      </c>
      <c r="H2391" t="s">
        <v>9850</v>
      </c>
      <c r="I2391">
        <v>526.6875</v>
      </c>
      <c r="J2391" s="3">
        <f t="shared" si="37"/>
        <v>43746.677084305549</v>
      </c>
    </row>
    <row r="2392" spans="1:10" x14ac:dyDescent="0.25">
      <c r="A2392" s="1" t="s">
        <v>2391</v>
      </c>
      <c r="B2392">
        <v>393.75</v>
      </c>
      <c r="C2392">
        <v>20.531590000000001</v>
      </c>
      <c r="D2392">
        <v>38</v>
      </c>
      <c r="E2392">
        <v>0</v>
      </c>
      <c r="F2392">
        <v>0</v>
      </c>
      <c r="G2392">
        <v>72</v>
      </c>
      <c r="H2392" t="s">
        <v>9851</v>
      </c>
      <c r="I2392">
        <v>526.6875</v>
      </c>
      <c r="J2392" s="3">
        <f t="shared" si="37"/>
        <v>43746.677167638882</v>
      </c>
    </row>
    <row r="2393" spans="1:10" x14ac:dyDescent="0.25">
      <c r="A2393" s="1" t="s">
        <v>2392</v>
      </c>
      <c r="B2393">
        <v>393.75</v>
      </c>
      <c r="C2393">
        <v>20.584240000000001</v>
      </c>
      <c r="D2393">
        <v>38</v>
      </c>
      <c r="E2393">
        <v>0</v>
      </c>
      <c r="F2393">
        <v>0</v>
      </c>
      <c r="G2393">
        <v>65</v>
      </c>
      <c r="H2393" t="s">
        <v>9852</v>
      </c>
      <c r="I2393">
        <v>526.6875</v>
      </c>
      <c r="J2393" s="3">
        <f t="shared" si="37"/>
        <v>43746.677239166667</v>
      </c>
    </row>
    <row r="2394" spans="1:10" x14ac:dyDescent="0.25">
      <c r="A2394" s="1" t="s">
        <v>2393</v>
      </c>
      <c r="B2394">
        <v>393.75</v>
      </c>
      <c r="C2394">
        <v>20.531590000000001</v>
      </c>
      <c r="D2394">
        <v>36</v>
      </c>
      <c r="E2394">
        <v>0</v>
      </c>
      <c r="F2394">
        <v>0</v>
      </c>
      <c r="G2394">
        <v>69</v>
      </c>
      <c r="H2394" t="s">
        <v>9853</v>
      </c>
      <c r="I2394">
        <v>526.5</v>
      </c>
      <c r="J2394" s="3">
        <f t="shared" si="37"/>
        <v>43746.677322962962</v>
      </c>
    </row>
    <row r="2395" spans="1:10" x14ac:dyDescent="0.25">
      <c r="A2395" s="1" t="s">
        <v>2394</v>
      </c>
      <c r="B2395">
        <v>393.75</v>
      </c>
      <c r="C2395">
        <v>20.584240000000001</v>
      </c>
      <c r="D2395">
        <v>38</v>
      </c>
      <c r="E2395">
        <v>0</v>
      </c>
      <c r="F2395">
        <v>0</v>
      </c>
      <c r="G2395">
        <v>65</v>
      </c>
      <c r="H2395" t="s">
        <v>9854</v>
      </c>
      <c r="I2395">
        <v>526.6875</v>
      </c>
      <c r="J2395" s="3">
        <f t="shared" si="37"/>
        <v>43746.677406296294</v>
      </c>
    </row>
    <row r="2396" spans="1:10" x14ac:dyDescent="0.25">
      <c r="A2396" s="1" t="s">
        <v>2395</v>
      </c>
      <c r="B2396">
        <v>393.75</v>
      </c>
      <c r="C2396">
        <v>20.584240000000001</v>
      </c>
      <c r="D2396">
        <v>39</v>
      </c>
      <c r="E2396">
        <v>0</v>
      </c>
      <c r="F2396">
        <v>0</v>
      </c>
      <c r="G2396">
        <v>68</v>
      </c>
      <c r="H2396" t="s">
        <v>9855</v>
      </c>
      <c r="I2396">
        <v>526.6875</v>
      </c>
      <c r="J2396" s="3">
        <f t="shared" si="37"/>
        <v>43746.677514618052</v>
      </c>
    </row>
    <row r="2397" spans="1:10" x14ac:dyDescent="0.25">
      <c r="A2397" s="1" t="s">
        <v>2396</v>
      </c>
      <c r="B2397">
        <v>393.75</v>
      </c>
      <c r="C2397">
        <v>20.531590000000001</v>
      </c>
      <c r="D2397">
        <v>37</v>
      </c>
      <c r="E2397">
        <v>0</v>
      </c>
      <c r="F2397">
        <v>0</v>
      </c>
      <c r="G2397">
        <v>62</v>
      </c>
      <c r="H2397" t="s">
        <v>9856</v>
      </c>
      <c r="I2397">
        <v>526.6875</v>
      </c>
      <c r="J2397" s="3">
        <f t="shared" si="37"/>
        <v>43746.677597233793</v>
      </c>
    </row>
    <row r="2398" spans="1:10" x14ac:dyDescent="0.25">
      <c r="A2398" s="1" t="s">
        <v>2397</v>
      </c>
      <c r="B2398">
        <v>421.875</v>
      </c>
      <c r="C2398">
        <v>20.584240000000001</v>
      </c>
      <c r="D2398">
        <v>38</v>
      </c>
      <c r="E2398">
        <v>0</v>
      </c>
      <c r="F2398">
        <v>0</v>
      </c>
      <c r="G2398">
        <v>68</v>
      </c>
      <c r="H2398" t="s">
        <v>9857</v>
      </c>
      <c r="I2398">
        <v>535.125</v>
      </c>
      <c r="J2398" s="3">
        <f t="shared" si="37"/>
        <v>43746.677668900462</v>
      </c>
    </row>
    <row r="2399" spans="1:10" x14ac:dyDescent="0.25">
      <c r="A2399" s="1" t="s">
        <v>2398</v>
      </c>
      <c r="B2399">
        <v>393.75</v>
      </c>
      <c r="C2399">
        <v>20.584240000000001</v>
      </c>
      <c r="D2399">
        <v>37</v>
      </c>
      <c r="E2399">
        <v>0</v>
      </c>
      <c r="F2399">
        <v>0</v>
      </c>
      <c r="G2399">
        <v>76</v>
      </c>
      <c r="H2399" t="s">
        <v>9858</v>
      </c>
      <c r="I2399">
        <v>526.6875</v>
      </c>
      <c r="J2399" s="3">
        <f t="shared" si="37"/>
        <v>43746.677752337964</v>
      </c>
    </row>
    <row r="2400" spans="1:10" x14ac:dyDescent="0.25">
      <c r="A2400" s="1" t="s">
        <v>2399</v>
      </c>
      <c r="B2400">
        <v>393.75</v>
      </c>
      <c r="C2400">
        <v>20.531590000000001</v>
      </c>
      <c r="D2400">
        <v>37</v>
      </c>
      <c r="E2400">
        <v>0</v>
      </c>
      <c r="F2400">
        <v>0</v>
      </c>
      <c r="G2400">
        <v>64</v>
      </c>
      <c r="H2400" t="s">
        <v>9859</v>
      </c>
      <c r="I2400">
        <v>526.5</v>
      </c>
      <c r="J2400" s="3">
        <f t="shared" si="37"/>
        <v>43746.677835798611</v>
      </c>
    </row>
    <row r="2401" spans="1:10" x14ac:dyDescent="0.25">
      <c r="A2401" s="1" t="s">
        <v>2400</v>
      </c>
      <c r="B2401">
        <v>393.75</v>
      </c>
      <c r="C2401">
        <v>20.584240000000001</v>
      </c>
      <c r="D2401">
        <v>37</v>
      </c>
      <c r="E2401">
        <v>0</v>
      </c>
      <c r="F2401">
        <v>0</v>
      </c>
      <c r="G2401">
        <v>77</v>
      </c>
      <c r="H2401" t="s">
        <v>9860</v>
      </c>
      <c r="I2401">
        <v>526.6875</v>
      </c>
      <c r="J2401" s="3">
        <f t="shared" si="37"/>
        <v>43746.677919398142</v>
      </c>
    </row>
    <row r="2402" spans="1:10" x14ac:dyDescent="0.25">
      <c r="A2402" s="1" t="s">
        <v>2401</v>
      </c>
      <c r="B2402">
        <v>393.75</v>
      </c>
      <c r="C2402">
        <v>20.531590000000001</v>
      </c>
      <c r="D2402">
        <v>37</v>
      </c>
      <c r="E2402">
        <v>0</v>
      </c>
      <c r="F2402">
        <v>0</v>
      </c>
      <c r="G2402">
        <v>64</v>
      </c>
      <c r="H2402" t="s">
        <v>9861</v>
      </c>
      <c r="I2402">
        <v>526.6875</v>
      </c>
      <c r="J2402" s="3">
        <f t="shared" si="37"/>
        <v>43746.678002696754</v>
      </c>
    </row>
    <row r="2403" spans="1:10" x14ac:dyDescent="0.25">
      <c r="A2403" s="1" t="s">
        <v>2402</v>
      </c>
      <c r="B2403">
        <v>431.25</v>
      </c>
      <c r="C2403">
        <v>20.584240000000001</v>
      </c>
      <c r="D2403">
        <v>38</v>
      </c>
      <c r="E2403">
        <v>0</v>
      </c>
      <c r="F2403">
        <v>0</v>
      </c>
      <c r="G2403">
        <v>66</v>
      </c>
      <c r="H2403" t="s">
        <v>9862</v>
      </c>
      <c r="I2403">
        <v>538.875</v>
      </c>
      <c r="J2403" s="3">
        <f t="shared" si="37"/>
        <v>43746.678074340271</v>
      </c>
    </row>
    <row r="2404" spans="1:10" x14ac:dyDescent="0.25">
      <c r="A2404" s="1" t="s">
        <v>2403</v>
      </c>
      <c r="B2404">
        <v>393.75</v>
      </c>
      <c r="C2404">
        <v>20.584240000000001</v>
      </c>
      <c r="D2404">
        <v>37</v>
      </c>
      <c r="E2404">
        <v>0</v>
      </c>
      <c r="F2404">
        <v>0</v>
      </c>
      <c r="G2404">
        <v>70</v>
      </c>
      <c r="H2404" t="s">
        <v>9863</v>
      </c>
      <c r="I2404">
        <v>526.5</v>
      </c>
      <c r="J2404" s="3">
        <f t="shared" si="37"/>
        <v>43746.67815777778</v>
      </c>
    </row>
    <row r="2405" spans="1:10" x14ac:dyDescent="0.25">
      <c r="A2405" s="1" t="s">
        <v>2404</v>
      </c>
      <c r="B2405">
        <v>393.75</v>
      </c>
      <c r="C2405">
        <v>20.584240000000001</v>
      </c>
      <c r="D2405">
        <v>37</v>
      </c>
      <c r="E2405">
        <v>0</v>
      </c>
      <c r="F2405">
        <v>0</v>
      </c>
      <c r="G2405">
        <v>60</v>
      </c>
      <c r="H2405" t="s">
        <v>9864</v>
      </c>
      <c r="I2405">
        <v>526.6875</v>
      </c>
      <c r="J2405" s="3">
        <f t="shared" si="37"/>
        <v>43746.678253229162</v>
      </c>
    </row>
    <row r="2406" spans="1:10" x14ac:dyDescent="0.25">
      <c r="A2406" s="1" t="s">
        <v>2405</v>
      </c>
      <c r="B2406">
        <v>393.75</v>
      </c>
      <c r="C2406">
        <v>20.531590000000001</v>
      </c>
      <c r="D2406">
        <v>37</v>
      </c>
      <c r="E2406">
        <v>0</v>
      </c>
      <c r="F2406">
        <v>0</v>
      </c>
      <c r="G2406">
        <v>68</v>
      </c>
      <c r="H2406" t="s">
        <v>9865</v>
      </c>
      <c r="I2406">
        <v>526.6875</v>
      </c>
      <c r="J2406" s="3">
        <f t="shared" si="37"/>
        <v>43746.678348622685</v>
      </c>
    </row>
    <row r="2407" spans="1:10" x14ac:dyDescent="0.25">
      <c r="A2407" s="1" t="s">
        <v>2406</v>
      </c>
      <c r="B2407">
        <v>393.75</v>
      </c>
      <c r="C2407">
        <v>20.584240000000001</v>
      </c>
      <c r="D2407">
        <v>38</v>
      </c>
      <c r="E2407">
        <v>0</v>
      </c>
      <c r="F2407">
        <v>0</v>
      </c>
      <c r="G2407">
        <v>64</v>
      </c>
      <c r="H2407" t="s">
        <v>9866</v>
      </c>
      <c r="I2407">
        <v>526.6875</v>
      </c>
      <c r="J2407" s="3">
        <f t="shared" si="37"/>
        <v>43746.678432106484</v>
      </c>
    </row>
    <row r="2408" spans="1:10" x14ac:dyDescent="0.25">
      <c r="A2408" s="1" t="s">
        <v>2407</v>
      </c>
      <c r="B2408">
        <v>393.75</v>
      </c>
      <c r="C2408">
        <v>20.584240000000001</v>
      </c>
      <c r="D2408">
        <v>38</v>
      </c>
      <c r="E2408">
        <v>0</v>
      </c>
      <c r="F2408">
        <v>0</v>
      </c>
      <c r="G2408">
        <v>68</v>
      </c>
      <c r="H2408" t="s">
        <v>9867</v>
      </c>
      <c r="I2408">
        <v>526.5</v>
      </c>
      <c r="J2408" s="3">
        <f t="shared" si="37"/>
        <v>43746.678515543979</v>
      </c>
    </row>
    <row r="2409" spans="1:10" x14ac:dyDescent="0.25">
      <c r="A2409" s="1" t="s">
        <v>2408</v>
      </c>
      <c r="B2409">
        <v>393.75</v>
      </c>
      <c r="C2409">
        <v>20.584240000000001</v>
      </c>
      <c r="D2409">
        <v>38</v>
      </c>
      <c r="E2409">
        <v>0</v>
      </c>
      <c r="F2409">
        <v>0</v>
      </c>
      <c r="G2409">
        <v>70</v>
      </c>
      <c r="H2409" t="s">
        <v>9868</v>
      </c>
      <c r="I2409">
        <v>526.6875</v>
      </c>
      <c r="J2409" s="3">
        <f t="shared" si="37"/>
        <v>43746.678599004626</v>
      </c>
    </row>
    <row r="2410" spans="1:10" x14ac:dyDescent="0.25">
      <c r="A2410" s="1" t="s">
        <v>2409</v>
      </c>
      <c r="B2410">
        <v>393.75</v>
      </c>
      <c r="C2410">
        <v>20.584240000000001</v>
      </c>
      <c r="D2410">
        <v>39</v>
      </c>
      <c r="E2410">
        <v>0</v>
      </c>
      <c r="F2410">
        <v>0</v>
      </c>
      <c r="G2410">
        <v>72</v>
      </c>
      <c r="H2410" t="s">
        <v>9869</v>
      </c>
      <c r="I2410">
        <v>526.6875</v>
      </c>
      <c r="J2410" s="3">
        <f t="shared" si="37"/>
        <v>43746.678682245365</v>
      </c>
    </row>
    <row r="2411" spans="1:10" x14ac:dyDescent="0.25">
      <c r="A2411" s="1" t="s">
        <v>2410</v>
      </c>
      <c r="B2411">
        <v>393.75</v>
      </c>
      <c r="C2411">
        <v>20.584240000000001</v>
      </c>
      <c r="D2411">
        <v>39</v>
      </c>
      <c r="E2411">
        <v>0</v>
      </c>
      <c r="F2411">
        <v>0</v>
      </c>
      <c r="G2411">
        <v>71</v>
      </c>
      <c r="H2411" t="s">
        <v>9870</v>
      </c>
      <c r="I2411">
        <v>526.5</v>
      </c>
      <c r="J2411" s="3">
        <f t="shared" si="37"/>
        <v>43746.678753634253</v>
      </c>
    </row>
    <row r="2412" spans="1:10" x14ac:dyDescent="0.25">
      <c r="A2412" s="1" t="s">
        <v>2411</v>
      </c>
      <c r="B2412">
        <v>393.75</v>
      </c>
      <c r="C2412">
        <v>20.531590000000001</v>
      </c>
      <c r="D2412">
        <v>40</v>
      </c>
      <c r="E2412">
        <v>0</v>
      </c>
      <c r="F2412">
        <v>0</v>
      </c>
      <c r="G2412">
        <v>66</v>
      </c>
      <c r="H2412" t="s">
        <v>9871</v>
      </c>
      <c r="I2412">
        <v>526.6875</v>
      </c>
      <c r="J2412" s="3">
        <f t="shared" si="37"/>
        <v>43746.678825729163</v>
      </c>
    </row>
    <row r="2413" spans="1:10" x14ac:dyDescent="0.25">
      <c r="A2413" s="1" t="s">
        <v>2412</v>
      </c>
      <c r="B2413">
        <v>393.75</v>
      </c>
      <c r="C2413">
        <v>20.584240000000001</v>
      </c>
      <c r="D2413">
        <v>40</v>
      </c>
      <c r="E2413">
        <v>0</v>
      </c>
      <c r="F2413">
        <v>0</v>
      </c>
      <c r="G2413">
        <v>65</v>
      </c>
      <c r="H2413" t="s">
        <v>9872</v>
      </c>
      <c r="I2413">
        <v>526.6875</v>
      </c>
      <c r="J2413" s="3">
        <f t="shared" si="37"/>
        <v>43746.678909085647</v>
      </c>
    </row>
    <row r="2414" spans="1:10" x14ac:dyDescent="0.25">
      <c r="A2414" s="1" t="s">
        <v>2413</v>
      </c>
      <c r="B2414">
        <v>393.75</v>
      </c>
      <c r="C2414">
        <v>20.531590000000001</v>
      </c>
      <c r="D2414">
        <v>38</v>
      </c>
      <c r="E2414">
        <v>0</v>
      </c>
      <c r="F2414">
        <v>0</v>
      </c>
      <c r="G2414">
        <v>62</v>
      </c>
      <c r="H2414" t="s">
        <v>9873</v>
      </c>
      <c r="I2414">
        <v>526.5</v>
      </c>
      <c r="J2414" s="3">
        <f t="shared" si="37"/>
        <v>43746.678980613426</v>
      </c>
    </row>
    <row r="2415" spans="1:10" x14ac:dyDescent="0.25">
      <c r="A2415" s="1" t="s">
        <v>2414</v>
      </c>
      <c r="B2415">
        <v>393.75</v>
      </c>
      <c r="C2415">
        <v>20.584240000000001</v>
      </c>
      <c r="D2415">
        <v>39</v>
      </c>
      <c r="E2415">
        <v>0</v>
      </c>
      <c r="F2415">
        <v>0</v>
      </c>
      <c r="G2415">
        <v>65</v>
      </c>
      <c r="H2415" t="s">
        <v>9874</v>
      </c>
      <c r="I2415">
        <v>526.6875</v>
      </c>
      <c r="J2415" s="3">
        <f t="shared" si="37"/>
        <v>43746.679063819443</v>
      </c>
    </row>
    <row r="2416" spans="1:10" x14ac:dyDescent="0.25">
      <c r="A2416" s="1" t="s">
        <v>2415</v>
      </c>
      <c r="B2416">
        <v>393.75</v>
      </c>
      <c r="C2416">
        <v>20.584240000000001</v>
      </c>
      <c r="D2416">
        <v>39</v>
      </c>
      <c r="E2416">
        <v>0</v>
      </c>
      <c r="F2416">
        <v>0</v>
      </c>
      <c r="G2416">
        <v>68</v>
      </c>
      <c r="H2416" t="s">
        <v>9875</v>
      </c>
      <c r="I2416">
        <v>526.6875</v>
      </c>
      <c r="J2416" s="3">
        <f t="shared" si="37"/>
        <v>43746.679135335646</v>
      </c>
    </row>
    <row r="2417" spans="1:10" x14ac:dyDescent="0.25">
      <c r="A2417" s="1" t="s">
        <v>2416</v>
      </c>
      <c r="B2417">
        <v>393.75</v>
      </c>
      <c r="C2417">
        <v>20.584240000000001</v>
      </c>
      <c r="D2417">
        <v>39</v>
      </c>
      <c r="E2417">
        <v>0</v>
      </c>
      <c r="F2417">
        <v>0</v>
      </c>
      <c r="G2417">
        <v>76</v>
      </c>
      <c r="H2417" t="s">
        <v>9876</v>
      </c>
      <c r="I2417">
        <v>526.6875</v>
      </c>
      <c r="J2417" s="3">
        <f t="shared" si="37"/>
        <v>43746.6792308449</v>
      </c>
    </row>
    <row r="2418" spans="1:10" x14ac:dyDescent="0.25">
      <c r="A2418" s="1" t="s">
        <v>2417</v>
      </c>
      <c r="B2418">
        <v>393.75</v>
      </c>
      <c r="C2418">
        <v>20.584240000000001</v>
      </c>
      <c r="D2418">
        <v>39</v>
      </c>
      <c r="E2418">
        <v>0</v>
      </c>
      <c r="F2418">
        <v>0</v>
      </c>
      <c r="G2418">
        <v>64</v>
      </c>
      <c r="H2418" t="s">
        <v>9877</v>
      </c>
      <c r="I2418">
        <v>526.6875</v>
      </c>
      <c r="J2418" s="3">
        <f t="shared" si="37"/>
        <v>43746.679302604163</v>
      </c>
    </row>
    <row r="2419" spans="1:10" x14ac:dyDescent="0.25">
      <c r="A2419" s="1" t="s">
        <v>2418</v>
      </c>
      <c r="B2419">
        <v>393.75</v>
      </c>
      <c r="C2419">
        <v>20.584240000000001</v>
      </c>
      <c r="D2419">
        <v>39</v>
      </c>
      <c r="E2419">
        <v>0</v>
      </c>
      <c r="F2419">
        <v>0</v>
      </c>
      <c r="G2419">
        <v>75</v>
      </c>
      <c r="H2419" t="s">
        <v>9878</v>
      </c>
      <c r="I2419">
        <v>526.6875</v>
      </c>
      <c r="J2419" s="3">
        <f t="shared" si="37"/>
        <v>43746.67938603009</v>
      </c>
    </row>
    <row r="2420" spans="1:10" x14ac:dyDescent="0.25">
      <c r="A2420" s="1" t="s">
        <v>2419</v>
      </c>
      <c r="B2420">
        <v>393.75</v>
      </c>
      <c r="C2420">
        <v>20.531590000000001</v>
      </c>
      <c r="D2420">
        <v>39</v>
      </c>
      <c r="E2420">
        <v>0</v>
      </c>
      <c r="F2420">
        <v>0</v>
      </c>
      <c r="G2420">
        <v>71</v>
      </c>
      <c r="H2420" t="s">
        <v>9879</v>
      </c>
      <c r="I2420">
        <v>526.6875</v>
      </c>
      <c r="J2420" s="3">
        <f t="shared" si="37"/>
        <v>43746.679469479168</v>
      </c>
    </row>
    <row r="2421" spans="1:10" x14ac:dyDescent="0.25">
      <c r="A2421" s="1" t="s">
        <v>2420</v>
      </c>
      <c r="B2421">
        <v>393.75</v>
      </c>
      <c r="C2421">
        <v>20.584240000000001</v>
      </c>
      <c r="D2421">
        <v>41</v>
      </c>
      <c r="E2421">
        <v>0</v>
      </c>
      <c r="F2421">
        <v>0</v>
      </c>
      <c r="G2421">
        <v>66</v>
      </c>
      <c r="H2421" t="s">
        <v>9880</v>
      </c>
      <c r="I2421">
        <v>526.6875</v>
      </c>
      <c r="J2421" s="3">
        <f t="shared" si="37"/>
        <v>43746.679552731475</v>
      </c>
    </row>
    <row r="2422" spans="1:10" x14ac:dyDescent="0.25">
      <c r="A2422" s="1" t="s">
        <v>2421</v>
      </c>
      <c r="B2422">
        <v>393.75</v>
      </c>
      <c r="C2422">
        <v>20.531590000000001</v>
      </c>
      <c r="D2422">
        <v>41</v>
      </c>
      <c r="E2422">
        <v>0</v>
      </c>
      <c r="F2422">
        <v>0</v>
      </c>
      <c r="G2422">
        <v>64</v>
      </c>
      <c r="H2422" t="s">
        <v>9881</v>
      </c>
      <c r="I2422">
        <v>526.6875</v>
      </c>
      <c r="J2422" s="3">
        <f t="shared" si="37"/>
        <v>43746.679623900462</v>
      </c>
    </row>
    <row r="2423" spans="1:10" x14ac:dyDescent="0.25">
      <c r="A2423" s="1" t="s">
        <v>2422</v>
      </c>
      <c r="B2423">
        <v>393.75</v>
      </c>
      <c r="C2423">
        <v>20.531590000000001</v>
      </c>
      <c r="D2423">
        <v>35</v>
      </c>
      <c r="E2423">
        <v>0</v>
      </c>
      <c r="F2423">
        <v>0</v>
      </c>
      <c r="G2423">
        <v>72</v>
      </c>
      <c r="H2423" t="s">
        <v>9882</v>
      </c>
      <c r="I2423">
        <v>526.6875</v>
      </c>
      <c r="J2423" s="3">
        <f t="shared" si="37"/>
        <v>43746.679696122686</v>
      </c>
    </row>
    <row r="2424" spans="1:10" x14ac:dyDescent="0.25">
      <c r="A2424" s="1" t="s">
        <v>2423</v>
      </c>
      <c r="B2424">
        <v>393.75</v>
      </c>
      <c r="C2424">
        <v>20.584240000000001</v>
      </c>
      <c r="D2424">
        <v>35</v>
      </c>
      <c r="E2424">
        <v>0</v>
      </c>
      <c r="F2424">
        <v>0</v>
      </c>
      <c r="G2424">
        <v>76</v>
      </c>
      <c r="H2424" t="s">
        <v>9883</v>
      </c>
      <c r="I2424">
        <v>526.5</v>
      </c>
      <c r="J2424" s="3">
        <f t="shared" si="37"/>
        <v>43746.679779803242</v>
      </c>
    </row>
    <row r="2425" spans="1:10" x14ac:dyDescent="0.25">
      <c r="A2425" s="1" t="s">
        <v>2424</v>
      </c>
      <c r="B2425">
        <v>393.75</v>
      </c>
      <c r="C2425">
        <v>20.584240000000001</v>
      </c>
      <c r="D2425">
        <v>36</v>
      </c>
      <c r="E2425">
        <v>0</v>
      </c>
      <c r="F2425">
        <v>0</v>
      </c>
      <c r="G2425">
        <v>71</v>
      </c>
      <c r="H2425" t="s">
        <v>9884</v>
      </c>
      <c r="I2425">
        <v>526.5</v>
      </c>
      <c r="J2425" s="3">
        <f t="shared" si="37"/>
        <v>43746.679863020829</v>
      </c>
    </row>
    <row r="2426" spans="1:10" x14ac:dyDescent="0.25">
      <c r="A2426" s="1" t="s">
        <v>2425</v>
      </c>
      <c r="B2426">
        <v>425</v>
      </c>
      <c r="C2426">
        <v>20.584240000000001</v>
      </c>
      <c r="D2426">
        <v>36</v>
      </c>
      <c r="E2426">
        <v>0</v>
      </c>
      <c r="F2426">
        <v>0</v>
      </c>
      <c r="G2426">
        <v>78</v>
      </c>
      <c r="H2426" t="s">
        <v>9885</v>
      </c>
      <c r="I2426">
        <v>536.625</v>
      </c>
      <c r="J2426" s="3">
        <f t="shared" si="37"/>
        <v>43746.679946585646</v>
      </c>
    </row>
    <row r="2427" spans="1:10" x14ac:dyDescent="0.25">
      <c r="A2427" s="1" t="s">
        <v>2426</v>
      </c>
      <c r="B2427">
        <v>393.75</v>
      </c>
      <c r="C2427">
        <v>20.584240000000001</v>
      </c>
      <c r="D2427">
        <v>36</v>
      </c>
      <c r="E2427">
        <v>0</v>
      </c>
      <c r="F2427">
        <v>0</v>
      </c>
      <c r="G2427">
        <v>74</v>
      </c>
      <c r="H2427" t="s">
        <v>9886</v>
      </c>
      <c r="I2427">
        <v>526.5</v>
      </c>
      <c r="J2427" s="3">
        <f t="shared" si="37"/>
        <v>43746.680030127311</v>
      </c>
    </row>
    <row r="2428" spans="1:10" x14ac:dyDescent="0.25">
      <c r="A2428" s="1" t="s">
        <v>2427</v>
      </c>
      <c r="B2428">
        <v>393.75</v>
      </c>
      <c r="C2428">
        <v>20.531590000000001</v>
      </c>
      <c r="D2428">
        <v>37</v>
      </c>
      <c r="E2428">
        <v>0</v>
      </c>
      <c r="F2428">
        <v>0</v>
      </c>
      <c r="G2428">
        <v>75</v>
      </c>
      <c r="H2428" t="s">
        <v>9887</v>
      </c>
      <c r="I2428">
        <v>526.6875</v>
      </c>
      <c r="J2428" s="3">
        <f t="shared" si="37"/>
        <v>43746.680113692128</v>
      </c>
    </row>
    <row r="2429" spans="1:10" x14ac:dyDescent="0.25">
      <c r="A2429" s="1" t="s">
        <v>2428</v>
      </c>
      <c r="B2429">
        <v>393.75</v>
      </c>
      <c r="C2429">
        <v>20.584240000000001</v>
      </c>
      <c r="D2429">
        <v>40</v>
      </c>
      <c r="E2429">
        <v>0</v>
      </c>
      <c r="F2429">
        <v>0</v>
      </c>
      <c r="G2429">
        <v>73</v>
      </c>
      <c r="H2429" t="s">
        <v>9888</v>
      </c>
      <c r="I2429">
        <v>526.6875</v>
      </c>
      <c r="J2429" s="3">
        <f t="shared" si="37"/>
        <v>43746.68019702546</v>
      </c>
    </row>
    <row r="2430" spans="1:10" x14ac:dyDescent="0.25">
      <c r="A2430" s="1" t="s">
        <v>2429</v>
      </c>
      <c r="B2430">
        <v>393.75</v>
      </c>
      <c r="C2430">
        <v>20.584240000000001</v>
      </c>
      <c r="D2430">
        <v>40</v>
      </c>
      <c r="E2430">
        <v>0</v>
      </c>
      <c r="F2430">
        <v>0</v>
      </c>
      <c r="G2430">
        <v>67</v>
      </c>
      <c r="H2430" t="s">
        <v>9889</v>
      </c>
      <c r="I2430">
        <v>526.6875</v>
      </c>
      <c r="J2430" s="3">
        <f t="shared" si="37"/>
        <v>43746.680292280093</v>
      </c>
    </row>
    <row r="2431" spans="1:10" x14ac:dyDescent="0.25">
      <c r="A2431" s="1" t="s">
        <v>2430</v>
      </c>
      <c r="B2431">
        <v>393.75</v>
      </c>
      <c r="C2431">
        <v>20.584240000000001</v>
      </c>
      <c r="D2431">
        <v>39</v>
      </c>
      <c r="E2431">
        <v>0</v>
      </c>
      <c r="F2431">
        <v>0</v>
      </c>
      <c r="G2431">
        <v>82</v>
      </c>
      <c r="H2431" t="s">
        <v>9890</v>
      </c>
      <c r="I2431">
        <v>526.6875</v>
      </c>
      <c r="J2431" s="3">
        <f t="shared" si="37"/>
        <v>43746.680375856478</v>
      </c>
    </row>
    <row r="2432" spans="1:10" x14ac:dyDescent="0.25">
      <c r="A2432" s="1" t="s">
        <v>2431</v>
      </c>
      <c r="B2432">
        <v>393.75</v>
      </c>
      <c r="C2432">
        <v>20.584240000000001</v>
      </c>
      <c r="D2432">
        <v>40</v>
      </c>
      <c r="E2432">
        <v>0</v>
      </c>
      <c r="F2432">
        <v>0</v>
      </c>
      <c r="G2432">
        <v>69</v>
      </c>
      <c r="H2432" t="s">
        <v>9891</v>
      </c>
      <c r="I2432">
        <v>526.5</v>
      </c>
      <c r="J2432" s="3">
        <f t="shared" si="37"/>
        <v>43746.680447372688</v>
      </c>
    </row>
    <row r="2433" spans="1:10" x14ac:dyDescent="0.25">
      <c r="A2433" s="1" t="s">
        <v>2432</v>
      </c>
      <c r="B2433">
        <v>412.5</v>
      </c>
      <c r="C2433">
        <v>20.584240000000001</v>
      </c>
      <c r="D2433">
        <v>40</v>
      </c>
      <c r="E2433">
        <v>0</v>
      </c>
      <c r="F2433">
        <v>0</v>
      </c>
      <c r="G2433">
        <v>74</v>
      </c>
      <c r="H2433" t="s">
        <v>9892</v>
      </c>
      <c r="I2433">
        <v>532.3125</v>
      </c>
      <c r="J2433" s="3">
        <f t="shared" si="37"/>
        <v>43746.680530474536</v>
      </c>
    </row>
    <row r="2434" spans="1:10" x14ac:dyDescent="0.25">
      <c r="A2434" s="1" t="s">
        <v>2433</v>
      </c>
      <c r="B2434">
        <v>393.75</v>
      </c>
      <c r="C2434">
        <v>20.531590000000001</v>
      </c>
      <c r="D2434">
        <v>40</v>
      </c>
      <c r="E2434">
        <v>0</v>
      </c>
      <c r="F2434">
        <v>0</v>
      </c>
      <c r="G2434">
        <v>76</v>
      </c>
      <c r="H2434" t="s">
        <v>9893</v>
      </c>
      <c r="I2434">
        <v>526.6875</v>
      </c>
      <c r="J2434" s="3">
        <f t="shared" si="37"/>
        <v>43746.680602129629</v>
      </c>
    </row>
    <row r="2435" spans="1:10" x14ac:dyDescent="0.25">
      <c r="A2435" s="1" t="s">
        <v>2434</v>
      </c>
      <c r="B2435">
        <v>393.75</v>
      </c>
      <c r="C2435">
        <v>20.584240000000001</v>
      </c>
      <c r="D2435">
        <v>40</v>
      </c>
      <c r="E2435">
        <v>0</v>
      </c>
      <c r="F2435">
        <v>0</v>
      </c>
      <c r="G2435">
        <v>72</v>
      </c>
      <c r="H2435" t="s">
        <v>9894</v>
      </c>
      <c r="I2435">
        <v>526.6875</v>
      </c>
      <c r="J2435" s="3">
        <f t="shared" ref="J2435:J2498" si="38">(H2435/86400000)+25569+(7/24)</f>
        <v>43746.680685925923</v>
      </c>
    </row>
    <row r="2436" spans="1:10" x14ac:dyDescent="0.25">
      <c r="A2436" s="1" t="s">
        <v>2435</v>
      </c>
      <c r="B2436">
        <v>393.75</v>
      </c>
      <c r="C2436">
        <v>20.584240000000001</v>
      </c>
      <c r="D2436">
        <v>40</v>
      </c>
      <c r="E2436">
        <v>0</v>
      </c>
      <c r="F2436">
        <v>0</v>
      </c>
      <c r="G2436">
        <v>68</v>
      </c>
      <c r="H2436" t="s">
        <v>9895</v>
      </c>
      <c r="I2436">
        <v>526.6875</v>
      </c>
      <c r="J2436" s="3">
        <f t="shared" si="38"/>
        <v>43746.680768981481</v>
      </c>
    </row>
    <row r="2437" spans="1:10" x14ac:dyDescent="0.25">
      <c r="A2437" s="1" t="s">
        <v>2436</v>
      </c>
      <c r="B2437">
        <v>393.75</v>
      </c>
      <c r="C2437">
        <v>20.531590000000001</v>
      </c>
      <c r="D2437">
        <v>40</v>
      </c>
      <c r="E2437">
        <v>0</v>
      </c>
      <c r="F2437">
        <v>0</v>
      </c>
      <c r="G2437">
        <v>76</v>
      </c>
      <c r="H2437" t="s">
        <v>9896</v>
      </c>
      <c r="I2437">
        <v>526.6875</v>
      </c>
      <c r="J2437" s="3">
        <f t="shared" si="38"/>
        <v>43746.680852604164</v>
      </c>
    </row>
    <row r="2438" spans="1:10" x14ac:dyDescent="0.25">
      <c r="A2438" s="1" t="s">
        <v>2437</v>
      </c>
      <c r="B2438">
        <v>431.25</v>
      </c>
      <c r="C2438">
        <v>20.531590000000001</v>
      </c>
      <c r="D2438">
        <v>40</v>
      </c>
      <c r="E2438">
        <v>0</v>
      </c>
      <c r="F2438">
        <v>0</v>
      </c>
      <c r="G2438">
        <v>65</v>
      </c>
      <c r="H2438" t="s">
        <v>9897</v>
      </c>
      <c r="I2438">
        <v>538.5</v>
      </c>
      <c r="J2438" s="3">
        <f t="shared" si="38"/>
        <v>43746.680924328706</v>
      </c>
    </row>
    <row r="2439" spans="1:10" x14ac:dyDescent="0.25">
      <c r="A2439" s="1" t="s">
        <v>2438</v>
      </c>
      <c r="B2439">
        <v>393.75</v>
      </c>
      <c r="C2439">
        <v>20.584240000000001</v>
      </c>
      <c r="D2439">
        <v>39</v>
      </c>
      <c r="E2439">
        <v>0</v>
      </c>
      <c r="F2439">
        <v>0</v>
      </c>
      <c r="G2439">
        <v>78</v>
      </c>
      <c r="H2439" t="s">
        <v>9898</v>
      </c>
      <c r="I2439">
        <v>526.6875</v>
      </c>
      <c r="J2439" s="3">
        <f t="shared" si="38"/>
        <v>43746.681007870364</v>
      </c>
    </row>
    <row r="2440" spans="1:10" x14ac:dyDescent="0.25">
      <c r="A2440" s="1" t="s">
        <v>2439</v>
      </c>
      <c r="B2440">
        <v>393.75</v>
      </c>
      <c r="C2440">
        <v>20.584240000000001</v>
      </c>
      <c r="D2440">
        <v>40</v>
      </c>
      <c r="E2440">
        <v>0</v>
      </c>
      <c r="F2440">
        <v>0</v>
      </c>
      <c r="G2440">
        <v>64</v>
      </c>
      <c r="H2440" t="s">
        <v>9899</v>
      </c>
      <c r="I2440">
        <v>526.6875</v>
      </c>
      <c r="J2440" s="3">
        <f t="shared" si="38"/>
        <v>43746.68109125</v>
      </c>
    </row>
    <row r="2441" spans="1:10" x14ac:dyDescent="0.25">
      <c r="A2441" s="1" t="s">
        <v>2440</v>
      </c>
      <c r="B2441">
        <v>393.75</v>
      </c>
      <c r="C2441">
        <v>20.531590000000001</v>
      </c>
      <c r="D2441">
        <v>39</v>
      </c>
      <c r="E2441">
        <v>0</v>
      </c>
      <c r="F2441">
        <v>0</v>
      </c>
      <c r="G2441">
        <v>70</v>
      </c>
      <c r="H2441" t="s">
        <v>9900</v>
      </c>
      <c r="I2441">
        <v>526.6875</v>
      </c>
      <c r="J2441" s="3">
        <f t="shared" si="38"/>
        <v>43746.681174884252</v>
      </c>
    </row>
    <row r="2442" spans="1:10" x14ac:dyDescent="0.25">
      <c r="A2442" s="1" t="s">
        <v>2441</v>
      </c>
      <c r="B2442">
        <v>393.75</v>
      </c>
      <c r="C2442">
        <v>20.584240000000001</v>
      </c>
      <c r="D2442">
        <v>40</v>
      </c>
      <c r="E2442">
        <v>0</v>
      </c>
      <c r="F2442">
        <v>0</v>
      </c>
      <c r="G2442">
        <v>72</v>
      </c>
      <c r="H2442" t="s">
        <v>9901</v>
      </c>
      <c r="I2442">
        <v>526.6875</v>
      </c>
      <c r="J2442" s="3">
        <f t="shared" si="38"/>
        <v>43746.681258310178</v>
      </c>
    </row>
    <row r="2443" spans="1:10" x14ac:dyDescent="0.25">
      <c r="A2443" s="1" t="s">
        <v>2442</v>
      </c>
      <c r="B2443">
        <v>412.5</v>
      </c>
      <c r="C2443">
        <v>20.584240000000001</v>
      </c>
      <c r="D2443">
        <v>40</v>
      </c>
      <c r="E2443">
        <v>0</v>
      </c>
      <c r="F2443">
        <v>0</v>
      </c>
      <c r="G2443">
        <v>65</v>
      </c>
      <c r="H2443" t="s">
        <v>9902</v>
      </c>
      <c r="I2443">
        <v>532.3125</v>
      </c>
      <c r="J2443" s="3">
        <f t="shared" si="38"/>
        <v>43746.681356215275</v>
      </c>
    </row>
    <row r="2444" spans="1:10" x14ac:dyDescent="0.25">
      <c r="A2444" s="1" t="s">
        <v>2443</v>
      </c>
      <c r="B2444">
        <v>393.75</v>
      </c>
      <c r="C2444">
        <v>20.584240000000001</v>
      </c>
      <c r="D2444">
        <v>40</v>
      </c>
      <c r="E2444">
        <v>0</v>
      </c>
      <c r="F2444">
        <v>0</v>
      </c>
      <c r="G2444">
        <v>70</v>
      </c>
      <c r="H2444" t="s">
        <v>9903</v>
      </c>
      <c r="I2444">
        <v>526.5</v>
      </c>
      <c r="J2444" s="3">
        <f t="shared" si="38"/>
        <v>43746.681437083331</v>
      </c>
    </row>
    <row r="2445" spans="1:10" x14ac:dyDescent="0.25">
      <c r="A2445" s="1" t="s">
        <v>2444</v>
      </c>
      <c r="B2445">
        <v>412.5</v>
      </c>
      <c r="C2445">
        <v>20.584240000000001</v>
      </c>
      <c r="D2445">
        <v>39</v>
      </c>
      <c r="E2445">
        <v>0</v>
      </c>
      <c r="F2445">
        <v>0</v>
      </c>
      <c r="G2445">
        <v>78</v>
      </c>
      <c r="H2445" t="s">
        <v>9904</v>
      </c>
      <c r="I2445">
        <v>532.3125</v>
      </c>
      <c r="J2445" s="3">
        <f t="shared" si="38"/>
        <v>43746.681520624996</v>
      </c>
    </row>
    <row r="2446" spans="1:10" x14ac:dyDescent="0.25">
      <c r="A2446" s="1" t="s">
        <v>2445</v>
      </c>
      <c r="B2446">
        <v>393.75</v>
      </c>
      <c r="C2446">
        <v>20.584240000000001</v>
      </c>
      <c r="D2446">
        <v>37</v>
      </c>
      <c r="E2446">
        <v>0</v>
      </c>
      <c r="F2446">
        <v>0</v>
      </c>
      <c r="G2446">
        <v>68</v>
      </c>
      <c r="H2446" t="s">
        <v>9905</v>
      </c>
      <c r="I2446">
        <v>526.6875</v>
      </c>
      <c r="J2446" s="3">
        <f t="shared" si="38"/>
        <v>43746.681603993049</v>
      </c>
    </row>
    <row r="2447" spans="1:10" x14ac:dyDescent="0.25">
      <c r="A2447" s="1" t="s">
        <v>2446</v>
      </c>
      <c r="B2447">
        <v>393.75</v>
      </c>
      <c r="C2447">
        <v>20.584240000000001</v>
      </c>
      <c r="D2447">
        <v>38</v>
      </c>
      <c r="E2447">
        <v>0</v>
      </c>
      <c r="F2447">
        <v>0</v>
      </c>
      <c r="G2447">
        <v>71</v>
      </c>
      <c r="H2447" t="s">
        <v>9906</v>
      </c>
      <c r="I2447">
        <v>526.6875</v>
      </c>
      <c r="J2447" s="3">
        <f t="shared" si="38"/>
        <v>43746.6816765162</v>
      </c>
    </row>
    <row r="2448" spans="1:10" x14ac:dyDescent="0.25">
      <c r="A2448" s="1" t="s">
        <v>2447</v>
      </c>
      <c r="B2448">
        <v>393.75</v>
      </c>
      <c r="C2448">
        <v>20.531590000000001</v>
      </c>
      <c r="D2448">
        <v>37</v>
      </c>
      <c r="E2448">
        <v>0</v>
      </c>
      <c r="F2448">
        <v>0</v>
      </c>
      <c r="G2448">
        <v>71</v>
      </c>
      <c r="H2448" t="s">
        <v>9907</v>
      </c>
      <c r="I2448">
        <v>526.6875</v>
      </c>
      <c r="J2448" s="3">
        <f t="shared" si="38"/>
        <v>43746.681747152776</v>
      </c>
    </row>
    <row r="2449" spans="1:10" x14ac:dyDescent="0.25">
      <c r="A2449" s="1" t="s">
        <v>2448</v>
      </c>
      <c r="B2449">
        <v>393.75</v>
      </c>
      <c r="C2449">
        <v>20.531590000000001</v>
      </c>
      <c r="D2449">
        <v>38</v>
      </c>
      <c r="E2449">
        <v>0</v>
      </c>
      <c r="F2449">
        <v>0</v>
      </c>
      <c r="G2449">
        <v>76</v>
      </c>
      <c r="H2449" t="s">
        <v>9908</v>
      </c>
      <c r="I2449">
        <v>526.6875</v>
      </c>
      <c r="J2449" s="3">
        <f t="shared" si="38"/>
        <v>43746.681830347217</v>
      </c>
    </row>
    <row r="2450" spans="1:10" x14ac:dyDescent="0.25">
      <c r="A2450" s="1" t="s">
        <v>2449</v>
      </c>
      <c r="B2450">
        <v>393.75</v>
      </c>
      <c r="C2450">
        <v>20.584240000000001</v>
      </c>
      <c r="D2450">
        <v>38</v>
      </c>
      <c r="E2450">
        <v>0</v>
      </c>
      <c r="F2450">
        <v>0</v>
      </c>
      <c r="G2450">
        <v>72</v>
      </c>
      <c r="H2450" t="s">
        <v>9909</v>
      </c>
      <c r="I2450">
        <v>526.6875</v>
      </c>
      <c r="J2450" s="3">
        <f t="shared" si="38"/>
        <v>43746.681901631942</v>
      </c>
    </row>
    <row r="2451" spans="1:10" x14ac:dyDescent="0.25">
      <c r="A2451" s="1" t="s">
        <v>2450</v>
      </c>
      <c r="B2451">
        <v>393.75</v>
      </c>
      <c r="C2451">
        <v>20.531590000000001</v>
      </c>
      <c r="D2451">
        <v>38</v>
      </c>
      <c r="E2451">
        <v>0</v>
      </c>
      <c r="F2451">
        <v>0</v>
      </c>
      <c r="G2451">
        <v>62</v>
      </c>
      <c r="H2451" t="s">
        <v>9910</v>
      </c>
      <c r="I2451">
        <v>526.6875</v>
      </c>
      <c r="J2451" s="3">
        <f t="shared" si="38"/>
        <v>43746.681973877312</v>
      </c>
    </row>
    <row r="2452" spans="1:10" x14ac:dyDescent="0.25">
      <c r="A2452" s="1" t="s">
        <v>2451</v>
      </c>
      <c r="B2452">
        <v>393.75</v>
      </c>
      <c r="C2452">
        <v>20.584240000000001</v>
      </c>
      <c r="D2452">
        <v>38</v>
      </c>
      <c r="E2452">
        <v>0</v>
      </c>
      <c r="F2452">
        <v>0</v>
      </c>
      <c r="G2452">
        <v>70</v>
      </c>
      <c r="H2452" t="s">
        <v>9911</v>
      </c>
      <c r="I2452">
        <v>526.6875</v>
      </c>
      <c r="J2452" s="3">
        <f t="shared" si="38"/>
        <v>43746.682045277776</v>
      </c>
    </row>
    <row r="2453" spans="1:10" x14ac:dyDescent="0.25">
      <c r="A2453" s="1" t="s">
        <v>2452</v>
      </c>
      <c r="B2453">
        <v>393.75</v>
      </c>
      <c r="C2453">
        <v>20.584240000000001</v>
      </c>
      <c r="D2453">
        <v>39</v>
      </c>
      <c r="E2453">
        <v>0</v>
      </c>
      <c r="F2453">
        <v>0</v>
      </c>
      <c r="G2453">
        <v>72</v>
      </c>
      <c r="H2453" t="s">
        <v>9912</v>
      </c>
      <c r="I2453">
        <v>526.6875</v>
      </c>
      <c r="J2453" s="3">
        <f t="shared" si="38"/>
        <v>43746.682128842593</v>
      </c>
    </row>
    <row r="2454" spans="1:10" x14ac:dyDescent="0.25">
      <c r="A2454" s="1" t="s">
        <v>2453</v>
      </c>
      <c r="B2454">
        <v>393.75</v>
      </c>
      <c r="C2454">
        <v>20.584240000000001</v>
      </c>
      <c r="D2454">
        <v>39</v>
      </c>
      <c r="E2454">
        <v>0</v>
      </c>
      <c r="F2454">
        <v>0</v>
      </c>
      <c r="G2454">
        <v>71</v>
      </c>
      <c r="H2454" t="s">
        <v>9913</v>
      </c>
      <c r="I2454">
        <v>526.6875</v>
      </c>
      <c r="J2454" s="3">
        <f t="shared" si="38"/>
        <v>43746.682211956017</v>
      </c>
    </row>
    <row r="2455" spans="1:10" x14ac:dyDescent="0.25">
      <c r="A2455" s="1" t="s">
        <v>2454</v>
      </c>
      <c r="B2455">
        <v>393.75</v>
      </c>
      <c r="C2455">
        <v>20.531590000000001</v>
      </c>
      <c r="D2455">
        <v>38</v>
      </c>
      <c r="E2455">
        <v>0</v>
      </c>
      <c r="F2455">
        <v>0</v>
      </c>
      <c r="G2455">
        <v>77</v>
      </c>
      <c r="H2455" t="s">
        <v>9914</v>
      </c>
      <c r="I2455">
        <v>526.6875</v>
      </c>
      <c r="J2455" s="3">
        <f t="shared" si="38"/>
        <v>43746.682283935188</v>
      </c>
    </row>
    <row r="2456" spans="1:10" x14ac:dyDescent="0.25">
      <c r="A2456" s="1" t="s">
        <v>2455</v>
      </c>
      <c r="B2456">
        <v>393.75</v>
      </c>
      <c r="C2456">
        <v>20.584240000000001</v>
      </c>
      <c r="D2456">
        <v>38</v>
      </c>
      <c r="E2456">
        <v>0</v>
      </c>
      <c r="F2456">
        <v>0</v>
      </c>
      <c r="G2456">
        <v>71</v>
      </c>
      <c r="H2456" t="s">
        <v>9915</v>
      </c>
      <c r="I2456">
        <v>526.6875</v>
      </c>
      <c r="J2456" s="3">
        <f t="shared" si="38"/>
        <v>43746.682367476846</v>
      </c>
    </row>
    <row r="2457" spans="1:10" x14ac:dyDescent="0.25">
      <c r="A2457" s="1" t="s">
        <v>2456</v>
      </c>
      <c r="B2457">
        <v>412.5</v>
      </c>
      <c r="C2457">
        <v>20.584240000000001</v>
      </c>
      <c r="D2457">
        <v>40</v>
      </c>
      <c r="E2457">
        <v>0</v>
      </c>
      <c r="F2457">
        <v>0</v>
      </c>
      <c r="G2457">
        <v>76</v>
      </c>
      <c r="H2457" t="s">
        <v>9916</v>
      </c>
      <c r="I2457">
        <v>532.5</v>
      </c>
      <c r="J2457" s="3">
        <f t="shared" si="38"/>
        <v>43746.68245083333</v>
      </c>
    </row>
    <row r="2458" spans="1:10" x14ac:dyDescent="0.25">
      <c r="A2458" s="1" t="s">
        <v>2457</v>
      </c>
      <c r="B2458">
        <v>393.75</v>
      </c>
      <c r="C2458">
        <v>20.584240000000001</v>
      </c>
      <c r="D2458">
        <v>40</v>
      </c>
      <c r="E2458">
        <v>0</v>
      </c>
      <c r="F2458">
        <v>0</v>
      </c>
      <c r="G2458">
        <v>74</v>
      </c>
      <c r="H2458" t="s">
        <v>9917</v>
      </c>
      <c r="I2458">
        <v>526.6875</v>
      </c>
      <c r="J2458" s="3">
        <f t="shared" si="38"/>
        <v>43746.682534085645</v>
      </c>
    </row>
    <row r="2459" spans="1:10" x14ac:dyDescent="0.25">
      <c r="A2459" s="1" t="s">
        <v>2458</v>
      </c>
      <c r="B2459">
        <v>393.75</v>
      </c>
      <c r="C2459">
        <v>20.584240000000001</v>
      </c>
      <c r="D2459">
        <v>39</v>
      </c>
      <c r="E2459">
        <v>0</v>
      </c>
      <c r="F2459">
        <v>0</v>
      </c>
      <c r="G2459">
        <v>71</v>
      </c>
      <c r="H2459" t="s">
        <v>9918</v>
      </c>
      <c r="I2459">
        <v>526.6875</v>
      </c>
      <c r="J2459" s="3">
        <f t="shared" si="38"/>
        <v>43746.682617962964</v>
      </c>
    </row>
    <row r="2460" spans="1:10" x14ac:dyDescent="0.25">
      <c r="A2460" s="1" t="s">
        <v>2459</v>
      </c>
      <c r="B2460">
        <v>393.75</v>
      </c>
      <c r="C2460">
        <v>20.531590000000001</v>
      </c>
      <c r="D2460">
        <v>39</v>
      </c>
      <c r="E2460">
        <v>0</v>
      </c>
      <c r="F2460">
        <v>0</v>
      </c>
      <c r="G2460">
        <v>72</v>
      </c>
      <c r="H2460" t="s">
        <v>9919</v>
      </c>
      <c r="I2460">
        <v>526.6875</v>
      </c>
      <c r="J2460" s="3">
        <f t="shared" si="38"/>
        <v>43746.682700925921</v>
      </c>
    </row>
    <row r="2461" spans="1:10" x14ac:dyDescent="0.25">
      <c r="A2461" s="1" t="s">
        <v>2460</v>
      </c>
      <c r="B2461">
        <v>393.75</v>
      </c>
      <c r="C2461">
        <v>20.584240000000001</v>
      </c>
      <c r="D2461">
        <v>39</v>
      </c>
      <c r="E2461">
        <v>0</v>
      </c>
      <c r="F2461">
        <v>0</v>
      </c>
      <c r="G2461">
        <v>71</v>
      </c>
      <c r="H2461" t="s">
        <v>9920</v>
      </c>
      <c r="I2461">
        <v>526.6875</v>
      </c>
      <c r="J2461" s="3">
        <f t="shared" si="38"/>
        <v>43746.682772488428</v>
      </c>
    </row>
    <row r="2462" spans="1:10" x14ac:dyDescent="0.25">
      <c r="A2462" s="1" t="s">
        <v>2461</v>
      </c>
      <c r="B2462">
        <v>393.75</v>
      </c>
      <c r="C2462">
        <v>20.584240000000001</v>
      </c>
      <c r="D2462">
        <v>38</v>
      </c>
      <c r="E2462">
        <v>0</v>
      </c>
      <c r="F2462">
        <v>0</v>
      </c>
      <c r="G2462">
        <v>78</v>
      </c>
      <c r="H2462" t="s">
        <v>9921</v>
      </c>
      <c r="I2462">
        <v>526.6875</v>
      </c>
      <c r="J2462" s="3">
        <f t="shared" si="38"/>
        <v>43746.682856388885</v>
      </c>
    </row>
    <row r="2463" spans="1:10" x14ac:dyDescent="0.25">
      <c r="A2463" s="1" t="s">
        <v>2462</v>
      </c>
      <c r="B2463">
        <v>393.75</v>
      </c>
      <c r="C2463">
        <v>20.584240000000001</v>
      </c>
      <c r="D2463">
        <v>38</v>
      </c>
      <c r="E2463">
        <v>0</v>
      </c>
      <c r="F2463">
        <v>0</v>
      </c>
      <c r="G2463">
        <v>77</v>
      </c>
      <c r="H2463" t="s">
        <v>9922</v>
      </c>
      <c r="I2463">
        <v>526.5</v>
      </c>
      <c r="J2463" s="3">
        <f t="shared" si="38"/>
        <v>43746.682939606479</v>
      </c>
    </row>
    <row r="2464" spans="1:10" x14ac:dyDescent="0.25">
      <c r="A2464" s="1" t="s">
        <v>2463</v>
      </c>
      <c r="B2464">
        <v>393.75</v>
      </c>
      <c r="C2464">
        <v>20.584240000000001</v>
      </c>
      <c r="D2464">
        <v>38</v>
      </c>
      <c r="E2464">
        <v>0</v>
      </c>
      <c r="F2464">
        <v>0</v>
      </c>
      <c r="G2464">
        <v>73</v>
      </c>
      <c r="H2464" t="s">
        <v>9923</v>
      </c>
      <c r="I2464">
        <v>526.6875</v>
      </c>
      <c r="J2464" s="3">
        <f t="shared" si="38"/>
        <v>43746.683022928242</v>
      </c>
    </row>
    <row r="2465" spans="1:10" x14ac:dyDescent="0.25">
      <c r="A2465" s="1" t="s">
        <v>2464</v>
      </c>
      <c r="B2465">
        <v>393.75</v>
      </c>
      <c r="C2465">
        <v>20.584240000000001</v>
      </c>
      <c r="D2465">
        <v>38</v>
      </c>
      <c r="E2465">
        <v>0</v>
      </c>
      <c r="F2465">
        <v>0</v>
      </c>
      <c r="G2465">
        <v>78</v>
      </c>
      <c r="H2465" t="s">
        <v>9924</v>
      </c>
      <c r="I2465">
        <v>526.6875</v>
      </c>
      <c r="J2465" s="3">
        <f t="shared" si="38"/>
        <v>43746.683094687498</v>
      </c>
    </row>
    <row r="2466" spans="1:10" x14ac:dyDescent="0.25">
      <c r="A2466" s="1" t="s">
        <v>2465</v>
      </c>
      <c r="B2466">
        <v>393.75</v>
      </c>
      <c r="C2466">
        <v>20.584240000000001</v>
      </c>
      <c r="D2466">
        <v>38</v>
      </c>
      <c r="E2466">
        <v>0</v>
      </c>
      <c r="F2466">
        <v>0</v>
      </c>
      <c r="G2466">
        <v>73</v>
      </c>
      <c r="H2466" t="s">
        <v>9925</v>
      </c>
      <c r="I2466">
        <v>526.6875</v>
      </c>
      <c r="J2466" s="3">
        <f t="shared" si="38"/>
        <v>43746.683178252315</v>
      </c>
    </row>
    <row r="2467" spans="1:10" x14ac:dyDescent="0.25">
      <c r="A2467" s="1" t="s">
        <v>2466</v>
      </c>
      <c r="B2467">
        <v>393.75</v>
      </c>
      <c r="C2467">
        <v>20.584240000000001</v>
      </c>
      <c r="D2467">
        <v>38</v>
      </c>
      <c r="E2467">
        <v>0</v>
      </c>
      <c r="F2467">
        <v>0</v>
      </c>
      <c r="G2467">
        <v>80</v>
      </c>
      <c r="H2467" t="s">
        <v>9926</v>
      </c>
      <c r="I2467">
        <v>526.6875</v>
      </c>
      <c r="J2467" s="3">
        <f t="shared" si="38"/>
        <v>43746.683261701386</v>
      </c>
    </row>
    <row r="2468" spans="1:10" x14ac:dyDescent="0.25">
      <c r="A2468" s="1" t="s">
        <v>2467</v>
      </c>
      <c r="B2468">
        <v>393.75</v>
      </c>
      <c r="C2468">
        <v>20.584240000000001</v>
      </c>
      <c r="D2468">
        <v>38</v>
      </c>
      <c r="E2468">
        <v>0</v>
      </c>
      <c r="F2468">
        <v>0</v>
      </c>
      <c r="G2468">
        <v>69</v>
      </c>
      <c r="H2468" t="s">
        <v>9927</v>
      </c>
      <c r="I2468">
        <v>526.6875</v>
      </c>
      <c r="J2468" s="3">
        <f t="shared" si="38"/>
        <v>43746.683345162033</v>
      </c>
    </row>
    <row r="2469" spans="1:10" x14ac:dyDescent="0.25">
      <c r="A2469" s="1" t="s">
        <v>2468</v>
      </c>
      <c r="B2469">
        <v>393.75</v>
      </c>
      <c r="C2469">
        <v>20.531590000000001</v>
      </c>
      <c r="D2469">
        <v>37</v>
      </c>
      <c r="E2469">
        <v>0</v>
      </c>
      <c r="F2469">
        <v>0</v>
      </c>
      <c r="G2469">
        <v>76</v>
      </c>
      <c r="H2469" t="s">
        <v>9928</v>
      </c>
      <c r="I2469">
        <v>526.6875</v>
      </c>
      <c r="J2469" s="3">
        <f t="shared" si="38"/>
        <v>43746.683428750002</v>
      </c>
    </row>
    <row r="2470" spans="1:10" x14ac:dyDescent="0.25">
      <c r="A2470" s="1" t="s">
        <v>2469</v>
      </c>
      <c r="B2470">
        <v>393.75</v>
      </c>
      <c r="C2470">
        <v>20.584240000000001</v>
      </c>
      <c r="D2470">
        <v>35</v>
      </c>
      <c r="E2470">
        <v>0</v>
      </c>
      <c r="F2470">
        <v>0</v>
      </c>
      <c r="G2470">
        <v>76</v>
      </c>
      <c r="H2470" t="s">
        <v>9929</v>
      </c>
      <c r="I2470">
        <v>526.6875</v>
      </c>
      <c r="J2470" s="3">
        <f t="shared" si="38"/>
        <v>43746.683511863426</v>
      </c>
    </row>
    <row r="2471" spans="1:10" x14ac:dyDescent="0.25">
      <c r="A2471" s="1" t="s">
        <v>2470</v>
      </c>
      <c r="B2471">
        <v>393.75</v>
      </c>
      <c r="C2471">
        <v>20.584240000000001</v>
      </c>
      <c r="D2471">
        <v>35</v>
      </c>
      <c r="E2471">
        <v>0</v>
      </c>
      <c r="F2471">
        <v>0</v>
      </c>
      <c r="G2471">
        <v>76</v>
      </c>
      <c r="H2471" t="s">
        <v>9930</v>
      </c>
      <c r="I2471">
        <v>526.6875</v>
      </c>
      <c r="J2471" s="3">
        <f t="shared" si="38"/>
        <v>43746.683583576385</v>
      </c>
    </row>
    <row r="2472" spans="1:10" x14ac:dyDescent="0.25">
      <c r="A2472" s="1" t="s">
        <v>2471</v>
      </c>
      <c r="B2472">
        <v>393.75</v>
      </c>
      <c r="C2472">
        <v>20.584240000000001</v>
      </c>
      <c r="D2472">
        <v>36</v>
      </c>
      <c r="E2472">
        <v>0</v>
      </c>
      <c r="F2472">
        <v>0</v>
      </c>
      <c r="G2472">
        <v>76</v>
      </c>
      <c r="H2472" t="s">
        <v>9931</v>
      </c>
      <c r="I2472">
        <v>526.6875</v>
      </c>
      <c r="J2472" s="3">
        <f t="shared" si="38"/>
        <v>43746.683667152778</v>
      </c>
    </row>
    <row r="2473" spans="1:10" x14ac:dyDescent="0.25">
      <c r="A2473" s="1" t="s">
        <v>2472</v>
      </c>
      <c r="B2473">
        <v>393.75</v>
      </c>
      <c r="C2473">
        <v>20.531590000000001</v>
      </c>
      <c r="D2473">
        <v>38</v>
      </c>
      <c r="E2473">
        <v>0</v>
      </c>
      <c r="F2473">
        <v>0</v>
      </c>
      <c r="G2473">
        <v>78</v>
      </c>
      <c r="H2473" t="s">
        <v>9932</v>
      </c>
      <c r="I2473">
        <v>526.6875</v>
      </c>
      <c r="J2473" s="3">
        <f t="shared" si="38"/>
        <v>43746.683750601849</v>
      </c>
    </row>
    <row r="2474" spans="1:10" x14ac:dyDescent="0.25">
      <c r="A2474" s="1" t="s">
        <v>2473</v>
      </c>
      <c r="B2474">
        <v>393.75</v>
      </c>
      <c r="C2474">
        <v>20.531590000000001</v>
      </c>
      <c r="D2474">
        <v>37</v>
      </c>
      <c r="E2474">
        <v>0</v>
      </c>
      <c r="F2474">
        <v>0</v>
      </c>
      <c r="G2474">
        <v>80</v>
      </c>
      <c r="H2474" t="s">
        <v>9933</v>
      </c>
      <c r="I2474">
        <v>526.6875</v>
      </c>
      <c r="J2474" s="3">
        <f t="shared" si="38"/>
        <v>43746.68383415509</v>
      </c>
    </row>
    <row r="2475" spans="1:10" x14ac:dyDescent="0.25">
      <c r="A2475" s="1" t="s">
        <v>2474</v>
      </c>
      <c r="B2475">
        <v>393.75</v>
      </c>
      <c r="C2475">
        <v>20.584240000000001</v>
      </c>
      <c r="D2475">
        <v>37</v>
      </c>
      <c r="E2475">
        <v>0</v>
      </c>
      <c r="F2475">
        <v>0</v>
      </c>
      <c r="G2475">
        <v>76</v>
      </c>
      <c r="H2475" t="s">
        <v>9934</v>
      </c>
      <c r="I2475">
        <v>526.6875</v>
      </c>
      <c r="J2475" s="3">
        <f t="shared" si="38"/>
        <v>43746.683917627313</v>
      </c>
    </row>
    <row r="2476" spans="1:10" x14ac:dyDescent="0.25">
      <c r="A2476" s="1" t="s">
        <v>2475</v>
      </c>
      <c r="B2476">
        <v>393.75</v>
      </c>
      <c r="C2476">
        <v>20.531590000000001</v>
      </c>
      <c r="D2476">
        <v>37</v>
      </c>
      <c r="E2476">
        <v>0</v>
      </c>
      <c r="F2476">
        <v>0</v>
      </c>
      <c r="G2476">
        <v>71</v>
      </c>
      <c r="H2476" t="s">
        <v>9935</v>
      </c>
      <c r="I2476">
        <v>526.6875</v>
      </c>
      <c r="J2476" s="3">
        <f t="shared" si="38"/>
        <v>43746.684000821755</v>
      </c>
    </row>
    <row r="2477" spans="1:10" x14ac:dyDescent="0.25">
      <c r="A2477" s="1" t="s">
        <v>2476</v>
      </c>
      <c r="B2477">
        <v>393.75</v>
      </c>
      <c r="C2477">
        <v>20.584240000000001</v>
      </c>
      <c r="D2477">
        <v>37</v>
      </c>
      <c r="E2477">
        <v>0</v>
      </c>
      <c r="F2477">
        <v>0</v>
      </c>
      <c r="G2477">
        <v>78</v>
      </c>
      <c r="H2477" t="s">
        <v>9936</v>
      </c>
      <c r="I2477">
        <v>526.6875</v>
      </c>
      <c r="J2477" s="3">
        <f t="shared" si="38"/>
        <v>43746.684072476848</v>
      </c>
    </row>
    <row r="2478" spans="1:10" x14ac:dyDescent="0.25">
      <c r="A2478" s="1" t="s">
        <v>2477</v>
      </c>
      <c r="B2478">
        <v>393.75</v>
      </c>
      <c r="C2478">
        <v>20.584240000000001</v>
      </c>
      <c r="D2478">
        <v>36</v>
      </c>
      <c r="E2478">
        <v>0</v>
      </c>
      <c r="F2478">
        <v>0</v>
      </c>
      <c r="G2478">
        <v>77</v>
      </c>
      <c r="H2478" t="s">
        <v>9937</v>
      </c>
      <c r="I2478">
        <v>526.6875</v>
      </c>
      <c r="J2478" s="3">
        <f t="shared" si="38"/>
        <v>43746.68415627315</v>
      </c>
    </row>
    <row r="2479" spans="1:10" x14ac:dyDescent="0.25">
      <c r="A2479" s="1" t="s">
        <v>2478</v>
      </c>
      <c r="B2479">
        <v>393.75</v>
      </c>
      <c r="C2479">
        <v>20.584240000000001</v>
      </c>
      <c r="D2479">
        <v>36</v>
      </c>
      <c r="E2479">
        <v>0</v>
      </c>
      <c r="F2479">
        <v>0</v>
      </c>
      <c r="G2479">
        <v>78</v>
      </c>
      <c r="H2479" t="s">
        <v>9938</v>
      </c>
      <c r="I2479">
        <v>526.6875</v>
      </c>
      <c r="J2479" s="3">
        <f t="shared" si="38"/>
        <v>43746.684239594906</v>
      </c>
    </row>
    <row r="2480" spans="1:10" x14ac:dyDescent="0.25">
      <c r="A2480" s="1" t="s">
        <v>2479</v>
      </c>
      <c r="B2480">
        <v>393.75</v>
      </c>
      <c r="C2480">
        <v>20.584240000000001</v>
      </c>
      <c r="D2480">
        <v>37</v>
      </c>
      <c r="E2480">
        <v>0</v>
      </c>
      <c r="F2480">
        <v>0</v>
      </c>
      <c r="G2480">
        <v>83</v>
      </c>
      <c r="H2480" t="s">
        <v>9939</v>
      </c>
      <c r="I2480">
        <v>526.6875</v>
      </c>
      <c r="J2480" s="3">
        <f t="shared" si="38"/>
        <v>43746.684311134253</v>
      </c>
    </row>
    <row r="2481" spans="1:10" x14ac:dyDescent="0.25">
      <c r="A2481" s="1" t="s">
        <v>2480</v>
      </c>
      <c r="B2481">
        <v>393.75</v>
      </c>
      <c r="C2481">
        <v>20.584240000000001</v>
      </c>
      <c r="D2481">
        <v>37</v>
      </c>
      <c r="E2481">
        <v>0</v>
      </c>
      <c r="F2481">
        <v>0</v>
      </c>
      <c r="G2481">
        <v>82</v>
      </c>
      <c r="H2481" t="s">
        <v>9940</v>
      </c>
      <c r="I2481">
        <v>526.6875</v>
      </c>
      <c r="J2481" s="3">
        <f t="shared" si="38"/>
        <v>43746.684394687494</v>
      </c>
    </row>
    <row r="2482" spans="1:10" x14ac:dyDescent="0.25">
      <c r="A2482" s="1" t="s">
        <v>2481</v>
      </c>
      <c r="B2482">
        <v>393.75</v>
      </c>
      <c r="C2482">
        <v>20.584240000000001</v>
      </c>
      <c r="D2482">
        <v>37</v>
      </c>
      <c r="E2482">
        <v>0</v>
      </c>
      <c r="F2482">
        <v>0</v>
      </c>
      <c r="G2482">
        <v>74</v>
      </c>
      <c r="H2482" t="s">
        <v>9941</v>
      </c>
      <c r="I2482">
        <v>526.6875</v>
      </c>
      <c r="J2482" s="3">
        <f t="shared" si="38"/>
        <v>43746.684478148141</v>
      </c>
    </row>
    <row r="2483" spans="1:10" x14ac:dyDescent="0.25">
      <c r="A2483" s="1" t="s">
        <v>2482</v>
      </c>
      <c r="B2483">
        <v>393.75</v>
      </c>
      <c r="C2483">
        <v>20.584240000000001</v>
      </c>
      <c r="D2483">
        <v>38</v>
      </c>
      <c r="E2483">
        <v>0</v>
      </c>
      <c r="F2483">
        <v>0</v>
      </c>
      <c r="G2483">
        <v>72</v>
      </c>
      <c r="H2483" t="s">
        <v>9942</v>
      </c>
      <c r="I2483">
        <v>526.6875</v>
      </c>
      <c r="J2483" s="3">
        <f t="shared" si="38"/>
        <v>43746.684561817128</v>
      </c>
    </row>
    <row r="2484" spans="1:10" x14ac:dyDescent="0.25">
      <c r="A2484" s="1" t="s">
        <v>2483</v>
      </c>
      <c r="B2484">
        <v>393.75</v>
      </c>
      <c r="C2484">
        <v>20.584240000000001</v>
      </c>
      <c r="D2484">
        <v>38</v>
      </c>
      <c r="E2484">
        <v>0</v>
      </c>
      <c r="F2484">
        <v>0</v>
      </c>
      <c r="G2484">
        <v>73</v>
      </c>
      <c r="H2484" t="s">
        <v>9943</v>
      </c>
      <c r="I2484">
        <v>526.6875</v>
      </c>
      <c r="J2484" s="3">
        <f t="shared" si="38"/>
        <v>43746.684648692128</v>
      </c>
    </row>
    <row r="2485" spans="1:10" x14ac:dyDescent="0.25">
      <c r="A2485" s="1" t="s">
        <v>2484</v>
      </c>
      <c r="B2485">
        <v>393.75</v>
      </c>
      <c r="C2485">
        <v>20.531590000000001</v>
      </c>
      <c r="D2485">
        <v>39</v>
      </c>
      <c r="E2485">
        <v>0</v>
      </c>
      <c r="F2485">
        <v>0</v>
      </c>
      <c r="G2485">
        <v>72</v>
      </c>
      <c r="H2485" t="s">
        <v>9944</v>
      </c>
      <c r="I2485">
        <v>526.6875</v>
      </c>
      <c r="J2485" s="3">
        <f t="shared" si="38"/>
        <v>43746.684728148146</v>
      </c>
    </row>
    <row r="2486" spans="1:10" x14ac:dyDescent="0.25">
      <c r="A2486" s="1" t="s">
        <v>2485</v>
      </c>
      <c r="B2486">
        <v>393.75</v>
      </c>
      <c r="C2486">
        <v>20.531590000000001</v>
      </c>
      <c r="D2486">
        <v>38</v>
      </c>
      <c r="E2486">
        <v>0</v>
      </c>
      <c r="F2486">
        <v>0</v>
      </c>
      <c r="G2486">
        <v>74</v>
      </c>
      <c r="H2486" t="s">
        <v>9945</v>
      </c>
      <c r="I2486">
        <v>526.5</v>
      </c>
      <c r="J2486" s="3">
        <f t="shared" si="38"/>
        <v>43746.684811828702</v>
      </c>
    </row>
    <row r="2487" spans="1:10" x14ac:dyDescent="0.25">
      <c r="A2487" s="1" t="s">
        <v>2486</v>
      </c>
      <c r="B2487">
        <v>412.5</v>
      </c>
      <c r="C2487">
        <v>20.584240000000001</v>
      </c>
      <c r="D2487">
        <v>38</v>
      </c>
      <c r="E2487">
        <v>0</v>
      </c>
      <c r="F2487">
        <v>0</v>
      </c>
      <c r="G2487">
        <v>84</v>
      </c>
      <c r="H2487" t="s">
        <v>9946</v>
      </c>
      <c r="I2487">
        <v>532.3125</v>
      </c>
      <c r="J2487" s="3">
        <f t="shared" si="38"/>
        <v>43746.684883576389</v>
      </c>
    </row>
    <row r="2488" spans="1:10" x14ac:dyDescent="0.25">
      <c r="A2488" s="1" t="s">
        <v>2487</v>
      </c>
      <c r="B2488">
        <v>393.75</v>
      </c>
      <c r="C2488">
        <v>20.584240000000001</v>
      </c>
      <c r="D2488">
        <v>38</v>
      </c>
      <c r="E2488">
        <v>0</v>
      </c>
      <c r="F2488">
        <v>0</v>
      </c>
      <c r="G2488">
        <v>78</v>
      </c>
      <c r="H2488" t="s">
        <v>9947</v>
      </c>
      <c r="I2488">
        <v>526.6875</v>
      </c>
      <c r="J2488" s="3">
        <f t="shared" si="38"/>
        <v>43746.684967048604</v>
      </c>
    </row>
    <row r="2489" spans="1:10" x14ac:dyDescent="0.25">
      <c r="A2489" s="1" t="s">
        <v>2488</v>
      </c>
      <c r="B2489">
        <v>393.75</v>
      </c>
      <c r="C2489">
        <v>20.584240000000001</v>
      </c>
      <c r="D2489">
        <v>38</v>
      </c>
      <c r="E2489">
        <v>0</v>
      </c>
      <c r="F2489">
        <v>0</v>
      </c>
      <c r="G2489">
        <v>71</v>
      </c>
      <c r="H2489" t="s">
        <v>9948</v>
      </c>
      <c r="I2489">
        <v>526.6875</v>
      </c>
      <c r="J2489" s="3">
        <f t="shared" si="38"/>
        <v>43746.685038298609</v>
      </c>
    </row>
    <row r="2490" spans="1:10" x14ac:dyDescent="0.25">
      <c r="A2490" s="1" t="s">
        <v>2489</v>
      </c>
      <c r="B2490">
        <v>393.75</v>
      </c>
      <c r="C2490">
        <v>20.584240000000001</v>
      </c>
      <c r="D2490">
        <v>35</v>
      </c>
      <c r="E2490">
        <v>0</v>
      </c>
      <c r="F2490">
        <v>0</v>
      </c>
      <c r="G2490">
        <v>71</v>
      </c>
      <c r="H2490" t="s">
        <v>9949</v>
      </c>
      <c r="I2490">
        <v>526.6875</v>
      </c>
      <c r="J2490" s="3">
        <f t="shared" si="38"/>
        <v>43746.685110092592</v>
      </c>
    </row>
    <row r="2491" spans="1:10" x14ac:dyDescent="0.25">
      <c r="A2491" s="1" t="s">
        <v>2490</v>
      </c>
      <c r="B2491">
        <v>393.75</v>
      </c>
      <c r="C2491">
        <v>20.584240000000001</v>
      </c>
      <c r="D2491">
        <v>35</v>
      </c>
      <c r="E2491">
        <v>0</v>
      </c>
      <c r="F2491">
        <v>0</v>
      </c>
      <c r="G2491">
        <v>80</v>
      </c>
      <c r="H2491" t="s">
        <v>9950</v>
      </c>
      <c r="I2491">
        <v>526.6875</v>
      </c>
      <c r="J2491" s="3">
        <f t="shared" si="38"/>
        <v>43746.685193425925</v>
      </c>
    </row>
    <row r="2492" spans="1:10" x14ac:dyDescent="0.25">
      <c r="A2492" s="1" t="s">
        <v>2491</v>
      </c>
      <c r="B2492">
        <v>393.75</v>
      </c>
      <c r="C2492">
        <v>20.531590000000001</v>
      </c>
      <c r="D2492">
        <v>35</v>
      </c>
      <c r="E2492">
        <v>0</v>
      </c>
      <c r="F2492">
        <v>0</v>
      </c>
      <c r="G2492">
        <v>81</v>
      </c>
      <c r="H2492" t="s">
        <v>9951</v>
      </c>
      <c r="I2492">
        <v>526.6875</v>
      </c>
      <c r="J2492" s="3">
        <f t="shared" si="38"/>
        <v>43746.685265173604</v>
      </c>
    </row>
    <row r="2493" spans="1:10" x14ac:dyDescent="0.25">
      <c r="A2493" s="1" t="s">
        <v>2492</v>
      </c>
      <c r="B2493">
        <v>393.75</v>
      </c>
      <c r="C2493">
        <v>20.584240000000001</v>
      </c>
      <c r="D2493">
        <v>34</v>
      </c>
      <c r="E2493">
        <v>0</v>
      </c>
      <c r="F2493">
        <v>0</v>
      </c>
      <c r="G2493">
        <v>77</v>
      </c>
      <c r="H2493" t="s">
        <v>9952</v>
      </c>
      <c r="I2493">
        <v>526.6875</v>
      </c>
      <c r="J2493" s="3">
        <f t="shared" si="38"/>
        <v>43746.685348981475</v>
      </c>
    </row>
    <row r="2494" spans="1:10" x14ac:dyDescent="0.25">
      <c r="A2494" s="1" t="s">
        <v>2493</v>
      </c>
      <c r="B2494">
        <v>393.75</v>
      </c>
      <c r="C2494">
        <v>20.531590000000001</v>
      </c>
      <c r="D2494">
        <v>35</v>
      </c>
      <c r="E2494">
        <v>0</v>
      </c>
      <c r="F2494">
        <v>0</v>
      </c>
      <c r="G2494">
        <v>83</v>
      </c>
      <c r="H2494" t="s">
        <v>9953</v>
      </c>
      <c r="I2494">
        <v>526.6875</v>
      </c>
      <c r="J2494" s="3">
        <f t="shared" si="38"/>
        <v>43746.685432291662</v>
      </c>
    </row>
    <row r="2495" spans="1:10" x14ac:dyDescent="0.25">
      <c r="A2495" s="1" t="s">
        <v>2494</v>
      </c>
      <c r="B2495">
        <v>393.75</v>
      </c>
      <c r="C2495">
        <v>20.531590000000001</v>
      </c>
      <c r="D2495">
        <v>36</v>
      </c>
      <c r="E2495">
        <v>0</v>
      </c>
      <c r="F2495">
        <v>0</v>
      </c>
      <c r="G2495">
        <v>89</v>
      </c>
      <c r="H2495" t="s">
        <v>9954</v>
      </c>
      <c r="I2495">
        <v>526.6875</v>
      </c>
      <c r="J2495" s="3">
        <f t="shared" si="38"/>
        <v>43746.685515648147</v>
      </c>
    </row>
    <row r="2496" spans="1:10" x14ac:dyDescent="0.25">
      <c r="A2496" s="1" t="s">
        <v>2495</v>
      </c>
      <c r="B2496">
        <v>393.75</v>
      </c>
      <c r="C2496">
        <v>20.584240000000001</v>
      </c>
      <c r="D2496">
        <v>38</v>
      </c>
      <c r="E2496">
        <v>0</v>
      </c>
      <c r="F2496">
        <v>0</v>
      </c>
      <c r="G2496">
        <v>78</v>
      </c>
      <c r="H2496" t="s">
        <v>9955</v>
      </c>
      <c r="I2496">
        <v>526.6875</v>
      </c>
      <c r="J2496" s="3">
        <f t="shared" si="38"/>
        <v>43746.685615196759</v>
      </c>
    </row>
    <row r="2497" spans="1:10" x14ac:dyDescent="0.25">
      <c r="A2497" s="1" t="s">
        <v>2496</v>
      </c>
      <c r="B2497">
        <v>393.75</v>
      </c>
      <c r="C2497">
        <v>20.584240000000001</v>
      </c>
      <c r="D2497">
        <v>40</v>
      </c>
      <c r="E2497">
        <v>0</v>
      </c>
      <c r="F2497">
        <v>0</v>
      </c>
      <c r="G2497">
        <v>83</v>
      </c>
      <c r="H2497" t="s">
        <v>9956</v>
      </c>
      <c r="I2497">
        <v>526.6875</v>
      </c>
      <c r="J2497" s="3">
        <f t="shared" si="38"/>
        <v>43746.685694583335</v>
      </c>
    </row>
    <row r="2498" spans="1:10" x14ac:dyDescent="0.25">
      <c r="A2498" s="1" t="s">
        <v>2497</v>
      </c>
      <c r="B2498">
        <v>393.75</v>
      </c>
      <c r="C2498">
        <v>20.531590000000001</v>
      </c>
      <c r="D2498">
        <v>39</v>
      </c>
      <c r="E2498">
        <v>0</v>
      </c>
      <c r="F2498">
        <v>0</v>
      </c>
      <c r="G2498">
        <v>74</v>
      </c>
      <c r="H2498" t="s">
        <v>9957</v>
      </c>
      <c r="I2498">
        <v>526.6875</v>
      </c>
      <c r="J2498" s="3">
        <f t="shared" si="38"/>
        <v>43746.68577802083</v>
      </c>
    </row>
    <row r="2499" spans="1:10" x14ac:dyDescent="0.25">
      <c r="A2499" s="1" t="s">
        <v>2498</v>
      </c>
      <c r="B2499">
        <v>393.75</v>
      </c>
      <c r="C2499">
        <v>20.531590000000001</v>
      </c>
      <c r="D2499">
        <v>38</v>
      </c>
      <c r="E2499">
        <v>0</v>
      </c>
      <c r="F2499">
        <v>0</v>
      </c>
      <c r="G2499">
        <v>84</v>
      </c>
      <c r="H2499" t="s">
        <v>9958</v>
      </c>
      <c r="I2499">
        <v>526.6875</v>
      </c>
      <c r="J2499" s="3">
        <f t="shared" ref="J2499:J2562" si="39">(H2499/86400000)+25569+(7/24)</f>
        <v>43746.685873437498</v>
      </c>
    </row>
    <row r="2500" spans="1:10" x14ac:dyDescent="0.25">
      <c r="A2500" s="1" t="s">
        <v>2499</v>
      </c>
      <c r="B2500">
        <v>393.75</v>
      </c>
      <c r="C2500">
        <v>20.584240000000001</v>
      </c>
      <c r="D2500">
        <v>37</v>
      </c>
      <c r="E2500">
        <v>0</v>
      </c>
      <c r="F2500">
        <v>0</v>
      </c>
      <c r="G2500">
        <v>83</v>
      </c>
      <c r="H2500" t="s">
        <v>9959</v>
      </c>
      <c r="I2500">
        <v>526.6875</v>
      </c>
      <c r="J2500" s="3">
        <f t="shared" si="39"/>
        <v>43746.685956655092</v>
      </c>
    </row>
    <row r="2501" spans="1:10" x14ac:dyDescent="0.25">
      <c r="A2501" s="1" t="s">
        <v>2500</v>
      </c>
      <c r="B2501">
        <v>393.75</v>
      </c>
      <c r="C2501">
        <v>20.584240000000001</v>
      </c>
      <c r="D2501">
        <v>37</v>
      </c>
      <c r="E2501">
        <v>0</v>
      </c>
      <c r="F2501">
        <v>0</v>
      </c>
      <c r="G2501">
        <v>84</v>
      </c>
      <c r="H2501" t="s">
        <v>9960</v>
      </c>
      <c r="I2501">
        <v>526.6875</v>
      </c>
      <c r="J2501" s="3">
        <f t="shared" si="39"/>
        <v>43746.686028171294</v>
      </c>
    </row>
    <row r="2502" spans="1:10" x14ac:dyDescent="0.25">
      <c r="A2502" s="1" t="s">
        <v>2501</v>
      </c>
      <c r="B2502">
        <v>434.375</v>
      </c>
      <c r="C2502">
        <v>20.584240000000001</v>
      </c>
      <c r="D2502">
        <v>38</v>
      </c>
      <c r="E2502">
        <v>0</v>
      </c>
      <c r="F2502">
        <v>0</v>
      </c>
      <c r="G2502">
        <v>72</v>
      </c>
      <c r="H2502" t="s">
        <v>9961</v>
      </c>
      <c r="I2502">
        <v>539.8125</v>
      </c>
      <c r="J2502" s="3">
        <f t="shared" si="39"/>
        <v>43746.686111979165</v>
      </c>
    </row>
    <row r="2503" spans="1:10" x14ac:dyDescent="0.25">
      <c r="A2503" s="1" t="s">
        <v>2502</v>
      </c>
      <c r="B2503">
        <v>393.75</v>
      </c>
      <c r="C2503">
        <v>20.531590000000001</v>
      </c>
      <c r="D2503">
        <v>38</v>
      </c>
      <c r="E2503">
        <v>0</v>
      </c>
      <c r="F2503">
        <v>0</v>
      </c>
      <c r="G2503">
        <v>81</v>
      </c>
      <c r="H2503" t="s">
        <v>9962</v>
      </c>
      <c r="I2503">
        <v>526.6875</v>
      </c>
      <c r="J2503" s="3">
        <f t="shared" si="39"/>
        <v>43746.686195532406</v>
      </c>
    </row>
    <row r="2504" spans="1:10" x14ac:dyDescent="0.25">
      <c r="A2504" s="1" t="s">
        <v>2503</v>
      </c>
      <c r="B2504">
        <v>393.75</v>
      </c>
      <c r="C2504">
        <v>20.584240000000001</v>
      </c>
      <c r="D2504">
        <v>37</v>
      </c>
      <c r="E2504">
        <v>0</v>
      </c>
      <c r="F2504">
        <v>0</v>
      </c>
      <c r="G2504">
        <v>80</v>
      </c>
      <c r="H2504" t="s">
        <v>9963</v>
      </c>
      <c r="I2504">
        <v>526.6875</v>
      </c>
      <c r="J2504" s="3">
        <f t="shared" si="39"/>
        <v>43746.686278634261</v>
      </c>
    </row>
    <row r="2505" spans="1:10" x14ac:dyDescent="0.25">
      <c r="A2505" s="1" t="s">
        <v>2504</v>
      </c>
      <c r="B2505">
        <v>393.75</v>
      </c>
      <c r="C2505">
        <v>20.584240000000001</v>
      </c>
      <c r="D2505">
        <v>37</v>
      </c>
      <c r="E2505">
        <v>0</v>
      </c>
      <c r="F2505">
        <v>0</v>
      </c>
      <c r="G2505">
        <v>75</v>
      </c>
      <c r="H2505" t="s">
        <v>9964</v>
      </c>
      <c r="I2505">
        <v>526.6875</v>
      </c>
      <c r="J2505" s="3">
        <f t="shared" si="39"/>
        <v>43746.686350277778</v>
      </c>
    </row>
    <row r="2506" spans="1:10" x14ac:dyDescent="0.25">
      <c r="A2506" s="1" t="s">
        <v>2505</v>
      </c>
      <c r="B2506">
        <v>393.75</v>
      </c>
      <c r="C2506">
        <v>20.584240000000001</v>
      </c>
      <c r="D2506">
        <v>38</v>
      </c>
      <c r="E2506">
        <v>0</v>
      </c>
      <c r="F2506">
        <v>0</v>
      </c>
      <c r="G2506">
        <v>82</v>
      </c>
      <c r="H2506" t="s">
        <v>9965</v>
      </c>
      <c r="I2506">
        <v>526.6875</v>
      </c>
      <c r="J2506" s="3">
        <f t="shared" si="39"/>
        <v>43746.68643415509</v>
      </c>
    </row>
    <row r="2507" spans="1:10" x14ac:dyDescent="0.25">
      <c r="A2507" s="1" t="s">
        <v>2506</v>
      </c>
      <c r="B2507">
        <v>393.75</v>
      </c>
      <c r="C2507">
        <v>20.531590000000001</v>
      </c>
      <c r="D2507">
        <v>38</v>
      </c>
      <c r="E2507">
        <v>0</v>
      </c>
      <c r="F2507">
        <v>0</v>
      </c>
      <c r="G2507">
        <v>89</v>
      </c>
      <c r="H2507" t="s">
        <v>9966</v>
      </c>
      <c r="I2507">
        <v>526.6875</v>
      </c>
      <c r="J2507" s="3">
        <f t="shared" si="39"/>
        <v>43746.686517407405</v>
      </c>
    </row>
    <row r="2508" spans="1:10" x14ac:dyDescent="0.25">
      <c r="A2508" s="1" t="s">
        <v>2507</v>
      </c>
      <c r="B2508">
        <v>393.75</v>
      </c>
      <c r="C2508">
        <v>20.584240000000001</v>
      </c>
      <c r="D2508">
        <v>38</v>
      </c>
      <c r="E2508">
        <v>0</v>
      </c>
      <c r="F2508">
        <v>0</v>
      </c>
      <c r="G2508">
        <v>91</v>
      </c>
      <c r="H2508" t="s">
        <v>9967</v>
      </c>
      <c r="I2508">
        <v>526.6875</v>
      </c>
      <c r="J2508" s="3">
        <f t="shared" si="39"/>
        <v>43746.686600856476</v>
      </c>
    </row>
    <row r="2509" spans="1:10" x14ac:dyDescent="0.25">
      <c r="A2509" s="1" t="s">
        <v>2508</v>
      </c>
      <c r="B2509">
        <v>393.75</v>
      </c>
      <c r="C2509">
        <v>20.584240000000001</v>
      </c>
      <c r="D2509">
        <v>37</v>
      </c>
      <c r="E2509">
        <v>0</v>
      </c>
      <c r="F2509">
        <v>0</v>
      </c>
      <c r="G2509">
        <v>79</v>
      </c>
      <c r="H2509" t="s">
        <v>9968</v>
      </c>
      <c r="I2509">
        <v>526.6875</v>
      </c>
      <c r="J2509" s="3">
        <f t="shared" si="39"/>
        <v>43746.686684317123</v>
      </c>
    </row>
    <row r="2510" spans="1:10" x14ac:dyDescent="0.25">
      <c r="A2510" s="1" t="s">
        <v>2509</v>
      </c>
      <c r="B2510">
        <v>393.75</v>
      </c>
      <c r="C2510">
        <v>20.584240000000001</v>
      </c>
      <c r="D2510">
        <v>37</v>
      </c>
      <c r="E2510">
        <v>0</v>
      </c>
      <c r="F2510">
        <v>0</v>
      </c>
      <c r="G2510">
        <v>77</v>
      </c>
      <c r="H2510" t="s">
        <v>9969</v>
      </c>
      <c r="I2510">
        <v>526.6875</v>
      </c>
      <c r="J2510" s="3">
        <f t="shared" si="39"/>
        <v>43746.686767546293</v>
      </c>
    </row>
    <row r="2511" spans="1:10" x14ac:dyDescent="0.25">
      <c r="A2511" s="1" t="s">
        <v>2510</v>
      </c>
      <c r="B2511">
        <v>393.75</v>
      </c>
      <c r="C2511">
        <v>20.584240000000001</v>
      </c>
      <c r="D2511">
        <v>37</v>
      </c>
      <c r="E2511">
        <v>0</v>
      </c>
      <c r="F2511">
        <v>0</v>
      </c>
      <c r="G2511">
        <v>78</v>
      </c>
      <c r="H2511" t="s">
        <v>9970</v>
      </c>
      <c r="I2511">
        <v>526.6875</v>
      </c>
      <c r="J2511" s="3">
        <f t="shared" si="39"/>
        <v>43746.686839178241</v>
      </c>
    </row>
    <row r="2512" spans="1:10" x14ac:dyDescent="0.25">
      <c r="A2512" s="1" t="s">
        <v>2511</v>
      </c>
      <c r="B2512">
        <v>393.75</v>
      </c>
      <c r="C2512">
        <v>20.584240000000001</v>
      </c>
      <c r="D2512">
        <v>38</v>
      </c>
      <c r="E2512">
        <v>0</v>
      </c>
      <c r="F2512">
        <v>0</v>
      </c>
      <c r="G2512">
        <v>78</v>
      </c>
      <c r="H2512" t="s">
        <v>9971</v>
      </c>
      <c r="I2512">
        <v>526.5</v>
      </c>
      <c r="J2512" s="3">
        <f t="shared" si="39"/>
        <v>43746.686923055553</v>
      </c>
    </row>
    <row r="2513" spans="1:10" x14ac:dyDescent="0.25">
      <c r="A2513" s="1" t="s">
        <v>2512</v>
      </c>
      <c r="B2513">
        <v>393.75</v>
      </c>
      <c r="C2513">
        <v>20.531590000000001</v>
      </c>
      <c r="D2513">
        <v>39</v>
      </c>
      <c r="E2513">
        <v>0</v>
      </c>
      <c r="F2513">
        <v>0</v>
      </c>
      <c r="G2513">
        <v>80</v>
      </c>
      <c r="H2513" t="s">
        <v>9972</v>
      </c>
      <c r="I2513">
        <v>526.6875</v>
      </c>
      <c r="J2513" s="3">
        <f t="shared" si="39"/>
        <v>43746.687006284723</v>
      </c>
    </row>
    <row r="2514" spans="1:10" x14ac:dyDescent="0.25">
      <c r="A2514" s="1" t="s">
        <v>2513</v>
      </c>
      <c r="B2514">
        <v>393.75</v>
      </c>
      <c r="C2514">
        <v>20.531590000000001</v>
      </c>
      <c r="D2514">
        <v>38</v>
      </c>
      <c r="E2514">
        <v>0</v>
      </c>
      <c r="F2514">
        <v>0</v>
      </c>
      <c r="G2514">
        <v>87</v>
      </c>
      <c r="H2514" t="s">
        <v>9973</v>
      </c>
      <c r="I2514">
        <v>526.6875</v>
      </c>
      <c r="J2514" s="3">
        <f t="shared" si="39"/>
        <v>43746.687089618055</v>
      </c>
    </row>
    <row r="2515" spans="1:10" x14ac:dyDescent="0.25">
      <c r="A2515" s="1" t="s">
        <v>2514</v>
      </c>
      <c r="B2515">
        <v>393.75</v>
      </c>
      <c r="C2515">
        <v>20.584240000000001</v>
      </c>
      <c r="D2515">
        <v>38</v>
      </c>
      <c r="E2515">
        <v>0</v>
      </c>
      <c r="F2515">
        <v>0</v>
      </c>
      <c r="G2515">
        <v>88</v>
      </c>
      <c r="H2515" t="s">
        <v>9974</v>
      </c>
      <c r="I2515">
        <v>526.6875</v>
      </c>
      <c r="J2515" s="3">
        <f t="shared" si="39"/>
        <v>43746.687173206017</v>
      </c>
    </row>
    <row r="2516" spans="1:10" x14ac:dyDescent="0.25">
      <c r="A2516" s="1" t="s">
        <v>2515</v>
      </c>
      <c r="B2516">
        <v>393.75</v>
      </c>
      <c r="C2516">
        <v>20.584240000000001</v>
      </c>
      <c r="D2516">
        <v>39</v>
      </c>
      <c r="E2516">
        <v>0</v>
      </c>
      <c r="F2516">
        <v>0</v>
      </c>
      <c r="G2516">
        <v>87</v>
      </c>
      <c r="H2516" t="s">
        <v>9975</v>
      </c>
      <c r="I2516">
        <v>526.6875</v>
      </c>
      <c r="J2516" s="3">
        <f t="shared" si="39"/>
        <v>43746.687256412035</v>
      </c>
    </row>
    <row r="2517" spans="1:10" x14ac:dyDescent="0.25">
      <c r="A2517" s="1" t="s">
        <v>2516</v>
      </c>
      <c r="B2517">
        <v>412.5</v>
      </c>
      <c r="C2517">
        <v>20.584240000000001</v>
      </c>
      <c r="D2517">
        <v>39</v>
      </c>
      <c r="E2517">
        <v>0</v>
      </c>
      <c r="F2517">
        <v>0</v>
      </c>
      <c r="G2517">
        <v>80</v>
      </c>
      <c r="H2517" t="s">
        <v>9976</v>
      </c>
      <c r="I2517">
        <v>532.3125</v>
      </c>
      <c r="J2517" s="3">
        <f t="shared" si="39"/>
        <v>43746.687328043983</v>
      </c>
    </row>
    <row r="2518" spans="1:10" x14ac:dyDescent="0.25">
      <c r="A2518" s="1" t="s">
        <v>2517</v>
      </c>
      <c r="B2518">
        <v>393.75</v>
      </c>
      <c r="C2518">
        <v>20.531590000000001</v>
      </c>
      <c r="D2518">
        <v>39</v>
      </c>
      <c r="E2518">
        <v>0</v>
      </c>
      <c r="F2518">
        <v>0</v>
      </c>
      <c r="G2518">
        <v>91</v>
      </c>
      <c r="H2518" t="s">
        <v>9977</v>
      </c>
      <c r="I2518">
        <v>526.6875</v>
      </c>
      <c r="J2518" s="3">
        <f t="shared" si="39"/>
        <v>43746.687411956016</v>
      </c>
    </row>
    <row r="2519" spans="1:10" x14ac:dyDescent="0.25">
      <c r="A2519" s="1" t="s">
        <v>2518</v>
      </c>
      <c r="B2519">
        <v>393.75</v>
      </c>
      <c r="C2519">
        <v>20.531590000000001</v>
      </c>
      <c r="D2519">
        <v>36</v>
      </c>
      <c r="E2519">
        <v>0</v>
      </c>
      <c r="F2519">
        <v>0</v>
      </c>
      <c r="G2519">
        <v>79</v>
      </c>
      <c r="H2519" t="s">
        <v>9978</v>
      </c>
      <c r="I2519">
        <v>526.6875</v>
      </c>
      <c r="J2519" s="3">
        <f t="shared" si="39"/>
        <v>43746.68749517361</v>
      </c>
    </row>
    <row r="2520" spans="1:10" x14ac:dyDescent="0.25">
      <c r="A2520" s="1" t="s">
        <v>2519</v>
      </c>
      <c r="B2520">
        <v>393.75</v>
      </c>
      <c r="C2520">
        <v>20.584240000000001</v>
      </c>
      <c r="D2520">
        <v>35</v>
      </c>
      <c r="E2520">
        <v>0</v>
      </c>
      <c r="F2520">
        <v>0</v>
      </c>
      <c r="G2520">
        <v>83</v>
      </c>
      <c r="H2520" t="s">
        <v>9979</v>
      </c>
      <c r="I2520">
        <v>526.6875</v>
      </c>
      <c r="J2520" s="3">
        <f t="shared" si="39"/>
        <v>43746.687578506942</v>
      </c>
    </row>
    <row r="2521" spans="1:10" x14ac:dyDescent="0.25">
      <c r="A2521" s="1" t="s">
        <v>2520</v>
      </c>
      <c r="B2521">
        <v>393.75</v>
      </c>
      <c r="C2521">
        <v>20.531590000000001</v>
      </c>
      <c r="D2521">
        <v>36</v>
      </c>
      <c r="E2521">
        <v>0</v>
      </c>
      <c r="F2521">
        <v>0</v>
      </c>
      <c r="G2521">
        <v>86</v>
      </c>
      <c r="H2521" t="s">
        <v>9980</v>
      </c>
      <c r="I2521">
        <v>526.6875</v>
      </c>
      <c r="J2521" s="3">
        <f t="shared" si="39"/>
        <v>43746.687662199074</v>
      </c>
    </row>
    <row r="2522" spans="1:10" x14ac:dyDescent="0.25">
      <c r="A2522" s="1" t="s">
        <v>2521</v>
      </c>
      <c r="B2522">
        <v>412.5</v>
      </c>
      <c r="C2522">
        <v>20.584240000000001</v>
      </c>
      <c r="D2522">
        <v>36</v>
      </c>
      <c r="E2522">
        <v>0</v>
      </c>
      <c r="F2522">
        <v>0</v>
      </c>
      <c r="G2522">
        <v>76</v>
      </c>
      <c r="H2522" t="s">
        <v>9981</v>
      </c>
      <c r="I2522">
        <v>532.3125</v>
      </c>
      <c r="J2522" s="3">
        <f t="shared" si="39"/>
        <v>43746.687745405092</v>
      </c>
    </row>
    <row r="2523" spans="1:10" x14ac:dyDescent="0.25">
      <c r="A2523" s="1" t="s">
        <v>2522</v>
      </c>
      <c r="B2523">
        <v>393.75</v>
      </c>
      <c r="C2523">
        <v>20.584240000000001</v>
      </c>
      <c r="D2523">
        <v>36</v>
      </c>
      <c r="E2523">
        <v>0</v>
      </c>
      <c r="F2523">
        <v>0</v>
      </c>
      <c r="G2523">
        <v>81</v>
      </c>
      <c r="H2523" t="s">
        <v>9982</v>
      </c>
      <c r="I2523">
        <v>526.6875</v>
      </c>
      <c r="J2523" s="3">
        <f t="shared" si="39"/>
        <v>43746.687816944446</v>
      </c>
    </row>
    <row r="2524" spans="1:10" x14ac:dyDescent="0.25">
      <c r="A2524" s="1" t="s">
        <v>2523</v>
      </c>
      <c r="B2524">
        <v>393.75</v>
      </c>
      <c r="C2524">
        <v>20.584240000000001</v>
      </c>
      <c r="D2524">
        <v>36</v>
      </c>
      <c r="E2524">
        <v>0</v>
      </c>
      <c r="F2524">
        <v>0</v>
      </c>
      <c r="G2524">
        <v>85</v>
      </c>
      <c r="H2524" t="s">
        <v>9983</v>
      </c>
      <c r="I2524">
        <v>526.6875</v>
      </c>
      <c r="J2524" s="3">
        <f t="shared" si="39"/>
        <v>43746.687900740733</v>
      </c>
    </row>
    <row r="2525" spans="1:10" x14ac:dyDescent="0.25">
      <c r="A2525" s="1" t="s">
        <v>2524</v>
      </c>
      <c r="B2525">
        <v>393.75</v>
      </c>
      <c r="C2525">
        <v>20.584240000000001</v>
      </c>
      <c r="D2525">
        <v>36</v>
      </c>
      <c r="E2525">
        <v>0</v>
      </c>
      <c r="F2525">
        <v>0</v>
      </c>
      <c r="G2525">
        <v>75</v>
      </c>
      <c r="H2525" t="s">
        <v>9984</v>
      </c>
      <c r="I2525">
        <v>526.6875</v>
      </c>
      <c r="J2525" s="3">
        <f t="shared" si="39"/>
        <v>43746.687984212964</v>
      </c>
    </row>
    <row r="2526" spans="1:10" x14ac:dyDescent="0.25">
      <c r="A2526" s="1" t="s">
        <v>2525</v>
      </c>
      <c r="B2526">
        <v>393.75</v>
      </c>
      <c r="C2526">
        <v>20.531590000000001</v>
      </c>
      <c r="D2526">
        <v>38</v>
      </c>
      <c r="E2526">
        <v>0</v>
      </c>
      <c r="F2526">
        <v>0</v>
      </c>
      <c r="G2526">
        <v>74</v>
      </c>
      <c r="H2526" t="s">
        <v>9985</v>
      </c>
      <c r="I2526">
        <v>526.6875</v>
      </c>
      <c r="J2526" s="3">
        <f t="shared" si="39"/>
        <v>43746.688067418982</v>
      </c>
    </row>
    <row r="2527" spans="1:10" x14ac:dyDescent="0.25">
      <c r="A2527" s="1" t="s">
        <v>2526</v>
      </c>
      <c r="B2527">
        <v>418.75</v>
      </c>
      <c r="C2527">
        <v>20.584240000000001</v>
      </c>
      <c r="D2527">
        <v>37</v>
      </c>
      <c r="E2527">
        <v>0</v>
      </c>
      <c r="F2527">
        <v>0</v>
      </c>
      <c r="G2527">
        <v>89</v>
      </c>
      <c r="H2527" t="s">
        <v>9986</v>
      </c>
      <c r="I2527">
        <v>534.5625</v>
      </c>
      <c r="J2527" s="3">
        <f t="shared" si="39"/>
        <v>43746.6881512037</v>
      </c>
    </row>
    <row r="2528" spans="1:10" x14ac:dyDescent="0.25">
      <c r="A2528" s="1" t="s">
        <v>2527</v>
      </c>
      <c r="B2528">
        <v>393.75</v>
      </c>
      <c r="C2528">
        <v>20.584240000000001</v>
      </c>
      <c r="D2528">
        <v>40</v>
      </c>
      <c r="E2528">
        <v>0</v>
      </c>
      <c r="F2528">
        <v>0</v>
      </c>
      <c r="G2528">
        <v>79</v>
      </c>
      <c r="H2528" t="s">
        <v>9987</v>
      </c>
      <c r="I2528">
        <v>526.6875</v>
      </c>
      <c r="J2528" s="3">
        <f t="shared" si="39"/>
        <v>43746.688234317124</v>
      </c>
    </row>
    <row r="2529" spans="1:10" x14ac:dyDescent="0.25">
      <c r="A2529" s="1" t="s">
        <v>2528</v>
      </c>
      <c r="B2529">
        <v>393.75</v>
      </c>
      <c r="C2529">
        <v>20.584240000000001</v>
      </c>
      <c r="D2529">
        <v>40</v>
      </c>
      <c r="E2529">
        <v>0</v>
      </c>
      <c r="F2529">
        <v>0</v>
      </c>
      <c r="G2529">
        <v>79</v>
      </c>
      <c r="H2529" t="s">
        <v>9988</v>
      </c>
      <c r="I2529">
        <v>526.6875</v>
      </c>
      <c r="J2529" s="3">
        <f t="shared" si="39"/>
        <v>43746.688305844909</v>
      </c>
    </row>
    <row r="2530" spans="1:10" x14ac:dyDescent="0.25">
      <c r="A2530" s="1" t="s">
        <v>2529</v>
      </c>
      <c r="B2530">
        <v>393.75</v>
      </c>
      <c r="C2530">
        <v>20.584240000000001</v>
      </c>
      <c r="D2530">
        <v>38</v>
      </c>
      <c r="E2530">
        <v>0</v>
      </c>
      <c r="F2530">
        <v>0</v>
      </c>
      <c r="G2530">
        <v>79</v>
      </c>
      <c r="H2530" t="s">
        <v>9989</v>
      </c>
      <c r="I2530">
        <v>526.6875</v>
      </c>
      <c r="J2530" s="3">
        <f t="shared" si="39"/>
        <v>43746.688401226849</v>
      </c>
    </row>
    <row r="2531" spans="1:10" x14ac:dyDescent="0.25">
      <c r="A2531" s="1" t="s">
        <v>2530</v>
      </c>
      <c r="B2531">
        <v>393.75</v>
      </c>
      <c r="C2531">
        <v>20.584240000000001</v>
      </c>
      <c r="D2531">
        <v>37</v>
      </c>
      <c r="E2531">
        <v>0</v>
      </c>
      <c r="F2531">
        <v>0</v>
      </c>
      <c r="G2531">
        <v>83</v>
      </c>
      <c r="H2531" t="s">
        <v>9990</v>
      </c>
      <c r="I2531">
        <v>526.6875</v>
      </c>
      <c r="J2531" s="3">
        <f t="shared" si="39"/>
        <v>43746.688473217589</v>
      </c>
    </row>
    <row r="2532" spans="1:10" x14ac:dyDescent="0.25">
      <c r="A2532" s="1" t="s">
        <v>2531</v>
      </c>
      <c r="B2532">
        <v>418.75</v>
      </c>
      <c r="C2532">
        <v>20.584240000000001</v>
      </c>
      <c r="D2532">
        <v>36</v>
      </c>
      <c r="E2532">
        <v>0</v>
      </c>
      <c r="F2532">
        <v>0</v>
      </c>
      <c r="G2532">
        <v>79</v>
      </c>
      <c r="H2532" t="s">
        <v>9991</v>
      </c>
      <c r="I2532">
        <v>534.5625</v>
      </c>
      <c r="J2532" s="3">
        <f t="shared" si="39"/>
        <v>43746.688556319445</v>
      </c>
    </row>
    <row r="2533" spans="1:10" x14ac:dyDescent="0.25">
      <c r="A2533" s="1" t="s">
        <v>2532</v>
      </c>
      <c r="B2533">
        <v>393.75</v>
      </c>
      <c r="C2533">
        <v>20.531590000000001</v>
      </c>
      <c r="D2533">
        <v>36</v>
      </c>
      <c r="E2533">
        <v>0</v>
      </c>
      <c r="F2533">
        <v>0</v>
      </c>
      <c r="G2533">
        <v>84</v>
      </c>
      <c r="H2533" t="s">
        <v>9992</v>
      </c>
      <c r="I2533">
        <v>526.6875</v>
      </c>
      <c r="J2533" s="3">
        <f t="shared" si="39"/>
        <v>43746.688640104163</v>
      </c>
    </row>
    <row r="2534" spans="1:10" x14ac:dyDescent="0.25">
      <c r="A2534" s="1" t="s">
        <v>2533</v>
      </c>
      <c r="B2534">
        <v>393.75</v>
      </c>
      <c r="C2534">
        <v>20.584240000000001</v>
      </c>
      <c r="D2534">
        <v>36</v>
      </c>
      <c r="E2534">
        <v>0</v>
      </c>
      <c r="F2534">
        <v>0</v>
      </c>
      <c r="G2534">
        <v>85</v>
      </c>
      <c r="H2534" t="s">
        <v>9993</v>
      </c>
      <c r="I2534">
        <v>526.6875</v>
      </c>
      <c r="J2534" s="3">
        <f t="shared" si="39"/>
        <v>43746.688723796295</v>
      </c>
    </row>
    <row r="2535" spans="1:10" x14ac:dyDescent="0.25">
      <c r="A2535" s="1" t="s">
        <v>2534</v>
      </c>
      <c r="B2535">
        <v>393.75</v>
      </c>
      <c r="C2535">
        <v>20.584240000000001</v>
      </c>
      <c r="D2535">
        <v>36</v>
      </c>
      <c r="E2535">
        <v>0</v>
      </c>
      <c r="F2535">
        <v>0</v>
      </c>
      <c r="G2535">
        <v>88</v>
      </c>
      <c r="H2535" t="s">
        <v>9994</v>
      </c>
      <c r="I2535">
        <v>526.6875</v>
      </c>
      <c r="J2535" s="3">
        <f t="shared" si="39"/>
        <v>43746.688795081012</v>
      </c>
    </row>
    <row r="2536" spans="1:10" x14ac:dyDescent="0.25">
      <c r="A2536" s="1" t="s">
        <v>2535</v>
      </c>
      <c r="B2536">
        <v>393.75</v>
      </c>
      <c r="C2536">
        <v>20.584240000000001</v>
      </c>
      <c r="D2536">
        <v>36</v>
      </c>
      <c r="E2536">
        <v>0</v>
      </c>
      <c r="F2536">
        <v>0</v>
      </c>
      <c r="G2536">
        <v>82</v>
      </c>
      <c r="H2536" t="s">
        <v>9995</v>
      </c>
      <c r="I2536">
        <v>526.6875</v>
      </c>
      <c r="J2536" s="3">
        <f t="shared" si="39"/>
        <v>43746.688878518515</v>
      </c>
    </row>
    <row r="2537" spans="1:10" x14ac:dyDescent="0.25">
      <c r="A2537" s="1" t="s">
        <v>2536</v>
      </c>
      <c r="B2537">
        <v>393.75</v>
      </c>
      <c r="C2537">
        <v>20.584240000000001</v>
      </c>
      <c r="D2537">
        <v>37</v>
      </c>
      <c r="E2537">
        <v>0</v>
      </c>
      <c r="F2537">
        <v>0</v>
      </c>
      <c r="G2537">
        <v>81</v>
      </c>
      <c r="H2537" t="s">
        <v>9996</v>
      </c>
      <c r="I2537">
        <v>526.6875</v>
      </c>
      <c r="J2537" s="3">
        <f t="shared" si="39"/>
        <v>43746.688962106484</v>
      </c>
    </row>
    <row r="2538" spans="1:10" x14ac:dyDescent="0.25">
      <c r="A2538" s="1" t="s">
        <v>2537</v>
      </c>
      <c r="B2538">
        <v>393.75</v>
      </c>
      <c r="C2538">
        <v>20.584240000000001</v>
      </c>
      <c r="D2538">
        <v>37</v>
      </c>
      <c r="E2538">
        <v>0</v>
      </c>
      <c r="F2538">
        <v>0</v>
      </c>
      <c r="G2538">
        <v>83</v>
      </c>
      <c r="H2538" t="s">
        <v>9997</v>
      </c>
      <c r="I2538">
        <v>526.6875</v>
      </c>
      <c r="J2538" s="3">
        <f t="shared" si="39"/>
        <v>43746.689045289349</v>
      </c>
    </row>
    <row r="2539" spans="1:10" x14ac:dyDescent="0.25">
      <c r="A2539" s="1" t="s">
        <v>2538</v>
      </c>
      <c r="B2539">
        <v>393.75</v>
      </c>
      <c r="C2539">
        <v>20.531590000000001</v>
      </c>
      <c r="D2539">
        <v>37</v>
      </c>
      <c r="E2539">
        <v>0</v>
      </c>
      <c r="F2539">
        <v>0</v>
      </c>
      <c r="G2539">
        <v>93</v>
      </c>
      <c r="H2539" t="s">
        <v>9998</v>
      </c>
      <c r="I2539">
        <v>526.6875</v>
      </c>
      <c r="J2539" s="3">
        <f t="shared" si="39"/>
        <v>43746.689117002308</v>
      </c>
    </row>
    <row r="2540" spans="1:10" x14ac:dyDescent="0.25">
      <c r="A2540" s="1" t="s">
        <v>2539</v>
      </c>
      <c r="B2540">
        <v>412.5</v>
      </c>
      <c r="C2540">
        <v>20.584240000000001</v>
      </c>
      <c r="D2540">
        <v>39</v>
      </c>
      <c r="E2540">
        <v>0</v>
      </c>
      <c r="F2540">
        <v>0</v>
      </c>
      <c r="G2540">
        <v>90</v>
      </c>
      <c r="H2540" t="s">
        <v>9999</v>
      </c>
      <c r="I2540">
        <v>532.3125</v>
      </c>
      <c r="J2540" s="3">
        <f t="shared" si="39"/>
        <v>43746.689200844907</v>
      </c>
    </row>
    <row r="2541" spans="1:10" x14ac:dyDescent="0.25">
      <c r="A2541" s="1" t="s">
        <v>2540</v>
      </c>
      <c r="B2541">
        <v>393.75</v>
      </c>
      <c r="C2541">
        <v>20.531590000000001</v>
      </c>
      <c r="D2541">
        <v>39</v>
      </c>
      <c r="E2541">
        <v>0</v>
      </c>
      <c r="F2541">
        <v>0</v>
      </c>
      <c r="G2541">
        <v>82</v>
      </c>
      <c r="H2541" t="s">
        <v>10000</v>
      </c>
      <c r="I2541">
        <v>526.6875</v>
      </c>
      <c r="J2541" s="3">
        <f t="shared" si="39"/>
        <v>43746.689284050924</v>
      </c>
    </row>
    <row r="2542" spans="1:10" x14ac:dyDescent="0.25">
      <c r="A2542" s="1" t="s">
        <v>2541</v>
      </c>
      <c r="B2542">
        <v>393.75</v>
      </c>
      <c r="C2542">
        <v>20.531590000000001</v>
      </c>
      <c r="D2542">
        <v>39</v>
      </c>
      <c r="E2542">
        <v>0</v>
      </c>
      <c r="F2542">
        <v>0</v>
      </c>
      <c r="G2542">
        <v>88</v>
      </c>
      <c r="H2542" t="s">
        <v>10001</v>
      </c>
      <c r="I2542">
        <v>526.6875</v>
      </c>
      <c r="J2542" s="3">
        <f t="shared" si="39"/>
        <v>43746.689367488427</v>
      </c>
    </row>
    <row r="2543" spans="1:10" x14ac:dyDescent="0.25">
      <c r="A2543" s="1" t="s">
        <v>2542</v>
      </c>
      <c r="B2543">
        <v>393.75</v>
      </c>
      <c r="C2543">
        <v>20.584240000000001</v>
      </c>
      <c r="D2543">
        <v>39</v>
      </c>
      <c r="E2543">
        <v>0</v>
      </c>
      <c r="F2543">
        <v>0</v>
      </c>
      <c r="G2543">
        <v>78</v>
      </c>
      <c r="H2543" t="s">
        <v>10002</v>
      </c>
      <c r="I2543">
        <v>526.6875</v>
      </c>
      <c r="J2543" s="3">
        <f t="shared" si="39"/>
        <v>43746.689451331018</v>
      </c>
    </row>
    <row r="2544" spans="1:10" x14ac:dyDescent="0.25">
      <c r="A2544" s="1" t="s">
        <v>2543</v>
      </c>
      <c r="B2544">
        <v>393.75</v>
      </c>
      <c r="C2544">
        <v>20.584240000000001</v>
      </c>
      <c r="D2544">
        <v>37</v>
      </c>
      <c r="E2544">
        <v>0</v>
      </c>
      <c r="F2544">
        <v>0</v>
      </c>
      <c r="G2544">
        <v>75</v>
      </c>
      <c r="H2544" t="s">
        <v>10003</v>
      </c>
      <c r="I2544">
        <v>526.5</v>
      </c>
      <c r="J2544" s="3">
        <f t="shared" si="39"/>
        <v>43746.68953416666</v>
      </c>
    </row>
    <row r="2545" spans="1:10" x14ac:dyDescent="0.25">
      <c r="A2545" s="1" t="s">
        <v>2544</v>
      </c>
      <c r="B2545">
        <v>393.75</v>
      </c>
      <c r="C2545">
        <v>20.584240000000001</v>
      </c>
      <c r="D2545">
        <v>37</v>
      </c>
      <c r="E2545">
        <v>0</v>
      </c>
      <c r="F2545">
        <v>0</v>
      </c>
      <c r="G2545">
        <v>80</v>
      </c>
      <c r="H2545" t="s">
        <v>10004</v>
      </c>
      <c r="I2545">
        <v>526.6875</v>
      </c>
      <c r="J2545" s="3">
        <f t="shared" si="39"/>
        <v>43746.689611886577</v>
      </c>
    </row>
    <row r="2546" spans="1:10" x14ac:dyDescent="0.25">
      <c r="A2546" s="1" t="s">
        <v>2545</v>
      </c>
      <c r="B2546">
        <v>393.75</v>
      </c>
      <c r="C2546">
        <v>20.584240000000001</v>
      </c>
      <c r="D2546">
        <v>36</v>
      </c>
      <c r="E2546">
        <v>0</v>
      </c>
      <c r="F2546">
        <v>0</v>
      </c>
      <c r="G2546">
        <v>90</v>
      </c>
      <c r="H2546" t="s">
        <v>10005</v>
      </c>
      <c r="I2546">
        <v>526.6875</v>
      </c>
      <c r="J2546" s="3">
        <f t="shared" si="39"/>
        <v>43746.689689606479</v>
      </c>
    </row>
    <row r="2547" spans="1:10" x14ac:dyDescent="0.25">
      <c r="A2547" s="1" t="s">
        <v>2546</v>
      </c>
      <c r="B2547">
        <v>393.75</v>
      </c>
      <c r="C2547">
        <v>20.584240000000001</v>
      </c>
      <c r="D2547">
        <v>36</v>
      </c>
      <c r="E2547">
        <v>0</v>
      </c>
      <c r="F2547">
        <v>0</v>
      </c>
      <c r="G2547">
        <v>87</v>
      </c>
      <c r="H2547" t="s">
        <v>10006</v>
      </c>
      <c r="I2547">
        <v>526.6875</v>
      </c>
      <c r="J2547" s="3">
        <f t="shared" si="39"/>
        <v>43746.689772928243</v>
      </c>
    </row>
    <row r="2548" spans="1:10" x14ac:dyDescent="0.25">
      <c r="A2548" s="1" t="s">
        <v>2547</v>
      </c>
      <c r="B2548">
        <v>393.75</v>
      </c>
      <c r="C2548">
        <v>20.584240000000001</v>
      </c>
      <c r="D2548">
        <v>38</v>
      </c>
      <c r="E2548">
        <v>0</v>
      </c>
      <c r="F2548">
        <v>0</v>
      </c>
      <c r="G2548">
        <v>83</v>
      </c>
      <c r="H2548" t="s">
        <v>10007</v>
      </c>
      <c r="I2548">
        <v>526.5</v>
      </c>
      <c r="J2548" s="3">
        <f t="shared" si="39"/>
        <v>43746.68985628472</v>
      </c>
    </row>
    <row r="2549" spans="1:10" x14ac:dyDescent="0.25">
      <c r="A2549" s="1" t="s">
        <v>2548</v>
      </c>
      <c r="B2549">
        <v>393.75</v>
      </c>
      <c r="C2549">
        <v>20.584240000000001</v>
      </c>
      <c r="D2549">
        <v>37</v>
      </c>
      <c r="E2549">
        <v>0</v>
      </c>
      <c r="F2549">
        <v>0</v>
      </c>
      <c r="G2549">
        <v>90</v>
      </c>
      <c r="H2549" t="s">
        <v>10008</v>
      </c>
      <c r="I2549">
        <v>526.6875</v>
      </c>
      <c r="J2549" s="3">
        <f t="shared" si="39"/>
        <v>43746.6899399537</v>
      </c>
    </row>
    <row r="2550" spans="1:10" x14ac:dyDescent="0.25">
      <c r="A2550" s="1" t="s">
        <v>2549</v>
      </c>
      <c r="B2550">
        <v>393.75</v>
      </c>
      <c r="C2550">
        <v>20.584240000000001</v>
      </c>
      <c r="D2550">
        <v>38</v>
      </c>
      <c r="E2550">
        <v>0</v>
      </c>
      <c r="F2550">
        <v>0</v>
      </c>
      <c r="G2550">
        <v>97</v>
      </c>
      <c r="H2550" t="s">
        <v>10009</v>
      </c>
      <c r="I2550">
        <v>526.6875</v>
      </c>
      <c r="J2550" s="3">
        <f t="shared" si="39"/>
        <v>43746.690023159717</v>
      </c>
    </row>
    <row r="2551" spans="1:10" x14ac:dyDescent="0.25">
      <c r="A2551" s="1" t="s">
        <v>2550</v>
      </c>
      <c r="B2551">
        <v>393.75</v>
      </c>
      <c r="C2551">
        <v>20.584240000000001</v>
      </c>
      <c r="D2551">
        <v>38</v>
      </c>
      <c r="E2551">
        <v>0</v>
      </c>
      <c r="F2551">
        <v>0</v>
      </c>
      <c r="G2551">
        <v>86</v>
      </c>
      <c r="H2551" t="s">
        <v>10010</v>
      </c>
      <c r="I2551">
        <v>526.6875</v>
      </c>
      <c r="J2551" s="3">
        <f t="shared" si="39"/>
        <v>43746.690094722224</v>
      </c>
    </row>
    <row r="2552" spans="1:10" x14ac:dyDescent="0.25">
      <c r="A2552" s="1" t="s">
        <v>2551</v>
      </c>
      <c r="B2552">
        <v>393.75</v>
      </c>
      <c r="C2552">
        <v>20.531590000000001</v>
      </c>
      <c r="D2552">
        <v>40</v>
      </c>
      <c r="E2552">
        <v>0</v>
      </c>
      <c r="F2552">
        <v>0</v>
      </c>
      <c r="G2552">
        <v>83</v>
      </c>
      <c r="H2552" t="s">
        <v>10011</v>
      </c>
      <c r="I2552">
        <v>526.6875</v>
      </c>
      <c r="J2552" s="3">
        <f t="shared" si="39"/>
        <v>43746.690178495366</v>
      </c>
    </row>
    <row r="2553" spans="1:10" x14ac:dyDescent="0.25">
      <c r="A2553" s="1" t="s">
        <v>2552</v>
      </c>
      <c r="B2553">
        <v>393.75</v>
      </c>
      <c r="C2553">
        <v>20.584240000000001</v>
      </c>
      <c r="D2553">
        <v>40</v>
      </c>
      <c r="E2553">
        <v>0</v>
      </c>
      <c r="F2553">
        <v>0</v>
      </c>
      <c r="G2553">
        <v>85</v>
      </c>
      <c r="H2553" t="s">
        <v>10012</v>
      </c>
      <c r="I2553">
        <v>526.6875</v>
      </c>
      <c r="J2553" s="3">
        <f t="shared" si="39"/>
        <v>43746.690261840275</v>
      </c>
    </row>
    <row r="2554" spans="1:10" x14ac:dyDescent="0.25">
      <c r="A2554" s="1" t="s">
        <v>2553</v>
      </c>
      <c r="B2554">
        <v>393.75</v>
      </c>
      <c r="C2554">
        <v>20.584240000000001</v>
      </c>
      <c r="D2554">
        <v>40</v>
      </c>
      <c r="E2554">
        <v>0</v>
      </c>
      <c r="F2554">
        <v>0</v>
      </c>
      <c r="G2554">
        <v>89</v>
      </c>
      <c r="H2554" t="s">
        <v>10013</v>
      </c>
      <c r="I2554">
        <v>526.6875</v>
      </c>
      <c r="J2554" s="3">
        <f t="shared" si="39"/>
        <v>43746.690345173607</v>
      </c>
    </row>
    <row r="2555" spans="1:10" x14ac:dyDescent="0.25">
      <c r="A2555" s="1" t="s">
        <v>2554</v>
      </c>
      <c r="B2555">
        <v>393.75</v>
      </c>
      <c r="C2555">
        <v>20.584240000000001</v>
      </c>
      <c r="D2555">
        <v>40</v>
      </c>
      <c r="E2555">
        <v>0</v>
      </c>
      <c r="F2555">
        <v>0</v>
      </c>
      <c r="G2555">
        <v>87</v>
      </c>
      <c r="H2555" t="s">
        <v>10014</v>
      </c>
      <c r="I2555">
        <v>526.6875</v>
      </c>
      <c r="J2555" s="3">
        <f t="shared" si="39"/>
        <v>43746.69041693287</v>
      </c>
    </row>
    <row r="2556" spans="1:10" x14ac:dyDescent="0.25">
      <c r="A2556" s="1" t="s">
        <v>2555</v>
      </c>
      <c r="B2556">
        <v>393.75</v>
      </c>
      <c r="C2556">
        <v>20.584240000000001</v>
      </c>
      <c r="D2556">
        <v>39</v>
      </c>
      <c r="E2556">
        <v>0</v>
      </c>
      <c r="F2556">
        <v>0</v>
      </c>
      <c r="G2556">
        <v>87</v>
      </c>
      <c r="H2556" t="s">
        <v>10015</v>
      </c>
      <c r="I2556">
        <v>526.6875</v>
      </c>
      <c r="J2556" s="3">
        <f t="shared" si="39"/>
        <v>43746.690500381941</v>
      </c>
    </row>
    <row r="2557" spans="1:10" x14ac:dyDescent="0.25">
      <c r="A2557" s="1" t="s">
        <v>2556</v>
      </c>
      <c r="B2557">
        <v>412.5</v>
      </c>
      <c r="C2557">
        <v>20.531590000000001</v>
      </c>
      <c r="D2557">
        <v>36</v>
      </c>
      <c r="E2557">
        <v>0</v>
      </c>
      <c r="F2557">
        <v>0</v>
      </c>
      <c r="G2557">
        <v>85</v>
      </c>
      <c r="H2557" t="s">
        <v>10016</v>
      </c>
      <c r="I2557">
        <v>532.125</v>
      </c>
      <c r="J2557" s="3">
        <f t="shared" si="39"/>
        <v>43746.690595752312</v>
      </c>
    </row>
    <row r="2558" spans="1:10" x14ac:dyDescent="0.25">
      <c r="A2558" s="1" t="s">
        <v>2557</v>
      </c>
      <c r="B2558">
        <v>393.75</v>
      </c>
      <c r="C2558">
        <v>20.531590000000001</v>
      </c>
      <c r="D2558">
        <v>39</v>
      </c>
      <c r="E2558">
        <v>0</v>
      </c>
      <c r="F2558">
        <v>0</v>
      </c>
      <c r="G2558">
        <v>84</v>
      </c>
      <c r="H2558" t="s">
        <v>10017</v>
      </c>
      <c r="I2558">
        <v>526.6875</v>
      </c>
      <c r="J2558" s="3">
        <f t="shared" si="39"/>
        <v>43746.690679317129</v>
      </c>
    </row>
    <row r="2559" spans="1:10" x14ac:dyDescent="0.25">
      <c r="A2559" s="1" t="s">
        <v>2558</v>
      </c>
      <c r="B2559">
        <v>393.75</v>
      </c>
      <c r="C2559">
        <v>20.584240000000001</v>
      </c>
      <c r="D2559">
        <v>39</v>
      </c>
      <c r="E2559">
        <v>0</v>
      </c>
      <c r="F2559">
        <v>0</v>
      </c>
      <c r="G2559">
        <v>84</v>
      </c>
      <c r="H2559" t="s">
        <v>10018</v>
      </c>
      <c r="I2559">
        <v>526.6875</v>
      </c>
      <c r="J2559" s="3">
        <f t="shared" si="39"/>
        <v>43746.6907508449</v>
      </c>
    </row>
    <row r="2560" spans="1:10" x14ac:dyDescent="0.25">
      <c r="A2560" s="1" t="s">
        <v>2559</v>
      </c>
      <c r="B2560">
        <v>393.75</v>
      </c>
      <c r="C2560">
        <v>20.584240000000001</v>
      </c>
      <c r="D2560">
        <v>39</v>
      </c>
      <c r="E2560">
        <v>0</v>
      </c>
      <c r="F2560">
        <v>0</v>
      </c>
      <c r="G2560">
        <v>87</v>
      </c>
      <c r="H2560" t="s">
        <v>10019</v>
      </c>
      <c r="I2560">
        <v>526.6875</v>
      </c>
      <c r="J2560" s="3">
        <f t="shared" si="39"/>
        <v>43746.690834062501</v>
      </c>
    </row>
    <row r="2561" spans="1:10" x14ac:dyDescent="0.25">
      <c r="A2561" s="1" t="s">
        <v>2560</v>
      </c>
      <c r="B2561">
        <v>393.75</v>
      </c>
      <c r="C2561">
        <v>20.584240000000001</v>
      </c>
      <c r="D2561">
        <v>38</v>
      </c>
      <c r="E2561">
        <v>0</v>
      </c>
      <c r="F2561">
        <v>0</v>
      </c>
      <c r="G2561">
        <v>86</v>
      </c>
      <c r="H2561" t="s">
        <v>10020</v>
      </c>
      <c r="I2561">
        <v>526.6875</v>
      </c>
      <c r="J2561" s="3">
        <f t="shared" si="39"/>
        <v>43746.690917731474</v>
      </c>
    </row>
    <row r="2562" spans="1:10" x14ac:dyDescent="0.25">
      <c r="A2562" s="1" t="s">
        <v>2561</v>
      </c>
      <c r="B2562">
        <v>415.625</v>
      </c>
      <c r="C2562">
        <v>20.584240000000001</v>
      </c>
      <c r="D2562">
        <v>38</v>
      </c>
      <c r="E2562">
        <v>0</v>
      </c>
      <c r="F2562">
        <v>0</v>
      </c>
      <c r="G2562">
        <v>89</v>
      </c>
      <c r="H2562" t="s">
        <v>10021</v>
      </c>
      <c r="I2562">
        <v>533.0625</v>
      </c>
      <c r="J2562" s="3">
        <f t="shared" si="39"/>
        <v>43746.691000949075</v>
      </c>
    </row>
    <row r="2563" spans="1:10" x14ac:dyDescent="0.25">
      <c r="A2563" s="1" t="s">
        <v>2562</v>
      </c>
      <c r="B2563">
        <v>393.75</v>
      </c>
      <c r="C2563">
        <v>20.584240000000001</v>
      </c>
      <c r="D2563">
        <v>37</v>
      </c>
      <c r="E2563">
        <v>0</v>
      </c>
      <c r="F2563">
        <v>0</v>
      </c>
      <c r="G2563">
        <v>95</v>
      </c>
      <c r="H2563" t="s">
        <v>10022</v>
      </c>
      <c r="I2563">
        <v>526.6875</v>
      </c>
      <c r="J2563" s="3">
        <f t="shared" ref="J2563:J2626" si="40">(H2563/86400000)+25569+(7/24)</f>
        <v>43746.691096678238</v>
      </c>
    </row>
    <row r="2564" spans="1:10" x14ac:dyDescent="0.25">
      <c r="A2564" s="1" t="s">
        <v>2563</v>
      </c>
      <c r="B2564">
        <v>400</v>
      </c>
      <c r="C2564">
        <v>20.531590000000001</v>
      </c>
      <c r="D2564">
        <v>37</v>
      </c>
      <c r="E2564">
        <v>0</v>
      </c>
      <c r="F2564">
        <v>0</v>
      </c>
      <c r="G2564">
        <v>88</v>
      </c>
      <c r="H2564" t="s">
        <v>10023</v>
      </c>
      <c r="I2564">
        <v>528</v>
      </c>
      <c r="J2564" s="3">
        <f t="shared" si="40"/>
        <v>43746.691180138885</v>
      </c>
    </row>
    <row r="2565" spans="1:10" x14ac:dyDescent="0.25">
      <c r="A2565" s="1" t="s">
        <v>2564</v>
      </c>
      <c r="B2565">
        <v>393.75</v>
      </c>
      <c r="C2565">
        <v>20.584240000000001</v>
      </c>
      <c r="D2565">
        <v>36</v>
      </c>
      <c r="E2565">
        <v>0</v>
      </c>
      <c r="F2565">
        <v>0</v>
      </c>
      <c r="G2565">
        <v>87</v>
      </c>
      <c r="H2565" t="s">
        <v>10024</v>
      </c>
      <c r="I2565">
        <v>526.5</v>
      </c>
      <c r="J2565" s="3">
        <f t="shared" si="40"/>
        <v>43746.691263692126</v>
      </c>
    </row>
    <row r="2566" spans="1:10" x14ac:dyDescent="0.25">
      <c r="A2566" s="1" t="s">
        <v>2565</v>
      </c>
      <c r="B2566">
        <v>393.75</v>
      </c>
      <c r="C2566">
        <v>20.584240000000001</v>
      </c>
      <c r="D2566">
        <v>37</v>
      </c>
      <c r="E2566">
        <v>0</v>
      </c>
      <c r="F2566">
        <v>0</v>
      </c>
      <c r="G2566">
        <v>90</v>
      </c>
      <c r="H2566" t="s">
        <v>10025</v>
      </c>
      <c r="I2566">
        <v>526.6875</v>
      </c>
      <c r="J2566" s="3">
        <f t="shared" si="40"/>
        <v>43746.691347037035</v>
      </c>
    </row>
    <row r="2567" spans="1:10" x14ac:dyDescent="0.25">
      <c r="A2567" s="1" t="s">
        <v>2566</v>
      </c>
      <c r="B2567">
        <v>393.75</v>
      </c>
      <c r="C2567">
        <v>20.531590000000001</v>
      </c>
      <c r="D2567">
        <v>37</v>
      </c>
      <c r="E2567">
        <v>0</v>
      </c>
      <c r="F2567">
        <v>0</v>
      </c>
      <c r="G2567">
        <v>93</v>
      </c>
      <c r="H2567" t="s">
        <v>10026</v>
      </c>
      <c r="I2567">
        <v>526.6875</v>
      </c>
      <c r="J2567" s="3">
        <f t="shared" si="40"/>
        <v>43746.691430358791</v>
      </c>
    </row>
    <row r="2568" spans="1:10" x14ac:dyDescent="0.25">
      <c r="A2568" s="1" t="s">
        <v>2567</v>
      </c>
      <c r="B2568">
        <v>393.75</v>
      </c>
      <c r="C2568">
        <v>20.584240000000001</v>
      </c>
      <c r="D2568">
        <v>37</v>
      </c>
      <c r="E2568">
        <v>0</v>
      </c>
      <c r="F2568">
        <v>0</v>
      </c>
      <c r="G2568">
        <v>93</v>
      </c>
      <c r="H2568" t="s">
        <v>10027</v>
      </c>
      <c r="I2568">
        <v>526.6875</v>
      </c>
      <c r="J2568" s="3">
        <f t="shared" si="40"/>
        <v>43746.691502141206</v>
      </c>
    </row>
    <row r="2569" spans="1:10" x14ac:dyDescent="0.25">
      <c r="A2569" s="1" t="s">
        <v>2568</v>
      </c>
      <c r="B2569">
        <v>415.625</v>
      </c>
      <c r="C2569">
        <v>20.531590000000001</v>
      </c>
      <c r="D2569">
        <v>37</v>
      </c>
      <c r="E2569">
        <v>0</v>
      </c>
      <c r="F2569">
        <v>0</v>
      </c>
      <c r="G2569">
        <v>86</v>
      </c>
      <c r="H2569" t="s">
        <v>10028</v>
      </c>
      <c r="I2569">
        <v>533.625</v>
      </c>
      <c r="J2569" s="3">
        <f t="shared" si="40"/>
        <v>43746.691583391199</v>
      </c>
    </row>
    <row r="2570" spans="1:10" x14ac:dyDescent="0.25">
      <c r="A2570" s="1" t="s">
        <v>2569</v>
      </c>
      <c r="B2570">
        <v>393.75</v>
      </c>
      <c r="C2570">
        <v>20.531590000000001</v>
      </c>
      <c r="D2570">
        <v>37</v>
      </c>
      <c r="E2570">
        <v>0</v>
      </c>
      <c r="F2570">
        <v>0</v>
      </c>
      <c r="G2570">
        <v>86</v>
      </c>
      <c r="H2570" t="s">
        <v>10029</v>
      </c>
      <c r="I2570">
        <v>526.5</v>
      </c>
      <c r="J2570" s="3">
        <f t="shared" si="40"/>
        <v>43746.691669131942</v>
      </c>
    </row>
    <row r="2571" spans="1:10" x14ac:dyDescent="0.25">
      <c r="A2571" s="1" t="s">
        <v>2570</v>
      </c>
      <c r="B2571">
        <v>393.75</v>
      </c>
      <c r="C2571">
        <v>20.478950000000001</v>
      </c>
      <c r="D2571">
        <v>37</v>
      </c>
      <c r="E2571">
        <v>0</v>
      </c>
      <c r="F2571">
        <v>0</v>
      </c>
      <c r="G2571">
        <v>84</v>
      </c>
      <c r="H2571" t="s">
        <v>10030</v>
      </c>
      <c r="I2571">
        <v>526.6875</v>
      </c>
      <c r="J2571" s="3">
        <f t="shared" si="40"/>
        <v>43746.691752696752</v>
      </c>
    </row>
    <row r="2572" spans="1:10" x14ac:dyDescent="0.25">
      <c r="A2572" s="1" t="s">
        <v>2571</v>
      </c>
      <c r="B2572">
        <v>393.75</v>
      </c>
      <c r="C2572">
        <v>20.584240000000001</v>
      </c>
      <c r="D2572">
        <v>37</v>
      </c>
      <c r="E2572">
        <v>0</v>
      </c>
      <c r="F2572">
        <v>0</v>
      </c>
      <c r="G2572">
        <v>90</v>
      </c>
      <c r="H2572" t="s">
        <v>10031</v>
      </c>
      <c r="I2572">
        <v>526.6875</v>
      </c>
      <c r="J2572" s="3">
        <f t="shared" si="40"/>
        <v>43746.691836030092</v>
      </c>
    </row>
    <row r="2573" spans="1:10" x14ac:dyDescent="0.25">
      <c r="A2573" s="1" t="s">
        <v>2572</v>
      </c>
      <c r="B2573">
        <v>393.75</v>
      </c>
      <c r="C2573">
        <v>20.584240000000001</v>
      </c>
      <c r="D2573">
        <v>37</v>
      </c>
      <c r="E2573">
        <v>0</v>
      </c>
      <c r="F2573">
        <v>0</v>
      </c>
      <c r="G2573">
        <v>93</v>
      </c>
      <c r="H2573" t="s">
        <v>10032</v>
      </c>
      <c r="I2573">
        <v>526.6875</v>
      </c>
      <c r="J2573" s="3">
        <f t="shared" si="40"/>
        <v>43746.691932013891</v>
      </c>
    </row>
    <row r="2574" spans="1:10" x14ac:dyDescent="0.25">
      <c r="A2574" s="1" t="s">
        <v>2573</v>
      </c>
      <c r="B2574">
        <v>393.75</v>
      </c>
      <c r="C2574">
        <v>20.584240000000001</v>
      </c>
      <c r="D2574">
        <v>37</v>
      </c>
      <c r="E2574">
        <v>0</v>
      </c>
      <c r="F2574">
        <v>0</v>
      </c>
      <c r="G2574">
        <v>84</v>
      </c>
      <c r="H2574" t="s">
        <v>10033</v>
      </c>
      <c r="I2574">
        <v>526.6875</v>
      </c>
      <c r="J2574" s="3">
        <f t="shared" si="40"/>
        <v>43746.692014976848</v>
      </c>
    </row>
    <row r="2575" spans="1:10" x14ac:dyDescent="0.25">
      <c r="A2575" s="1" t="s">
        <v>2574</v>
      </c>
      <c r="B2575">
        <v>393.75</v>
      </c>
      <c r="C2575">
        <v>20.531590000000001</v>
      </c>
      <c r="D2575">
        <v>39</v>
      </c>
      <c r="E2575">
        <v>0</v>
      </c>
      <c r="F2575">
        <v>0</v>
      </c>
      <c r="G2575">
        <v>88</v>
      </c>
      <c r="H2575" t="s">
        <v>10034</v>
      </c>
      <c r="I2575">
        <v>526.6875</v>
      </c>
      <c r="J2575" s="3">
        <f t="shared" si="40"/>
        <v>43746.692098402775</v>
      </c>
    </row>
    <row r="2576" spans="1:10" x14ac:dyDescent="0.25">
      <c r="A2576" s="1" t="s">
        <v>2575</v>
      </c>
      <c r="B2576">
        <v>393.75</v>
      </c>
      <c r="C2576">
        <v>20.584240000000001</v>
      </c>
      <c r="D2576">
        <v>39</v>
      </c>
      <c r="E2576">
        <v>0</v>
      </c>
      <c r="F2576">
        <v>0</v>
      </c>
      <c r="G2576">
        <v>79</v>
      </c>
      <c r="H2576" t="s">
        <v>10035</v>
      </c>
      <c r="I2576">
        <v>526.6875</v>
      </c>
      <c r="J2576" s="3">
        <f t="shared" si="40"/>
        <v>43746.692181874998</v>
      </c>
    </row>
    <row r="2577" spans="1:10" x14ac:dyDescent="0.25">
      <c r="A2577" s="1" t="s">
        <v>2576</v>
      </c>
      <c r="B2577">
        <v>393.75</v>
      </c>
      <c r="C2577">
        <v>20.531590000000001</v>
      </c>
      <c r="D2577">
        <v>39</v>
      </c>
      <c r="E2577">
        <v>0</v>
      </c>
      <c r="F2577">
        <v>0</v>
      </c>
      <c r="G2577">
        <v>88</v>
      </c>
      <c r="H2577" t="s">
        <v>10036</v>
      </c>
      <c r="I2577">
        <v>526.6875</v>
      </c>
      <c r="J2577" s="3">
        <f t="shared" si="40"/>
        <v>43746.692265324069</v>
      </c>
    </row>
    <row r="2578" spans="1:10" x14ac:dyDescent="0.25">
      <c r="A2578" s="1" t="s">
        <v>2577</v>
      </c>
      <c r="B2578">
        <v>393.75</v>
      </c>
      <c r="C2578">
        <v>20.584240000000001</v>
      </c>
      <c r="D2578">
        <v>38</v>
      </c>
      <c r="E2578">
        <v>0</v>
      </c>
      <c r="F2578">
        <v>0</v>
      </c>
      <c r="G2578">
        <v>90</v>
      </c>
      <c r="H2578" t="s">
        <v>10037</v>
      </c>
      <c r="I2578">
        <v>526.6875</v>
      </c>
      <c r="J2578" s="3">
        <f t="shared" si="40"/>
        <v>43746.692336851855</v>
      </c>
    </row>
    <row r="2579" spans="1:10" x14ac:dyDescent="0.25">
      <c r="A2579" s="1" t="s">
        <v>2578</v>
      </c>
      <c r="B2579">
        <v>393.75</v>
      </c>
      <c r="C2579">
        <v>20.531590000000001</v>
      </c>
      <c r="D2579">
        <v>34</v>
      </c>
      <c r="E2579">
        <v>0</v>
      </c>
      <c r="F2579">
        <v>0</v>
      </c>
      <c r="G2579">
        <v>85</v>
      </c>
      <c r="H2579" t="s">
        <v>10038</v>
      </c>
      <c r="I2579">
        <v>526.6875</v>
      </c>
      <c r="J2579" s="3">
        <f t="shared" si="40"/>
        <v>43746.692420300918</v>
      </c>
    </row>
    <row r="2580" spans="1:10" x14ac:dyDescent="0.25">
      <c r="A2580" s="1" t="s">
        <v>2579</v>
      </c>
      <c r="B2580">
        <v>393.75</v>
      </c>
      <c r="C2580">
        <v>20.584240000000001</v>
      </c>
      <c r="D2580">
        <v>34</v>
      </c>
      <c r="E2580">
        <v>0</v>
      </c>
      <c r="F2580">
        <v>0</v>
      </c>
      <c r="G2580">
        <v>96</v>
      </c>
      <c r="H2580" t="s">
        <v>10039</v>
      </c>
      <c r="I2580">
        <v>526.5</v>
      </c>
      <c r="J2580" s="3">
        <f t="shared" si="40"/>
        <v>43746.692491840273</v>
      </c>
    </row>
    <row r="2581" spans="1:10" x14ac:dyDescent="0.25">
      <c r="A2581" s="1" t="s">
        <v>2580</v>
      </c>
      <c r="B2581">
        <v>412.5</v>
      </c>
      <c r="C2581">
        <v>20.584240000000001</v>
      </c>
      <c r="D2581">
        <v>35</v>
      </c>
      <c r="E2581">
        <v>0</v>
      </c>
      <c r="F2581">
        <v>0</v>
      </c>
      <c r="G2581">
        <v>91</v>
      </c>
      <c r="H2581" t="s">
        <v>10040</v>
      </c>
      <c r="I2581">
        <v>532.125</v>
      </c>
      <c r="J2581" s="3">
        <f t="shared" si="40"/>
        <v>43746.692575624998</v>
      </c>
    </row>
    <row r="2582" spans="1:10" x14ac:dyDescent="0.25">
      <c r="A2582" s="1" t="s">
        <v>2581</v>
      </c>
      <c r="B2582">
        <v>393.75</v>
      </c>
      <c r="C2582">
        <v>20.584240000000001</v>
      </c>
      <c r="D2582">
        <v>36</v>
      </c>
      <c r="E2582">
        <v>0</v>
      </c>
      <c r="F2582">
        <v>0</v>
      </c>
      <c r="G2582">
        <v>95</v>
      </c>
      <c r="H2582" t="s">
        <v>10041</v>
      </c>
      <c r="I2582">
        <v>526.6875</v>
      </c>
      <c r="J2582" s="3">
        <f t="shared" si="40"/>
        <v>43746.692646921292</v>
      </c>
    </row>
    <row r="2583" spans="1:10" x14ac:dyDescent="0.25">
      <c r="A2583" s="1" t="s">
        <v>2582</v>
      </c>
      <c r="B2583">
        <v>393.75</v>
      </c>
      <c r="C2583">
        <v>20.584240000000001</v>
      </c>
      <c r="D2583">
        <v>36</v>
      </c>
      <c r="E2583">
        <v>0</v>
      </c>
      <c r="F2583">
        <v>0</v>
      </c>
      <c r="G2583">
        <v>98</v>
      </c>
      <c r="H2583" t="s">
        <v>10042</v>
      </c>
      <c r="I2583">
        <v>526.6875</v>
      </c>
      <c r="J2583" s="3">
        <f t="shared" si="40"/>
        <v>43746.692730428236</v>
      </c>
    </row>
    <row r="2584" spans="1:10" x14ac:dyDescent="0.25">
      <c r="A2584" s="1" t="s">
        <v>2583</v>
      </c>
      <c r="B2584">
        <v>393.75</v>
      </c>
      <c r="C2584">
        <v>20.584240000000001</v>
      </c>
      <c r="D2584">
        <v>34</v>
      </c>
      <c r="E2584">
        <v>0</v>
      </c>
      <c r="F2584">
        <v>0</v>
      </c>
      <c r="G2584">
        <v>95</v>
      </c>
      <c r="H2584" t="s">
        <v>10043</v>
      </c>
      <c r="I2584">
        <v>526.6875</v>
      </c>
      <c r="J2584" s="3">
        <f t="shared" si="40"/>
        <v>43746.692813935188</v>
      </c>
    </row>
    <row r="2585" spans="1:10" x14ac:dyDescent="0.25">
      <c r="A2585" s="1" t="s">
        <v>2584</v>
      </c>
      <c r="B2585">
        <v>393.75</v>
      </c>
      <c r="C2585">
        <v>20.584240000000001</v>
      </c>
      <c r="D2585">
        <v>35</v>
      </c>
      <c r="E2585">
        <v>0</v>
      </c>
      <c r="F2585">
        <v>0</v>
      </c>
      <c r="G2585">
        <v>91</v>
      </c>
      <c r="H2585" t="s">
        <v>10044</v>
      </c>
      <c r="I2585">
        <v>526.6875</v>
      </c>
      <c r="J2585" s="3">
        <f t="shared" si="40"/>
        <v>43746.692910266203</v>
      </c>
    </row>
    <row r="2586" spans="1:10" x14ac:dyDescent="0.25">
      <c r="A2586" s="1" t="s">
        <v>2585</v>
      </c>
      <c r="B2586">
        <v>393.75</v>
      </c>
      <c r="C2586">
        <v>20.584240000000001</v>
      </c>
      <c r="D2586">
        <v>36</v>
      </c>
      <c r="E2586">
        <v>0</v>
      </c>
      <c r="F2586">
        <v>0</v>
      </c>
      <c r="G2586">
        <v>84</v>
      </c>
      <c r="H2586" t="s">
        <v>10045</v>
      </c>
      <c r="I2586">
        <v>526.5</v>
      </c>
      <c r="J2586" s="3">
        <f t="shared" si="40"/>
        <v>43746.692992754623</v>
      </c>
    </row>
    <row r="2587" spans="1:10" x14ac:dyDescent="0.25">
      <c r="A2587" s="1" t="s">
        <v>2586</v>
      </c>
      <c r="B2587">
        <v>393.75</v>
      </c>
      <c r="C2587">
        <v>20.531590000000001</v>
      </c>
      <c r="D2587">
        <v>38</v>
      </c>
      <c r="E2587">
        <v>0</v>
      </c>
      <c r="F2587">
        <v>0</v>
      </c>
      <c r="G2587">
        <v>99</v>
      </c>
      <c r="H2587" t="s">
        <v>10046</v>
      </c>
      <c r="I2587">
        <v>526.6875</v>
      </c>
      <c r="J2587" s="3">
        <f t="shared" si="40"/>
        <v>43746.693076238422</v>
      </c>
    </row>
    <row r="2588" spans="1:10" x14ac:dyDescent="0.25">
      <c r="A2588" s="1" t="s">
        <v>2587</v>
      </c>
      <c r="B2588">
        <v>393.75</v>
      </c>
      <c r="C2588">
        <v>20.584240000000001</v>
      </c>
      <c r="D2588">
        <v>38</v>
      </c>
      <c r="E2588">
        <v>0</v>
      </c>
      <c r="F2588">
        <v>0</v>
      </c>
      <c r="G2588">
        <v>86</v>
      </c>
      <c r="H2588" t="s">
        <v>10047</v>
      </c>
      <c r="I2588">
        <v>526.6875</v>
      </c>
      <c r="J2588" s="3">
        <f t="shared" si="40"/>
        <v>43746.693159756942</v>
      </c>
    </row>
    <row r="2589" spans="1:10" x14ac:dyDescent="0.25">
      <c r="A2589" s="1" t="s">
        <v>2588</v>
      </c>
      <c r="B2589">
        <v>393.75</v>
      </c>
      <c r="C2589">
        <v>20.531590000000001</v>
      </c>
      <c r="D2589">
        <v>38</v>
      </c>
      <c r="E2589">
        <v>0</v>
      </c>
      <c r="F2589">
        <v>0</v>
      </c>
      <c r="G2589">
        <v>91</v>
      </c>
      <c r="H2589" t="s">
        <v>10048</v>
      </c>
      <c r="I2589">
        <v>526.6875</v>
      </c>
      <c r="J2589" s="3">
        <f t="shared" si="40"/>
        <v>43746.69324320602</v>
      </c>
    </row>
    <row r="2590" spans="1:10" x14ac:dyDescent="0.25">
      <c r="A2590" s="1" t="s">
        <v>2589</v>
      </c>
      <c r="B2590">
        <v>428.125</v>
      </c>
      <c r="C2590">
        <v>20.584240000000001</v>
      </c>
      <c r="D2590">
        <v>39</v>
      </c>
      <c r="E2590">
        <v>0</v>
      </c>
      <c r="F2590">
        <v>0</v>
      </c>
      <c r="G2590">
        <v>94</v>
      </c>
      <c r="H2590" t="s">
        <v>10049</v>
      </c>
      <c r="I2590">
        <v>537.5625</v>
      </c>
      <c r="J2590" s="3">
        <f t="shared" si="40"/>
        <v>43746.693326655091</v>
      </c>
    </row>
    <row r="2591" spans="1:10" x14ac:dyDescent="0.25">
      <c r="A2591" s="1" t="s">
        <v>2590</v>
      </c>
      <c r="B2591">
        <v>393.75</v>
      </c>
      <c r="C2591">
        <v>20.584240000000001</v>
      </c>
      <c r="D2591">
        <v>39</v>
      </c>
      <c r="E2591">
        <v>0</v>
      </c>
      <c r="F2591">
        <v>0</v>
      </c>
      <c r="G2591">
        <v>91</v>
      </c>
      <c r="H2591" t="s">
        <v>10050</v>
      </c>
      <c r="I2591">
        <v>526.6875</v>
      </c>
      <c r="J2591" s="3">
        <f t="shared" si="40"/>
        <v>43746.693398368057</v>
      </c>
    </row>
    <row r="2592" spans="1:10" x14ac:dyDescent="0.25">
      <c r="A2592" s="1" t="s">
        <v>2591</v>
      </c>
      <c r="B2592">
        <v>393.75</v>
      </c>
      <c r="C2592">
        <v>20.531590000000001</v>
      </c>
      <c r="D2592">
        <v>39</v>
      </c>
      <c r="E2592">
        <v>0</v>
      </c>
      <c r="F2592">
        <v>0</v>
      </c>
      <c r="G2592">
        <v>84</v>
      </c>
      <c r="H2592" t="s">
        <v>10051</v>
      </c>
      <c r="I2592">
        <v>526.6875</v>
      </c>
      <c r="J2592" s="3">
        <f t="shared" si="40"/>
        <v>43746.693481828705</v>
      </c>
    </row>
    <row r="2593" spans="1:10" x14ac:dyDescent="0.25">
      <c r="A2593" s="1" t="s">
        <v>2592</v>
      </c>
      <c r="B2593">
        <v>412.5</v>
      </c>
      <c r="C2593">
        <v>20.531590000000001</v>
      </c>
      <c r="D2593">
        <v>39</v>
      </c>
      <c r="E2593">
        <v>0</v>
      </c>
      <c r="F2593">
        <v>0</v>
      </c>
      <c r="G2593">
        <v>99</v>
      </c>
      <c r="H2593" t="s">
        <v>10052</v>
      </c>
      <c r="I2593">
        <v>532.3125</v>
      </c>
      <c r="J2593" s="3">
        <f t="shared" si="40"/>
        <v>43746.693553113422</v>
      </c>
    </row>
    <row r="2594" spans="1:10" x14ac:dyDescent="0.25">
      <c r="A2594" s="1" t="s">
        <v>2593</v>
      </c>
      <c r="B2594">
        <v>393.75</v>
      </c>
      <c r="C2594">
        <v>20.584240000000001</v>
      </c>
      <c r="D2594">
        <v>38</v>
      </c>
      <c r="E2594">
        <v>0</v>
      </c>
      <c r="F2594">
        <v>0</v>
      </c>
      <c r="G2594">
        <v>91</v>
      </c>
      <c r="H2594" t="s">
        <v>10053</v>
      </c>
      <c r="I2594">
        <v>526.6875</v>
      </c>
      <c r="J2594" s="3">
        <f t="shared" si="40"/>
        <v>43746.693624652777</v>
      </c>
    </row>
    <row r="2595" spans="1:10" x14ac:dyDescent="0.25">
      <c r="A2595" s="1" t="s">
        <v>2594</v>
      </c>
      <c r="B2595">
        <v>393.75</v>
      </c>
      <c r="C2595">
        <v>20.584240000000001</v>
      </c>
      <c r="D2595">
        <v>39</v>
      </c>
      <c r="E2595">
        <v>0</v>
      </c>
      <c r="F2595">
        <v>0</v>
      </c>
      <c r="G2595">
        <v>100</v>
      </c>
      <c r="H2595" t="s">
        <v>10054</v>
      </c>
      <c r="I2595">
        <v>526.6875</v>
      </c>
      <c r="J2595" s="3">
        <f t="shared" si="40"/>
        <v>43746.693696168979</v>
      </c>
    </row>
    <row r="2596" spans="1:10" x14ac:dyDescent="0.25">
      <c r="A2596" s="1" t="s">
        <v>2595</v>
      </c>
      <c r="B2596">
        <v>393.75</v>
      </c>
      <c r="C2596">
        <v>20.531590000000001</v>
      </c>
      <c r="D2596">
        <v>40</v>
      </c>
      <c r="E2596">
        <v>0</v>
      </c>
      <c r="F2596">
        <v>0</v>
      </c>
      <c r="G2596">
        <v>93</v>
      </c>
      <c r="H2596" t="s">
        <v>10055</v>
      </c>
      <c r="I2596">
        <v>526.6875</v>
      </c>
      <c r="J2596" s="3">
        <f t="shared" si="40"/>
        <v>43746.693780069443</v>
      </c>
    </row>
    <row r="2597" spans="1:10" x14ac:dyDescent="0.25">
      <c r="A2597" s="1" t="s">
        <v>2596</v>
      </c>
      <c r="B2597">
        <v>393.75</v>
      </c>
      <c r="C2597">
        <v>20.531590000000001</v>
      </c>
      <c r="D2597">
        <v>39</v>
      </c>
      <c r="E2597">
        <v>0</v>
      </c>
      <c r="F2597">
        <v>0</v>
      </c>
      <c r="G2597">
        <v>92</v>
      </c>
      <c r="H2597" t="s">
        <v>10056</v>
      </c>
      <c r="I2597">
        <v>526.6875</v>
      </c>
      <c r="J2597" s="3">
        <f t="shared" si="40"/>
        <v>43746.693851597222</v>
      </c>
    </row>
    <row r="2598" spans="1:10" x14ac:dyDescent="0.25">
      <c r="A2598" s="1" t="s">
        <v>2597</v>
      </c>
      <c r="B2598">
        <v>393.75</v>
      </c>
      <c r="C2598">
        <v>20.584240000000001</v>
      </c>
      <c r="D2598">
        <v>39</v>
      </c>
      <c r="E2598">
        <v>0</v>
      </c>
      <c r="F2598">
        <v>0</v>
      </c>
      <c r="G2598">
        <v>92</v>
      </c>
      <c r="H2598" t="s">
        <v>10057</v>
      </c>
      <c r="I2598">
        <v>526.6875</v>
      </c>
      <c r="J2598" s="3">
        <f t="shared" si="40"/>
        <v>43746.693922546292</v>
      </c>
    </row>
    <row r="2599" spans="1:10" x14ac:dyDescent="0.25">
      <c r="A2599" s="1" t="s">
        <v>2598</v>
      </c>
      <c r="B2599">
        <v>393.75</v>
      </c>
      <c r="C2599">
        <v>20.584240000000001</v>
      </c>
      <c r="D2599">
        <v>37</v>
      </c>
      <c r="E2599">
        <v>0</v>
      </c>
      <c r="F2599">
        <v>0</v>
      </c>
      <c r="G2599">
        <v>94</v>
      </c>
      <c r="H2599" t="s">
        <v>10058</v>
      </c>
      <c r="I2599">
        <v>526.6875</v>
      </c>
      <c r="J2599" s="3">
        <f t="shared" si="40"/>
        <v>43746.693994293979</v>
      </c>
    </row>
    <row r="2600" spans="1:10" x14ac:dyDescent="0.25">
      <c r="A2600" s="1" t="s">
        <v>2599</v>
      </c>
      <c r="B2600">
        <v>393.75</v>
      </c>
      <c r="C2600">
        <v>20.584240000000001</v>
      </c>
      <c r="D2600">
        <v>38</v>
      </c>
      <c r="E2600">
        <v>0</v>
      </c>
      <c r="F2600">
        <v>0</v>
      </c>
      <c r="G2600">
        <v>100</v>
      </c>
      <c r="H2600" t="s">
        <v>10059</v>
      </c>
      <c r="I2600">
        <v>526.6875</v>
      </c>
      <c r="J2600" s="3">
        <f t="shared" si="40"/>
        <v>43746.694066238422</v>
      </c>
    </row>
    <row r="2601" spans="1:10" x14ac:dyDescent="0.25">
      <c r="A2601" s="1" t="s">
        <v>2600</v>
      </c>
      <c r="B2601">
        <v>393.75</v>
      </c>
      <c r="C2601">
        <v>20.584240000000001</v>
      </c>
      <c r="D2601">
        <v>38</v>
      </c>
      <c r="E2601">
        <v>0</v>
      </c>
      <c r="F2601">
        <v>0</v>
      </c>
      <c r="G2601">
        <v>99</v>
      </c>
      <c r="H2601" t="s">
        <v>10060</v>
      </c>
      <c r="I2601">
        <v>526.6875</v>
      </c>
      <c r="J2601" s="3">
        <f t="shared" si="40"/>
        <v>43746.694137222221</v>
      </c>
    </row>
    <row r="2602" spans="1:10" x14ac:dyDescent="0.25">
      <c r="A2602" s="1" t="s">
        <v>2601</v>
      </c>
      <c r="B2602">
        <v>393.75</v>
      </c>
      <c r="C2602">
        <v>20.531590000000001</v>
      </c>
      <c r="D2602">
        <v>39</v>
      </c>
      <c r="E2602">
        <v>0</v>
      </c>
      <c r="F2602">
        <v>0</v>
      </c>
      <c r="G2602">
        <v>85</v>
      </c>
      <c r="H2602" t="s">
        <v>10061</v>
      </c>
      <c r="I2602">
        <v>526.5</v>
      </c>
      <c r="J2602" s="3">
        <f t="shared" si="40"/>
        <v>43746.694220659723</v>
      </c>
    </row>
    <row r="2603" spans="1:10" x14ac:dyDescent="0.25">
      <c r="A2603" s="1" t="s">
        <v>2602</v>
      </c>
      <c r="B2603">
        <v>393.75</v>
      </c>
      <c r="C2603">
        <v>20.531590000000001</v>
      </c>
      <c r="D2603">
        <v>39</v>
      </c>
      <c r="E2603">
        <v>0</v>
      </c>
      <c r="F2603">
        <v>0</v>
      </c>
      <c r="G2603">
        <v>91</v>
      </c>
      <c r="H2603" t="s">
        <v>10062</v>
      </c>
      <c r="I2603">
        <v>526.5</v>
      </c>
      <c r="J2603" s="3">
        <f t="shared" si="40"/>
        <v>43746.694304351848</v>
      </c>
    </row>
    <row r="2604" spans="1:10" x14ac:dyDescent="0.25">
      <c r="A2604" s="1" t="s">
        <v>2603</v>
      </c>
      <c r="B2604">
        <v>393.75</v>
      </c>
      <c r="C2604">
        <v>20.584240000000001</v>
      </c>
      <c r="D2604">
        <v>39</v>
      </c>
      <c r="E2604">
        <v>0</v>
      </c>
      <c r="F2604">
        <v>0</v>
      </c>
      <c r="G2604">
        <v>89</v>
      </c>
      <c r="H2604" t="s">
        <v>10063</v>
      </c>
      <c r="I2604">
        <v>526.6875</v>
      </c>
      <c r="J2604" s="3">
        <f t="shared" si="40"/>
        <v>43746.694387916665</v>
      </c>
    </row>
    <row r="2605" spans="1:10" x14ac:dyDescent="0.25">
      <c r="A2605" s="1" t="s">
        <v>2604</v>
      </c>
      <c r="B2605">
        <v>393.75</v>
      </c>
      <c r="C2605">
        <v>20.531590000000001</v>
      </c>
      <c r="D2605">
        <v>39</v>
      </c>
      <c r="E2605">
        <v>0</v>
      </c>
      <c r="F2605">
        <v>0</v>
      </c>
      <c r="G2605">
        <v>93</v>
      </c>
      <c r="H2605" t="s">
        <v>10064</v>
      </c>
      <c r="I2605">
        <v>526.6875</v>
      </c>
      <c r="J2605" s="3">
        <f t="shared" si="40"/>
        <v>43746.694470995368</v>
      </c>
    </row>
    <row r="2606" spans="1:10" x14ac:dyDescent="0.25">
      <c r="A2606" s="1" t="s">
        <v>2605</v>
      </c>
      <c r="B2606">
        <v>412.5</v>
      </c>
      <c r="C2606">
        <v>20.584240000000001</v>
      </c>
      <c r="D2606">
        <v>39</v>
      </c>
      <c r="E2606">
        <v>0</v>
      </c>
      <c r="F2606">
        <v>0</v>
      </c>
      <c r="G2606">
        <v>101</v>
      </c>
      <c r="H2606" t="s">
        <v>10065</v>
      </c>
      <c r="I2606">
        <v>532.3125</v>
      </c>
      <c r="J2606" s="3">
        <f t="shared" si="40"/>
        <v>43746.694554814814</v>
      </c>
    </row>
    <row r="2607" spans="1:10" x14ac:dyDescent="0.25">
      <c r="A2607" s="1" t="s">
        <v>2606</v>
      </c>
      <c r="B2607">
        <v>393.75</v>
      </c>
      <c r="C2607">
        <v>20.531590000000001</v>
      </c>
      <c r="D2607">
        <v>38</v>
      </c>
      <c r="E2607">
        <v>0</v>
      </c>
      <c r="F2607">
        <v>0</v>
      </c>
      <c r="G2607">
        <v>92</v>
      </c>
      <c r="H2607" t="s">
        <v>10066</v>
      </c>
      <c r="I2607">
        <v>526.6875</v>
      </c>
      <c r="J2607" s="3">
        <f t="shared" si="40"/>
        <v>43746.694638032401</v>
      </c>
    </row>
    <row r="2608" spans="1:10" x14ac:dyDescent="0.25">
      <c r="A2608" s="1" t="s">
        <v>2607</v>
      </c>
      <c r="B2608">
        <v>393.75</v>
      </c>
      <c r="C2608">
        <v>20.584240000000001</v>
      </c>
      <c r="D2608">
        <v>38</v>
      </c>
      <c r="E2608">
        <v>0</v>
      </c>
      <c r="F2608">
        <v>0</v>
      </c>
      <c r="G2608">
        <v>95</v>
      </c>
      <c r="H2608" t="s">
        <v>10067</v>
      </c>
      <c r="I2608">
        <v>526.6875</v>
      </c>
      <c r="J2608" s="3">
        <f t="shared" si="40"/>
        <v>43746.69470980324</v>
      </c>
    </row>
    <row r="2609" spans="1:10" x14ac:dyDescent="0.25">
      <c r="A2609" s="1" t="s">
        <v>2608</v>
      </c>
      <c r="B2609">
        <v>393.75</v>
      </c>
      <c r="C2609">
        <v>20.584240000000001</v>
      </c>
      <c r="D2609">
        <v>38</v>
      </c>
      <c r="E2609">
        <v>0</v>
      </c>
      <c r="F2609">
        <v>0</v>
      </c>
      <c r="G2609">
        <v>102</v>
      </c>
      <c r="H2609" t="s">
        <v>10068</v>
      </c>
      <c r="I2609">
        <v>526.6875</v>
      </c>
      <c r="J2609" s="3">
        <f t="shared" si="40"/>
        <v>43746.694801331018</v>
      </c>
    </row>
    <row r="2610" spans="1:10" x14ac:dyDescent="0.25">
      <c r="A2610" s="1" t="s">
        <v>2609</v>
      </c>
      <c r="B2610">
        <v>393.75</v>
      </c>
      <c r="C2610">
        <v>20.584240000000001</v>
      </c>
      <c r="D2610">
        <v>39</v>
      </c>
      <c r="E2610">
        <v>0</v>
      </c>
      <c r="F2610">
        <v>0</v>
      </c>
      <c r="G2610">
        <v>95</v>
      </c>
      <c r="H2610" t="s">
        <v>10069</v>
      </c>
      <c r="I2610">
        <v>526.6875</v>
      </c>
      <c r="J2610" s="3">
        <f t="shared" si="40"/>
        <v>43746.6948767824</v>
      </c>
    </row>
    <row r="2611" spans="1:10" x14ac:dyDescent="0.25">
      <c r="A2611" s="1" t="s">
        <v>2610</v>
      </c>
      <c r="B2611">
        <v>412.5</v>
      </c>
      <c r="C2611">
        <v>20.531590000000001</v>
      </c>
      <c r="D2611">
        <v>38</v>
      </c>
      <c r="E2611">
        <v>0</v>
      </c>
      <c r="F2611">
        <v>0</v>
      </c>
      <c r="G2611">
        <v>98</v>
      </c>
      <c r="H2611" t="s">
        <v>10070</v>
      </c>
      <c r="I2611">
        <v>532.125</v>
      </c>
      <c r="J2611" s="3">
        <f t="shared" si="40"/>
        <v>43746.694960000001</v>
      </c>
    </row>
    <row r="2612" spans="1:10" x14ac:dyDescent="0.25">
      <c r="A2612" s="1" t="s">
        <v>2611</v>
      </c>
      <c r="B2612">
        <v>393.75</v>
      </c>
      <c r="C2612">
        <v>20.584240000000001</v>
      </c>
      <c r="D2612">
        <v>38</v>
      </c>
      <c r="E2612">
        <v>0</v>
      </c>
      <c r="F2612">
        <v>0</v>
      </c>
      <c r="G2612">
        <v>94</v>
      </c>
      <c r="H2612" t="s">
        <v>10071</v>
      </c>
      <c r="I2612">
        <v>526.6875</v>
      </c>
      <c r="J2612" s="3">
        <f t="shared" si="40"/>
        <v>43746.695031770832</v>
      </c>
    </row>
    <row r="2613" spans="1:10" x14ac:dyDescent="0.25">
      <c r="A2613" s="1" t="s">
        <v>2612</v>
      </c>
      <c r="B2613">
        <v>393.75</v>
      </c>
      <c r="C2613">
        <v>20.584240000000001</v>
      </c>
      <c r="D2613">
        <v>37</v>
      </c>
      <c r="E2613">
        <v>0</v>
      </c>
      <c r="F2613">
        <v>0</v>
      </c>
      <c r="G2613">
        <v>103</v>
      </c>
      <c r="H2613" t="s">
        <v>10072</v>
      </c>
      <c r="I2613">
        <v>526.6875</v>
      </c>
      <c r="J2613" s="3">
        <f t="shared" si="40"/>
        <v>43746.695115462957</v>
      </c>
    </row>
    <row r="2614" spans="1:10" x14ac:dyDescent="0.25">
      <c r="A2614" s="1" t="s">
        <v>2613</v>
      </c>
      <c r="B2614">
        <v>393.75</v>
      </c>
      <c r="C2614">
        <v>20.584240000000001</v>
      </c>
      <c r="D2614">
        <v>38</v>
      </c>
      <c r="E2614">
        <v>0</v>
      </c>
      <c r="F2614">
        <v>0</v>
      </c>
      <c r="G2614">
        <v>95</v>
      </c>
      <c r="H2614" t="s">
        <v>10073</v>
      </c>
      <c r="I2614">
        <v>526.6875</v>
      </c>
      <c r="J2614" s="3">
        <f t="shared" si="40"/>
        <v>43746.695198668975</v>
      </c>
    </row>
    <row r="2615" spans="1:10" x14ac:dyDescent="0.25">
      <c r="A2615" s="1" t="s">
        <v>2614</v>
      </c>
      <c r="B2615">
        <v>393.75</v>
      </c>
      <c r="C2615">
        <v>20.584240000000001</v>
      </c>
      <c r="D2615">
        <v>38</v>
      </c>
      <c r="E2615">
        <v>0</v>
      </c>
      <c r="F2615">
        <v>0</v>
      </c>
      <c r="G2615">
        <v>95</v>
      </c>
      <c r="H2615" t="s">
        <v>10074</v>
      </c>
      <c r="I2615">
        <v>526.5</v>
      </c>
      <c r="J2615" s="3">
        <f t="shared" si="40"/>
        <v>43746.695270185184</v>
      </c>
    </row>
    <row r="2616" spans="1:10" x14ac:dyDescent="0.25">
      <c r="A2616" s="1" t="s">
        <v>2615</v>
      </c>
      <c r="B2616">
        <v>393.75</v>
      </c>
      <c r="C2616">
        <v>20.584240000000001</v>
      </c>
      <c r="D2616">
        <v>37</v>
      </c>
      <c r="E2616">
        <v>0</v>
      </c>
      <c r="F2616">
        <v>0</v>
      </c>
      <c r="G2616">
        <v>92</v>
      </c>
      <c r="H2616" t="s">
        <v>10075</v>
      </c>
      <c r="I2616">
        <v>526.6875</v>
      </c>
      <c r="J2616" s="3">
        <f t="shared" si="40"/>
        <v>43746.695341504623</v>
      </c>
    </row>
    <row r="2617" spans="1:10" x14ac:dyDescent="0.25">
      <c r="A2617" s="1" t="s">
        <v>2616</v>
      </c>
      <c r="B2617">
        <v>412.5</v>
      </c>
      <c r="C2617">
        <v>20.531590000000001</v>
      </c>
      <c r="D2617">
        <v>37</v>
      </c>
      <c r="E2617">
        <v>0</v>
      </c>
      <c r="F2617">
        <v>0</v>
      </c>
      <c r="G2617">
        <v>99</v>
      </c>
      <c r="H2617" t="s">
        <v>10076</v>
      </c>
      <c r="I2617">
        <v>532.6875</v>
      </c>
      <c r="J2617" s="3">
        <f t="shared" si="40"/>
        <v>43746.695428090279</v>
      </c>
    </row>
    <row r="2618" spans="1:10" x14ac:dyDescent="0.25">
      <c r="A2618" s="1" t="s">
        <v>2617</v>
      </c>
      <c r="B2618">
        <v>393.75</v>
      </c>
      <c r="C2618">
        <v>20.584240000000001</v>
      </c>
      <c r="D2618">
        <v>34</v>
      </c>
      <c r="E2618">
        <v>0</v>
      </c>
      <c r="F2618">
        <v>0</v>
      </c>
      <c r="G2618">
        <v>96</v>
      </c>
      <c r="H2618" t="s">
        <v>10077</v>
      </c>
      <c r="I2618">
        <v>526.6875</v>
      </c>
      <c r="J2618" s="3">
        <f t="shared" si="40"/>
        <v>43746.695508865734</v>
      </c>
    </row>
    <row r="2619" spans="1:10" x14ac:dyDescent="0.25">
      <c r="A2619" s="1" t="s">
        <v>2618</v>
      </c>
      <c r="B2619">
        <v>393.75</v>
      </c>
      <c r="C2619">
        <v>20.584240000000001</v>
      </c>
      <c r="D2619">
        <v>36</v>
      </c>
      <c r="E2619">
        <v>0</v>
      </c>
      <c r="F2619">
        <v>0</v>
      </c>
      <c r="G2619">
        <v>91</v>
      </c>
      <c r="H2619" t="s">
        <v>10078</v>
      </c>
      <c r="I2619">
        <v>526.6875</v>
      </c>
      <c r="J2619" s="3">
        <f t="shared" si="40"/>
        <v>43746.695580277774</v>
      </c>
    </row>
    <row r="2620" spans="1:10" x14ac:dyDescent="0.25">
      <c r="A2620" s="1" t="s">
        <v>2619</v>
      </c>
      <c r="B2620">
        <v>393.75</v>
      </c>
      <c r="C2620">
        <v>20.584240000000001</v>
      </c>
      <c r="D2620">
        <v>36</v>
      </c>
      <c r="E2620">
        <v>0</v>
      </c>
      <c r="F2620">
        <v>0</v>
      </c>
      <c r="G2620">
        <v>97</v>
      </c>
      <c r="H2620" t="s">
        <v>10079</v>
      </c>
      <c r="I2620">
        <v>526.6875</v>
      </c>
      <c r="J2620" s="3">
        <f t="shared" si="40"/>
        <v>43746.695663587961</v>
      </c>
    </row>
    <row r="2621" spans="1:10" x14ac:dyDescent="0.25">
      <c r="A2621" s="1" t="s">
        <v>2620</v>
      </c>
      <c r="B2621">
        <v>393.75</v>
      </c>
      <c r="C2621">
        <v>20.584240000000001</v>
      </c>
      <c r="D2621">
        <v>36</v>
      </c>
      <c r="E2621">
        <v>0</v>
      </c>
      <c r="F2621">
        <v>0</v>
      </c>
      <c r="G2621">
        <v>95</v>
      </c>
      <c r="H2621" t="s">
        <v>10080</v>
      </c>
      <c r="I2621">
        <v>526.6875</v>
      </c>
      <c r="J2621" s="3">
        <f t="shared" si="40"/>
        <v>43746.695747152778</v>
      </c>
    </row>
    <row r="2622" spans="1:10" x14ac:dyDescent="0.25">
      <c r="A2622" s="1" t="s">
        <v>2621</v>
      </c>
      <c r="B2622">
        <v>412.5</v>
      </c>
      <c r="C2622">
        <v>20.531590000000001</v>
      </c>
      <c r="D2622">
        <v>36</v>
      </c>
      <c r="E2622">
        <v>0</v>
      </c>
      <c r="F2622">
        <v>0</v>
      </c>
      <c r="G2622">
        <v>95</v>
      </c>
      <c r="H2622" t="s">
        <v>10081</v>
      </c>
      <c r="I2622">
        <v>532.6875</v>
      </c>
      <c r="J2622" s="3">
        <f t="shared" si="40"/>
        <v>43746.695830277771</v>
      </c>
    </row>
    <row r="2623" spans="1:10" x14ac:dyDescent="0.25">
      <c r="A2623" s="1" t="s">
        <v>2622</v>
      </c>
      <c r="B2623">
        <v>393.75</v>
      </c>
      <c r="C2623">
        <v>20.584240000000001</v>
      </c>
      <c r="D2623">
        <v>36</v>
      </c>
      <c r="E2623">
        <v>0</v>
      </c>
      <c r="F2623">
        <v>0</v>
      </c>
      <c r="G2623">
        <v>96</v>
      </c>
      <c r="H2623" t="s">
        <v>10082</v>
      </c>
      <c r="I2623">
        <v>526.6875</v>
      </c>
      <c r="J2623" s="3">
        <f t="shared" si="40"/>
        <v>43746.695901921295</v>
      </c>
    </row>
    <row r="2624" spans="1:10" x14ac:dyDescent="0.25">
      <c r="A2624" s="1" t="s">
        <v>2623</v>
      </c>
      <c r="B2624">
        <v>393.75</v>
      </c>
      <c r="C2624">
        <v>20.531590000000001</v>
      </c>
      <c r="D2624">
        <v>38</v>
      </c>
      <c r="E2624">
        <v>0</v>
      </c>
      <c r="F2624">
        <v>0</v>
      </c>
      <c r="G2624">
        <v>91</v>
      </c>
      <c r="H2624" t="s">
        <v>10083</v>
      </c>
      <c r="I2624">
        <v>526.6875</v>
      </c>
      <c r="J2624" s="3">
        <f t="shared" si="40"/>
        <v>43746.695985821752</v>
      </c>
    </row>
    <row r="2625" spans="1:10" x14ac:dyDescent="0.25">
      <c r="A2625" s="1" t="s">
        <v>2624</v>
      </c>
      <c r="B2625">
        <v>393.75</v>
      </c>
      <c r="C2625">
        <v>20.531590000000001</v>
      </c>
      <c r="D2625">
        <v>37</v>
      </c>
      <c r="E2625">
        <v>0</v>
      </c>
      <c r="F2625">
        <v>0</v>
      </c>
      <c r="G2625">
        <v>88</v>
      </c>
      <c r="H2625" t="s">
        <v>10084</v>
      </c>
      <c r="I2625">
        <v>526.6875</v>
      </c>
      <c r="J2625" s="3">
        <f t="shared" si="40"/>
        <v>43746.696070740734</v>
      </c>
    </row>
    <row r="2626" spans="1:10" x14ac:dyDescent="0.25">
      <c r="A2626" s="1" t="s">
        <v>2625</v>
      </c>
      <c r="B2626">
        <v>393.75</v>
      </c>
      <c r="C2626">
        <v>20.584240000000001</v>
      </c>
      <c r="D2626">
        <v>38</v>
      </c>
      <c r="E2626">
        <v>0</v>
      </c>
      <c r="F2626">
        <v>0</v>
      </c>
      <c r="G2626">
        <v>92</v>
      </c>
      <c r="H2626" t="s">
        <v>10085</v>
      </c>
      <c r="I2626">
        <v>526.6875</v>
      </c>
      <c r="J2626" s="3">
        <f t="shared" si="40"/>
        <v>43746.696152592594</v>
      </c>
    </row>
    <row r="2627" spans="1:10" x14ac:dyDescent="0.25">
      <c r="A2627" s="1" t="s">
        <v>2626</v>
      </c>
      <c r="B2627">
        <v>393.75</v>
      </c>
      <c r="C2627">
        <v>20.531590000000001</v>
      </c>
      <c r="D2627">
        <v>38</v>
      </c>
      <c r="E2627">
        <v>0</v>
      </c>
      <c r="F2627">
        <v>0</v>
      </c>
      <c r="G2627">
        <v>92</v>
      </c>
      <c r="H2627" t="s">
        <v>10086</v>
      </c>
      <c r="I2627">
        <v>526.6875</v>
      </c>
      <c r="J2627" s="3">
        <f t="shared" ref="J2627:J2690" si="41">(H2627/86400000)+25569+(7/24)</f>
        <v>43746.696236053242</v>
      </c>
    </row>
    <row r="2628" spans="1:10" x14ac:dyDescent="0.25">
      <c r="A2628" s="1" t="s">
        <v>2627</v>
      </c>
      <c r="B2628">
        <v>393.75</v>
      </c>
      <c r="C2628">
        <v>20.584240000000001</v>
      </c>
      <c r="D2628">
        <v>37</v>
      </c>
      <c r="E2628">
        <v>0</v>
      </c>
      <c r="F2628">
        <v>0</v>
      </c>
      <c r="G2628">
        <v>99</v>
      </c>
      <c r="H2628" t="s">
        <v>10087</v>
      </c>
      <c r="I2628">
        <v>526.6875</v>
      </c>
      <c r="J2628" s="3">
        <f t="shared" si="41"/>
        <v>43746.696319155089</v>
      </c>
    </row>
    <row r="2629" spans="1:10" x14ac:dyDescent="0.25">
      <c r="A2629" s="1" t="s">
        <v>2628</v>
      </c>
      <c r="B2629">
        <v>393.75</v>
      </c>
      <c r="C2629">
        <v>20.584240000000001</v>
      </c>
      <c r="D2629">
        <v>37</v>
      </c>
      <c r="E2629">
        <v>0</v>
      </c>
      <c r="F2629">
        <v>0</v>
      </c>
      <c r="G2629">
        <v>98</v>
      </c>
      <c r="H2629" t="s">
        <v>10088</v>
      </c>
      <c r="I2629">
        <v>526.6875</v>
      </c>
      <c r="J2629" s="3">
        <f t="shared" si="41"/>
        <v>43746.696391030091</v>
      </c>
    </row>
    <row r="2630" spans="1:10" x14ac:dyDescent="0.25">
      <c r="A2630" s="1" t="s">
        <v>2629</v>
      </c>
      <c r="B2630">
        <v>393.75</v>
      </c>
      <c r="C2630">
        <v>20.584240000000001</v>
      </c>
      <c r="D2630">
        <v>39</v>
      </c>
      <c r="E2630">
        <v>0</v>
      </c>
      <c r="F2630">
        <v>0</v>
      </c>
      <c r="G2630">
        <v>96</v>
      </c>
      <c r="H2630" t="s">
        <v>10089</v>
      </c>
      <c r="I2630">
        <v>526.6875</v>
      </c>
      <c r="J2630" s="3">
        <f t="shared" si="41"/>
        <v>43746.696486620371</v>
      </c>
    </row>
    <row r="2631" spans="1:10" x14ac:dyDescent="0.25">
      <c r="A2631" s="1" t="s">
        <v>2630</v>
      </c>
      <c r="B2631">
        <v>393.75</v>
      </c>
      <c r="C2631">
        <v>20.531590000000001</v>
      </c>
      <c r="D2631">
        <v>39</v>
      </c>
      <c r="E2631">
        <v>0</v>
      </c>
      <c r="F2631">
        <v>0</v>
      </c>
      <c r="G2631">
        <v>91</v>
      </c>
      <c r="H2631" t="s">
        <v>10090</v>
      </c>
      <c r="I2631">
        <v>526.6875</v>
      </c>
      <c r="J2631" s="3">
        <f t="shared" si="41"/>
        <v>43746.696558043979</v>
      </c>
    </row>
    <row r="2632" spans="1:10" x14ac:dyDescent="0.25">
      <c r="A2632" s="1" t="s">
        <v>2631</v>
      </c>
      <c r="B2632">
        <v>393.75</v>
      </c>
      <c r="C2632">
        <v>20.531590000000001</v>
      </c>
      <c r="D2632">
        <v>38</v>
      </c>
      <c r="E2632">
        <v>0</v>
      </c>
      <c r="F2632">
        <v>0</v>
      </c>
      <c r="G2632">
        <v>95</v>
      </c>
      <c r="H2632" t="s">
        <v>10091</v>
      </c>
      <c r="I2632">
        <v>526.6875</v>
      </c>
      <c r="J2632" s="3">
        <f t="shared" si="41"/>
        <v>43746.696641365743</v>
      </c>
    </row>
    <row r="2633" spans="1:10" x14ac:dyDescent="0.25">
      <c r="A2633" s="1" t="s">
        <v>2632</v>
      </c>
      <c r="B2633">
        <v>393.75</v>
      </c>
      <c r="C2633">
        <v>20.584240000000001</v>
      </c>
      <c r="D2633">
        <v>37</v>
      </c>
      <c r="E2633">
        <v>0</v>
      </c>
      <c r="F2633">
        <v>0</v>
      </c>
      <c r="G2633">
        <v>96</v>
      </c>
      <c r="H2633" t="s">
        <v>10092</v>
      </c>
      <c r="I2633">
        <v>526.6875</v>
      </c>
      <c r="J2633" s="3">
        <f t="shared" si="41"/>
        <v>43746.696724953705</v>
      </c>
    </row>
    <row r="2634" spans="1:10" x14ac:dyDescent="0.25">
      <c r="A2634" s="1" t="s">
        <v>2633</v>
      </c>
      <c r="B2634">
        <v>393.75</v>
      </c>
      <c r="C2634">
        <v>20.584240000000001</v>
      </c>
      <c r="D2634">
        <v>37</v>
      </c>
      <c r="E2634">
        <v>0</v>
      </c>
      <c r="F2634">
        <v>0</v>
      </c>
      <c r="G2634">
        <v>100</v>
      </c>
      <c r="H2634" t="s">
        <v>10093</v>
      </c>
      <c r="I2634">
        <v>526.6875</v>
      </c>
      <c r="J2634" s="3">
        <f t="shared" si="41"/>
        <v>43746.696808055553</v>
      </c>
    </row>
    <row r="2635" spans="1:10" x14ac:dyDescent="0.25">
      <c r="A2635" s="1" t="s">
        <v>2634</v>
      </c>
      <c r="B2635">
        <v>393.75</v>
      </c>
      <c r="C2635">
        <v>20.584240000000001</v>
      </c>
      <c r="D2635">
        <v>37</v>
      </c>
      <c r="E2635">
        <v>0</v>
      </c>
      <c r="F2635">
        <v>0</v>
      </c>
      <c r="G2635">
        <v>97</v>
      </c>
      <c r="H2635" t="s">
        <v>10094</v>
      </c>
      <c r="I2635">
        <v>526.5</v>
      </c>
      <c r="J2635" s="3">
        <f t="shared" si="41"/>
        <v>43746.696879791663</v>
      </c>
    </row>
    <row r="2636" spans="1:10" x14ac:dyDescent="0.25">
      <c r="A2636" s="1" t="s">
        <v>2635</v>
      </c>
      <c r="B2636">
        <v>393.75</v>
      </c>
      <c r="C2636">
        <v>20.531590000000001</v>
      </c>
      <c r="D2636">
        <v>38</v>
      </c>
      <c r="E2636">
        <v>0</v>
      </c>
      <c r="F2636">
        <v>0</v>
      </c>
      <c r="G2636">
        <v>101</v>
      </c>
      <c r="H2636" t="s">
        <v>10095</v>
      </c>
      <c r="I2636">
        <v>526.6875</v>
      </c>
      <c r="J2636" s="3">
        <f t="shared" si="41"/>
        <v>43746.696963587958</v>
      </c>
    </row>
    <row r="2637" spans="1:10" x14ac:dyDescent="0.25">
      <c r="A2637" s="1" t="s">
        <v>2636</v>
      </c>
      <c r="B2637">
        <v>393.75</v>
      </c>
      <c r="C2637">
        <v>20.531590000000001</v>
      </c>
      <c r="D2637">
        <v>38</v>
      </c>
      <c r="E2637">
        <v>0</v>
      </c>
      <c r="F2637">
        <v>0</v>
      </c>
      <c r="G2637">
        <v>101</v>
      </c>
      <c r="H2637" t="s">
        <v>10096</v>
      </c>
      <c r="I2637">
        <v>526.6875</v>
      </c>
      <c r="J2637" s="3">
        <f t="shared" si="41"/>
        <v>43746.697046817128</v>
      </c>
    </row>
    <row r="2638" spans="1:10" x14ac:dyDescent="0.25">
      <c r="A2638" s="1" t="s">
        <v>2637</v>
      </c>
      <c r="B2638">
        <v>393.75</v>
      </c>
      <c r="C2638">
        <v>20.531590000000001</v>
      </c>
      <c r="D2638">
        <v>38</v>
      </c>
      <c r="E2638">
        <v>0</v>
      </c>
      <c r="F2638">
        <v>0</v>
      </c>
      <c r="G2638">
        <v>98</v>
      </c>
      <c r="H2638" t="s">
        <v>10097</v>
      </c>
      <c r="I2638">
        <v>526.6875</v>
      </c>
      <c r="J2638" s="3">
        <f t="shared" si="41"/>
        <v>43746.697130266206</v>
      </c>
    </row>
    <row r="2639" spans="1:10" x14ac:dyDescent="0.25">
      <c r="A2639" s="1" t="s">
        <v>2638</v>
      </c>
      <c r="B2639">
        <v>393.75</v>
      </c>
      <c r="C2639">
        <v>20.584240000000001</v>
      </c>
      <c r="D2639">
        <v>38</v>
      </c>
      <c r="E2639">
        <v>0</v>
      </c>
      <c r="F2639">
        <v>0</v>
      </c>
      <c r="G2639">
        <v>106</v>
      </c>
      <c r="H2639" t="s">
        <v>10098</v>
      </c>
      <c r="I2639">
        <v>526.6875</v>
      </c>
      <c r="J2639" s="3">
        <f t="shared" si="41"/>
        <v>43746.697213726853</v>
      </c>
    </row>
    <row r="2640" spans="1:10" x14ac:dyDescent="0.25">
      <c r="A2640" s="1" t="s">
        <v>2639</v>
      </c>
      <c r="B2640">
        <v>393.75</v>
      </c>
      <c r="C2640">
        <v>20.584240000000001</v>
      </c>
      <c r="D2640">
        <v>38</v>
      </c>
      <c r="E2640">
        <v>0</v>
      </c>
      <c r="F2640">
        <v>0</v>
      </c>
      <c r="G2640">
        <v>102</v>
      </c>
      <c r="H2640" t="s">
        <v>10099</v>
      </c>
      <c r="I2640">
        <v>526.6875</v>
      </c>
      <c r="J2640" s="3">
        <f t="shared" si="41"/>
        <v>43746.697296909719</v>
      </c>
    </row>
    <row r="2641" spans="1:10" x14ac:dyDescent="0.25">
      <c r="A2641" s="1" t="s">
        <v>2640</v>
      </c>
      <c r="B2641">
        <v>393.75</v>
      </c>
      <c r="C2641">
        <v>20.584240000000001</v>
      </c>
      <c r="D2641">
        <v>38</v>
      </c>
      <c r="E2641">
        <v>0</v>
      </c>
      <c r="F2641">
        <v>0</v>
      </c>
      <c r="G2641">
        <v>96</v>
      </c>
      <c r="H2641" t="s">
        <v>10100</v>
      </c>
      <c r="I2641">
        <v>526.5</v>
      </c>
      <c r="J2641" s="3">
        <f t="shared" si="41"/>
        <v>43746.697368564812</v>
      </c>
    </row>
    <row r="2642" spans="1:10" x14ac:dyDescent="0.25">
      <c r="A2642" s="1" t="s">
        <v>2641</v>
      </c>
      <c r="B2642">
        <v>393.75</v>
      </c>
      <c r="C2642">
        <v>20.584240000000001</v>
      </c>
      <c r="D2642">
        <v>38</v>
      </c>
      <c r="E2642">
        <v>0</v>
      </c>
      <c r="F2642">
        <v>0</v>
      </c>
      <c r="G2642">
        <v>98</v>
      </c>
      <c r="H2642" t="s">
        <v>10101</v>
      </c>
      <c r="I2642">
        <v>526.6875</v>
      </c>
      <c r="J2642" s="3">
        <f t="shared" si="41"/>
        <v>43746.697464016201</v>
      </c>
    </row>
    <row r="2643" spans="1:10" x14ac:dyDescent="0.25">
      <c r="A2643" s="1" t="s">
        <v>2642</v>
      </c>
      <c r="B2643">
        <v>393.75</v>
      </c>
      <c r="C2643">
        <v>20.584240000000001</v>
      </c>
      <c r="D2643">
        <v>38</v>
      </c>
      <c r="E2643">
        <v>0</v>
      </c>
      <c r="F2643">
        <v>0</v>
      </c>
      <c r="G2643">
        <v>95</v>
      </c>
      <c r="H2643" t="s">
        <v>10102</v>
      </c>
      <c r="I2643">
        <v>526.6875</v>
      </c>
      <c r="J2643" s="3">
        <f t="shared" si="41"/>
        <v>43746.697535451385</v>
      </c>
    </row>
    <row r="2644" spans="1:10" x14ac:dyDescent="0.25">
      <c r="A2644" s="1" t="s">
        <v>2643</v>
      </c>
      <c r="B2644">
        <v>393.75</v>
      </c>
      <c r="C2644">
        <v>20.531590000000001</v>
      </c>
      <c r="D2644">
        <v>40</v>
      </c>
      <c r="E2644">
        <v>0</v>
      </c>
      <c r="F2644">
        <v>0</v>
      </c>
      <c r="G2644">
        <v>90</v>
      </c>
      <c r="H2644" t="s">
        <v>10103</v>
      </c>
      <c r="I2644">
        <v>526.6875</v>
      </c>
      <c r="J2644" s="3">
        <f t="shared" si="41"/>
        <v>43746.697619143517</v>
      </c>
    </row>
    <row r="2645" spans="1:10" x14ac:dyDescent="0.25">
      <c r="A2645" s="1" t="s">
        <v>2644</v>
      </c>
      <c r="B2645">
        <v>393.75</v>
      </c>
      <c r="C2645">
        <v>20.584240000000001</v>
      </c>
      <c r="D2645">
        <v>40</v>
      </c>
      <c r="E2645">
        <v>0</v>
      </c>
      <c r="F2645">
        <v>0</v>
      </c>
      <c r="G2645">
        <v>96</v>
      </c>
      <c r="H2645" t="s">
        <v>10104</v>
      </c>
      <c r="I2645">
        <v>526.6875</v>
      </c>
      <c r="J2645" s="3">
        <f t="shared" si="41"/>
        <v>43746.69770271991</v>
      </c>
    </row>
    <row r="2646" spans="1:10" x14ac:dyDescent="0.25">
      <c r="A2646" s="1" t="s">
        <v>2645</v>
      </c>
      <c r="B2646">
        <v>393.75</v>
      </c>
      <c r="C2646">
        <v>20.584240000000001</v>
      </c>
      <c r="D2646">
        <v>39</v>
      </c>
      <c r="E2646">
        <v>0</v>
      </c>
      <c r="F2646">
        <v>0</v>
      </c>
      <c r="G2646">
        <v>101</v>
      </c>
      <c r="H2646" t="s">
        <v>10105</v>
      </c>
      <c r="I2646">
        <v>526.6875</v>
      </c>
      <c r="J2646" s="3">
        <f t="shared" si="41"/>
        <v>43746.697785937497</v>
      </c>
    </row>
    <row r="2647" spans="1:10" x14ac:dyDescent="0.25">
      <c r="A2647" s="1" t="s">
        <v>2646</v>
      </c>
      <c r="B2647">
        <v>412.5</v>
      </c>
      <c r="C2647">
        <v>20.584240000000001</v>
      </c>
      <c r="D2647">
        <v>39</v>
      </c>
      <c r="E2647">
        <v>0</v>
      </c>
      <c r="F2647">
        <v>0</v>
      </c>
      <c r="G2647">
        <v>94</v>
      </c>
      <c r="H2647" t="s">
        <v>10106</v>
      </c>
      <c r="I2647">
        <v>532.3125</v>
      </c>
      <c r="J2647" s="3">
        <f t="shared" si="41"/>
        <v>43746.697857569445</v>
      </c>
    </row>
    <row r="2648" spans="1:10" x14ac:dyDescent="0.25">
      <c r="A2648" s="1" t="s">
        <v>2647</v>
      </c>
      <c r="B2648">
        <v>393.75</v>
      </c>
      <c r="C2648">
        <v>20.531590000000001</v>
      </c>
      <c r="D2648">
        <v>39</v>
      </c>
      <c r="E2648">
        <v>0</v>
      </c>
      <c r="F2648">
        <v>0</v>
      </c>
      <c r="G2648">
        <v>99</v>
      </c>
      <c r="H2648" t="s">
        <v>10107</v>
      </c>
      <c r="I2648">
        <v>526.6875</v>
      </c>
      <c r="J2648" s="3">
        <f t="shared" si="41"/>
        <v>43746.697941365739</v>
      </c>
    </row>
    <row r="2649" spans="1:10" x14ac:dyDescent="0.25">
      <c r="A2649" s="1" t="s">
        <v>2648</v>
      </c>
      <c r="B2649">
        <v>393.75</v>
      </c>
      <c r="C2649">
        <v>20.531590000000001</v>
      </c>
      <c r="D2649">
        <v>39</v>
      </c>
      <c r="E2649">
        <v>0</v>
      </c>
      <c r="F2649">
        <v>0</v>
      </c>
      <c r="G2649">
        <v>98</v>
      </c>
      <c r="H2649" t="s">
        <v>10108</v>
      </c>
      <c r="I2649">
        <v>526.6875</v>
      </c>
      <c r="J2649" s="3">
        <f t="shared" si="41"/>
        <v>43746.698024710648</v>
      </c>
    </row>
    <row r="2650" spans="1:10" x14ac:dyDescent="0.25">
      <c r="A2650" s="1" t="s">
        <v>2649</v>
      </c>
      <c r="B2650">
        <v>393.75</v>
      </c>
      <c r="C2650">
        <v>20.584240000000001</v>
      </c>
      <c r="D2650">
        <v>39</v>
      </c>
      <c r="E2650">
        <v>0</v>
      </c>
      <c r="F2650">
        <v>0</v>
      </c>
      <c r="G2650">
        <v>100</v>
      </c>
      <c r="H2650" t="s">
        <v>10109</v>
      </c>
      <c r="I2650">
        <v>526.6875</v>
      </c>
      <c r="J2650" s="3">
        <f t="shared" si="41"/>
        <v>43746.698108055549</v>
      </c>
    </row>
    <row r="2651" spans="1:10" x14ac:dyDescent="0.25">
      <c r="A2651" s="1" t="s">
        <v>2650</v>
      </c>
      <c r="B2651">
        <v>393.75</v>
      </c>
      <c r="C2651">
        <v>20.584240000000001</v>
      </c>
      <c r="D2651">
        <v>39</v>
      </c>
      <c r="E2651">
        <v>0</v>
      </c>
      <c r="F2651">
        <v>0</v>
      </c>
      <c r="G2651">
        <v>97</v>
      </c>
      <c r="H2651" t="s">
        <v>10110</v>
      </c>
      <c r="I2651">
        <v>526.6875</v>
      </c>
      <c r="J2651" s="3">
        <f t="shared" si="41"/>
        <v>43746.698191597221</v>
      </c>
    </row>
    <row r="2652" spans="1:10" x14ac:dyDescent="0.25">
      <c r="A2652" s="1" t="s">
        <v>2651</v>
      </c>
      <c r="B2652">
        <v>412.5</v>
      </c>
      <c r="C2652">
        <v>20.584240000000001</v>
      </c>
      <c r="D2652">
        <v>40</v>
      </c>
      <c r="E2652">
        <v>0</v>
      </c>
      <c r="F2652">
        <v>0</v>
      </c>
      <c r="G2652">
        <v>102</v>
      </c>
      <c r="H2652" t="s">
        <v>10111</v>
      </c>
      <c r="I2652">
        <v>532.3125</v>
      </c>
      <c r="J2652" s="3">
        <f t="shared" si="41"/>
        <v>43746.698274826391</v>
      </c>
    </row>
    <row r="2653" spans="1:10" x14ac:dyDescent="0.25">
      <c r="A2653" s="1" t="s">
        <v>2652</v>
      </c>
      <c r="B2653">
        <v>393.75</v>
      </c>
      <c r="C2653">
        <v>20.531590000000001</v>
      </c>
      <c r="D2653">
        <v>38</v>
      </c>
      <c r="E2653">
        <v>0</v>
      </c>
      <c r="F2653">
        <v>0</v>
      </c>
      <c r="G2653">
        <v>112</v>
      </c>
      <c r="H2653" t="s">
        <v>10112</v>
      </c>
      <c r="I2653">
        <v>526.6875</v>
      </c>
      <c r="J2653" s="3">
        <f t="shared" si="41"/>
        <v>43746.698358622678</v>
      </c>
    </row>
    <row r="2654" spans="1:10" x14ac:dyDescent="0.25">
      <c r="A2654" s="1" t="s">
        <v>2653</v>
      </c>
      <c r="B2654">
        <v>393.75</v>
      </c>
      <c r="C2654">
        <v>20.478950000000001</v>
      </c>
      <c r="D2654">
        <v>37</v>
      </c>
      <c r="E2654">
        <v>0</v>
      </c>
      <c r="F2654">
        <v>0</v>
      </c>
      <c r="G2654">
        <v>100</v>
      </c>
      <c r="H2654" t="s">
        <v>10113</v>
      </c>
      <c r="I2654">
        <v>526.6875</v>
      </c>
      <c r="J2654" s="3">
        <f t="shared" si="41"/>
        <v>43746.698442083332</v>
      </c>
    </row>
    <row r="2655" spans="1:10" x14ac:dyDescent="0.25">
      <c r="A2655" s="1" t="s">
        <v>2654</v>
      </c>
      <c r="B2655">
        <v>393.75</v>
      </c>
      <c r="C2655">
        <v>20.531590000000001</v>
      </c>
      <c r="D2655">
        <v>37</v>
      </c>
      <c r="E2655">
        <v>0</v>
      </c>
      <c r="F2655">
        <v>0</v>
      </c>
      <c r="G2655">
        <v>97</v>
      </c>
      <c r="H2655" t="s">
        <v>10114</v>
      </c>
      <c r="I2655">
        <v>526.6875</v>
      </c>
      <c r="J2655" s="3">
        <f t="shared" si="41"/>
        <v>43746.698513692128</v>
      </c>
    </row>
    <row r="2656" spans="1:10" x14ac:dyDescent="0.25">
      <c r="A2656" s="1" t="s">
        <v>2655</v>
      </c>
      <c r="B2656">
        <v>393.75</v>
      </c>
      <c r="C2656">
        <v>20.584240000000001</v>
      </c>
      <c r="D2656">
        <v>37</v>
      </c>
      <c r="E2656">
        <v>0</v>
      </c>
      <c r="F2656">
        <v>0</v>
      </c>
      <c r="G2656">
        <v>102</v>
      </c>
      <c r="H2656" t="s">
        <v>10115</v>
      </c>
      <c r="I2656">
        <v>526.6875</v>
      </c>
      <c r="J2656" s="3">
        <f t="shared" si="41"/>
        <v>43746.698596921291</v>
      </c>
    </row>
    <row r="2657" spans="1:10" x14ac:dyDescent="0.25">
      <c r="A2657" s="1" t="s">
        <v>2656</v>
      </c>
      <c r="B2657">
        <v>393.75</v>
      </c>
      <c r="C2657">
        <v>20.584240000000001</v>
      </c>
      <c r="D2657">
        <v>41</v>
      </c>
      <c r="E2657">
        <v>0</v>
      </c>
      <c r="F2657">
        <v>0</v>
      </c>
      <c r="G2657">
        <v>98</v>
      </c>
      <c r="H2657" t="s">
        <v>10116</v>
      </c>
      <c r="I2657">
        <v>526.6875</v>
      </c>
      <c r="J2657" s="3">
        <f t="shared" si="41"/>
        <v>43746.698680613423</v>
      </c>
    </row>
    <row r="2658" spans="1:10" x14ac:dyDescent="0.25">
      <c r="A2658" s="1" t="s">
        <v>2657</v>
      </c>
      <c r="B2658">
        <v>393.75</v>
      </c>
      <c r="C2658">
        <v>20.531590000000001</v>
      </c>
      <c r="D2658">
        <v>39</v>
      </c>
      <c r="E2658">
        <v>0</v>
      </c>
      <c r="F2658">
        <v>0</v>
      </c>
      <c r="G2658">
        <v>104</v>
      </c>
      <c r="H2658" t="s">
        <v>10117</v>
      </c>
      <c r="I2658">
        <v>526.6875</v>
      </c>
      <c r="J2658" s="3">
        <f t="shared" si="41"/>
        <v>43746.698763622684</v>
      </c>
    </row>
    <row r="2659" spans="1:10" x14ac:dyDescent="0.25">
      <c r="A2659" s="1" t="s">
        <v>2658</v>
      </c>
      <c r="B2659">
        <v>393.75</v>
      </c>
      <c r="C2659">
        <v>20.584240000000001</v>
      </c>
      <c r="D2659">
        <v>39</v>
      </c>
      <c r="E2659">
        <v>0</v>
      </c>
      <c r="F2659">
        <v>0</v>
      </c>
      <c r="G2659">
        <v>99</v>
      </c>
      <c r="H2659" t="s">
        <v>10118</v>
      </c>
      <c r="I2659">
        <v>526.6875</v>
      </c>
      <c r="J2659" s="3">
        <f t="shared" si="41"/>
        <v>43746.698835034716</v>
      </c>
    </row>
    <row r="2660" spans="1:10" x14ac:dyDescent="0.25">
      <c r="A2660" s="1" t="s">
        <v>2659</v>
      </c>
      <c r="B2660">
        <v>393.75</v>
      </c>
      <c r="C2660">
        <v>20.584240000000001</v>
      </c>
      <c r="D2660">
        <v>42</v>
      </c>
      <c r="E2660">
        <v>0</v>
      </c>
      <c r="F2660">
        <v>0</v>
      </c>
      <c r="G2660">
        <v>104</v>
      </c>
      <c r="H2660" t="s">
        <v>10119</v>
      </c>
      <c r="I2660">
        <v>526.6875</v>
      </c>
      <c r="J2660" s="3">
        <f t="shared" si="41"/>
        <v>43746.698919155089</v>
      </c>
    </row>
    <row r="2661" spans="1:10" x14ac:dyDescent="0.25">
      <c r="A2661" s="1" t="s">
        <v>2660</v>
      </c>
      <c r="B2661">
        <v>393.75</v>
      </c>
      <c r="C2661">
        <v>20.531590000000001</v>
      </c>
      <c r="D2661">
        <v>41</v>
      </c>
      <c r="E2661">
        <v>0</v>
      </c>
      <c r="F2661">
        <v>0</v>
      </c>
      <c r="G2661">
        <v>90</v>
      </c>
      <c r="H2661" t="s">
        <v>10120</v>
      </c>
      <c r="I2661">
        <v>526.5</v>
      </c>
      <c r="J2661" s="3">
        <f t="shared" si="41"/>
        <v>43746.699002476853</v>
      </c>
    </row>
    <row r="2662" spans="1:10" x14ac:dyDescent="0.25">
      <c r="A2662" s="1" t="s">
        <v>2661</v>
      </c>
      <c r="B2662">
        <v>393.75</v>
      </c>
      <c r="C2662">
        <v>20.584240000000001</v>
      </c>
      <c r="D2662">
        <v>40</v>
      </c>
      <c r="E2662">
        <v>0</v>
      </c>
      <c r="F2662">
        <v>0</v>
      </c>
      <c r="G2662">
        <v>104</v>
      </c>
      <c r="H2662" t="s">
        <v>10121</v>
      </c>
      <c r="I2662">
        <v>526.6875</v>
      </c>
      <c r="J2662" s="3">
        <f t="shared" si="41"/>
        <v>43746.699085821754</v>
      </c>
    </row>
    <row r="2663" spans="1:10" x14ac:dyDescent="0.25">
      <c r="A2663" s="1" t="s">
        <v>2662</v>
      </c>
      <c r="B2663">
        <v>412.5</v>
      </c>
      <c r="C2663">
        <v>20.478950000000001</v>
      </c>
      <c r="D2663">
        <v>40</v>
      </c>
      <c r="E2663">
        <v>0</v>
      </c>
      <c r="F2663">
        <v>0</v>
      </c>
      <c r="G2663">
        <v>101</v>
      </c>
      <c r="H2663" t="s">
        <v>10122</v>
      </c>
      <c r="I2663">
        <v>532.875</v>
      </c>
      <c r="J2663" s="3">
        <f t="shared" si="41"/>
        <v>43746.69920516204</v>
      </c>
    </row>
    <row r="2664" spans="1:10" x14ac:dyDescent="0.25">
      <c r="A2664" s="1" t="s">
        <v>2663</v>
      </c>
      <c r="B2664">
        <v>393.75</v>
      </c>
      <c r="C2664">
        <v>20.531590000000001</v>
      </c>
      <c r="D2664">
        <v>39</v>
      </c>
      <c r="E2664">
        <v>0</v>
      </c>
      <c r="F2664">
        <v>0</v>
      </c>
      <c r="G2664">
        <v>100</v>
      </c>
      <c r="H2664" t="s">
        <v>10123</v>
      </c>
      <c r="I2664">
        <v>526.6875</v>
      </c>
      <c r="J2664" s="3">
        <f t="shared" si="41"/>
        <v>43746.699276689811</v>
      </c>
    </row>
    <row r="2665" spans="1:10" x14ac:dyDescent="0.25">
      <c r="A2665" s="1" t="s">
        <v>2664</v>
      </c>
      <c r="B2665">
        <v>393.75</v>
      </c>
      <c r="C2665">
        <v>20.584240000000001</v>
      </c>
      <c r="D2665">
        <v>39</v>
      </c>
      <c r="E2665">
        <v>0</v>
      </c>
      <c r="F2665">
        <v>0</v>
      </c>
      <c r="G2665">
        <v>106</v>
      </c>
      <c r="H2665" t="s">
        <v>10124</v>
      </c>
      <c r="I2665">
        <v>526.6875</v>
      </c>
      <c r="J2665" s="3">
        <f t="shared" si="41"/>
        <v>43746.699359907405</v>
      </c>
    </row>
    <row r="2666" spans="1:10" x14ac:dyDescent="0.25">
      <c r="A2666" s="1" t="s">
        <v>2665</v>
      </c>
      <c r="B2666">
        <v>393.75</v>
      </c>
      <c r="C2666">
        <v>20.584240000000001</v>
      </c>
      <c r="D2666">
        <v>39</v>
      </c>
      <c r="E2666">
        <v>0</v>
      </c>
      <c r="F2666">
        <v>0</v>
      </c>
      <c r="G2666">
        <v>99</v>
      </c>
      <c r="H2666" t="s">
        <v>10125</v>
      </c>
      <c r="I2666">
        <v>526.6875</v>
      </c>
      <c r="J2666" s="3">
        <f t="shared" si="41"/>
        <v>43746.699431678237</v>
      </c>
    </row>
    <row r="2667" spans="1:10" x14ac:dyDescent="0.25">
      <c r="A2667" s="1" t="s">
        <v>2666</v>
      </c>
      <c r="B2667">
        <v>393.75</v>
      </c>
      <c r="C2667">
        <v>20.584240000000001</v>
      </c>
      <c r="D2667">
        <v>39</v>
      </c>
      <c r="E2667">
        <v>0</v>
      </c>
      <c r="F2667">
        <v>0</v>
      </c>
      <c r="G2667">
        <v>105</v>
      </c>
      <c r="H2667" t="s">
        <v>10126</v>
      </c>
      <c r="I2667">
        <v>526.6875</v>
      </c>
      <c r="J2667" s="3">
        <f t="shared" si="41"/>
        <v>43746.699526689808</v>
      </c>
    </row>
    <row r="2668" spans="1:10" x14ac:dyDescent="0.25">
      <c r="A2668" s="1" t="s">
        <v>2667</v>
      </c>
      <c r="B2668">
        <v>393.75</v>
      </c>
      <c r="C2668">
        <v>20.531590000000001</v>
      </c>
      <c r="D2668">
        <v>39</v>
      </c>
      <c r="E2668">
        <v>0</v>
      </c>
      <c r="F2668">
        <v>0</v>
      </c>
      <c r="G2668">
        <v>103</v>
      </c>
      <c r="H2668" t="s">
        <v>10127</v>
      </c>
      <c r="I2668">
        <v>526.6875</v>
      </c>
      <c r="J2668" s="3">
        <f t="shared" si="41"/>
        <v>43746.699598206011</v>
      </c>
    </row>
    <row r="2669" spans="1:10" x14ac:dyDescent="0.25">
      <c r="A2669" s="1" t="s">
        <v>2668</v>
      </c>
      <c r="B2669">
        <v>393.75</v>
      </c>
      <c r="C2669">
        <v>20.531590000000001</v>
      </c>
      <c r="D2669">
        <v>37</v>
      </c>
      <c r="E2669">
        <v>0</v>
      </c>
      <c r="F2669">
        <v>0</v>
      </c>
      <c r="G2669">
        <v>101</v>
      </c>
      <c r="H2669" t="s">
        <v>10128</v>
      </c>
      <c r="I2669">
        <v>526.6875</v>
      </c>
      <c r="J2669" s="3">
        <f t="shared" si="41"/>
        <v>43746.699682129627</v>
      </c>
    </row>
    <row r="2670" spans="1:10" x14ac:dyDescent="0.25">
      <c r="A2670" s="1" t="s">
        <v>2669</v>
      </c>
      <c r="B2670">
        <v>393.75</v>
      </c>
      <c r="C2670">
        <v>20.531590000000001</v>
      </c>
      <c r="D2670">
        <v>39</v>
      </c>
      <c r="E2670">
        <v>0</v>
      </c>
      <c r="F2670">
        <v>0</v>
      </c>
      <c r="G2670">
        <v>103</v>
      </c>
      <c r="H2670" t="s">
        <v>10129</v>
      </c>
      <c r="I2670">
        <v>526.6875</v>
      </c>
      <c r="J2670" s="3">
        <f t="shared" si="41"/>
        <v>43746.699753553235</v>
      </c>
    </row>
    <row r="2671" spans="1:10" x14ac:dyDescent="0.25">
      <c r="A2671" s="1" t="s">
        <v>2670</v>
      </c>
      <c r="B2671">
        <v>393.75</v>
      </c>
      <c r="C2671">
        <v>20.531590000000001</v>
      </c>
      <c r="D2671">
        <v>39</v>
      </c>
      <c r="E2671">
        <v>0</v>
      </c>
      <c r="F2671">
        <v>0</v>
      </c>
      <c r="G2671">
        <v>107</v>
      </c>
      <c r="H2671" t="s">
        <v>10130</v>
      </c>
      <c r="I2671">
        <v>526.6875</v>
      </c>
      <c r="J2671" s="3">
        <f t="shared" si="41"/>
        <v>43746.699837118053</v>
      </c>
    </row>
    <row r="2672" spans="1:10" x14ac:dyDescent="0.25">
      <c r="A2672" s="1" t="s">
        <v>2671</v>
      </c>
      <c r="B2672">
        <v>393.75</v>
      </c>
      <c r="C2672">
        <v>20.584240000000001</v>
      </c>
      <c r="D2672">
        <v>40</v>
      </c>
      <c r="E2672">
        <v>0</v>
      </c>
      <c r="F2672">
        <v>0</v>
      </c>
      <c r="G2672">
        <v>106</v>
      </c>
      <c r="H2672" t="s">
        <v>10131</v>
      </c>
      <c r="I2672">
        <v>526.6875</v>
      </c>
      <c r="J2672" s="3">
        <f t="shared" si="41"/>
        <v>43746.69992042824</v>
      </c>
    </row>
    <row r="2673" spans="1:10" x14ac:dyDescent="0.25">
      <c r="A2673" s="1" t="s">
        <v>2672</v>
      </c>
      <c r="B2673">
        <v>393.75</v>
      </c>
      <c r="C2673">
        <v>20.531590000000001</v>
      </c>
      <c r="D2673">
        <v>38</v>
      </c>
      <c r="E2673">
        <v>0</v>
      </c>
      <c r="F2673">
        <v>0</v>
      </c>
      <c r="G2673">
        <v>104</v>
      </c>
      <c r="H2673" t="s">
        <v>10132</v>
      </c>
      <c r="I2673">
        <v>526.6875</v>
      </c>
      <c r="J2673" s="3">
        <f t="shared" si="41"/>
        <v>43746.700004004626</v>
      </c>
    </row>
    <row r="2674" spans="1:10" x14ac:dyDescent="0.25">
      <c r="A2674" s="1" t="s">
        <v>2673</v>
      </c>
      <c r="B2674">
        <v>393.75</v>
      </c>
      <c r="C2674">
        <v>20.584240000000001</v>
      </c>
      <c r="D2674">
        <v>38</v>
      </c>
      <c r="E2674">
        <v>0</v>
      </c>
      <c r="F2674">
        <v>0</v>
      </c>
      <c r="G2674">
        <v>116</v>
      </c>
      <c r="H2674" t="s">
        <v>10133</v>
      </c>
      <c r="I2674">
        <v>526.6875</v>
      </c>
      <c r="J2674" s="3">
        <f t="shared" si="41"/>
        <v>43746.70008746528</v>
      </c>
    </row>
    <row r="2675" spans="1:10" x14ac:dyDescent="0.25">
      <c r="A2675" s="1" t="s">
        <v>2674</v>
      </c>
      <c r="B2675">
        <v>393.75</v>
      </c>
      <c r="C2675">
        <v>20.584240000000001</v>
      </c>
      <c r="D2675">
        <v>37</v>
      </c>
      <c r="E2675">
        <v>0</v>
      </c>
      <c r="F2675">
        <v>0</v>
      </c>
      <c r="G2675">
        <v>100</v>
      </c>
      <c r="H2675" t="s">
        <v>10134</v>
      </c>
      <c r="I2675">
        <v>526.6875</v>
      </c>
      <c r="J2675" s="3">
        <f t="shared" si="41"/>
        <v>43746.700182928238</v>
      </c>
    </row>
    <row r="2676" spans="1:10" x14ac:dyDescent="0.25">
      <c r="A2676" s="1" t="s">
        <v>2675</v>
      </c>
      <c r="B2676">
        <v>393.75</v>
      </c>
      <c r="C2676">
        <v>20.531590000000001</v>
      </c>
      <c r="D2676">
        <v>38</v>
      </c>
      <c r="E2676">
        <v>0</v>
      </c>
      <c r="F2676">
        <v>0</v>
      </c>
      <c r="G2676">
        <v>108</v>
      </c>
      <c r="H2676" t="s">
        <v>10135</v>
      </c>
      <c r="I2676">
        <v>526.6875</v>
      </c>
      <c r="J2676" s="3">
        <f t="shared" si="41"/>
        <v>43746.700254363423</v>
      </c>
    </row>
    <row r="2677" spans="1:10" x14ac:dyDescent="0.25">
      <c r="A2677" s="1" t="s">
        <v>2676</v>
      </c>
      <c r="B2677">
        <v>393.75</v>
      </c>
      <c r="C2677">
        <v>20.584240000000001</v>
      </c>
      <c r="D2677">
        <v>38</v>
      </c>
      <c r="E2677">
        <v>0</v>
      </c>
      <c r="F2677">
        <v>0</v>
      </c>
      <c r="G2677">
        <v>104</v>
      </c>
      <c r="H2677" t="s">
        <v>10136</v>
      </c>
      <c r="I2677">
        <v>526.6875</v>
      </c>
      <c r="J2677" s="3">
        <f t="shared" si="41"/>
        <v>43746.700337696755</v>
      </c>
    </row>
    <row r="2678" spans="1:10" x14ac:dyDescent="0.25">
      <c r="A2678" s="1" t="s">
        <v>2677</v>
      </c>
      <c r="B2678">
        <v>393.75</v>
      </c>
      <c r="C2678">
        <v>20.584240000000001</v>
      </c>
      <c r="D2678">
        <v>37</v>
      </c>
      <c r="E2678">
        <v>0</v>
      </c>
      <c r="F2678">
        <v>0</v>
      </c>
      <c r="G2678">
        <v>103</v>
      </c>
      <c r="H2678" t="s">
        <v>10137</v>
      </c>
      <c r="I2678">
        <v>526.6875</v>
      </c>
      <c r="J2678" s="3">
        <f t="shared" si="41"/>
        <v>43746.700421030087</v>
      </c>
    </row>
    <row r="2679" spans="1:10" x14ac:dyDescent="0.25">
      <c r="A2679" s="1" t="s">
        <v>2678</v>
      </c>
      <c r="B2679">
        <v>393.75</v>
      </c>
      <c r="C2679">
        <v>20.584240000000001</v>
      </c>
      <c r="D2679">
        <v>37</v>
      </c>
      <c r="E2679">
        <v>0</v>
      </c>
      <c r="F2679">
        <v>0</v>
      </c>
      <c r="G2679">
        <v>101</v>
      </c>
      <c r="H2679" t="s">
        <v>10138</v>
      </c>
      <c r="I2679">
        <v>526.6875</v>
      </c>
      <c r="J2679" s="3">
        <f t="shared" si="41"/>
        <v>43746.700492905089</v>
      </c>
    </row>
    <row r="2680" spans="1:10" x14ac:dyDescent="0.25">
      <c r="A2680" s="1" t="s">
        <v>2679</v>
      </c>
      <c r="B2680">
        <v>393.75</v>
      </c>
      <c r="C2680">
        <v>20.584240000000001</v>
      </c>
      <c r="D2680">
        <v>36</v>
      </c>
      <c r="E2680">
        <v>0</v>
      </c>
      <c r="F2680">
        <v>0</v>
      </c>
      <c r="G2680">
        <v>102</v>
      </c>
      <c r="H2680" t="s">
        <v>10139</v>
      </c>
      <c r="I2680">
        <v>526.6875</v>
      </c>
      <c r="J2680" s="3">
        <f t="shared" si="41"/>
        <v>43746.700576307871</v>
      </c>
    </row>
    <row r="2681" spans="1:10" x14ac:dyDescent="0.25">
      <c r="A2681" s="1" t="s">
        <v>2680</v>
      </c>
      <c r="B2681">
        <v>412.5</v>
      </c>
      <c r="C2681">
        <v>20.584240000000001</v>
      </c>
      <c r="D2681">
        <v>37</v>
      </c>
      <c r="E2681">
        <v>0</v>
      </c>
      <c r="F2681">
        <v>0</v>
      </c>
      <c r="G2681">
        <v>107</v>
      </c>
      <c r="H2681" t="s">
        <v>10140</v>
      </c>
      <c r="I2681">
        <v>532.3125</v>
      </c>
      <c r="J2681" s="3">
        <f t="shared" si="41"/>
        <v>43746.700659918984</v>
      </c>
    </row>
    <row r="2682" spans="1:10" x14ac:dyDescent="0.25">
      <c r="A2682" s="1" t="s">
        <v>2681</v>
      </c>
      <c r="B2682">
        <v>393.75</v>
      </c>
      <c r="C2682">
        <v>20.584240000000001</v>
      </c>
      <c r="D2682">
        <v>37</v>
      </c>
      <c r="E2682">
        <v>0</v>
      </c>
      <c r="F2682">
        <v>0</v>
      </c>
      <c r="G2682">
        <v>106</v>
      </c>
      <c r="H2682" t="s">
        <v>10141</v>
      </c>
      <c r="I2682">
        <v>526.6875</v>
      </c>
      <c r="J2682" s="3">
        <f t="shared" si="41"/>
        <v>43746.700743240734</v>
      </c>
    </row>
    <row r="2683" spans="1:10" x14ac:dyDescent="0.25">
      <c r="A2683" s="1" t="s">
        <v>2682</v>
      </c>
      <c r="B2683">
        <v>393.75</v>
      </c>
      <c r="C2683">
        <v>20.531590000000001</v>
      </c>
      <c r="D2683">
        <v>36</v>
      </c>
      <c r="E2683">
        <v>0</v>
      </c>
      <c r="F2683">
        <v>0</v>
      </c>
      <c r="G2683">
        <v>114</v>
      </c>
      <c r="H2683" t="s">
        <v>10142</v>
      </c>
      <c r="I2683">
        <v>526.6875</v>
      </c>
      <c r="J2683" s="3">
        <f t="shared" si="41"/>
        <v>43746.700838622688</v>
      </c>
    </row>
    <row r="2684" spans="1:10" x14ac:dyDescent="0.25">
      <c r="A2684" s="1" t="s">
        <v>2683</v>
      </c>
      <c r="B2684">
        <v>393.75</v>
      </c>
      <c r="C2684">
        <v>20.531590000000001</v>
      </c>
      <c r="D2684">
        <v>37</v>
      </c>
      <c r="E2684">
        <v>0</v>
      </c>
      <c r="F2684">
        <v>0</v>
      </c>
      <c r="G2684">
        <v>108</v>
      </c>
      <c r="H2684" t="s">
        <v>10143</v>
      </c>
      <c r="I2684">
        <v>526.6875</v>
      </c>
      <c r="J2684" s="3">
        <f t="shared" si="41"/>
        <v>43746.70091013889</v>
      </c>
    </row>
    <row r="2685" spans="1:10" x14ac:dyDescent="0.25">
      <c r="A2685" s="1" t="s">
        <v>2684</v>
      </c>
      <c r="B2685">
        <v>393.75</v>
      </c>
      <c r="C2685">
        <v>20.531590000000001</v>
      </c>
      <c r="D2685">
        <v>38</v>
      </c>
      <c r="E2685">
        <v>0</v>
      </c>
      <c r="F2685">
        <v>0</v>
      </c>
      <c r="G2685">
        <v>113</v>
      </c>
      <c r="H2685" t="s">
        <v>10144</v>
      </c>
      <c r="I2685">
        <v>526.6875</v>
      </c>
      <c r="J2685" s="3">
        <f t="shared" si="41"/>
        <v>43746.700993252314</v>
      </c>
    </row>
    <row r="2686" spans="1:10" x14ac:dyDescent="0.25">
      <c r="A2686" s="1" t="s">
        <v>2685</v>
      </c>
      <c r="B2686">
        <v>393.75</v>
      </c>
      <c r="C2686">
        <v>20.584240000000001</v>
      </c>
      <c r="D2686">
        <v>38</v>
      </c>
      <c r="E2686">
        <v>0</v>
      </c>
      <c r="F2686">
        <v>0</v>
      </c>
      <c r="G2686">
        <v>104</v>
      </c>
      <c r="H2686" t="s">
        <v>10145</v>
      </c>
      <c r="I2686">
        <v>526.6875</v>
      </c>
      <c r="J2686" s="3">
        <f t="shared" si="41"/>
        <v>43746.701064641202</v>
      </c>
    </row>
    <row r="2687" spans="1:10" x14ac:dyDescent="0.25">
      <c r="A2687" s="1" t="s">
        <v>2686</v>
      </c>
      <c r="B2687">
        <v>393.75</v>
      </c>
      <c r="C2687">
        <v>20.584240000000001</v>
      </c>
      <c r="D2687">
        <v>40</v>
      </c>
      <c r="E2687">
        <v>0</v>
      </c>
      <c r="F2687">
        <v>0</v>
      </c>
      <c r="G2687">
        <v>107</v>
      </c>
      <c r="H2687" t="s">
        <v>10146</v>
      </c>
      <c r="I2687">
        <v>526.6875</v>
      </c>
      <c r="J2687" s="3">
        <f t="shared" si="41"/>
        <v>43746.701148784719</v>
      </c>
    </row>
    <row r="2688" spans="1:10" x14ac:dyDescent="0.25">
      <c r="A2688" s="1" t="s">
        <v>2687</v>
      </c>
      <c r="B2688">
        <v>393.75</v>
      </c>
      <c r="C2688">
        <v>20.584240000000001</v>
      </c>
      <c r="D2688">
        <v>40</v>
      </c>
      <c r="E2688">
        <v>0</v>
      </c>
      <c r="F2688">
        <v>0</v>
      </c>
      <c r="G2688">
        <v>106</v>
      </c>
      <c r="H2688" t="s">
        <v>10147</v>
      </c>
      <c r="I2688">
        <v>526.5</v>
      </c>
      <c r="J2688" s="3">
        <f t="shared" si="41"/>
        <v>43746.701232141197</v>
      </c>
    </row>
    <row r="2689" spans="1:10" x14ac:dyDescent="0.25">
      <c r="A2689" s="1" t="s">
        <v>2688</v>
      </c>
      <c r="B2689">
        <v>393.75</v>
      </c>
      <c r="C2689">
        <v>20.478950000000001</v>
      </c>
      <c r="D2689">
        <v>40</v>
      </c>
      <c r="E2689">
        <v>0</v>
      </c>
      <c r="F2689">
        <v>0</v>
      </c>
      <c r="G2689">
        <v>104</v>
      </c>
      <c r="H2689" t="s">
        <v>10148</v>
      </c>
      <c r="I2689">
        <v>526.6875</v>
      </c>
      <c r="J2689" s="3">
        <f t="shared" si="41"/>
        <v>43746.70131546296</v>
      </c>
    </row>
    <row r="2690" spans="1:10" x14ac:dyDescent="0.25">
      <c r="A2690" s="1" t="s">
        <v>2689</v>
      </c>
      <c r="B2690">
        <v>393.75</v>
      </c>
      <c r="C2690">
        <v>20.584240000000001</v>
      </c>
      <c r="D2690">
        <v>40</v>
      </c>
      <c r="E2690">
        <v>0</v>
      </c>
      <c r="F2690">
        <v>0</v>
      </c>
      <c r="G2690">
        <v>116</v>
      </c>
      <c r="H2690" t="s">
        <v>10149</v>
      </c>
      <c r="I2690">
        <v>526.6875</v>
      </c>
      <c r="J2690" s="3">
        <f t="shared" si="41"/>
        <v>43746.701398923607</v>
      </c>
    </row>
    <row r="2691" spans="1:10" x14ac:dyDescent="0.25">
      <c r="A2691" s="1" t="s">
        <v>2690</v>
      </c>
      <c r="B2691">
        <v>393.75</v>
      </c>
      <c r="C2691">
        <v>20.584240000000001</v>
      </c>
      <c r="D2691">
        <v>40</v>
      </c>
      <c r="E2691">
        <v>0</v>
      </c>
      <c r="F2691">
        <v>0</v>
      </c>
      <c r="G2691">
        <v>106</v>
      </c>
      <c r="H2691" t="s">
        <v>10150</v>
      </c>
      <c r="I2691">
        <v>526.6875</v>
      </c>
      <c r="J2691" s="3">
        <f t="shared" ref="J2691:J2754" si="42">(H2691/86400000)+25569+(7/24)</f>
        <v>43746.701494270827</v>
      </c>
    </row>
    <row r="2692" spans="1:10" x14ac:dyDescent="0.25">
      <c r="A2692" s="1" t="s">
        <v>2691</v>
      </c>
      <c r="B2692">
        <v>393.75</v>
      </c>
      <c r="C2692">
        <v>20.531590000000001</v>
      </c>
      <c r="D2692">
        <v>40</v>
      </c>
      <c r="E2692">
        <v>0</v>
      </c>
      <c r="F2692">
        <v>0</v>
      </c>
      <c r="G2692">
        <v>109</v>
      </c>
      <c r="H2692" t="s">
        <v>10151</v>
      </c>
      <c r="I2692">
        <v>526.5</v>
      </c>
      <c r="J2692" s="3">
        <f t="shared" si="42"/>
        <v>43746.701577835651</v>
      </c>
    </row>
    <row r="2693" spans="1:10" x14ac:dyDescent="0.25">
      <c r="A2693" s="1" t="s">
        <v>2692</v>
      </c>
      <c r="B2693">
        <v>393.75</v>
      </c>
      <c r="C2693">
        <v>20.531590000000001</v>
      </c>
      <c r="D2693">
        <v>40</v>
      </c>
      <c r="E2693">
        <v>0</v>
      </c>
      <c r="F2693">
        <v>0</v>
      </c>
      <c r="G2693">
        <v>108</v>
      </c>
      <c r="H2693" t="s">
        <v>10152</v>
      </c>
      <c r="I2693">
        <v>526.6875</v>
      </c>
      <c r="J2693" s="3">
        <f t="shared" si="42"/>
        <v>43746.701661296298</v>
      </c>
    </row>
    <row r="2694" spans="1:10" x14ac:dyDescent="0.25">
      <c r="A2694" s="1" t="s">
        <v>2693</v>
      </c>
      <c r="B2694">
        <v>393.75</v>
      </c>
      <c r="C2694">
        <v>20.584240000000001</v>
      </c>
      <c r="D2694">
        <v>40</v>
      </c>
      <c r="E2694">
        <v>0</v>
      </c>
      <c r="F2694">
        <v>0</v>
      </c>
      <c r="G2694">
        <v>98</v>
      </c>
      <c r="H2694" t="s">
        <v>10153</v>
      </c>
      <c r="I2694">
        <v>526.6875</v>
      </c>
      <c r="J2694" s="3">
        <f t="shared" si="42"/>
        <v>43746.701758796298</v>
      </c>
    </row>
    <row r="2695" spans="1:10" x14ac:dyDescent="0.25">
      <c r="A2695" s="1" t="s">
        <v>2694</v>
      </c>
      <c r="B2695">
        <v>393.75</v>
      </c>
      <c r="C2695">
        <v>20.584240000000001</v>
      </c>
      <c r="D2695">
        <v>37</v>
      </c>
      <c r="E2695">
        <v>0</v>
      </c>
      <c r="F2695">
        <v>0</v>
      </c>
      <c r="G2695">
        <v>105</v>
      </c>
      <c r="H2695" t="s">
        <v>10154</v>
      </c>
      <c r="I2695">
        <v>526.5</v>
      </c>
      <c r="J2695" s="3">
        <f t="shared" si="42"/>
        <v>43746.701840104164</v>
      </c>
    </row>
    <row r="2696" spans="1:10" x14ac:dyDescent="0.25">
      <c r="A2696" s="1" t="s">
        <v>2695</v>
      </c>
      <c r="B2696">
        <v>393.75</v>
      </c>
      <c r="C2696">
        <v>20.531590000000001</v>
      </c>
      <c r="D2696">
        <v>47</v>
      </c>
      <c r="E2696">
        <v>0</v>
      </c>
      <c r="F2696">
        <v>0</v>
      </c>
      <c r="G2696">
        <v>0</v>
      </c>
      <c r="H2696" t="s">
        <v>10155</v>
      </c>
      <c r="I2696">
        <v>526.5</v>
      </c>
      <c r="J2696" s="3">
        <f t="shared" si="42"/>
        <v>43746.702129085643</v>
      </c>
    </row>
    <row r="2697" spans="1:10" x14ac:dyDescent="0.25">
      <c r="A2697" s="1" t="s">
        <v>2696</v>
      </c>
      <c r="B2697">
        <v>393.75</v>
      </c>
      <c r="C2697">
        <v>20.531590000000001</v>
      </c>
      <c r="D2697">
        <v>43</v>
      </c>
      <c r="E2697">
        <v>0</v>
      </c>
      <c r="F2697">
        <v>0</v>
      </c>
      <c r="G2697">
        <v>0</v>
      </c>
      <c r="H2697" t="s">
        <v>10156</v>
      </c>
      <c r="I2697">
        <v>526.6875</v>
      </c>
      <c r="J2697" s="3">
        <f t="shared" si="42"/>
        <v>43746.702211377313</v>
      </c>
    </row>
    <row r="2698" spans="1:10" x14ac:dyDescent="0.25">
      <c r="A2698" s="1" t="s">
        <v>2697</v>
      </c>
      <c r="B2698">
        <v>393.75</v>
      </c>
      <c r="C2698">
        <v>20.584240000000001</v>
      </c>
      <c r="D2698">
        <v>41</v>
      </c>
      <c r="E2698">
        <v>0</v>
      </c>
      <c r="F2698">
        <v>0</v>
      </c>
      <c r="G2698">
        <v>0</v>
      </c>
      <c r="H2698" t="s">
        <v>10157</v>
      </c>
      <c r="I2698">
        <v>526.6875</v>
      </c>
      <c r="J2698" s="3">
        <f t="shared" si="42"/>
        <v>43746.702294722221</v>
      </c>
    </row>
    <row r="2699" spans="1:10" x14ac:dyDescent="0.25">
      <c r="A2699" s="1" t="s">
        <v>2698</v>
      </c>
      <c r="B2699">
        <v>393.75</v>
      </c>
      <c r="C2699">
        <v>20.584240000000001</v>
      </c>
      <c r="D2699">
        <v>41</v>
      </c>
      <c r="E2699">
        <v>0</v>
      </c>
      <c r="F2699">
        <v>0</v>
      </c>
      <c r="G2699">
        <v>0</v>
      </c>
      <c r="H2699" t="s">
        <v>10158</v>
      </c>
      <c r="I2699">
        <v>526.6875</v>
      </c>
      <c r="J2699" s="3">
        <f t="shared" si="42"/>
        <v>43746.70237850694</v>
      </c>
    </row>
    <row r="2700" spans="1:10" x14ac:dyDescent="0.25">
      <c r="A2700" s="1" t="s">
        <v>2699</v>
      </c>
      <c r="B2700">
        <v>393.75</v>
      </c>
      <c r="C2700">
        <v>20.584240000000001</v>
      </c>
      <c r="D2700">
        <v>39</v>
      </c>
      <c r="E2700">
        <v>0</v>
      </c>
      <c r="F2700">
        <v>0</v>
      </c>
      <c r="G2700">
        <v>5</v>
      </c>
      <c r="H2700" t="s">
        <v>10159</v>
      </c>
      <c r="I2700">
        <v>526.6875</v>
      </c>
      <c r="J2700" s="3">
        <f t="shared" si="42"/>
        <v>43746.702461851848</v>
      </c>
    </row>
    <row r="2701" spans="1:10" x14ac:dyDescent="0.25">
      <c r="A2701" s="1" t="s">
        <v>2700</v>
      </c>
      <c r="B2701">
        <v>393.75</v>
      </c>
      <c r="C2701">
        <v>20.584240000000001</v>
      </c>
      <c r="D2701">
        <v>39</v>
      </c>
      <c r="E2701">
        <v>0</v>
      </c>
      <c r="F2701">
        <v>0</v>
      </c>
      <c r="G2701">
        <v>11</v>
      </c>
      <c r="H2701" t="s">
        <v>10160</v>
      </c>
      <c r="I2701">
        <v>526.6875</v>
      </c>
      <c r="J2701" s="3">
        <f t="shared" si="42"/>
        <v>43746.702545057873</v>
      </c>
    </row>
    <row r="2702" spans="1:10" x14ac:dyDescent="0.25">
      <c r="A2702" s="1" t="s">
        <v>2701</v>
      </c>
      <c r="B2702">
        <v>393.75</v>
      </c>
      <c r="C2702">
        <v>20.531590000000001</v>
      </c>
      <c r="D2702">
        <v>39</v>
      </c>
      <c r="E2702">
        <v>0</v>
      </c>
      <c r="F2702">
        <v>0</v>
      </c>
      <c r="G2702">
        <v>8</v>
      </c>
      <c r="H2702" t="s">
        <v>10161</v>
      </c>
      <c r="I2702">
        <v>526.6875</v>
      </c>
      <c r="J2702" s="3">
        <f t="shared" si="42"/>
        <v>43746.702616712959</v>
      </c>
    </row>
    <row r="2703" spans="1:10" x14ac:dyDescent="0.25">
      <c r="A2703" s="1" t="s">
        <v>2702</v>
      </c>
      <c r="B2703">
        <v>393.75</v>
      </c>
      <c r="C2703">
        <v>20.584240000000001</v>
      </c>
      <c r="D2703">
        <v>39</v>
      </c>
      <c r="E2703">
        <v>0</v>
      </c>
      <c r="F2703">
        <v>0</v>
      </c>
      <c r="G2703">
        <v>5</v>
      </c>
      <c r="H2703" t="s">
        <v>10162</v>
      </c>
      <c r="I2703">
        <v>526.6875</v>
      </c>
      <c r="J2703" s="3">
        <f t="shared" si="42"/>
        <v>43746.7027002662</v>
      </c>
    </row>
    <row r="2704" spans="1:10" x14ac:dyDescent="0.25">
      <c r="A2704" s="1" t="s">
        <v>2703</v>
      </c>
      <c r="B2704">
        <v>393.75</v>
      </c>
      <c r="C2704">
        <v>20.584240000000001</v>
      </c>
      <c r="D2704">
        <v>39</v>
      </c>
      <c r="E2704">
        <v>0</v>
      </c>
      <c r="F2704">
        <v>0</v>
      </c>
      <c r="G2704">
        <v>6</v>
      </c>
      <c r="H2704" t="s">
        <v>10163</v>
      </c>
      <c r="I2704">
        <v>526.5</v>
      </c>
      <c r="J2704" s="3">
        <f t="shared" si="42"/>
        <v>43746.702783726847</v>
      </c>
    </row>
    <row r="2705" spans="1:10" x14ac:dyDescent="0.25">
      <c r="A2705" s="1" t="s">
        <v>2704</v>
      </c>
      <c r="B2705">
        <v>393.75</v>
      </c>
      <c r="C2705">
        <v>20.584240000000001</v>
      </c>
      <c r="D2705">
        <v>39</v>
      </c>
      <c r="E2705">
        <v>0</v>
      </c>
      <c r="F2705">
        <v>0</v>
      </c>
      <c r="G2705">
        <v>10</v>
      </c>
      <c r="H2705" t="s">
        <v>10164</v>
      </c>
      <c r="I2705">
        <v>526.6875</v>
      </c>
      <c r="J2705" s="3">
        <f t="shared" si="42"/>
        <v>43746.702867291664</v>
      </c>
    </row>
    <row r="2706" spans="1:10" x14ac:dyDescent="0.25">
      <c r="A2706" s="1" t="s">
        <v>2705</v>
      </c>
      <c r="B2706">
        <v>393.75</v>
      </c>
      <c r="C2706">
        <v>20.584240000000001</v>
      </c>
      <c r="D2706">
        <v>38</v>
      </c>
      <c r="E2706">
        <v>0</v>
      </c>
      <c r="F2706">
        <v>0</v>
      </c>
      <c r="G2706">
        <v>5</v>
      </c>
      <c r="H2706" t="s">
        <v>10165</v>
      </c>
      <c r="I2706">
        <v>526.5</v>
      </c>
      <c r="J2706" s="3">
        <f t="shared" si="42"/>
        <v>43746.702950624996</v>
      </c>
    </row>
    <row r="2707" spans="1:10" x14ac:dyDescent="0.25">
      <c r="A2707" s="1" t="s">
        <v>2706</v>
      </c>
      <c r="B2707">
        <v>393.75</v>
      </c>
      <c r="C2707">
        <v>20.584240000000001</v>
      </c>
      <c r="D2707">
        <v>37</v>
      </c>
      <c r="E2707">
        <v>0</v>
      </c>
      <c r="F2707">
        <v>0</v>
      </c>
      <c r="G2707">
        <v>3</v>
      </c>
      <c r="H2707" t="s">
        <v>10166</v>
      </c>
      <c r="I2707">
        <v>526.6875</v>
      </c>
      <c r="J2707" s="3">
        <f t="shared" si="42"/>
        <v>43746.703034039347</v>
      </c>
    </row>
    <row r="2708" spans="1:10" x14ac:dyDescent="0.25">
      <c r="A2708" s="1" t="s">
        <v>2707</v>
      </c>
      <c r="B2708">
        <v>393.75</v>
      </c>
      <c r="C2708">
        <v>20.531590000000001</v>
      </c>
      <c r="D2708">
        <v>37</v>
      </c>
      <c r="E2708">
        <v>0</v>
      </c>
      <c r="F2708">
        <v>0</v>
      </c>
      <c r="G2708">
        <v>15</v>
      </c>
      <c r="H2708" t="s">
        <v>10167</v>
      </c>
      <c r="I2708">
        <v>526.6875</v>
      </c>
      <c r="J2708" s="3">
        <f t="shared" si="42"/>
        <v>43746.703105590277</v>
      </c>
    </row>
    <row r="2709" spans="1:10" x14ac:dyDescent="0.25">
      <c r="A2709" s="1" t="s">
        <v>2708</v>
      </c>
      <c r="B2709">
        <v>393.75</v>
      </c>
      <c r="C2709">
        <v>20.584240000000001</v>
      </c>
      <c r="D2709">
        <v>39</v>
      </c>
      <c r="E2709">
        <v>0</v>
      </c>
      <c r="F2709">
        <v>0</v>
      </c>
      <c r="G2709">
        <v>4</v>
      </c>
      <c r="H2709" t="s">
        <v>10168</v>
      </c>
      <c r="I2709">
        <v>526.6875</v>
      </c>
      <c r="J2709" s="3">
        <f t="shared" si="42"/>
        <v>43746.703189502317</v>
      </c>
    </row>
    <row r="2710" spans="1:10" x14ac:dyDescent="0.25">
      <c r="A2710" s="1" t="s">
        <v>2709</v>
      </c>
      <c r="B2710">
        <v>393.75</v>
      </c>
      <c r="C2710">
        <v>20.584240000000001</v>
      </c>
      <c r="D2710">
        <v>40</v>
      </c>
      <c r="E2710">
        <v>0</v>
      </c>
      <c r="F2710">
        <v>0</v>
      </c>
      <c r="G2710">
        <v>1</v>
      </c>
      <c r="H2710" t="s">
        <v>10169</v>
      </c>
      <c r="I2710">
        <v>526.6875</v>
      </c>
      <c r="J2710" s="3">
        <f t="shared" si="42"/>
        <v>43746.703272615741</v>
      </c>
    </row>
    <row r="2711" spans="1:10" x14ac:dyDescent="0.25">
      <c r="A2711" s="1" t="s">
        <v>2710</v>
      </c>
      <c r="B2711">
        <v>393.75</v>
      </c>
      <c r="C2711">
        <v>20.531590000000001</v>
      </c>
      <c r="D2711">
        <v>40</v>
      </c>
      <c r="E2711">
        <v>0</v>
      </c>
      <c r="F2711">
        <v>0</v>
      </c>
      <c r="G2711">
        <v>4</v>
      </c>
      <c r="H2711" t="s">
        <v>10170</v>
      </c>
      <c r="I2711">
        <v>526.6875</v>
      </c>
      <c r="J2711" s="3">
        <f t="shared" si="42"/>
        <v>43746.703356192127</v>
      </c>
    </row>
    <row r="2712" spans="1:10" x14ac:dyDescent="0.25">
      <c r="A2712" s="1" t="s">
        <v>2711</v>
      </c>
      <c r="B2712">
        <v>393.75</v>
      </c>
      <c r="C2712">
        <v>20.584240000000001</v>
      </c>
      <c r="D2712">
        <v>40</v>
      </c>
      <c r="E2712">
        <v>0</v>
      </c>
      <c r="F2712">
        <v>0</v>
      </c>
      <c r="G2712">
        <v>6</v>
      </c>
      <c r="H2712" t="s">
        <v>10171</v>
      </c>
      <c r="I2712">
        <v>526.6875</v>
      </c>
      <c r="J2712" s="3">
        <f t="shared" si="42"/>
        <v>43746.703439513883</v>
      </c>
    </row>
    <row r="2713" spans="1:10" x14ac:dyDescent="0.25">
      <c r="A2713" s="1" t="s">
        <v>2712</v>
      </c>
      <c r="B2713">
        <v>393.75</v>
      </c>
      <c r="C2713">
        <v>20.584240000000001</v>
      </c>
      <c r="D2713">
        <v>39</v>
      </c>
      <c r="E2713">
        <v>0</v>
      </c>
      <c r="F2713">
        <v>0</v>
      </c>
      <c r="G2713">
        <v>9</v>
      </c>
      <c r="H2713" t="s">
        <v>10172</v>
      </c>
      <c r="I2713">
        <v>526.6875</v>
      </c>
      <c r="J2713" s="3">
        <f t="shared" si="42"/>
        <v>43746.703511041669</v>
      </c>
    </row>
    <row r="2714" spans="1:10" x14ac:dyDescent="0.25">
      <c r="A2714" s="1" t="s">
        <v>2713</v>
      </c>
      <c r="B2714">
        <v>393.75</v>
      </c>
      <c r="C2714">
        <v>20.584240000000001</v>
      </c>
      <c r="D2714">
        <v>40</v>
      </c>
      <c r="E2714">
        <v>0</v>
      </c>
      <c r="F2714">
        <v>0</v>
      </c>
      <c r="G2714">
        <v>9</v>
      </c>
      <c r="H2714" t="s">
        <v>10173</v>
      </c>
      <c r="I2714">
        <v>526.6875</v>
      </c>
      <c r="J2714" s="3">
        <f t="shared" si="42"/>
        <v>43746.703594490733</v>
      </c>
    </row>
    <row r="2715" spans="1:10" x14ac:dyDescent="0.25">
      <c r="A2715" s="1" t="s">
        <v>2714</v>
      </c>
      <c r="B2715">
        <v>393.75</v>
      </c>
      <c r="C2715">
        <v>20.584240000000001</v>
      </c>
      <c r="D2715">
        <v>40</v>
      </c>
      <c r="E2715">
        <v>0</v>
      </c>
      <c r="F2715">
        <v>0</v>
      </c>
      <c r="G2715">
        <v>12</v>
      </c>
      <c r="H2715" t="s">
        <v>10174</v>
      </c>
      <c r="I2715">
        <v>526.6875</v>
      </c>
      <c r="J2715" s="3">
        <f t="shared" si="42"/>
        <v>43746.703677939811</v>
      </c>
    </row>
    <row r="2716" spans="1:10" x14ac:dyDescent="0.25">
      <c r="A2716" s="1" t="s">
        <v>2715</v>
      </c>
      <c r="B2716">
        <v>393.75</v>
      </c>
      <c r="C2716">
        <v>20.584240000000001</v>
      </c>
      <c r="D2716">
        <v>40</v>
      </c>
      <c r="E2716">
        <v>0</v>
      </c>
      <c r="F2716">
        <v>0</v>
      </c>
      <c r="G2716">
        <v>9</v>
      </c>
      <c r="H2716" t="s">
        <v>10175</v>
      </c>
      <c r="I2716">
        <v>526.6875</v>
      </c>
      <c r="J2716" s="3">
        <f t="shared" si="42"/>
        <v>43746.70376138889</v>
      </c>
    </row>
    <row r="2717" spans="1:10" x14ac:dyDescent="0.25">
      <c r="A2717" s="1" t="s">
        <v>2716</v>
      </c>
      <c r="B2717">
        <v>393.75</v>
      </c>
      <c r="C2717">
        <v>20.531590000000001</v>
      </c>
      <c r="D2717">
        <v>40</v>
      </c>
      <c r="E2717">
        <v>0</v>
      </c>
      <c r="F2717">
        <v>0</v>
      </c>
      <c r="G2717">
        <v>6</v>
      </c>
      <c r="H2717" t="s">
        <v>10176</v>
      </c>
      <c r="I2717">
        <v>526.6875</v>
      </c>
      <c r="J2717" s="3">
        <f t="shared" si="42"/>
        <v>43746.703845057869</v>
      </c>
    </row>
    <row r="2718" spans="1:10" x14ac:dyDescent="0.25">
      <c r="A2718" s="1" t="s">
        <v>2717</v>
      </c>
      <c r="B2718">
        <v>393.75</v>
      </c>
      <c r="C2718">
        <v>20.584240000000001</v>
      </c>
      <c r="D2718">
        <v>40</v>
      </c>
      <c r="E2718">
        <v>0</v>
      </c>
      <c r="F2718">
        <v>0</v>
      </c>
      <c r="G2718">
        <v>8</v>
      </c>
      <c r="H2718" t="s">
        <v>10177</v>
      </c>
      <c r="I2718">
        <v>526.6875</v>
      </c>
      <c r="J2718" s="3">
        <f t="shared" si="42"/>
        <v>43746.703928275463</v>
      </c>
    </row>
    <row r="2719" spans="1:10" x14ac:dyDescent="0.25">
      <c r="A2719" s="1" t="s">
        <v>2718</v>
      </c>
      <c r="B2719">
        <v>393.75</v>
      </c>
      <c r="C2719">
        <v>20.584240000000001</v>
      </c>
      <c r="D2719">
        <v>40</v>
      </c>
      <c r="E2719">
        <v>0</v>
      </c>
      <c r="F2719">
        <v>0</v>
      </c>
      <c r="G2719">
        <v>4</v>
      </c>
      <c r="H2719" t="s">
        <v>10178</v>
      </c>
      <c r="I2719">
        <v>526.6875</v>
      </c>
      <c r="J2719" s="3">
        <f t="shared" si="42"/>
        <v>43746.704011724534</v>
      </c>
    </row>
    <row r="2720" spans="1:10" x14ac:dyDescent="0.25">
      <c r="A2720" s="1" t="s">
        <v>2719</v>
      </c>
      <c r="B2720">
        <v>412.5</v>
      </c>
      <c r="C2720">
        <v>20.531590000000001</v>
      </c>
      <c r="D2720">
        <v>40</v>
      </c>
      <c r="E2720">
        <v>0</v>
      </c>
      <c r="F2720">
        <v>0</v>
      </c>
      <c r="G2720">
        <v>14</v>
      </c>
      <c r="H2720" t="s">
        <v>10179</v>
      </c>
      <c r="I2720">
        <v>532.3125</v>
      </c>
      <c r="J2720" s="3">
        <f t="shared" si="42"/>
        <v>43746.70409530092</v>
      </c>
    </row>
    <row r="2721" spans="1:10" x14ac:dyDescent="0.25">
      <c r="A2721" s="1" t="s">
        <v>2720</v>
      </c>
      <c r="B2721">
        <v>393.75</v>
      </c>
      <c r="C2721">
        <v>20.584240000000001</v>
      </c>
      <c r="D2721">
        <v>40</v>
      </c>
      <c r="E2721">
        <v>0</v>
      </c>
      <c r="F2721">
        <v>0</v>
      </c>
      <c r="G2721">
        <v>10</v>
      </c>
      <c r="H2721" t="s">
        <v>10180</v>
      </c>
      <c r="I2721">
        <v>526.6875</v>
      </c>
      <c r="J2721" s="3">
        <f t="shared" si="42"/>
        <v>43746.704178414351</v>
      </c>
    </row>
    <row r="2722" spans="1:10" x14ac:dyDescent="0.25">
      <c r="A2722" s="1" t="s">
        <v>2721</v>
      </c>
      <c r="B2722">
        <v>393.75</v>
      </c>
      <c r="C2722">
        <v>20.584240000000001</v>
      </c>
      <c r="D2722">
        <v>40</v>
      </c>
      <c r="E2722">
        <v>0</v>
      </c>
      <c r="F2722">
        <v>0</v>
      </c>
      <c r="G2722">
        <v>0</v>
      </c>
      <c r="H2722" t="s">
        <v>10181</v>
      </c>
      <c r="I2722">
        <v>526.6875</v>
      </c>
      <c r="J2722" s="3">
        <f t="shared" si="42"/>
        <v>43746.704250162038</v>
      </c>
    </row>
    <row r="2723" spans="1:10" x14ac:dyDescent="0.25">
      <c r="A2723" s="1" t="s">
        <v>2722</v>
      </c>
      <c r="B2723">
        <v>393.75</v>
      </c>
      <c r="C2723">
        <v>20.531590000000001</v>
      </c>
      <c r="D2723">
        <v>43</v>
      </c>
      <c r="E2723">
        <v>0</v>
      </c>
      <c r="F2723">
        <v>0</v>
      </c>
      <c r="G2723">
        <v>8</v>
      </c>
      <c r="H2723" t="s">
        <v>10182</v>
      </c>
      <c r="I2723">
        <v>526.6875</v>
      </c>
      <c r="J2723" s="3">
        <f t="shared" si="42"/>
        <v>43746.704333958332</v>
      </c>
    </row>
    <row r="2724" spans="1:10" x14ac:dyDescent="0.25">
      <c r="A2724" s="1" t="s">
        <v>2723</v>
      </c>
      <c r="B2724">
        <v>393.75</v>
      </c>
      <c r="C2724">
        <v>20.584240000000001</v>
      </c>
      <c r="D2724">
        <v>43</v>
      </c>
      <c r="E2724">
        <v>0</v>
      </c>
      <c r="F2724">
        <v>0</v>
      </c>
      <c r="G2724">
        <v>15</v>
      </c>
      <c r="H2724" t="s">
        <v>10183</v>
      </c>
      <c r="I2724">
        <v>526.6875</v>
      </c>
      <c r="J2724" s="3">
        <f t="shared" si="42"/>
        <v>43746.704417291665</v>
      </c>
    </row>
    <row r="2725" spans="1:10" x14ac:dyDescent="0.25">
      <c r="A2725" s="1" t="s">
        <v>2724</v>
      </c>
      <c r="B2725">
        <v>412.5</v>
      </c>
      <c r="C2725">
        <v>20.584240000000001</v>
      </c>
      <c r="D2725">
        <v>41</v>
      </c>
      <c r="E2725">
        <v>0</v>
      </c>
      <c r="F2725">
        <v>0</v>
      </c>
      <c r="G2725">
        <v>5</v>
      </c>
      <c r="H2725" t="s">
        <v>10184</v>
      </c>
      <c r="I2725">
        <v>532.3125</v>
      </c>
      <c r="J2725" s="3">
        <f t="shared" si="42"/>
        <v>43746.704500613421</v>
      </c>
    </row>
    <row r="2726" spans="1:10" x14ac:dyDescent="0.25">
      <c r="A2726" s="1" t="s">
        <v>2725</v>
      </c>
      <c r="B2726">
        <v>393.75</v>
      </c>
      <c r="C2726">
        <v>20.584240000000001</v>
      </c>
      <c r="D2726">
        <v>42</v>
      </c>
      <c r="E2726">
        <v>0</v>
      </c>
      <c r="F2726">
        <v>0</v>
      </c>
      <c r="G2726">
        <v>6</v>
      </c>
      <c r="H2726" t="s">
        <v>10185</v>
      </c>
      <c r="I2726">
        <v>526.6875</v>
      </c>
      <c r="J2726" s="3">
        <f t="shared" si="42"/>
        <v>43746.704572268514</v>
      </c>
    </row>
    <row r="2727" spans="1:10" x14ac:dyDescent="0.25">
      <c r="A2727" s="1" t="s">
        <v>2726</v>
      </c>
      <c r="B2727">
        <v>393.75</v>
      </c>
      <c r="C2727">
        <v>20.584240000000001</v>
      </c>
      <c r="D2727">
        <v>41</v>
      </c>
      <c r="E2727">
        <v>0</v>
      </c>
      <c r="F2727">
        <v>0</v>
      </c>
      <c r="G2727">
        <v>7</v>
      </c>
      <c r="H2727" t="s">
        <v>10186</v>
      </c>
      <c r="I2727">
        <v>526.6875</v>
      </c>
      <c r="J2727" s="3">
        <f t="shared" si="42"/>
        <v>43746.704655717585</v>
      </c>
    </row>
    <row r="2728" spans="1:10" x14ac:dyDescent="0.25">
      <c r="A2728" s="1" t="s">
        <v>2727</v>
      </c>
      <c r="B2728">
        <v>393.75</v>
      </c>
      <c r="C2728">
        <v>20.531590000000001</v>
      </c>
      <c r="D2728">
        <v>41</v>
      </c>
      <c r="E2728">
        <v>0</v>
      </c>
      <c r="F2728">
        <v>0</v>
      </c>
      <c r="G2728">
        <v>9</v>
      </c>
      <c r="H2728" t="s">
        <v>10187</v>
      </c>
      <c r="I2728">
        <v>526.6875</v>
      </c>
      <c r="J2728" s="3">
        <f t="shared" si="42"/>
        <v>43746.704739155095</v>
      </c>
    </row>
    <row r="2729" spans="1:10" x14ac:dyDescent="0.25">
      <c r="A2729" s="1" t="s">
        <v>2728</v>
      </c>
      <c r="B2729">
        <v>393.75</v>
      </c>
      <c r="C2729">
        <v>20.531590000000001</v>
      </c>
      <c r="D2729">
        <v>39</v>
      </c>
      <c r="E2729">
        <v>0</v>
      </c>
      <c r="F2729">
        <v>0</v>
      </c>
      <c r="G2729">
        <v>5</v>
      </c>
      <c r="H2729" t="s">
        <v>10188</v>
      </c>
      <c r="I2729">
        <v>526.6875</v>
      </c>
      <c r="J2729" s="3">
        <f t="shared" si="42"/>
        <v>43746.704822604159</v>
      </c>
    </row>
    <row r="2730" spans="1:10" x14ac:dyDescent="0.25">
      <c r="A2730" s="1" t="s">
        <v>2729</v>
      </c>
      <c r="B2730">
        <v>393.75</v>
      </c>
      <c r="C2730">
        <v>20.584240000000001</v>
      </c>
      <c r="D2730">
        <v>39</v>
      </c>
      <c r="E2730">
        <v>0</v>
      </c>
      <c r="F2730">
        <v>0</v>
      </c>
      <c r="G2730">
        <v>6</v>
      </c>
      <c r="H2730" t="s">
        <v>10189</v>
      </c>
      <c r="I2730">
        <v>526.5</v>
      </c>
      <c r="J2730" s="3">
        <f t="shared" si="42"/>
        <v>43746.704918032403</v>
      </c>
    </row>
    <row r="2731" spans="1:10" x14ac:dyDescent="0.25">
      <c r="A2731" s="1" t="s">
        <v>2730</v>
      </c>
      <c r="B2731">
        <v>393.75</v>
      </c>
      <c r="C2731">
        <v>20.531590000000001</v>
      </c>
      <c r="D2731">
        <v>38</v>
      </c>
      <c r="E2731">
        <v>0</v>
      </c>
      <c r="F2731">
        <v>0</v>
      </c>
      <c r="G2731">
        <v>12</v>
      </c>
      <c r="H2731" t="s">
        <v>10190</v>
      </c>
      <c r="I2731">
        <v>526.6875</v>
      </c>
      <c r="J2731" s="3">
        <f t="shared" si="42"/>
        <v>43746.70500149305</v>
      </c>
    </row>
    <row r="2732" spans="1:10" x14ac:dyDescent="0.25">
      <c r="A2732" s="1" t="s">
        <v>2731</v>
      </c>
      <c r="B2732">
        <v>412.5</v>
      </c>
      <c r="C2732">
        <v>20.584240000000001</v>
      </c>
      <c r="D2732">
        <v>37</v>
      </c>
      <c r="E2732">
        <v>0</v>
      </c>
      <c r="F2732">
        <v>0</v>
      </c>
      <c r="G2732">
        <v>11</v>
      </c>
      <c r="H2732" t="s">
        <v>10191</v>
      </c>
      <c r="I2732">
        <v>532.3125</v>
      </c>
      <c r="J2732" s="3">
        <f t="shared" si="42"/>
        <v>43746.705072997684</v>
      </c>
    </row>
    <row r="2733" spans="1:10" x14ac:dyDescent="0.25">
      <c r="A2733" s="1" t="s">
        <v>2732</v>
      </c>
      <c r="B2733">
        <v>393.75</v>
      </c>
      <c r="C2733">
        <v>20.584240000000001</v>
      </c>
      <c r="D2733">
        <v>37</v>
      </c>
      <c r="E2733">
        <v>0</v>
      </c>
      <c r="F2733">
        <v>0</v>
      </c>
      <c r="G2733">
        <v>11</v>
      </c>
      <c r="H2733" t="s">
        <v>10192</v>
      </c>
      <c r="I2733">
        <v>526.6875</v>
      </c>
      <c r="J2733" s="3">
        <f t="shared" si="42"/>
        <v>43746.705156226853</v>
      </c>
    </row>
    <row r="2734" spans="1:10" x14ac:dyDescent="0.25">
      <c r="A2734" s="1" t="s">
        <v>2733</v>
      </c>
      <c r="B2734">
        <v>393.75</v>
      </c>
      <c r="C2734">
        <v>20.531590000000001</v>
      </c>
      <c r="D2734">
        <v>38</v>
      </c>
      <c r="E2734">
        <v>0</v>
      </c>
      <c r="F2734">
        <v>0</v>
      </c>
      <c r="G2734">
        <v>18</v>
      </c>
      <c r="H2734" t="s">
        <v>10193</v>
      </c>
      <c r="I2734">
        <v>526.6875</v>
      </c>
      <c r="J2734" s="3">
        <f t="shared" si="42"/>
        <v>43746.705240000003</v>
      </c>
    </row>
    <row r="2735" spans="1:10" x14ac:dyDescent="0.25">
      <c r="A2735" s="1" t="s">
        <v>2734</v>
      </c>
      <c r="B2735">
        <v>393.75</v>
      </c>
      <c r="C2735">
        <v>20.584240000000001</v>
      </c>
      <c r="D2735">
        <v>38</v>
      </c>
      <c r="E2735">
        <v>0</v>
      </c>
      <c r="F2735">
        <v>0</v>
      </c>
      <c r="G2735">
        <v>7</v>
      </c>
      <c r="H2735" t="s">
        <v>10194</v>
      </c>
      <c r="I2735">
        <v>526.6875</v>
      </c>
      <c r="J2735" s="3">
        <f t="shared" si="42"/>
        <v>43746.705323576381</v>
      </c>
    </row>
    <row r="2736" spans="1:10" x14ac:dyDescent="0.25">
      <c r="A2736" s="1" t="s">
        <v>2735</v>
      </c>
      <c r="B2736">
        <v>393.75</v>
      </c>
      <c r="C2736">
        <v>20.584240000000001</v>
      </c>
      <c r="D2736">
        <v>38</v>
      </c>
      <c r="E2736">
        <v>0</v>
      </c>
      <c r="F2736">
        <v>0</v>
      </c>
      <c r="G2736">
        <v>11</v>
      </c>
      <c r="H2736" t="s">
        <v>10195</v>
      </c>
      <c r="I2736">
        <v>526.6875</v>
      </c>
      <c r="J2736" s="3">
        <f t="shared" si="42"/>
        <v>43746.705394999997</v>
      </c>
    </row>
    <row r="2737" spans="1:10" x14ac:dyDescent="0.25">
      <c r="A2737" s="1" t="s">
        <v>2736</v>
      </c>
      <c r="B2737">
        <v>393.75</v>
      </c>
      <c r="C2737">
        <v>20.531590000000001</v>
      </c>
      <c r="D2737">
        <v>38</v>
      </c>
      <c r="E2737">
        <v>0</v>
      </c>
      <c r="F2737">
        <v>0</v>
      </c>
      <c r="G2737">
        <v>8</v>
      </c>
      <c r="H2737" t="s">
        <v>10196</v>
      </c>
      <c r="I2737">
        <v>526.6875</v>
      </c>
      <c r="J2737" s="3">
        <f t="shared" si="42"/>
        <v>43746.705466527776</v>
      </c>
    </row>
    <row r="2738" spans="1:10" x14ac:dyDescent="0.25">
      <c r="A2738" s="1" t="s">
        <v>2737</v>
      </c>
      <c r="B2738">
        <v>412.5</v>
      </c>
      <c r="C2738">
        <v>20.531590000000001</v>
      </c>
      <c r="D2738">
        <v>38</v>
      </c>
      <c r="E2738">
        <v>0</v>
      </c>
      <c r="F2738">
        <v>0</v>
      </c>
      <c r="G2738">
        <v>13</v>
      </c>
      <c r="H2738" t="s">
        <v>10197</v>
      </c>
      <c r="I2738">
        <v>532.3125</v>
      </c>
      <c r="J2738" s="3">
        <f t="shared" si="42"/>
        <v>43746.705549999999</v>
      </c>
    </row>
    <row r="2739" spans="1:10" x14ac:dyDescent="0.25">
      <c r="A2739" s="1" t="s">
        <v>2738</v>
      </c>
      <c r="B2739">
        <v>393.75</v>
      </c>
      <c r="C2739">
        <v>20.584240000000001</v>
      </c>
      <c r="D2739">
        <v>36</v>
      </c>
      <c r="E2739">
        <v>0</v>
      </c>
      <c r="F2739">
        <v>0</v>
      </c>
      <c r="G2739">
        <v>8</v>
      </c>
      <c r="H2739" t="s">
        <v>10198</v>
      </c>
      <c r="I2739">
        <v>526.6875</v>
      </c>
      <c r="J2739" s="3">
        <f t="shared" si="42"/>
        <v>43746.70563344907</v>
      </c>
    </row>
    <row r="2740" spans="1:10" x14ac:dyDescent="0.25">
      <c r="A2740" s="1" t="s">
        <v>2739</v>
      </c>
      <c r="B2740">
        <v>393.75</v>
      </c>
      <c r="C2740">
        <v>20.584240000000001</v>
      </c>
      <c r="D2740">
        <v>42</v>
      </c>
      <c r="E2740">
        <v>0</v>
      </c>
      <c r="F2740">
        <v>0</v>
      </c>
      <c r="G2740">
        <v>12</v>
      </c>
      <c r="H2740" t="s">
        <v>10199</v>
      </c>
      <c r="I2740">
        <v>526.5</v>
      </c>
      <c r="J2740" s="3">
        <f t="shared" si="42"/>
        <v>43746.705728819441</v>
      </c>
    </row>
    <row r="2741" spans="1:10" x14ac:dyDescent="0.25">
      <c r="A2741" s="1" t="s">
        <v>2740</v>
      </c>
      <c r="B2741">
        <v>393.75</v>
      </c>
      <c r="C2741">
        <v>20.584240000000001</v>
      </c>
      <c r="D2741">
        <v>41</v>
      </c>
      <c r="E2741">
        <v>0</v>
      </c>
      <c r="F2741">
        <v>0</v>
      </c>
      <c r="G2741">
        <v>14</v>
      </c>
      <c r="H2741" t="s">
        <v>10200</v>
      </c>
      <c r="I2741">
        <v>526.6875</v>
      </c>
      <c r="J2741" s="3">
        <f t="shared" si="42"/>
        <v>43746.705812476845</v>
      </c>
    </row>
    <row r="2742" spans="1:10" x14ac:dyDescent="0.25">
      <c r="A2742" s="1" t="s">
        <v>2741</v>
      </c>
      <c r="B2742">
        <v>393.75</v>
      </c>
      <c r="C2742">
        <v>20.531590000000001</v>
      </c>
      <c r="D2742">
        <v>40</v>
      </c>
      <c r="E2742">
        <v>0</v>
      </c>
      <c r="F2742">
        <v>0</v>
      </c>
      <c r="G2742">
        <v>8</v>
      </c>
      <c r="H2742" t="s">
        <v>10201</v>
      </c>
      <c r="I2742">
        <v>526.6875</v>
      </c>
      <c r="J2742" s="3">
        <f t="shared" si="42"/>
        <v>43746.705883773146</v>
      </c>
    </row>
    <row r="2743" spans="1:10" x14ac:dyDescent="0.25">
      <c r="A2743" s="1" t="s">
        <v>2742</v>
      </c>
      <c r="B2743">
        <v>393.75</v>
      </c>
      <c r="C2743">
        <v>20.584240000000001</v>
      </c>
      <c r="D2743">
        <v>39</v>
      </c>
      <c r="E2743">
        <v>0</v>
      </c>
      <c r="F2743">
        <v>0</v>
      </c>
      <c r="G2743">
        <v>10</v>
      </c>
      <c r="H2743" t="s">
        <v>10202</v>
      </c>
      <c r="I2743">
        <v>526.5</v>
      </c>
      <c r="J2743" s="3">
        <f t="shared" si="42"/>
        <v>43746.705967326387</v>
      </c>
    </row>
    <row r="2744" spans="1:10" x14ac:dyDescent="0.25">
      <c r="A2744" s="1" t="s">
        <v>2743</v>
      </c>
      <c r="B2744">
        <v>393.75</v>
      </c>
      <c r="C2744">
        <v>20.584240000000001</v>
      </c>
      <c r="D2744">
        <v>39</v>
      </c>
      <c r="E2744">
        <v>0</v>
      </c>
      <c r="F2744">
        <v>0</v>
      </c>
      <c r="G2744">
        <v>7</v>
      </c>
      <c r="H2744" t="s">
        <v>10203</v>
      </c>
      <c r="I2744">
        <v>526.5</v>
      </c>
      <c r="J2744" s="3">
        <f t="shared" si="42"/>
        <v>43746.70605079861</v>
      </c>
    </row>
    <row r="2745" spans="1:10" x14ac:dyDescent="0.25">
      <c r="A2745" s="1" t="s">
        <v>2744</v>
      </c>
      <c r="B2745">
        <v>393.75</v>
      </c>
      <c r="C2745">
        <v>20.531590000000001</v>
      </c>
      <c r="D2745">
        <v>39</v>
      </c>
      <c r="E2745">
        <v>0</v>
      </c>
      <c r="F2745">
        <v>0</v>
      </c>
      <c r="G2745">
        <v>8</v>
      </c>
      <c r="H2745" t="s">
        <v>10204</v>
      </c>
      <c r="I2745">
        <v>526.5</v>
      </c>
      <c r="J2745" s="3">
        <f t="shared" si="42"/>
        <v>43746.706134016196</v>
      </c>
    </row>
    <row r="2746" spans="1:10" x14ac:dyDescent="0.25">
      <c r="A2746" s="1" t="s">
        <v>2745</v>
      </c>
      <c r="B2746">
        <v>393.75</v>
      </c>
      <c r="C2746">
        <v>20.584240000000001</v>
      </c>
      <c r="D2746">
        <v>39</v>
      </c>
      <c r="E2746">
        <v>0</v>
      </c>
      <c r="F2746">
        <v>0</v>
      </c>
      <c r="G2746">
        <v>11</v>
      </c>
      <c r="H2746" t="s">
        <v>10205</v>
      </c>
      <c r="I2746">
        <v>526.6875</v>
      </c>
      <c r="J2746" s="3">
        <f t="shared" si="42"/>
        <v>43746.706205752307</v>
      </c>
    </row>
    <row r="2747" spans="1:10" x14ac:dyDescent="0.25">
      <c r="A2747" s="1" t="s">
        <v>2746</v>
      </c>
      <c r="B2747">
        <v>393.75</v>
      </c>
      <c r="C2747">
        <v>20.531590000000001</v>
      </c>
      <c r="D2747">
        <v>39</v>
      </c>
      <c r="E2747">
        <v>0</v>
      </c>
      <c r="F2747">
        <v>0</v>
      </c>
      <c r="G2747">
        <v>7</v>
      </c>
      <c r="H2747" t="s">
        <v>10206</v>
      </c>
      <c r="I2747">
        <v>526.5</v>
      </c>
      <c r="J2747" s="3">
        <f t="shared" si="42"/>
        <v>43746.7062893287</v>
      </c>
    </row>
    <row r="2748" spans="1:10" x14ac:dyDescent="0.25">
      <c r="A2748" s="1" t="s">
        <v>2747</v>
      </c>
      <c r="B2748">
        <v>393.75</v>
      </c>
      <c r="C2748">
        <v>20.584240000000001</v>
      </c>
      <c r="D2748">
        <v>39</v>
      </c>
      <c r="E2748">
        <v>0</v>
      </c>
      <c r="F2748">
        <v>0</v>
      </c>
      <c r="G2748">
        <v>11</v>
      </c>
      <c r="H2748" t="s">
        <v>10207</v>
      </c>
      <c r="I2748">
        <v>526.6875</v>
      </c>
      <c r="J2748" s="3">
        <f t="shared" si="42"/>
        <v>43746.706372662033</v>
      </c>
    </row>
    <row r="2749" spans="1:10" x14ac:dyDescent="0.25">
      <c r="A2749" s="1" t="s">
        <v>2748</v>
      </c>
      <c r="B2749">
        <v>393.75</v>
      </c>
      <c r="C2749">
        <v>20.531590000000001</v>
      </c>
      <c r="D2749">
        <v>39</v>
      </c>
      <c r="E2749">
        <v>0</v>
      </c>
      <c r="F2749">
        <v>0</v>
      </c>
      <c r="G2749">
        <v>13</v>
      </c>
      <c r="H2749" t="s">
        <v>10208</v>
      </c>
      <c r="I2749">
        <v>526.6875</v>
      </c>
      <c r="J2749" s="3">
        <f t="shared" si="42"/>
        <v>43746.706456238426</v>
      </c>
    </row>
    <row r="2750" spans="1:10" x14ac:dyDescent="0.25">
      <c r="A2750" s="1" t="s">
        <v>2749</v>
      </c>
      <c r="B2750">
        <v>412.5</v>
      </c>
      <c r="C2750">
        <v>20.531590000000001</v>
      </c>
      <c r="D2750">
        <v>39</v>
      </c>
      <c r="E2750">
        <v>0</v>
      </c>
      <c r="F2750">
        <v>0</v>
      </c>
      <c r="G2750">
        <v>18</v>
      </c>
      <c r="H2750" t="s">
        <v>10209</v>
      </c>
      <c r="I2750">
        <v>532.3125</v>
      </c>
      <c r="J2750" s="3">
        <f t="shared" si="42"/>
        <v>43746.706539675921</v>
      </c>
    </row>
    <row r="2751" spans="1:10" x14ac:dyDescent="0.25">
      <c r="A2751" s="1" t="s">
        <v>2750</v>
      </c>
      <c r="B2751">
        <v>393.75</v>
      </c>
      <c r="C2751">
        <v>20.584240000000001</v>
      </c>
      <c r="D2751">
        <v>37</v>
      </c>
      <c r="E2751">
        <v>0</v>
      </c>
      <c r="F2751">
        <v>0</v>
      </c>
      <c r="G2751">
        <v>12</v>
      </c>
      <c r="H2751" t="s">
        <v>10210</v>
      </c>
      <c r="I2751">
        <v>526.5</v>
      </c>
      <c r="J2751" s="3">
        <f t="shared" si="42"/>
        <v>43746.706622893515</v>
      </c>
    </row>
    <row r="2752" spans="1:10" x14ac:dyDescent="0.25">
      <c r="A2752" s="1" t="s">
        <v>2751</v>
      </c>
      <c r="B2752">
        <v>393.75</v>
      </c>
      <c r="C2752">
        <v>20.531590000000001</v>
      </c>
      <c r="D2752">
        <v>37</v>
      </c>
      <c r="E2752">
        <v>0</v>
      </c>
      <c r="F2752">
        <v>0</v>
      </c>
      <c r="G2752">
        <v>22</v>
      </c>
      <c r="H2752" t="s">
        <v>10211</v>
      </c>
      <c r="I2752">
        <v>526.6875</v>
      </c>
      <c r="J2752" s="3">
        <f t="shared" si="42"/>
        <v>43746.70669465277</v>
      </c>
    </row>
    <row r="2753" spans="1:10" x14ac:dyDescent="0.25">
      <c r="A2753" s="1" t="s">
        <v>2752</v>
      </c>
      <c r="B2753">
        <v>393.75</v>
      </c>
      <c r="C2753">
        <v>20.531590000000001</v>
      </c>
      <c r="D2753">
        <v>37</v>
      </c>
      <c r="E2753">
        <v>0</v>
      </c>
      <c r="F2753">
        <v>0</v>
      </c>
      <c r="G2753">
        <v>17</v>
      </c>
      <c r="H2753" t="s">
        <v>10212</v>
      </c>
      <c r="I2753">
        <v>526.6875</v>
      </c>
      <c r="J2753" s="3">
        <f t="shared" si="42"/>
        <v>43746.706778125001</v>
      </c>
    </row>
    <row r="2754" spans="1:10" x14ac:dyDescent="0.25">
      <c r="A2754" s="1" t="s">
        <v>2753</v>
      </c>
      <c r="B2754">
        <v>393.75</v>
      </c>
      <c r="C2754">
        <v>20.584240000000001</v>
      </c>
      <c r="D2754">
        <v>37</v>
      </c>
      <c r="E2754">
        <v>0</v>
      </c>
      <c r="F2754">
        <v>0</v>
      </c>
      <c r="G2754">
        <v>9</v>
      </c>
      <c r="H2754" t="s">
        <v>10213</v>
      </c>
      <c r="I2754">
        <v>526.6875</v>
      </c>
      <c r="J2754" s="3">
        <f t="shared" si="42"/>
        <v>43746.706861643521</v>
      </c>
    </row>
    <row r="2755" spans="1:10" x14ac:dyDescent="0.25">
      <c r="A2755" s="1" t="s">
        <v>2754</v>
      </c>
      <c r="B2755">
        <v>412.5</v>
      </c>
      <c r="C2755">
        <v>20.531590000000001</v>
      </c>
      <c r="D2755">
        <v>35</v>
      </c>
      <c r="E2755">
        <v>0</v>
      </c>
      <c r="F2755">
        <v>0</v>
      </c>
      <c r="G2755">
        <v>16</v>
      </c>
      <c r="H2755" t="s">
        <v>10214</v>
      </c>
      <c r="I2755">
        <v>532.125</v>
      </c>
      <c r="J2755" s="3">
        <f t="shared" ref="J2755:J2818" si="43">(H2755/86400000)+25569+(7/24)</f>
        <v>43746.706945115737</v>
      </c>
    </row>
    <row r="2756" spans="1:10" x14ac:dyDescent="0.25">
      <c r="A2756" s="1" t="s">
        <v>2755</v>
      </c>
      <c r="B2756">
        <v>393.75</v>
      </c>
      <c r="C2756">
        <v>20.531590000000001</v>
      </c>
      <c r="D2756">
        <v>37</v>
      </c>
      <c r="E2756">
        <v>0</v>
      </c>
      <c r="F2756">
        <v>0</v>
      </c>
      <c r="G2756">
        <v>14</v>
      </c>
      <c r="H2756" t="s">
        <v>10215</v>
      </c>
      <c r="I2756">
        <v>526.6875</v>
      </c>
      <c r="J2756" s="3">
        <f t="shared" si="43"/>
        <v>43746.707028217592</v>
      </c>
    </row>
    <row r="2757" spans="1:10" x14ac:dyDescent="0.25">
      <c r="A2757" s="1" t="s">
        <v>2756</v>
      </c>
      <c r="B2757">
        <v>393.75</v>
      </c>
      <c r="C2757">
        <v>20.584240000000001</v>
      </c>
      <c r="D2757">
        <v>38</v>
      </c>
      <c r="E2757">
        <v>0</v>
      </c>
      <c r="F2757">
        <v>0</v>
      </c>
      <c r="G2757">
        <v>6</v>
      </c>
      <c r="H2757" t="s">
        <v>10216</v>
      </c>
      <c r="I2757">
        <v>526.6875</v>
      </c>
      <c r="J2757" s="3">
        <f t="shared" si="43"/>
        <v>43746.707111782402</v>
      </c>
    </row>
    <row r="2758" spans="1:10" x14ac:dyDescent="0.25">
      <c r="A2758" s="1" t="s">
        <v>2757</v>
      </c>
      <c r="B2758">
        <v>393.75</v>
      </c>
      <c r="C2758">
        <v>20.584240000000001</v>
      </c>
      <c r="D2758">
        <v>38</v>
      </c>
      <c r="E2758">
        <v>0</v>
      </c>
      <c r="F2758">
        <v>0</v>
      </c>
      <c r="G2758">
        <v>11</v>
      </c>
      <c r="H2758" t="s">
        <v>10217</v>
      </c>
      <c r="I2758">
        <v>526.6875</v>
      </c>
      <c r="J2758" s="3">
        <f t="shared" si="43"/>
        <v>43746.707183067127</v>
      </c>
    </row>
    <row r="2759" spans="1:10" x14ac:dyDescent="0.25">
      <c r="A2759" s="1" t="s">
        <v>2758</v>
      </c>
      <c r="B2759">
        <v>393.75</v>
      </c>
      <c r="C2759">
        <v>20.584240000000001</v>
      </c>
      <c r="D2759">
        <v>39</v>
      </c>
      <c r="E2759">
        <v>0</v>
      </c>
      <c r="F2759">
        <v>0</v>
      </c>
      <c r="G2759">
        <v>6</v>
      </c>
      <c r="H2759" t="s">
        <v>10218</v>
      </c>
      <c r="I2759">
        <v>526.6875</v>
      </c>
      <c r="J2759" s="3">
        <f t="shared" si="43"/>
        <v>43746.707255081019</v>
      </c>
    </row>
    <row r="2760" spans="1:10" x14ac:dyDescent="0.25">
      <c r="A2760" s="1" t="s">
        <v>2759</v>
      </c>
      <c r="B2760">
        <v>393.75</v>
      </c>
      <c r="C2760">
        <v>20.584240000000001</v>
      </c>
      <c r="D2760">
        <v>40</v>
      </c>
      <c r="E2760">
        <v>0</v>
      </c>
      <c r="F2760">
        <v>0</v>
      </c>
      <c r="G2760">
        <v>8</v>
      </c>
      <c r="H2760" t="s">
        <v>10219</v>
      </c>
      <c r="I2760">
        <v>526.6875</v>
      </c>
      <c r="J2760" s="3">
        <f t="shared" si="43"/>
        <v>43746.707338518514</v>
      </c>
    </row>
    <row r="2761" spans="1:10" x14ac:dyDescent="0.25">
      <c r="A2761" s="1" t="s">
        <v>2760</v>
      </c>
      <c r="B2761">
        <v>393.75</v>
      </c>
      <c r="C2761">
        <v>20.584240000000001</v>
      </c>
      <c r="D2761">
        <v>40</v>
      </c>
      <c r="E2761">
        <v>0</v>
      </c>
      <c r="F2761">
        <v>0</v>
      </c>
      <c r="G2761">
        <v>15</v>
      </c>
      <c r="H2761" t="s">
        <v>10220</v>
      </c>
      <c r="I2761">
        <v>526.6875</v>
      </c>
      <c r="J2761" s="3">
        <f t="shared" si="43"/>
        <v>43746.707410057868</v>
      </c>
    </row>
    <row r="2762" spans="1:10" x14ac:dyDescent="0.25">
      <c r="A2762" s="1" t="s">
        <v>2761</v>
      </c>
      <c r="B2762">
        <v>393.75</v>
      </c>
      <c r="C2762">
        <v>20.584240000000001</v>
      </c>
      <c r="D2762">
        <v>39</v>
      </c>
      <c r="E2762">
        <v>0</v>
      </c>
      <c r="F2762">
        <v>0</v>
      </c>
      <c r="G2762">
        <v>16</v>
      </c>
      <c r="H2762" t="s">
        <v>10221</v>
      </c>
      <c r="I2762">
        <v>526.6875</v>
      </c>
      <c r="J2762" s="3">
        <f t="shared" si="43"/>
        <v>43746.707493252317</v>
      </c>
    </row>
    <row r="2763" spans="1:10" x14ac:dyDescent="0.25">
      <c r="A2763" s="1" t="s">
        <v>2762</v>
      </c>
      <c r="B2763">
        <v>393.75</v>
      </c>
      <c r="C2763">
        <v>20.584240000000001</v>
      </c>
      <c r="D2763">
        <v>38</v>
      </c>
      <c r="E2763">
        <v>0</v>
      </c>
      <c r="F2763">
        <v>0</v>
      </c>
      <c r="G2763">
        <v>12</v>
      </c>
      <c r="H2763" t="s">
        <v>10222</v>
      </c>
      <c r="I2763">
        <v>526.6875</v>
      </c>
      <c r="J2763" s="3">
        <f t="shared" si="43"/>
        <v>43746.707588935184</v>
      </c>
    </row>
    <row r="2764" spans="1:10" x14ac:dyDescent="0.25">
      <c r="A2764" s="1" t="s">
        <v>2763</v>
      </c>
      <c r="B2764">
        <v>393.75</v>
      </c>
      <c r="C2764">
        <v>20.584240000000001</v>
      </c>
      <c r="D2764">
        <v>38</v>
      </c>
      <c r="E2764">
        <v>0</v>
      </c>
      <c r="F2764">
        <v>0</v>
      </c>
      <c r="G2764">
        <v>8</v>
      </c>
      <c r="H2764" t="s">
        <v>10223</v>
      </c>
      <c r="I2764">
        <v>526.5</v>
      </c>
      <c r="J2764" s="3">
        <f t="shared" si="43"/>
        <v>43746.707672407407</v>
      </c>
    </row>
    <row r="2765" spans="1:10" x14ac:dyDescent="0.25">
      <c r="A2765" s="1" t="s">
        <v>2764</v>
      </c>
      <c r="B2765">
        <v>418.75</v>
      </c>
      <c r="C2765">
        <v>20.584240000000001</v>
      </c>
      <c r="D2765">
        <v>41</v>
      </c>
      <c r="E2765">
        <v>0</v>
      </c>
      <c r="F2765">
        <v>0</v>
      </c>
      <c r="G2765">
        <v>13</v>
      </c>
      <c r="H2765" t="s">
        <v>10224</v>
      </c>
      <c r="I2765">
        <v>534</v>
      </c>
      <c r="J2765" s="3">
        <f t="shared" si="43"/>
        <v>43746.707755844902</v>
      </c>
    </row>
    <row r="2766" spans="1:10" x14ac:dyDescent="0.25">
      <c r="A2766" s="1" t="s">
        <v>2765</v>
      </c>
      <c r="B2766">
        <v>393.75</v>
      </c>
      <c r="C2766">
        <v>20.584240000000001</v>
      </c>
      <c r="D2766">
        <v>40</v>
      </c>
      <c r="E2766">
        <v>0</v>
      </c>
      <c r="F2766">
        <v>0</v>
      </c>
      <c r="G2766">
        <v>12</v>
      </c>
      <c r="H2766" t="s">
        <v>10225</v>
      </c>
      <c r="I2766">
        <v>526.6875</v>
      </c>
      <c r="J2766" s="3">
        <f t="shared" si="43"/>
        <v>43746.70783929398</v>
      </c>
    </row>
    <row r="2767" spans="1:10" x14ac:dyDescent="0.25">
      <c r="A2767" s="1" t="s">
        <v>2766</v>
      </c>
      <c r="B2767">
        <v>393.75</v>
      </c>
      <c r="C2767">
        <v>20.584240000000001</v>
      </c>
      <c r="D2767">
        <v>40</v>
      </c>
      <c r="E2767">
        <v>0</v>
      </c>
      <c r="F2767">
        <v>0</v>
      </c>
      <c r="G2767">
        <v>9</v>
      </c>
      <c r="H2767" t="s">
        <v>10226</v>
      </c>
      <c r="I2767">
        <v>526.6875</v>
      </c>
      <c r="J2767" s="3">
        <f t="shared" si="43"/>
        <v>43746.707922870373</v>
      </c>
    </row>
    <row r="2768" spans="1:10" x14ac:dyDescent="0.25">
      <c r="A2768" s="1" t="s">
        <v>2767</v>
      </c>
      <c r="B2768">
        <v>393.75</v>
      </c>
      <c r="C2768">
        <v>20.584240000000001</v>
      </c>
      <c r="D2768">
        <v>40</v>
      </c>
      <c r="E2768">
        <v>0</v>
      </c>
      <c r="F2768">
        <v>0</v>
      </c>
      <c r="G2768">
        <v>18</v>
      </c>
      <c r="H2768" t="s">
        <v>10227</v>
      </c>
      <c r="I2768">
        <v>526.6875</v>
      </c>
      <c r="J2768" s="3">
        <f t="shared" si="43"/>
        <v>43746.708006203706</v>
      </c>
    </row>
    <row r="2769" spans="1:10" x14ac:dyDescent="0.25">
      <c r="A2769" s="1" t="s">
        <v>2768</v>
      </c>
      <c r="B2769">
        <v>393.75</v>
      </c>
      <c r="C2769">
        <v>20.531590000000001</v>
      </c>
      <c r="D2769">
        <v>44</v>
      </c>
      <c r="E2769">
        <v>0</v>
      </c>
      <c r="F2769">
        <v>0</v>
      </c>
      <c r="G2769">
        <v>14</v>
      </c>
      <c r="H2769" t="s">
        <v>10228</v>
      </c>
      <c r="I2769">
        <v>526.5</v>
      </c>
      <c r="J2769" s="3">
        <f t="shared" si="43"/>
        <v>43746.708089525462</v>
      </c>
    </row>
    <row r="2770" spans="1:10" x14ac:dyDescent="0.25">
      <c r="A2770" s="1" t="s">
        <v>2769</v>
      </c>
      <c r="B2770">
        <v>393.75</v>
      </c>
      <c r="C2770">
        <v>20.531590000000001</v>
      </c>
      <c r="D2770">
        <v>44</v>
      </c>
      <c r="E2770">
        <v>0</v>
      </c>
      <c r="F2770">
        <v>0</v>
      </c>
      <c r="G2770">
        <v>18</v>
      </c>
      <c r="H2770" t="s">
        <v>10229</v>
      </c>
      <c r="I2770">
        <v>526.6875</v>
      </c>
      <c r="J2770" s="3">
        <f t="shared" si="43"/>
        <v>43746.708161469905</v>
      </c>
    </row>
    <row r="2771" spans="1:10" x14ac:dyDescent="0.25">
      <c r="A2771" s="1" t="s">
        <v>2770</v>
      </c>
      <c r="B2771">
        <v>393.75</v>
      </c>
      <c r="C2771">
        <v>20.584240000000001</v>
      </c>
      <c r="D2771">
        <v>44</v>
      </c>
      <c r="E2771">
        <v>0</v>
      </c>
      <c r="F2771">
        <v>0</v>
      </c>
      <c r="G2771">
        <v>20</v>
      </c>
      <c r="H2771" t="s">
        <v>10230</v>
      </c>
      <c r="I2771">
        <v>526.6875</v>
      </c>
      <c r="J2771" s="3">
        <f t="shared" si="43"/>
        <v>43746.708245081019</v>
      </c>
    </row>
    <row r="2772" spans="1:10" x14ac:dyDescent="0.25">
      <c r="A2772" s="1" t="s">
        <v>2771</v>
      </c>
      <c r="B2772">
        <v>393.75</v>
      </c>
      <c r="C2772">
        <v>20.531590000000001</v>
      </c>
      <c r="D2772">
        <v>43</v>
      </c>
      <c r="E2772">
        <v>0</v>
      </c>
      <c r="F2772">
        <v>0</v>
      </c>
      <c r="G2772">
        <v>16</v>
      </c>
      <c r="H2772" t="s">
        <v>10231</v>
      </c>
      <c r="I2772">
        <v>526.6875</v>
      </c>
      <c r="J2772" s="3">
        <f t="shared" si="43"/>
        <v>43746.708328171291</v>
      </c>
    </row>
    <row r="2773" spans="1:10" x14ac:dyDescent="0.25">
      <c r="A2773" s="1" t="s">
        <v>2772</v>
      </c>
      <c r="B2773">
        <v>393.75</v>
      </c>
      <c r="C2773">
        <v>20.584240000000001</v>
      </c>
      <c r="D2773">
        <v>41</v>
      </c>
      <c r="E2773">
        <v>0</v>
      </c>
      <c r="F2773">
        <v>0</v>
      </c>
      <c r="G2773">
        <v>15</v>
      </c>
      <c r="H2773" t="s">
        <v>10232</v>
      </c>
      <c r="I2773">
        <v>526.6875</v>
      </c>
      <c r="J2773" s="3">
        <f t="shared" si="43"/>
        <v>43746.708411747684</v>
      </c>
    </row>
    <row r="2774" spans="1:10" x14ac:dyDescent="0.25">
      <c r="A2774" s="1" t="s">
        <v>2773</v>
      </c>
      <c r="B2774">
        <v>393.75</v>
      </c>
      <c r="C2774">
        <v>20.584240000000001</v>
      </c>
      <c r="D2774">
        <v>42</v>
      </c>
      <c r="E2774">
        <v>0</v>
      </c>
      <c r="F2774">
        <v>0</v>
      </c>
      <c r="G2774">
        <v>16</v>
      </c>
      <c r="H2774" t="s">
        <v>10233</v>
      </c>
      <c r="I2774">
        <v>526.6875</v>
      </c>
      <c r="J2774" s="3">
        <f t="shared" si="43"/>
        <v>43746.708495196755</v>
      </c>
    </row>
    <row r="2775" spans="1:10" x14ac:dyDescent="0.25">
      <c r="A2775" s="1" t="s">
        <v>2774</v>
      </c>
      <c r="B2775">
        <v>393.75</v>
      </c>
      <c r="C2775">
        <v>20.531590000000001</v>
      </c>
      <c r="D2775">
        <v>42</v>
      </c>
      <c r="E2775">
        <v>0</v>
      </c>
      <c r="F2775">
        <v>0</v>
      </c>
      <c r="G2775">
        <v>12</v>
      </c>
      <c r="H2775" t="s">
        <v>10234</v>
      </c>
      <c r="I2775">
        <v>526.6875</v>
      </c>
      <c r="J2775" s="3">
        <f t="shared" si="43"/>
        <v>43746.7085927199</v>
      </c>
    </row>
    <row r="2776" spans="1:10" x14ac:dyDescent="0.25">
      <c r="A2776" s="1" t="s">
        <v>2775</v>
      </c>
      <c r="B2776">
        <v>393.75</v>
      </c>
      <c r="C2776">
        <v>20.531590000000001</v>
      </c>
      <c r="D2776">
        <v>42</v>
      </c>
      <c r="E2776">
        <v>0</v>
      </c>
      <c r="F2776">
        <v>0</v>
      </c>
      <c r="G2776">
        <v>12</v>
      </c>
      <c r="H2776" t="s">
        <v>10235</v>
      </c>
      <c r="I2776">
        <v>526.6875</v>
      </c>
      <c r="J2776" s="3">
        <f t="shared" si="43"/>
        <v>43746.708674027774</v>
      </c>
    </row>
    <row r="2777" spans="1:10" x14ac:dyDescent="0.25">
      <c r="A2777" s="1" t="s">
        <v>2776</v>
      </c>
      <c r="B2777">
        <v>393.75</v>
      </c>
      <c r="C2777">
        <v>20.584240000000001</v>
      </c>
      <c r="D2777">
        <v>43</v>
      </c>
      <c r="E2777">
        <v>0</v>
      </c>
      <c r="F2777">
        <v>0</v>
      </c>
      <c r="G2777">
        <v>21</v>
      </c>
      <c r="H2777" t="s">
        <v>10236</v>
      </c>
      <c r="I2777">
        <v>526.6875</v>
      </c>
      <c r="J2777" s="3">
        <f t="shared" si="43"/>
        <v>43746.708745289354</v>
      </c>
    </row>
    <row r="2778" spans="1:10" x14ac:dyDescent="0.25">
      <c r="A2778" s="1" t="s">
        <v>2777</v>
      </c>
      <c r="B2778">
        <v>393.75</v>
      </c>
      <c r="C2778">
        <v>20.531590000000001</v>
      </c>
      <c r="D2778">
        <v>43</v>
      </c>
      <c r="E2778">
        <v>0</v>
      </c>
      <c r="F2778">
        <v>0</v>
      </c>
      <c r="G2778">
        <v>8</v>
      </c>
      <c r="H2778" t="s">
        <v>10237</v>
      </c>
      <c r="I2778">
        <v>526.5</v>
      </c>
      <c r="J2778" s="3">
        <f t="shared" si="43"/>
        <v>43746.708816724531</v>
      </c>
    </row>
    <row r="2779" spans="1:10" x14ac:dyDescent="0.25">
      <c r="A2779" s="1" t="s">
        <v>2778</v>
      </c>
      <c r="B2779">
        <v>393.75</v>
      </c>
      <c r="C2779">
        <v>20.584240000000001</v>
      </c>
      <c r="D2779">
        <v>42</v>
      </c>
      <c r="E2779">
        <v>0</v>
      </c>
      <c r="F2779">
        <v>0</v>
      </c>
      <c r="G2779">
        <v>11</v>
      </c>
      <c r="H2779" t="s">
        <v>10238</v>
      </c>
      <c r="I2779">
        <v>526.6875</v>
      </c>
      <c r="J2779" s="3">
        <f t="shared" si="43"/>
        <v>43746.708888611109</v>
      </c>
    </row>
    <row r="2780" spans="1:10" x14ac:dyDescent="0.25">
      <c r="A2780" s="1" t="s">
        <v>2779</v>
      </c>
      <c r="B2780">
        <v>393.75</v>
      </c>
      <c r="C2780">
        <v>20.584240000000001</v>
      </c>
      <c r="D2780">
        <v>42</v>
      </c>
      <c r="E2780">
        <v>0</v>
      </c>
      <c r="F2780">
        <v>0</v>
      </c>
      <c r="G2780">
        <v>10</v>
      </c>
      <c r="H2780" t="s">
        <v>10239</v>
      </c>
      <c r="I2780">
        <v>526.6875</v>
      </c>
      <c r="J2780" s="3">
        <f t="shared" si="43"/>
        <v>43746.708972187502</v>
      </c>
    </row>
    <row r="2781" spans="1:10" x14ac:dyDescent="0.25">
      <c r="A2781" s="1" t="s">
        <v>2780</v>
      </c>
      <c r="B2781">
        <v>393.75</v>
      </c>
      <c r="C2781">
        <v>20.584240000000001</v>
      </c>
      <c r="D2781">
        <v>42</v>
      </c>
      <c r="E2781">
        <v>0</v>
      </c>
      <c r="F2781">
        <v>0</v>
      </c>
      <c r="G2781">
        <v>19</v>
      </c>
      <c r="H2781" t="s">
        <v>10240</v>
      </c>
      <c r="I2781">
        <v>526.6875</v>
      </c>
      <c r="J2781" s="3">
        <f t="shared" si="43"/>
        <v>43746.709055636573</v>
      </c>
    </row>
    <row r="2782" spans="1:10" x14ac:dyDescent="0.25">
      <c r="A2782" s="1" t="s">
        <v>2781</v>
      </c>
      <c r="B2782">
        <v>393.75</v>
      </c>
      <c r="C2782">
        <v>20.584240000000001</v>
      </c>
      <c r="D2782">
        <v>41</v>
      </c>
      <c r="E2782">
        <v>0</v>
      </c>
      <c r="F2782">
        <v>0</v>
      </c>
      <c r="G2782">
        <v>16</v>
      </c>
      <c r="H2782" t="s">
        <v>10241</v>
      </c>
      <c r="I2782">
        <v>526.6875</v>
      </c>
      <c r="J2782" s="3">
        <f t="shared" si="43"/>
        <v>43746.709139085644</v>
      </c>
    </row>
    <row r="2783" spans="1:10" x14ac:dyDescent="0.25">
      <c r="A2783" s="1" t="s">
        <v>2782</v>
      </c>
      <c r="B2783">
        <v>393.75</v>
      </c>
      <c r="C2783">
        <v>20.531590000000001</v>
      </c>
      <c r="D2783">
        <v>41</v>
      </c>
      <c r="E2783">
        <v>0</v>
      </c>
      <c r="F2783">
        <v>0</v>
      </c>
      <c r="G2783">
        <v>9</v>
      </c>
      <c r="H2783" t="s">
        <v>10242</v>
      </c>
      <c r="I2783">
        <v>526.6875</v>
      </c>
      <c r="J2783" s="3">
        <f t="shared" si="43"/>
        <v>43746.709234363421</v>
      </c>
    </row>
    <row r="2784" spans="1:10" x14ac:dyDescent="0.25">
      <c r="A2784" s="1" t="s">
        <v>2783</v>
      </c>
      <c r="B2784">
        <v>393.75</v>
      </c>
      <c r="C2784">
        <v>20.584240000000001</v>
      </c>
      <c r="D2784">
        <v>42</v>
      </c>
      <c r="E2784">
        <v>0</v>
      </c>
      <c r="F2784">
        <v>0</v>
      </c>
      <c r="G2784">
        <v>19</v>
      </c>
      <c r="H2784" t="s">
        <v>10243</v>
      </c>
      <c r="I2784">
        <v>526.6875</v>
      </c>
      <c r="J2784" s="3">
        <f t="shared" si="43"/>
        <v>43746.709306053242</v>
      </c>
    </row>
    <row r="2785" spans="1:10" x14ac:dyDescent="0.25">
      <c r="A2785" s="1" t="s">
        <v>2784</v>
      </c>
      <c r="B2785">
        <v>412.5</v>
      </c>
      <c r="C2785">
        <v>20.584240000000001</v>
      </c>
      <c r="D2785">
        <v>42</v>
      </c>
      <c r="E2785">
        <v>0</v>
      </c>
      <c r="F2785">
        <v>0</v>
      </c>
      <c r="G2785">
        <v>8</v>
      </c>
      <c r="H2785" t="s">
        <v>10244</v>
      </c>
      <c r="I2785">
        <v>532.3125</v>
      </c>
      <c r="J2785" s="3">
        <f t="shared" si="43"/>
        <v>43746.70937798611</v>
      </c>
    </row>
    <row r="2786" spans="1:10" x14ac:dyDescent="0.25">
      <c r="A2786" s="1" t="s">
        <v>2785</v>
      </c>
      <c r="B2786">
        <v>393.75</v>
      </c>
      <c r="C2786">
        <v>20.531590000000001</v>
      </c>
      <c r="D2786">
        <v>42</v>
      </c>
      <c r="E2786">
        <v>0</v>
      </c>
      <c r="F2786">
        <v>0</v>
      </c>
      <c r="G2786">
        <v>13</v>
      </c>
      <c r="H2786" t="s">
        <v>10245</v>
      </c>
      <c r="I2786">
        <v>526.6875</v>
      </c>
      <c r="J2786" s="3">
        <f t="shared" si="43"/>
        <v>43746.709461041661</v>
      </c>
    </row>
    <row r="2787" spans="1:10" x14ac:dyDescent="0.25">
      <c r="A2787" s="1" t="s">
        <v>2786</v>
      </c>
      <c r="B2787">
        <v>393.75</v>
      </c>
      <c r="C2787">
        <v>20.584240000000001</v>
      </c>
      <c r="D2787">
        <v>40</v>
      </c>
      <c r="E2787">
        <v>0</v>
      </c>
      <c r="F2787">
        <v>0</v>
      </c>
      <c r="G2787">
        <v>17</v>
      </c>
      <c r="H2787" t="s">
        <v>10246</v>
      </c>
      <c r="I2787">
        <v>526.6875</v>
      </c>
      <c r="J2787" s="3">
        <f t="shared" si="43"/>
        <v>43746.709532534718</v>
      </c>
    </row>
    <row r="2788" spans="1:10" x14ac:dyDescent="0.25">
      <c r="A2788" s="1" t="s">
        <v>2787</v>
      </c>
      <c r="B2788">
        <v>393.75</v>
      </c>
      <c r="C2788">
        <v>20.584240000000001</v>
      </c>
      <c r="D2788">
        <v>43</v>
      </c>
      <c r="E2788">
        <v>0</v>
      </c>
      <c r="F2788">
        <v>0</v>
      </c>
      <c r="G2788">
        <v>16</v>
      </c>
      <c r="H2788" t="s">
        <v>10247</v>
      </c>
      <c r="I2788">
        <v>526.6875</v>
      </c>
      <c r="J2788" s="3">
        <f t="shared" si="43"/>
        <v>43746.709627870368</v>
      </c>
    </row>
    <row r="2789" spans="1:10" x14ac:dyDescent="0.25">
      <c r="A2789" s="1" t="s">
        <v>2788</v>
      </c>
      <c r="B2789">
        <v>393.75</v>
      </c>
      <c r="C2789">
        <v>20.584240000000001</v>
      </c>
      <c r="D2789">
        <v>42</v>
      </c>
      <c r="E2789">
        <v>0</v>
      </c>
      <c r="F2789">
        <v>0</v>
      </c>
      <c r="G2789">
        <v>22</v>
      </c>
      <c r="H2789" t="s">
        <v>10248</v>
      </c>
      <c r="I2789">
        <v>526.6875</v>
      </c>
      <c r="J2789" s="3">
        <f t="shared" si="43"/>
        <v>43746.709711331016</v>
      </c>
    </row>
    <row r="2790" spans="1:10" x14ac:dyDescent="0.25">
      <c r="A2790" s="1" t="s">
        <v>2789</v>
      </c>
      <c r="B2790">
        <v>393.75</v>
      </c>
      <c r="C2790">
        <v>20.584240000000001</v>
      </c>
      <c r="D2790">
        <v>42</v>
      </c>
      <c r="E2790">
        <v>0</v>
      </c>
      <c r="F2790">
        <v>0</v>
      </c>
      <c r="G2790">
        <v>17</v>
      </c>
      <c r="H2790" t="s">
        <v>10249</v>
      </c>
      <c r="I2790">
        <v>526.6875</v>
      </c>
      <c r="J2790" s="3">
        <f t="shared" si="43"/>
        <v>43746.709807499996</v>
      </c>
    </row>
    <row r="2791" spans="1:10" x14ac:dyDescent="0.25">
      <c r="A2791" s="1" t="s">
        <v>2790</v>
      </c>
      <c r="B2791">
        <v>393.75</v>
      </c>
      <c r="C2791">
        <v>20.478950000000001</v>
      </c>
      <c r="D2791">
        <v>42</v>
      </c>
      <c r="E2791">
        <v>0</v>
      </c>
      <c r="F2791">
        <v>0</v>
      </c>
      <c r="G2791">
        <v>22</v>
      </c>
      <c r="H2791" t="s">
        <v>10250</v>
      </c>
      <c r="I2791">
        <v>526.6875</v>
      </c>
      <c r="J2791" s="3">
        <f t="shared" si="43"/>
        <v>43746.709877997688</v>
      </c>
    </row>
    <row r="2792" spans="1:10" x14ac:dyDescent="0.25">
      <c r="A2792" s="1" t="s">
        <v>2791</v>
      </c>
      <c r="B2792">
        <v>393.75</v>
      </c>
      <c r="C2792">
        <v>20.531590000000001</v>
      </c>
      <c r="D2792">
        <v>42</v>
      </c>
      <c r="E2792">
        <v>0</v>
      </c>
      <c r="F2792">
        <v>0</v>
      </c>
      <c r="G2792">
        <v>15</v>
      </c>
      <c r="H2792" t="s">
        <v>10251</v>
      </c>
      <c r="I2792">
        <v>526.6875</v>
      </c>
      <c r="J2792" s="3">
        <f t="shared" si="43"/>
        <v>43746.709950104159</v>
      </c>
    </row>
    <row r="2793" spans="1:10" x14ac:dyDescent="0.25">
      <c r="A2793" s="1" t="s">
        <v>2792</v>
      </c>
      <c r="B2793">
        <v>393.75</v>
      </c>
      <c r="C2793">
        <v>20.584240000000001</v>
      </c>
      <c r="D2793">
        <v>42</v>
      </c>
      <c r="E2793">
        <v>0</v>
      </c>
      <c r="F2793">
        <v>0</v>
      </c>
      <c r="G2793">
        <v>13</v>
      </c>
      <c r="H2793" t="s">
        <v>10252</v>
      </c>
      <c r="I2793">
        <v>526.6875</v>
      </c>
      <c r="J2793" s="3">
        <f t="shared" si="43"/>
        <v>43746.710021412036</v>
      </c>
    </row>
    <row r="2794" spans="1:10" x14ac:dyDescent="0.25">
      <c r="A2794" s="1" t="s">
        <v>2793</v>
      </c>
      <c r="B2794">
        <v>393.75</v>
      </c>
      <c r="C2794">
        <v>20.584240000000001</v>
      </c>
      <c r="D2794">
        <v>42</v>
      </c>
      <c r="E2794">
        <v>0</v>
      </c>
      <c r="F2794">
        <v>0</v>
      </c>
      <c r="G2794">
        <v>18</v>
      </c>
      <c r="H2794" t="s">
        <v>10253</v>
      </c>
      <c r="I2794">
        <v>526.6875</v>
      </c>
      <c r="J2794" s="3">
        <f t="shared" si="43"/>
        <v>43746.710093622685</v>
      </c>
    </row>
    <row r="2795" spans="1:10" x14ac:dyDescent="0.25">
      <c r="A2795" s="1" t="s">
        <v>2794</v>
      </c>
      <c r="B2795">
        <v>393.75</v>
      </c>
      <c r="C2795">
        <v>20.531590000000001</v>
      </c>
      <c r="D2795">
        <v>41</v>
      </c>
      <c r="E2795">
        <v>0</v>
      </c>
      <c r="F2795">
        <v>0</v>
      </c>
      <c r="G2795">
        <v>17</v>
      </c>
      <c r="H2795" t="s">
        <v>10254</v>
      </c>
      <c r="I2795">
        <v>526.6875</v>
      </c>
      <c r="J2795" s="3">
        <f t="shared" si="43"/>
        <v>43746.710164942131</v>
      </c>
    </row>
    <row r="2796" spans="1:10" x14ac:dyDescent="0.25">
      <c r="A2796" s="1" t="s">
        <v>2795</v>
      </c>
      <c r="B2796">
        <v>393.75</v>
      </c>
      <c r="C2796">
        <v>20.584240000000001</v>
      </c>
      <c r="D2796">
        <v>41</v>
      </c>
      <c r="E2796">
        <v>0</v>
      </c>
      <c r="F2796">
        <v>0</v>
      </c>
      <c r="G2796">
        <v>12</v>
      </c>
      <c r="H2796" t="s">
        <v>10255</v>
      </c>
      <c r="I2796">
        <v>526.6875</v>
      </c>
      <c r="J2796" s="3">
        <f t="shared" si="43"/>
        <v>43746.710249270829</v>
      </c>
    </row>
    <row r="2797" spans="1:10" x14ac:dyDescent="0.25">
      <c r="A2797" s="1" t="s">
        <v>2796</v>
      </c>
      <c r="B2797">
        <v>393.75</v>
      </c>
      <c r="C2797">
        <v>20.531590000000001</v>
      </c>
      <c r="D2797">
        <v>41</v>
      </c>
      <c r="E2797">
        <v>0</v>
      </c>
      <c r="F2797">
        <v>0</v>
      </c>
      <c r="G2797">
        <v>16</v>
      </c>
      <c r="H2797" t="s">
        <v>10256</v>
      </c>
      <c r="I2797">
        <v>526.6875</v>
      </c>
      <c r="J2797" s="3">
        <f t="shared" si="43"/>
        <v>43746.710331550923</v>
      </c>
    </row>
    <row r="2798" spans="1:10" x14ac:dyDescent="0.25">
      <c r="A2798" s="1" t="s">
        <v>2797</v>
      </c>
      <c r="B2798">
        <v>393.75</v>
      </c>
      <c r="C2798">
        <v>20.584240000000001</v>
      </c>
      <c r="D2798">
        <v>42</v>
      </c>
      <c r="E2798">
        <v>0</v>
      </c>
      <c r="F2798">
        <v>0</v>
      </c>
      <c r="G2798">
        <v>11</v>
      </c>
      <c r="H2798" t="s">
        <v>10257</v>
      </c>
      <c r="I2798">
        <v>526.6875</v>
      </c>
      <c r="J2798" s="3">
        <f t="shared" si="43"/>
        <v>43746.710403206016</v>
      </c>
    </row>
    <row r="2799" spans="1:10" x14ac:dyDescent="0.25">
      <c r="A2799" s="1" t="s">
        <v>2798</v>
      </c>
      <c r="B2799">
        <v>393.75</v>
      </c>
      <c r="C2799">
        <v>20.531590000000001</v>
      </c>
      <c r="D2799">
        <v>42</v>
      </c>
      <c r="E2799">
        <v>0</v>
      </c>
      <c r="F2799">
        <v>0</v>
      </c>
      <c r="G2799">
        <v>16</v>
      </c>
      <c r="H2799" t="s">
        <v>10258</v>
      </c>
      <c r="I2799">
        <v>526.6875</v>
      </c>
      <c r="J2799" s="3">
        <f t="shared" si="43"/>
        <v>43746.710475138891</v>
      </c>
    </row>
    <row r="2800" spans="1:10" x14ac:dyDescent="0.25">
      <c r="A2800" s="1" t="s">
        <v>2799</v>
      </c>
      <c r="B2800">
        <v>393.75</v>
      </c>
      <c r="C2800">
        <v>20.584240000000001</v>
      </c>
      <c r="D2800">
        <v>41</v>
      </c>
      <c r="E2800">
        <v>0</v>
      </c>
      <c r="F2800">
        <v>0</v>
      </c>
      <c r="G2800">
        <v>11</v>
      </c>
      <c r="H2800" t="s">
        <v>10259</v>
      </c>
      <c r="I2800">
        <v>526.6875</v>
      </c>
      <c r="J2800" s="3">
        <f t="shared" si="43"/>
        <v>43746.710546296294</v>
      </c>
    </row>
    <row r="2801" spans="1:10" x14ac:dyDescent="0.25">
      <c r="A2801" s="1" t="s">
        <v>2800</v>
      </c>
      <c r="B2801">
        <v>393.75</v>
      </c>
      <c r="C2801">
        <v>20.584240000000001</v>
      </c>
      <c r="D2801">
        <v>41</v>
      </c>
      <c r="E2801">
        <v>0</v>
      </c>
      <c r="F2801">
        <v>0</v>
      </c>
      <c r="G2801">
        <v>15</v>
      </c>
      <c r="H2801" t="s">
        <v>10260</v>
      </c>
      <c r="I2801">
        <v>526.6875</v>
      </c>
      <c r="J2801" s="3">
        <f t="shared" si="43"/>
        <v>43746.710617395831</v>
      </c>
    </row>
    <row r="2802" spans="1:10" x14ac:dyDescent="0.25">
      <c r="A2802" s="1" t="s">
        <v>2801</v>
      </c>
      <c r="B2802">
        <v>393.75</v>
      </c>
      <c r="C2802">
        <v>20.584240000000001</v>
      </c>
      <c r="D2802">
        <v>42</v>
      </c>
      <c r="E2802">
        <v>0</v>
      </c>
      <c r="F2802">
        <v>0</v>
      </c>
      <c r="G2802">
        <v>12</v>
      </c>
      <c r="H2802" t="s">
        <v>10261</v>
      </c>
      <c r="I2802">
        <v>526.6875</v>
      </c>
      <c r="J2802" s="3">
        <f t="shared" si="43"/>
        <v>43746.710700949072</v>
      </c>
    </row>
    <row r="2803" spans="1:10" x14ac:dyDescent="0.25">
      <c r="A2803" s="1" t="s">
        <v>2802</v>
      </c>
      <c r="B2803">
        <v>412.5</v>
      </c>
      <c r="C2803">
        <v>20.531590000000001</v>
      </c>
      <c r="D2803">
        <v>41</v>
      </c>
      <c r="E2803">
        <v>0</v>
      </c>
      <c r="F2803">
        <v>0</v>
      </c>
      <c r="G2803">
        <v>19</v>
      </c>
      <c r="H2803" t="s">
        <v>10262</v>
      </c>
      <c r="I2803">
        <v>532.5</v>
      </c>
      <c r="J2803" s="3">
        <f t="shared" si="43"/>
        <v>43746.710784756942</v>
      </c>
    </row>
    <row r="2804" spans="1:10" x14ac:dyDescent="0.25">
      <c r="A2804" s="1" t="s">
        <v>2803</v>
      </c>
      <c r="B2804">
        <v>393.75</v>
      </c>
      <c r="C2804">
        <v>20.531590000000001</v>
      </c>
      <c r="D2804">
        <v>41</v>
      </c>
      <c r="E2804">
        <v>0</v>
      </c>
      <c r="F2804">
        <v>0</v>
      </c>
      <c r="G2804">
        <v>18</v>
      </c>
      <c r="H2804" t="s">
        <v>10263</v>
      </c>
      <c r="I2804">
        <v>526.6875</v>
      </c>
      <c r="J2804" s="3">
        <f t="shared" si="43"/>
        <v>43746.710856053243</v>
      </c>
    </row>
    <row r="2805" spans="1:10" x14ac:dyDescent="0.25">
      <c r="A2805" s="1" t="s">
        <v>2804</v>
      </c>
      <c r="B2805">
        <v>393.75</v>
      </c>
      <c r="C2805">
        <v>20.531590000000001</v>
      </c>
      <c r="D2805">
        <v>41</v>
      </c>
      <c r="E2805">
        <v>0</v>
      </c>
      <c r="F2805">
        <v>0</v>
      </c>
      <c r="G2805">
        <v>19</v>
      </c>
      <c r="H2805" t="s">
        <v>10264</v>
      </c>
      <c r="I2805">
        <v>526.6875</v>
      </c>
      <c r="J2805" s="3">
        <f t="shared" si="43"/>
        <v>43746.710939594901</v>
      </c>
    </row>
    <row r="2806" spans="1:10" x14ac:dyDescent="0.25">
      <c r="A2806" s="1" t="s">
        <v>2805</v>
      </c>
      <c r="B2806">
        <v>393.75</v>
      </c>
      <c r="C2806">
        <v>20.584240000000001</v>
      </c>
      <c r="D2806">
        <v>40</v>
      </c>
      <c r="E2806">
        <v>0</v>
      </c>
      <c r="F2806">
        <v>0</v>
      </c>
      <c r="G2806">
        <v>9</v>
      </c>
      <c r="H2806" t="s">
        <v>10265</v>
      </c>
      <c r="I2806">
        <v>526.6875</v>
      </c>
      <c r="J2806" s="3">
        <f t="shared" si="43"/>
        <v>43746.711023182863</v>
      </c>
    </row>
    <row r="2807" spans="1:10" x14ac:dyDescent="0.25">
      <c r="A2807" s="1" t="s">
        <v>2806</v>
      </c>
      <c r="B2807">
        <v>393.75</v>
      </c>
      <c r="C2807">
        <v>20.584240000000001</v>
      </c>
      <c r="D2807">
        <v>40</v>
      </c>
      <c r="E2807">
        <v>0</v>
      </c>
      <c r="F2807">
        <v>0</v>
      </c>
      <c r="G2807">
        <v>9</v>
      </c>
      <c r="H2807" t="s">
        <v>10266</v>
      </c>
      <c r="I2807">
        <v>526.6875</v>
      </c>
      <c r="J2807" s="3">
        <f t="shared" si="43"/>
        <v>43746.711106620372</v>
      </c>
    </row>
    <row r="2808" spans="1:10" x14ac:dyDescent="0.25">
      <c r="A2808" s="1" t="s">
        <v>2807</v>
      </c>
      <c r="B2808">
        <v>412.5</v>
      </c>
      <c r="C2808">
        <v>20.584240000000001</v>
      </c>
      <c r="D2808">
        <v>40</v>
      </c>
      <c r="E2808">
        <v>0</v>
      </c>
      <c r="F2808">
        <v>0</v>
      </c>
      <c r="G2808">
        <v>11</v>
      </c>
      <c r="H2808" t="s">
        <v>10267</v>
      </c>
      <c r="I2808">
        <v>532.5</v>
      </c>
      <c r="J2808" s="3">
        <f t="shared" si="43"/>
        <v>43746.711189837959</v>
      </c>
    </row>
    <row r="2809" spans="1:10" x14ac:dyDescent="0.25">
      <c r="A2809" s="1" t="s">
        <v>2808</v>
      </c>
      <c r="B2809">
        <v>393.75</v>
      </c>
      <c r="C2809">
        <v>20.584240000000001</v>
      </c>
      <c r="D2809">
        <v>40</v>
      </c>
      <c r="E2809">
        <v>0</v>
      </c>
      <c r="F2809">
        <v>0</v>
      </c>
      <c r="G2809">
        <v>16</v>
      </c>
      <c r="H2809" t="s">
        <v>10268</v>
      </c>
      <c r="I2809">
        <v>526.6875</v>
      </c>
      <c r="J2809" s="3">
        <f t="shared" si="43"/>
        <v>43746.711261608791</v>
      </c>
    </row>
    <row r="2810" spans="1:10" x14ac:dyDescent="0.25">
      <c r="A2810" s="1" t="s">
        <v>2809</v>
      </c>
      <c r="B2810">
        <v>393.75</v>
      </c>
      <c r="C2810">
        <v>20.531590000000001</v>
      </c>
      <c r="D2810">
        <v>42</v>
      </c>
      <c r="E2810">
        <v>0</v>
      </c>
      <c r="F2810">
        <v>0</v>
      </c>
      <c r="G2810">
        <v>19</v>
      </c>
      <c r="H2810" t="s">
        <v>10269</v>
      </c>
      <c r="I2810">
        <v>526.6875</v>
      </c>
      <c r="J2810" s="3">
        <f t="shared" si="43"/>
        <v>43746.711357291664</v>
      </c>
    </row>
    <row r="2811" spans="1:10" x14ac:dyDescent="0.25">
      <c r="A2811" s="1" t="s">
        <v>2810</v>
      </c>
      <c r="B2811">
        <v>393.75</v>
      </c>
      <c r="C2811">
        <v>20.584240000000001</v>
      </c>
      <c r="D2811">
        <v>42</v>
      </c>
      <c r="E2811">
        <v>0</v>
      </c>
      <c r="F2811">
        <v>0</v>
      </c>
      <c r="G2811">
        <v>20</v>
      </c>
      <c r="H2811" t="s">
        <v>10270</v>
      </c>
      <c r="I2811">
        <v>526.6875</v>
      </c>
      <c r="J2811" s="3">
        <f t="shared" si="43"/>
        <v>43746.711428622679</v>
      </c>
    </row>
    <row r="2812" spans="1:10" x14ac:dyDescent="0.25">
      <c r="A2812" s="1" t="s">
        <v>2811</v>
      </c>
      <c r="B2812">
        <v>393.75</v>
      </c>
      <c r="C2812">
        <v>20.584240000000001</v>
      </c>
      <c r="D2812">
        <v>42</v>
      </c>
      <c r="E2812">
        <v>0</v>
      </c>
      <c r="F2812">
        <v>0</v>
      </c>
      <c r="G2812">
        <v>13</v>
      </c>
      <c r="H2812" t="s">
        <v>10271</v>
      </c>
      <c r="I2812">
        <v>526.6875</v>
      </c>
      <c r="J2812" s="3">
        <f t="shared" si="43"/>
        <v>43746.711512048605</v>
      </c>
    </row>
    <row r="2813" spans="1:10" x14ac:dyDescent="0.25">
      <c r="A2813" s="1" t="s">
        <v>2812</v>
      </c>
      <c r="B2813">
        <v>393.75</v>
      </c>
      <c r="C2813">
        <v>20.584240000000001</v>
      </c>
      <c r="D2813">
        <v>42</v>
      </c>
      <c r="E2813">
        <v>0</v>
      </c>
      <c r="F2813">
        <v>0</v>
      </c>
      <c r="G2813">
        <v>18</v>
      </c>
      <c r="H2813" t="s">
        <v>10272</v>
      </c>
      <c r="I2813">
        <v>526.6875</v>
      </c>
      <c r="J2813" s="3">
        <f t="shared" si="43"/>
        <v>43746.711583599536</v>
      </c>
    </row>
    <row r="2814" spans="1:10" x14ac:dyDescent="0.25">
      <c r="A2814" s="1" t="s">
        <v>2813</v>
      </c>
      <c r="B2814">
        <v>393.75</v>
      </c>
      <c r="C2814">
        <v>20.584240000000001</v>
      </c>
      <c r="D2814">
        <v>42</v>
      </c>
      <c r="E2814">
        <v>0</v>
      </c>
      <c r="F2814">
        <v>0</v>
      </c>
      <c r="G2814">
        <v>22</v>
      </c>
      <c r="H2814" t="s">
        <v>10273</v>
      </c>
      <c r="I2814">
        <v>526.6875</v>
      </c>
      <c r="J2814" s="3">
        <f t="shared" si="43"/>
        <v>43746.711667037038</v>
      </c>
    </row>
    <row r="2815" spans="1:10" x14ac:dyDescent="0.25">
      <c r="A2815" s="1" t="s">
        <v>2814</v>
      </c>
      <c r="B2815">
        <v>393.75</v>
      </c>
      <c r="C2815">
        <v>20.531590000000001</v>
      </c>
      <c r="D2815">
        <v>42</v>
      </c>
      <c r="E2815">
        <v>0</v>
      </c>
      <c r="F2815">
        <v>0</v>
      </c>
      <c r="G2815">
        <v>19</v>
      </c>
      <c r="H2815" t="s">
        <v>10274</v>
      </c>
      <c r="I2815">
        <v>526.5</v>
      </c>
      <c r="J2815" s="3">
        <f t="shared" si="43"/>
        <v>43746.711750474533</v>
      </c>
    </row>
    <row r="2816" spans="1:10" x14ac:dyDescent="0.25">
      <c r="A2816" s="1" t="s">
        <v>2815</v>
      </c>
      <c r="B2816">
        <v>393.75</v>
      </c>
      <c r="C2816">
        <v>20.584240000000001</v>
      </c>
      <c r="D2816">
        <v>43</v>
      </c>
      <c r="E2816">
        <v>0</v>
      </c>
      <c r="F2816">
        <v>0</v>
      </c>
      <c r="G2816">
        <v>12</v>
      </c>
      <c r="H2816" t="s">
        <v>10275</v>
      </c>
      <c r="I2816">
        <v>526.6875</v>
      </c>
      <c r="J2816" s="3">
        <f t="shared" si="43"/>
        <v>43746.711834062495</v>
      </c>
    </row>
    <row r="2817" spans="1:10" x14ac:dyDescent="0.25">
      <c r="A2817" s="1" t="s">
        <v>2816</v>
      </c>
      <c r="B2817">
        <v>393.75</v>
      </c>
      <c r="C2817">
        <v>20.584240000000001</v>
      </c>
      <c r="D2817">
        <v>43</v>
      </c>
      <c r="E2817">
        <v>0</v>
      </c>
      <c r="F2817">
        <v>0</v>
      </c>
      <c r="G2817">
        <v>16</v>
      </c>
      <c r="H2817" t="s">
        <v>10276</v>
      </c>
      <c r="I2817">
        <v>526.6875</v>
      </c>
      <c r="J2817" s="3">
        <f t="shared" si="43"/>
        <v>43746.711917488421</v>
      </c>
    </row>
    <row r="2818" spans="1:10" x14ac:dyDescent="0.25">
      <c r="A2818" s="1" t="s">
        <v>2817</v>
      </c>
      <c r="B2818">
        <v>393.75</v>
      </c>
      <c r="C2818">
        <v>20.584240000000001</v>
      </c>
      <c r="D2818">
        <v>42</v>
      </c>
      <c r="E2818">
        <v>0</v>
      </c>
      <c r="F2818">
        <v>0</v>
      </c>
      <c r="G2818">
        <v>25</v>
      </c>
      <c r="H2818" t="s">
        <v>10277</v>
      </c>
      <c r="I2818">
        <v>526.6875</v>
      </c>
      <c r="J2818" s="3">
        <f t="shared" si="43"/>
        <v>43746.711989039344</v>
      </c>
    </row>
    <row r="2819" spans="1:10" x14ac:dyDescent="0.25">
      <c r="A2819" s="1" t="s">
        <v>2818</v>
      </c>
      <c r="B2819">
        <v>393.75</v>
      </c>
      <c r="C2819">
        <v>20.584240000000001</v>
      </c>
      <c r="D2819">
        <v>42</v>
      </c>
      <c r="E2819">
        <v>0</v>
      </c>
      <c r="F2819">
        <v>0</v>
      </c>
      <c r="G2819">
        <v>28</v>
      </c>
      <c r="H2819" t="s">
        <v>10278</v>
      </c>
      <c r="I2819">
        <v>526.6875</v>
      </c>
      <c r="J2819" s="3">
        <f t="shared" ref="J2819:J2882" si="44">(H2819/86400000)+25569+(7/24)</f>
        <v>43746.712073043978</v>
      </c>
    </row>
    <row r="2820" spans="1:10" x14ac:dyDescent="0.25">
      <c r="A2820" s="1" t="s">
        <v>2819</v>
      </c>
      <c r="B2820">
        <v>393.75</v>
      </c>
      <c r="C2820">
        <v>20.531590000000001</v>
      </c>
      <c r="D2820">
        <v>42</v>
      </c>
      <c r="E2820">
        <v>0</v>
      </c>
      <c r="F2820">
        <v>0</v>
      </c>
      <c r="G2820">
        <v>18</v>
      </c>
      <c r="H2820" t="s">
        <v>10279</v>
      </c>
      <c r="I2820">
        <v>526.6875</v>
      </c>
      <c r="J2820" s="3">
        <f t="shared" si="44"/>
        <v>43746.712155925925</v>
      </c>
    </row>
    <row r="2821" spans="1:10" x14ac:dyDescent="0.25">
      <c r="A2821" s="1" t="s">
        <v>2820</v>
      </c>
      <c r="B2821">
        <v>412.5</v>
      </c>
      <c r="C2821">
        <v>20.584240000000001</v>
      </c>
      <c r="D2821">
        <v>42</v>
      </c>
      <c r="E2821">
        <v>0</v>
      </c>
      <c r="F2821">
        <v>0</v>
      </c>
      <c r="G2821">
        <v>20</v>
      </c>
      <c r="H2821" t="s">
        <v>10280</v>
      </c>
      <c r="I2821">
        <v>532.3125</v>
      </c>
      <c r="J2821" s="3">
        <f t="shared" si="44"/>
        <v>43746.712239386572</v>
      </c>
    </row>
    <row r="2822" spans="1:10" x14ac:dyDescent="0.25">
      <c r="A2822" s="1" t="s">
        <v>2821</v>
      </c>
      <c r="B2822">
        <v>393.75</v>
      </c>
      <c r="C2822">
        <v>20.531590000000001</v>
      </c>
      <c r="D2822">
        <v>43</v>
      </c>
      <c r="E2822">
        <v>0</v>
      </c>
      <c r="F2822">
        <v>0</v>
      </c>
      <c r="G2822">
        <v>13</v>
      </c>
      <c r="H2822" t="s">
        <v>10281</v>
      </c>
      <c r="I2822">
        <v>526.6875</v>
      </c>
      <c r="J2822" s="3">
        <f t="shared" si="44"/>
        <v>43746.712322962958</v>
      </c>
    </row>
    <row r="2823" spans="1:10" x14ac:dyDescent="0.25">
      <c r="A2823" s="1" t="s">
        <v>2822</v>
      </c>
      <c r="B2823">
        <v>393.75</v>
      </c>
      <c r="C2823">
        <v>20.584240000000001</v>
      </c>
      <c r="D2823">
        <v>43</v>
      </c>
      <c r="E2823">
        <v>0</v>
      </c>
      <c r="F2823">
        <v>0</v>
      </c>
      <c r="G2823">
        <v>25</v>
      </c>
      <c r="H2823" t="s">
        <v>10282</v>
      </c>
      <c r="I2823">
        <v>526.6875</v>
      </c>
      <c r="J2823" s="3">
        <f t="shared" si="44"/>
        <v>43746.712406388884</v>
      </c>
    </row>
    <row r="2824" spans="1:10" x14ac:dyDescent="0.25">
      <c r="A2824" s="1" t="s">
        <v>2823</v>
      </c>
      <c r="B2824">
        <v>393.75</v>
      </c>
      <c r="C2824">
        <v>20.584240000000001</v>
      </c>
      <c r="D2824">
        <v>39</v>
      </c>
      <c r="E2824">
        <v>0</v>
      </c>
      <c r="F2824">
        <v>0</v>
      </c>
      <c r="G2824">
        <v>10</v>
      </c>
      <c r="H2824" t="s">
        <v>10283</v>
      </c>
      <c r="I2824">
        <v>526.6875</v>
      </c>
      <c r="J2824" s="3">
        <f t="shared" si="44"/>
        <v>43746.712489861107</v>
      </c>
    </row>
    <row r="2825" spans="1:10" x14ac:dyDescent="0.25">
      <c r="A2825" s="1" t="s">
        <v>2824</v>
      </c>
      <c r="B2825">
        <v>393.75</v>
      </c>
      <c r="C2825">
        <v>20.531590000000001</v>
      </c>
      <c r="D2825">
        <v>40</v>
      </c>
      <c r="E2825">
        <v>0</v>
      </c>
      <c r="F2825">
        <v>0</v>
      </c>
      <c r="G2825">
        <v>12</v>
      </c>
      <c r="H2825" t="s">
        <v>10284</v>
      </c>
      <c r="I2825">
        <v>526.6875</v>
      </c>
      <c r="J2825" s="3">
        <f t="shared" si="44"/>
        <v>43746.712573287034</v>
      </c>
    </row>
    <row r="2826" spans="1:10" x14ac:dyDescent="0.25">
      <c r="A2826" s="1" t="s">
        <v>2825</v>
      </c>
      <c r="B2826">
        <v>393.75</v>
      </c>
      <c r="C2826">
        <v>20.584240000000001</v>
      </c>
      <c r="D2826">
        <v>41</v>
      </c>
      <c r="E2826">
        <v>0</v>
      </c>
      <c r="F2826">
        <v>0</v>
      </c>
      <c r="G2826">
        <v>13</v>
      </c>
      <c r="H2826" t="s">
        <v>10285</v>
      </c>
      <c r="I2826">
        <v>526.6875</v>
      </c>
      <c r="J2826" s="3">
        <f t="shared" si="44"/>
        <v>43746.712644814812</v>
      </c>
    </row>
    <row r="2827" spans="1:10" x14ac:dyDescent="0.25">
      <c r="A2827" s="1" t="s">
        <v>2826</v>
      </c>
      <c r="B2827">
        <v>393.75</v>
      </c>
      <c r="C2827">
        <v>20.531590000000001</v>
      </c>
      <c r="D2827">
        <v>39</v>
      </c>
      <c r="E2827">
        <v>0</v>
      </c>
      <c r="F2827">
        <v>0</v>
      </c>
      <c r="G2827">
        <v>18</v>
      </c>
      <c r="H2827" t="s">
        <v>10286</v>
      </c>
      <c r="I2827">
        <v>526.6875</v>
      </c>
      <c r="J2827" s="3">
        <f t="shared" si="44"/>
        <v>43746.712738414346</v>
      </c>
    </row>
    <row r="2828" spans="1:10" x14ac:dyDescent="0.25">
      <c r="A2828" s="1" t="s">
        <v>2827</v>
      </c>
      <c r="B2828">
        <v>412.5</v>
      </c>
      <c r="C2828">
        <v>20.531590000000001</v>
      </c>
      <c r="D2828">
        <v>39</v>
      </c>
      <c r="E2828">
        <v>0</v>
      </c>
      <c r="F2828">
        <v>0</v>
      </c>
      <c r="G2828">
        <v>25</v>
      </c>
      <c r="H2828" t="s">
        <v>10287</v>
      </c>
      <c r="I2828">
        <v>532.3125</v>
      </c>
      <c r="J2828" s="3">
        <f t="shared" si="44"/>
        <v>43746.712811840276</v>
      </c>
    </row>
    <row r="2829" spans="1:10" x14ac:dyDescent="0.25">
      <c r="A2829" s="1" t="s">
        <v>2828</v>
      </c>
      <c r="B2829">
        <v>393.75</v>
      </c>
      <c r="C2829">
        <v>20.584240000000001</v>
      </c>
      <c r="D2829">
        <v>39</v>
      </c>
      <c r="E2829">
        <v>0</v>
      </c>
      <c r="F2829">
        <v>0</v>
      </c>
      <c r="G2829">
        <v>22</v>
      </c>
      <c r="H2829" t="s">
        <v>10288</v>
      </c>
      <c r="I2829">
        <v>526.6875</v>
      </c>
      <c r="J2829" s="3">
        <f t="shared" si="44"/>
        <v>43746.712895266202</v>
      </c>
    </row>
    <row r="2830" spans="1:10" x14ac:dyDescent="0.25">
      <c r="A2830" s="1" t="s">
        <v>2829</v>
      </c>
      <c r="B2830">
        <v>412.5</v>
      </c>
      <c r="C2830">
        <v>20.584240000000001</v>
      </c>
      <c r="D2830">
        <v>41</v>
      </c>
      <c r="E2830">
        <v>0</v>
      </c>
      <c r="F2830">
        <v>0</v>
      </c>
      <c r="G2830">
        <v>20</v>
      </c>
      <c r="H2830" t="s">
        <v>10289</v>
      </c>
      <c r="I2830">
        <v>532.5</v>
      </c>
      <c r="J2830" s="3">
        <f t="shared" si="44"/>
        <v>43746.712990694439</v>
      </c>
    </row>
    <row r="2831" spans="1:10" x14ac:dyDescent="0.25">
      <c r="A2831" s="1" t="s">
        <v>2830</v>
      </c>
      <c r="B2831">
        <v>393.75</v>
      </c>
      <c r="C2831">
        <v>20.584240000000001</v>
      </c>
      <c r="D2831">
        <v>41</v>
      </c>
      <c r="E2831">
        <v>0</v>
      </c>
      <c r="F2831">
        <v>0</v>
      </c>
      <c r="G2831">
        <v>13</v>
      </c>
      <c r="H2831" t="s">
        <v>10290</v>
      </c>
      <c r="I2831">
        <v>526.5</v>
      </c>
      <c r="J2831" s="3">
        <f t="shared" si="44"/>
        <v>43746.713074143518</v>
      </c>
    </row>
    <row r="2832" spans="1:10" x14ac:dyDescent="0.25">
      <c r="A2832" s="1" t="s">
        <v>2831</v>
      </c>
      <c r="B2832">
        <v>393.75</v>
      </c>
      <c r="C2832">
        <v>20.531590000000001</v>
      </c>
      <c r="D2832">
        <v>41</v>
      </c>
      <c r="E2832">
        <v>0</v>
      </c>
      <c r="F2832">
        <v>0</v>
      </c>
      <c r="G2832">
        <v>9</v>
      </c>
      <c r="H2832" t="s">
        <v>10291</v>
      </c>
      <c r="I2832">
        <v>526.6875</v>
      </c>
      <c r="J2832" s="3">
        <f t="shared" si="44"/>
        <v>43746.713157581013</v>
      </c>
    </row>
    <row r="2833" spans="1:10" x14ac:dyDescent="0.25">
      <c r="A2833" s="1" t="s">
        <v>2832</v>
      </c>
      <c r="B2833">
        <v>393.75</v>
      </c>
      <c r="C2833">
        <v>20.531590000000001</v>
      </c>
      <c r="D2833">
        <v>42</v>
      </c>
      <c r="E2833">
        <v>0</v>
      </c>
      <c r="F2833">
        <v>0</v>
      </c>
      <c r="G2833">
        <v>15</v>
      </c>
      <c r="H2833" t="s">
        <v>10292</v>
      </c>
      <c r="I2833">
        <v>526.6875</v>
      </c>
      <c r="J2833" s="3">
        <f t="shared" si="44"/>
        <v>43746.713229108798</v>
      </c>
    </row>
    <row r="2834" spans="1:10" x14ac:dyDescent="0.25">
      <c r="A2834" s="1" t="s">
        <v>2833</v>
      </c>
      <c r="B2834">
        <v>393.75</v>
      </c>
      <c r="C2834">
        <v>20.531590000000001</v>
      </c>
      <c r="D2834">
        <v>42</v>
      </c>
      <c r="E2834">
        <v>0</v>
      </c>
      <c r="F2834">
        <v>0</v>
      </c>
      <c r="G2834">
        <v>10</v>
      </c>
      <c r="H2834" t="s">
        <v>10293</v>
      </c>
      <c r="I2834">
        <v>526.6875</v>
      </c>
      <c r="J2834" s="3">
        <f t="shared" si="44"/>
        <v>43746.713312789354</v>
      </c>
    </row>
    <row r="2835" spans="1:10" x14ac:dyDescent="0.25">
      <c r="A2835" s="1" t="s">
        <v>2834</v>
      </c>
      <c r="B2835">
        <v>393.75</v>
      </c>
      <c r="C2835">
        <v>20.584240000000001</v>
      </c>
      <c r="D2835">
        <v>42</v>
      </c>
      <c r="E2835">
        <v>0</v>
      </c>
      <c r="F2835">
        <v>0</v>
      </c>
      <c r="G2835">
        <v>12</v>
      </c>
      <c r="H2835" t="s">
        <v>10294</v>
      </c>
      <c r="I2835">
        <v>526.6875</v>
      </c>
      <c r="J2835" s="3">
        <f t="shared" si="44"/>
        <v>43746.713384097216</v>
      </c>
    </row>
    <row r="2836" spans="1:10" x14ac:dyDescent="0.25">
      <c r="A2836" s="1" t="s">
        <v>2835</v>
      </c>
      <c r="B2836">
        <v>393.75</v>
      </c>
      <c r="C2836">
        <v>20.531590000000001</v>
      </c>
      <c r="D2836">
        <v>41</v>
      </c>
      <c r="E2836">
        <v>0</v>
      </c>
      <c r="F2836">
        <v>0</v>
      </c>
      <c r="G2836">
        <v>18</v>
      </c>
      <c r="H2836" t="s">
        <v>10295</v>
      </c>
      <c r="I2836">
        <v>526.6875</v>
      </c>
      <c r="J2836" s="3">
        <f t="shared" si="44"/>
        <v>43746.713479583334</v>
      </c>
    </row>
    <row r="2837" spans="1:10" x14ac:dyDescent="0.25">
      <c r="A2837" s="1" t="s">
        <v>2836</v>
      </c>
      <c r="B2837">
        <v>393.75</v>
      </c>
      <c r="C2837">
        <v>20.584240000000001</v>
      </c>
      <c r="D2837">
        <v>41</v>
      </c>
      <c r="E2837">
        <v>0</v>
      </c>
      <c r="F2837">
        <v>0</v>
      </c>
      <c r="G2837">
        <v>17</v>
      </c>
      <c r="H2837" t="s">
        <v>10296</v>
      </c>
      <c r="I2837">
        <v>526.6875</v>
      </c>
      <c r="J2837" s="3">
        <f t="shared" si="44"/>
        <v>43746.713551122688</v>
      </c>
    </row>
    <row r="2838" spans="1:10" x14ac:dyDescent="0.25">
      <c r="A2838" s="1" t="s">
        <v>2837</v>
      </c>
      <c r="B2838">
        <v>412.5</v>
      </c>
      <c r="C2838">
        <v>20.584240000000001</v>
      </c>
      <c r="D2838">
        <v>42</v>
      </c>
      <c r="E2838">
        <v>0</v>
      </c>
      <c r="F2838">
        <v>0</v>
      </c>
      <c r="G2838">
        <v>16</v>
      </c>
      <c r="H2838" t="s">
        <v>10297</v>
      </c>
      <c r="I2838">
        <v>532.3125</v>
      </c>
      <c r="J2838" s="3">
        <f t="shared" si="44"/>
        <v>43746.713634328706</v>
      </c>
    </row>
    <row r="2839" spans="1:10" x14ac:dyDescent="0.25">
      <c r="A2839" s="1" t="s">
        <v>2838</v>
      </c>
      <c r="B2839">
        <v>393.75</v>
      </c>
      <c r="C2839">
        <v>20.584240000000001</v>
      </c>
      <c r="D2839">
        <v>42</v>
      </c>
      <c r="E2839">
        <v>0</v>
      </c>
      <c r="F2839">
        <v>0</v>
      </c>
      <c r="G2839">
        <v>16</v>
      </c>
      <c r="H2839" t="s">
        <v>10298</v>
      </c>
      <c r="I2839">
        <v>526.6875</v>
      </c>
      <c r="J2839" s="3">
        <f t="shared" si="44"/>
        <v>43746.713705960647</v>
      </c>
    </row>
    <row r="2840" spans="1:10" x14ac:dyDescent="0.25">
      <c r="A2840" s="1" t="s">
        <v>2839</v>
      </c>
      <c r="B2840">
        <v>393.75</v>
      </c>
      <c r="C2840">
        <v>20.531590000000001</v>
      </c>
      <c r="D2840">
        <v>41</v>
      </c>
      <c r="E2840">
        <v>0</v>
      </c>
      <c r="F2840">
        <v>0</v>
      </c>
      <c r="G2840">
        <v>25</v>
      </c>
      <c r="H2840" t="s">
        <v>10299</v>
      </c>
      <c r="I2840">
        <v>526.6875</v>
      </c>
      <c r="J2840" s="3">
        <f t="shared" si="44"/>
        <v>43746.713789525464</v>
      </c>
    </row>
    <row r="2841" spans="1:10" x14ac:dyDescent="0.25">
      <c r="A2841" s="1" t="s">
        <v>2840</v>
      </c>
      <c r="B2841">
        <v>393.75</v>
      </c>
      <c r="C2841">
        <v>20.478950000000001</v>
      </c>
      <c r="D2841">
        <v>41</v>
      </c>
      <c r="E2841">
        <v>0</v>
      </c>
      <c r="F2841">
        <v>0</v>
      </c>
      <c r="G2841">
        <v>19</v>
      </c>
      <c r="H2841" t="s">
        <v>10300</v>
      </c>
      <c r="I2841">
        <v>526.6875</v>
      </c>
      <c r="J2841" s="3">
        <f t="shared" si="44"/>
        <v>43746.713872974535</v>
      </c>
    </row>
    <row r="2842" spans="1:10" x14ac:dyDescent="0.25">
      <c r="A2842" s="1" t="s">
        <v>2841</v>
      </c>
      <c r="B2842">
        <v>393.75</v>
      </c>
      <c r="C2842">
        <v>20.584240000000001</v>
      </c>
      <c r="D2842">
        <v>40</v>
      </c>
      <c r="E2842">
        <v>0</v>
      </c>
      <c r="F2842">
        <v>0</v>
      </c>
      <c r="G2842">
        <v>15</v>
      </c>
      <c r="H2842" t="s">
        <v>10301</v>
      </c>
      <c r="I2842">
        <v>526.5</v>
      </c>
      <c r="J2842" s="3">
        <f t="shared" si="44"/>
        <v>43746.713956435182</v>
      </c>
    </row>
    <row r="2843" spans="1:10" x14ac:dyDescent="0.25">
      <c r="A2843" s="1" t="s">
        <v>2842</v>
      </c>
      <c r="B2843">
        <v>393.75</v>
      </c>
      <c r="C2843">
        <v>20.584240000000001</v>
      </c>
      <c r="D2843">
        <v>35</v>
      </c>
      <c r="E2843">
        <v>0</v>
      </c>
      <c r="F2843">
        <v>0</v>
      </c>
      <c r="G2843">
        <v>22</v>
      </c>
      <c r="H2843" t="s">
        <v>10302</v>
      </c>
      <c r="I2843">
        <v>526.6875</v>
      </c>
      <c r="J2843" s="3">
        <f t="shared" si="44"/>
        <v>43746.714040011568</v>
      </c>
    </row>
    <row r="2844" spans="1:10" x14ac:dyDescent="0.25">
      <c r="A2844" s="1" t="s">
        <v>2843</v>
      </c>
      <c r="B2844">
        <v>393.75</v>
      </c>
      <c r="C2844">
        <v>20.584240000000001</v>
      </c>
      <c r="D2844">
        <v>37</v>
      </c>
      <c r="E2844">
        <v>0</v>
      </c>
      <c r="F2844">
        <v>0</v>
      </c>
      <c r="G2844">
        <v>24</v>
      </c>
      <c r="H2844" t="s">
        <v>10303</v>
      </c>
      <c r="I2844">
        <v>526.6875</v>
      </c>
      <c r="J2844" s="3">
        <f t="shared" si="44"/>
        <v>43746.714123229169</v>
      </c>
    </row>
    <row r="2845" spans="1:10" x14ac:dyDescent="0.25">
      <c r="A2845" s="1" t="s">
        <v>2844</v>
      </c>
      <c r="B2845">
        <v>393.75</v>
      </c>
      <c r="C2845">
        <v>20.584240000000001</v>
      </c>
      <c r="D2845">
        <v>37</v>
      </c>
      <c r="E2845">
        <v>0</v>
      </c>
      <c r="F2845">
        <v>0</v>
      </c>
      <c r="G2845">
        <v>19</v>
      </c>
      <c r="H2845" t="s">
        <v>10304</v>
      </c>
      <c r="I2845">
        <v>526.5</v>
      </c>
      <c r="J2845" s="3">
        <f t="shared" si="44"/>
        <v>43746.714194872686</v>
      </c>
    </row>
    <row r="2846" spans="1:10" x14ac:dyDescent="0.25">
      <c r="A2846" s="1" t="s">
        <v>2845</v>
      </c>
      <c r="B2846">
        <v>393.75</v>
      </c>
      <c r="C2846">
        <v>20.584240000000001</v>
      </c>
      <c r="D2846">
        <v>40</v>
      </c>
      <c r="E2846">
        <v>0</v>
      </c>
      <c r="F2846">
        <v>0</v>
      </c>
      <c r="G2846">
        <v>17</v>
      </c>
      <c r="H2846" t="s">
        <v>10305</v>
      </c>
      <c r="I2846">
        <v>526.6875</v>
      </c>
      <c r="J2846" s="3">
        <f t="shared" si="44"/>
        <v>43746.714278425927</v>
      </c>
    </row>
    <row r="2847" spans="1:10" x14ac:dyDescent="0.25">
      <c r="A2847" s="1" t="s">
        <v>2846</v>
      </c>
      <c r="B2847">
        <v>393.75</v>
      </c>
      <c r="C2847">
        <v>20.584240000000001</v>
      </c>
      <c r="D2847">
        <v>40</v>
      </c>
      <c r="E2847">
        <v>0</v>
      </c>
      <c r="F2847">
        <v>0</v>
      </c>
      <c r="G2847">
        <v>15</v>
      </c>
      <c r="H2847" t="s">
        <v>10306</v>
      </c>
      <c r="I2847">
        <v>526.6875</v>
      </c>
      <c r="J2847" s="3">
        <f t="shared" si="44"/>
        <v>43746.714361874998</v>
      </c>
    </row>
    <row r="2848" spans="1:10" x14ac:dyDescent="0.25">
      <c r="A2848" s="1" t="s">
        <v>2847</v>
      </c>
      <c r="B2848">
        <v>440.625</v>
      </c>
      <c r="C2848">
        <v>20.584240000000001</v>
      </c>
      <c r="D2848">
        <v>42</v>
      </c>
      <c r="E2848">
        <v>0</v>
      </c>
      <c r="F2848">
        <v>0</v>
      </c>
      <c r="G2848">
        <v>27</v>
      </c>
      <c r="H2848" t="s">
        <v>10307</v>
      </c>
      <c r="I2848">
        <v>541.125</v>
      </c>
      <c r="J2848" s="3">
        <f t="shared" si="44"/>
        <v>43746.714445451384</v>
      </c>
    </row>
    <row r="2849" spans="1:10" x14ac:dyDescent="0.25">
      <c r="A2849" s="1" t="s">
        <v>2848</v>
      </c>
      <c r="B2849">
        <v>393.75</v>
      </c>
      <c r="C2849">
        <v>20.584240000000001</v>
      </c>
      <c r="D2849">
        <v>41</v>
      </c>
      <c r="E2849">
        <v>0</v>
      </c>
      <c r="F2849">
        <v>0</v>
      </c>
      <c r="G2849">
        <v>17</v>
      </c>
      <c r="H2849" t="s">
        <v>10308</v>
      </c>
      <c r="I2849">
        <v>526.6875</v>
      </c>
      <c r="J2849" s="3">
        <f t="shared" si="44"/>
        <v>43746.714528912031</v>
      </c>
    </row>
    <row r="2850" spans="1:10" x14ac:dyDescent="0.25">
      <c r="A2850" s="1" t="s">
        <v>2849</v>
      </c>
      <c r="B2850">
        <v>393.75</v>
      </c>
      <c r="C2850">
        <v>20.584240000000001</v>
      </c>
      <c r="D2850">
        <v>40</v>
      </c>
      <c r="E2850">
        <v>0</v>
      </c>
      <c r="F2850">
        <v>0</v>
      </c>
      <c r="G2850">
        <v>16</v>
      </c>
      <c r="H2850" t="s">
        <v>10309</v>
      </c>
      <c r="I2850">
        <v>526.6875</v>
      </c>
      <c r="J2850" s="3">
        <f t="shared" si="44"/>
        <v>43746.714612118049</v>
      </c>
    </row>
    <row r="2851" spans="1:10" x14ac:dyDescent="0.25">
      <c r="A2851" s="1" t="s">
        <v>2850</v>
      </c>
      <c r="B2851">
        <v>393.75</v>
      </c>
      <c r="C2851">
        <v>20.584240000000001</v>
      </c>
      <c r="D2851">
        <v>41</v>
      </c>
      <c r="E2851">
        <v>0</v>
      </c>
      <c r="F2851">
        <v>0</v>
      </c>
      <c r="G2851">
        <v>17</v>
      </c>
      <c r="H2851" t="s">
        <v>10310</v>
      </c>
      <c r="I2851">
        <v>526.6875</v>
      </c>
      <c r="J2851" s="3">
        <f t="shared" si="44"/>
        <v>43746.714695775459</v>
      </c>
    </row>
    <row r="2852" spans="1:10" x14ac:dyDescent="0.25">
      <c r="A2852" s="1" t="s">
        <v>2851</v>
      </c>
      <c r="B2852">
        <v>393.75</v>
      </c>
      <c r="C2852">
        <v>20.531590000000001</v>
      </c>
      <c r="D2852">
        <v>41</v>
      </c>
      <c r="E2852">
        <v>0</v>
      </c>
      <c r="F2852">
        <v>0</v>
      </c>
      <c r="G2852">
        <v>24</v>
      </c>
      <c r="H2852" t="s">
        <v>10311</v>
      </c>
      <c r="I2852">
        <v>526.6875</v>
      </c>
      <c r="J2852" s="3">
        <f t="shared" si="44"/>
        <v>43746.714778888891</v>
      </c>
    </row>
    <row r="2853" spans="1:10" x14ac:dyDescent="0.25">
      <c r="A2853" s="1" t="s">
        <v>2852</v>
      </c>
      <c r="B2853">
        <v>393.75</v>
      </c>
      <c r="C2853">
        <v>20.531590000000001</v>
      </c>
      <c r="D2853">
        <v>41</v>
      </c>
      <c r="E2853">
        <v>0</v>
      </c>
      <c r="F2853">
        <v>0</v>
      </c>
      <c r="G2853">
        <v>13</v>
      </c>
      <c r="H2853" t="s">
        <v>10312</v>
      </c>
      <c r="I2853">
        <v>526.6875</v>
      </c>
      <c r="J2853" s="3">
        <f t="shared" si="44"/>
        <v>43746.714850428238</v>
      </c>
    </row>
    <row r="2854" spans="1:10" x14ac:dyDescent="0.25">
      <c r="A2854" s="1" t="s">
        <v>2853</v>
      </c>
      <c r="B2854">
        <v>393.75</v>
      </c>
      <c r="C2854">
        <v>20.584240000000001</v>
      </c>
      <c r="D2854">
        <v>39</v>
      </c>
      <c r="E2854">
        <v>0</v>
      </c>
      <c r="F2854">
        <v>0</v>
      </c>
      <c r="G2854">
        <v>20</v>
      </c>
      <c r="H2854" t="s">
        <v>10313</v>
      </c>
      <c r="I2854">
        <v>526.6875</v>
      </c>
      <c r="J2854" s="3">
        <f t="shared" si="44"/>
        <v>43746.714934328702</v>
      </c>
    </row>
    <row r="2855" spans="1:10" x14ac:dyDescent="0.25">
      <c r="A2855" s="1" t="s">
        <v>2854</v>
      </c>
      <c r="B2855">
        <v>393.75</v>
      </c>
      <c r="C2855">
        <v>20.584240000000001</v>
      </c>
      <c r="D2855">
        <v>40</v>
      </c>
      <c r="E2855">
        <v>0</v>
      </c>
      <c r="F2855">
        <v>0</v>
      </c>
      <c r="G2855">
        <v>22</v>
      </c>
      <c r="H2855" t="s">
        <v>10314</v>
      </c>
      <c r="I2855">
        <v>526.6875</v>
      </c>
      <c r="J2855" s="3">
        <f t="shared" si="44"/>
        <v>43746.715017766204</v>
      </c>
    </row>
    <row r="2856" spans="1:10" x14ac:dyDescent="0.25">
      <c r="A2856" s="1" t="s">
        <v>2855</v>
      </c>
      <c r="B2856">
        <v>393.75</v>
      </c>
      <c r="C2856">
        <v>20.531590000000001</v>
      </c>
      <c r="D2856">
        <v>40</v>
      </c>
      <c r="E2856">
        <v>0</v>
      </c>
      <c r="F2856">
        <v>0</v>
      </c>
      <c r="G2856">
        <v>15</v>
      </c>
      <c r="H2856" t="s">
        <v>10315</v>
      </c>
      <c r="I2856">
        <v>526.6875</v>
      </c>
      <c r="J2856" s="3">
        <f t="shared" si="44"/>
        <v>43746.715113148144</v>
      </c>
    </row>
    <row r="2857" spans="1:10" x14ac:dyDescent="0.25">
      <c r="A2857" s="1" t="s">
        <v>2856</v>
      </c>
      <c r="B2857">
        <v>393.75</v>
      </c>
      <c r="C2857">
        <v>20.584240000000001</v>
      </c>
      <c r="D2857">
        <v>41</v>
      </c>
      <c r="E2857">
        <v>0</v>
      </c>
      <c r="F2857">
        <v>0</v>
      </c>
      <c r="G2857">
        <v>24</v>
      </c>
      <c r="H2857" t="s">
        <v>10316</v>
      </c>
      <c r="I2857">
        <v>526.6875</v>
      </c>
      <c r="J2857" s="3">
        <f t="shared" si="44"/>
        <v>43746.715184675923</v>
      </c>
    </row>
    <row r="2858" spans="1:10" x14ac:dyDescent="0.25">
      <c r="A2858" s="1" t="s">
        <v>2857</v>
      </c>
      <c r="B2858">
        <v>393.75</v>
      </c>
      <c r="C2858">
        <v>20.531590000000001</v>
      </c>
      <c r="D2858">
        <v>41</v>
      </c>
      <c r="E2858">
        <v>0</v>
      </c>
      <c r="F2858">
        <v>0</v>
      </c>
      <c r="G2858">
        <v>13</v>
      </c>
      <c r="H2858" t="s">
        <v>10317</v>
      </c>
      <c r="I2858">
        <v>526.6875</v>
      </c>
      <c r="J2858" s="3">
        <f t="shared" si="44"/>
        <v>43746.715268368054</v>
      </c>
    </row>
    <row r="2859" spans="1:10" x14ac:dyDescent="0.25">
      <c r="A2859" s="1" t="s">
        <v>2858</v>
      </c>
      <c r="B2859">
        <v>393.75</v>
      </c>
      <c r="C2859">
        <v>20.584240000000001</v>
      </c>
      <c r="D2859">
        <v>41</v>
      </c>
      <c r="E2859">
        <v>0</v>
      </c>
      <c r="F2859">
        <v>0</v>
      </c>
      <c r="G2859">
        <v>18</v>
      </c>
      <c r="H2859" t="s">
        <v>10318</v>
      </c>
      <c r="I2859">
        <v>526.6875</v>
      </c>
      <c r="J2859" s="3">
        <f t="shared" si="44"/>
        <v>43746.715339409719</v>
      </c>
    </row>
    <row r="2860" spans="1:10" x14ac:dyDescent="0.25">
      <c r="A2860" s="1" t="s">
        <v>2859</v>
      </c>
      <c r="B2860">
        <v>393.75</v>
      </c>
      <c r="C2860">
        <v>20.584240000000001</v>
      </c>
      <c r="D2860">
        <v>42</v>
      </c>
      <c r="E2860">
        <v>0</v>
      </c>
      <c r="F2860">
        <v>0</v>
      </c>
      <c r="G2860">
        <v>15</v>
      </c>
      <c r="H2860" t="s">
        <v>10319</v>
      </c>
      <c r="I2860">
        <v>526.5</v>
      </c>
      <c r="J2860" s="3">
        <f t="shared" si="44"/>
        <v>43746.71542320602</v>
      </c>
    </row>
    <row r="2861" spans="1:10" x14ac:dyDescent="0.25">
      <c r="A2861" s="1" t="s">
        <v>2860</v>
      </c>
      <c r="B2861">
        <v>393.75</v>
      </c>
      <c r="C2861">
        <v>20.584240000000001</v>
      </c>
      <c r="D2861">
        <v>43</v>
      </c>
      <c r="E2861">
        <v>0</v>
      </c>
      <c r="F2861">
        <v>0</v>
      </c>
      <c r="G2861">
        <v>20</v>
      </c>
      <c r="H2861" t="s">
        <v>10320</v>
      </c>
      <c r="I2861">
        <v>526.6875</v>
      </c>
      <c r="J2861" s="3">
        <f t="shared" si="44"/>
        <v>43746.715506655091</v>
      </c>
    </row>
    <row r="2862" spans="1:10" x14ac:dyDescent="0.25">
      <c r="A2862" s="1" t="s">
        <v>2861</v>
      </c>
      <c r="B2862">
        <v>393.75</v>
      </c>
      <c r="C2862">
        <v>20.584240000000001</v>
      </c>
      <c r="D2862">
        <v>43</v>
      </c>
      <c r="E2862">
        <v>0</v>
      </c>
      <c r="F2862">
        <v>0</v>
      </c>
      <c r="G2862">
        <v>20</v>
      </c>
      <c r="H2862" t="s">
        <v>10321</v>
      </c>
      <c r="I2862">
        <v>526.6875</v>
      </c>
      <c r="J2862" s="3">
        <f t="shared" si="44"/>
        <v>43746.715590439817</v>
      </c>
    </row>
    <row r="2863" spans="1:10" x14ac:dyDescent="0.25">
      <c r="A2863" s="1" t="s">
        <v>2862</v>
      </c>
      <c r="B2863">
        <v>393.75</v>
      </c>
      <c r="C2863">
        <v>20.584240000000001</v>
      </c>
      <c r="D2863">
        <v>38</v>
      </c>
      <c r="E2863">
        <v>0</v>
      </c>
      <c r="F2863">
        <v>0</v>
      </c>
      <c r="G2863">
        <v>19</v>
      </c>
      <c r="H2863" t="s">
        <v>10322</v>
      </c>
      <c r="I2863">
        <v>526.6875</v>
      </c>
      <c r="J2863" s="3">
        <f t="shared" si="44"/>
        <v>43746.715685567127</v>
      </c>
    </row>
    <row r="2864" spans="1:10" x14ac:dyDescent="0.25">
      <c r="A2864" s="1" t="s">
        <v>2863</v>
      </c>
      <c r="B2864">
        <v>393.75</v>
      </c>
      <c r="C2864">
        <v>20.531590000000001</v>
      </c>
      <c r="D2864">
        <v>38</v>
      </c>
      <c r="E2864">
        <v>0</v>
      </c>
      <c r="F2864">
        <v>0</v>
      </c>
      <c r="G2864">
        <v>21</v>
      </c>
      <c r="H2864" t="s">
        <v>10323</v>
      </c>
      <c r="I2864">
        <v>526.6875</v>
      </c>
      <c r="J2864" s="3">
        <f t="shared" si="44"/>
        <v>43746.715769039351</v>
      </c>
    </row>
    <row r="2865" spans="1:10" x14ac:dyDescent="0.25">
      <c r="A2865" s="1" t="s">
        <v>2864</v>
      </c>
      <c r="B2865">
        <v>393.75</v>
      </c>
      <c r="C2865">
        <v>20.584240000000001</v>
      </c>
      <c r="D2865">
        <v>39</v>
      </c>
      <c r="E2865">
        <v>0</v>
      </c>
      <c r="F2865">
        <v>0</v>
      </c>
      <c r="G2865">
        <v>22</v>
      </c>
      <c r="H2865" t="s">
        <v>10324</v>
      </c>
      <c r="I2865">
        <v>526.6875</v>
      </c>
      <c r="J2865" s="3">
        <f t="shared" si="44"/>
        <v>43746.715852476853</v>
      </c>
    </row>
    <row r="2866" spans="1:10" x14ac:dyDescent="0.25">
      <c r="A2866" s="1" t="s">
        <v>2865</v>
      </c>
      <c r="B2866">
        <v>393.75</v>
      </c>
      <c r="C2866">
        <v>20.584240000000001</v>
      </c>
      <c r="D2866">
        <v>39</v>
      </c>
      <c r="E2866">
        <v>0</v>
      </c>
      <c r="F2866">
        <v>0</v>
      </c>
      <c r="G2866">
        <v>19</v>
      </c>
      <c r="H2866" t="s">
        <v>10325</v>
      </c>
      <c r="I2866">
        <v>526.6875</v>
      </c>
      <c r="J2866" s="3">
        <f t="shared" si="44"/>
        <v>43746.715935925924</v>
      </c>
    </row>
    <row r="2867" spans="1:10" x14ac:dyDescent="0.25">
      <c r="A2867" s="1" t="s">
        <v>2866</v>
      </c>
      <c r="B2867">
        <v>393.75</v>
      </c>
      <c r="C2867">
        <v>20.584240000000001</v>
      </c>
      <c r="D2867">
        <v>40</v>
      </c>
      <c r="E2867">
        <v>0</v>
      </c>
      <c r="F2867">
        <v>0</v>
      </c>
      <c r="G2867">
        <v>21</v>
      </c>
      <c r="H2867" t="s">
        <v>10326</v>
      </c>
      <c r="I2867">
        <v>526.6875</v>
      </c>
      <c r="J2867" s="3">
        <f t="shared" si="44"/>
        <v>43746.716007465271</v>
      </c>
    </row>
    <row r="2868" spans="1:10" x14ac:dyDescent="0.25">
      <c r="A2868" s="1" t="s">
        <v>2867</v>
      </c>
      <c r="B2868">
        <v>393.75</v>
      </c>
      <c r="C2868">
        <v>20.531590000000001</v>
      </c>
      <c r="D2868">
        <v>41</v>
      </c>
      <c r="E2868">
        <v>0</v>
      </c>
      <c r="F2868">
        <v>0</v>
      </c>
      <c r="G2868">
        <v>20</v>
      </c>
      <c r="H2868" t="s">
        <v>10327</v>
      </c>
      <c r="I2868">
        <v>526.6875</v>
      </c>
      <c r="J2868" s="3">
        <f t="shared" si="44"/>
        <v>43746.716090902781</v>
      </c>
    </row>
    <row r="2869" spans="1:10" x14ac:dyDescent="0.25">
      <c r="A2869" s="1" t="s">
        <v>2868</v>
      </c>
      <c r="B2869">
        <v>393.75</v>
      </c>
      <c r="C2869">
        <v>20.584240000000001</v>
      </c>
      <c r="D2869">
        <v>42</v>
      </c>
      <c r="E2869">
        <v>0</v>
      </c>
      <c r="F2869">
        <v>0</v>
      </c>
      <c r="G2869">
        <v>24</v>
      </c>
      <c r="H2869" t="s">
        <v>10328</v>
      </c>
      <c r="I2869">
        <v>526.6875</v>
      </c>
      <c r="J2869" s="3">
        <f t="shared" si="44"/>
        <v>43746.716162546298</v>
      </c>
    </row>
    <row r="2870" spans="1:10" x14ac:dyDescent="0.25">
      <c r="A2870" s="1" t="s">
        <v>2869</v>
      </c>
      <c r="B2870">
        <v>393.75</v>
      </c>
      <c r="C2870">
        <v>20.584240000000001</v>
      </c>
      <c r="D2870">
        <v>42</v>
      </c>
      <c r="E2870">
        <v>0</v>
      </c>
      <c r="F2870">
        <v>0</v>
      </c>
      <c r="G2870">
        <v>22</v>
      </c>
      <c r="H2870" t="s">
        <v>10329</v>
      </c>
      <c r="I2870">
        <v>526.6875</v>
      </c>
      <c r="J2870" s="3">
        <f t="shared" si="44"/>
        <v>43746.716246122684</v>
      </c>
    </row>
    <row r="2871" spans="1:10" x14ac:dyDescent="0.25">
      <c r="A2871" s="1" t="s">
        <v>2870</v>
      </c>
      <c r="B2871">
        <v>393.75</v>
      </c>
      <c r="C2871">
        <v>20.584240000000001</v>
      </c>
      <c r="D2871">
        <v>42</v>
      </c>
      <c r="E2871">
        <v>0</v>
      </c>
      <c r="F2871">
        <v>0</v>
      </c>
      <c r="G2871">
        <v>23</v>
      </c>
      <c r="H2871" t="s">
        <v>10330</v>
      </c>
      <c r="I2871">
        <v>526.6875</v>
      </c>
      <c r="J2871" s="3">
        <f t="shared" si="44"/>
        <v>43746.716317511571</v>
      </c>
    </row>
    <row r="2872" spans="1:10" x14ac:dyDescent="0.25">
      <c r="A2872" s="1" t="s">
        <v>2871</v>
      </c>
      <c r="B2872">
        <v>393.75</v>
      </c>
      <c r="C2872">
        <v>20.584240000000001</v>
      </c>
      <c r="D2872">
        <v>41</v>
      </c>
      <c r="E2872">
        <v>0</v>
      </c>
      <c r="F2872">
        <v>0</v>
      </c>
      <c r="G2872">
        <v>21</v>
      </c>
      <c r="H2872" t="s">
        <v>10331</v>
      </c>
      <c r="I2872">
        <v>526.6875</v>
      </c>
      <c r="J2872" s="3">
        <f t="shared" si="44"/>
        <v>43746.716400983794</v>
      </c>
    </row>
    <row r="2873" spans="1:10" x14ac:dyDescent="0.25">
      <c r="A2873" s="1" t="s">
        <v>2872</v>
      </c>
      <c r="B2873">
        <v>393.75</v>
      </c>
      <c r="C2873">
        <v>20.584240000000001</v>
      </c>
      <c r="D2873">
        <v>41</v>
      </c>
      <c r="E2873">
        <v>0</v>
      </c>
      <c r="F2873">
        <v>0</v>
      </c>
      <c r="G2873">
        <v>14</v>
      </c>
      <c r="H2873" t="s">
        <v>10332</v>
      </c>
      <c r="I2873">
        <v>526.6875</v>
      </c>
      <c r="J2873" s="3">
        <f t="shared" si="44"/>
        <v>43746.716472534717</v>
      </c>
    </row>
    <row r="2874" spans="1:10" x14ac:dyDescent="0.25">
      <c r="A2874" s="1" t="s">
        <v>2873</v>
      </c>
      <c r="B2874">
        <v>393.75</v>
      </c>
      <c r="C2874">
        <v>20.584240000000001</v>
      </c>
      <c r="D2874">
        <v>43</v>
      </c>
      <c r="E2874">
        <v>0</v>
      </c>
      <c r="F2874">
        <v>0</v>
      </c>
      <c r="G2874">
        <v>23</v>
      </c>
      <c r="H2874" t="s">
        <v>10333</v>
      </c>
      <c r="I2874">
        <v>526.6875</v>
      </c>
      <c r="J2874" s="3">
        <f t="shared" si="44"/>
        <v>43746.7165561574</v>
      </c>
    </row>
    <row r="2875" spans="1:10" x14ac:dyDescent="0.25">
      <c r="A2875" s="1" t="s">
        <v>2874</v>
      </c>
      <c r="B2875">
        <v>393.75</v>
      </c>
      <c r="C2875">
        <v>20.531590000000001</v>
      </c>
      <c r="D2875">
        <v>41</v>
      </c>
      <c r="E2875">
        <v>0</v>
      </c>
      <c r="F2875">
        <v>0</v>
      </c>
      <c r="G2875">
        <v>15</v>
      </c>
      <c r="H2875" t="s">
        <v>10334</v>
      </c>
      <c r="I2875">
        <v>526.6875</v>
      </c>
      <c r="J2875" s="3">
        <f t="shared" si="44"/>
        <v>43746.716639502316</v>
      </c>
    </row>
    <row r="2876" spans="1:10" x14ac:dyDescent="0.25">
      <c r="A2876" s="1" t="s">
        <v>2875</v>
      </c>
      <c r="B2876">
        <v>393.75</v>
      </c>
      <c r="C2876">
        <v>20.584240000000001</v>
      </c>
      <c r="D2876">
        <v>41</v>
      </c>
      <c r="E2876">
        <v>0</v>
      </c>
      <c r="F2876">
        <v>0</v>
      </c>
      <c r="G2876">
        <v>19</v>
      </c>
      <c r="H2876" t="s">
        <v>10335</v>
      </c>
      <c r="I2876">
        <v>526.6875</v>
      </c>
      <c r="J2876" s="3">
        <f t="shared" si="44"/>
        <v>43746.716723182872</v>
      </c>
    </row>
    <row r="2877" spans="1:10" x14ac:dyDescent="0.25">
      <c r="A2877" s="1" t="s">
        <v>2876</v>
      </c>
      <c r="B2877">
        <v>393.75</v>
      </c>
      <c r="C2877">
        <v>20.584240000000001</v>
      </c>
      <c r="D2877">
        <v>41</v>
      </c>
      <c r="E2877">
        <v>0</v>
      </c>
      <c r="F2877">
        <v>0</v>
      </c>
      <c r="G2877">
        <v>21</v>
      </c>
      <c r="H2877" t="s">
        <v>10336</v>
      </c>
      <c r="I2877">
        <v>526.6875</v>
      </c>
      <c r="J2877" s="3">
        <f t="shared" si="44"/>
        <v>43746.716823993054</v>
      </c>
    </row>
    <row r="2878" spans="1:10" x14ac:dyDescent="0.25">
      <c r="A2878" s="1" t="s">
        <v>2877</v>
      </c>
      <c r="B2878">
        <v>393.75</v>
      </c>
      <c r="C2878">
        <v>20.531590000000001</v>
      </c>
      <c r="D2878">
        <v>41</v>
      </c>
      <c r="E2878">
        <v>0</v>
      </c>
      <c r="F2878">
        <v>0</v>
      </c>
      <c r="G2878">
        <v>12</v>
      </c>
      <c r="H2878" t="s">
        <v>10337</v>
      </c>
      <c r="I2878">
        <v>526.6875</v>
      </c>
      <c r="J2878" s="3">
        <f t="shared" si="44"/>
        <v>43746.716901770829</v>
      </c>
    </row>
    <row r="2879" spans="1:10" x14ac:dyDescent="0.25">
      <c r="A2879" s="1" t="s">
        <v>2878</v>
      </c>
      <c r="B2879">
        <v>393.75</v>
      </c>
      <c r="C2879">
        <v>20.584240000000001</v>
      </c>
      <c r="D2879">
        <v>42</v>
      </c>
      <c r="E2879">
        <v>0</v>
      </c>
      <c r="F2879">
        <v>0</v>
      </c>
      <c r="G2879">
        <v>20</v>
      </c>
      <c r="H2879" t="s">
        <v>10338</v>
      </c>
      <c r="I2879">
        <v>526.6875</v>
      </c>
      <c r="J2879" s="3">
        <f t="shared" si="44"/>
        <v>43746.716973414346</v>
      </c>
    </row>
    <row r="2880" spans="1:10" x14ac:dyDescent="0.25">
      <c r="A2880" s="1" t="s">
        <v>2879</v>
      </c>
      <c r="B2880">
        <v>393.75</v>
      </c>
      <c r="C2880">
        <v>20.584240000000001</v>
      </c>
      <c r="D2880">
        <v>42</v>
      </c>
      <c r="E2880">
        <v>0</v>
      </c>
      <c r="F2880">
        <v>0</v>
      </c>
      <c r="G2880">
        <v>20</v>
      </c>
      <c r="H2880" t="s">
        <v>10339</v>
      </c>
      <c r="I2880">
        <v>526.5</v>
      </c>
      <c r="J2880" s="3">
        <f t="shared" si="44"/>
        <v>43746.717056539354</v>
      </c>
    </row>
    <row r="2881" spans="1:10" x14ac:dyDescent="0.25">
      <c r="A2881" s="1" t="s">
        <v>2880</v>
      </c>
      <c r="B2881">
        <v>393.75</v>
      </c>
      <c r="C2881">
        <v>20.531590000000001</v>
      </c>
      <c r="D2881">
        <v>42</v>
      </c>
      <c r="E2881">
        <v>0</v>
      </c>
      <c r="F2881">
        <v>0</v>
      </c>
      <c r="G2881">
        <v>23</v>
      </c>
      <c r="H2881" t="s">
        <v>10340</v>
      </c>
      <c r="I2881">
        <v>526.6875</v>
      </c>
      <c r="J2881" s="3">
        <f t="shared" si="44"/>
        <v>43746.717128298609</v>
      </c>
    </row>
    <row r="2882" spans="1:10" x14ac:dyDescent="0.25">
      <c r="A2882" s="1" t="s">
        <v>2881</v>
      </c>
      <c r="B2882">
        <v>393.75</v>
      </c>
      <c r="C2882">
        <v>20.584240000000001</v>
      </c>
      <c r="D2882">
        <v>42</v>
      </c>
      <c r="E2882">
        <v>0</v>
      </c>
      <c r="F2882">
        <v>0</v>
      </c>
      <c r="G2882">
        <v>26</v>
      </c>
      <c r="H2882" t="s">
        <v>10341</v>
      </c>
      <c r="I2882">
        <v>526.5</v>
      </c>
      <c r="J2882" s="3">
        <f t="shared" si="44"/>
        <v>43746.717212071751</v>
      </c>
    </row>
    <row r="2883" spans="1:10" x14ac:dyDescent="0.25">
      <c r="A2883" s="1" t="s">
        <v>2882</v>
      </c>
      <c r="B2883">
        <v>393.75</v>
      </c>
      <c r="C2883">
        <v>20.531590000000001</v>
      </c>
      <c r="D2883">
        <v>42</v>
      </c>
      <c r="E2883">
        <v>0</v>
      </c>
      <c r="F2883">
        <v>0</v>
      </c>
      <c r="G2883">
        <v>27</v>
      </c>
      <c r="H2883" t="s">
        <v>10342</v>
      </c>
      <c r="I2883">
        <v>526.6875</v>
      </c>
      <c r="J2883" s="3">
        <f t="shared" ref="J2883:J2946" si="45">(H2883/86400000)+25569+(7/24)</f>
        <v>43746.717295416667</v>
      </c>
    </row>
    <row r="2884" spans="1:10" x14ac:dyDescent="0.25">
      <c r="A2884" s="1" t="s">
        <v>2883</v>
      </c>
      <c r="B2884">
        <v>393.75</v>
      </c>
      <c r="C2884">
        <v>20.584240000000001</v>
      </c>
      <c r="D2884">
        <v>42</v>
      </c>
      <c r="E2884">
        <v>0</v>
      </c>
      <c r="F2884">
        <v>0</v>
      </c>
      <c r="G2884">
        <v>18</v>
      </c>
      <c r="H2884" t="s">
        <v>10343</v>
      </c>
      <c r="I2884">
        <v>526.6875</v>
      </c>
      <c r="J2884" s="3">
        <f t="shared" si="45"/>
        <v>43746.717378738424</v>
      </c>
    </row>
    <row r="2885" spans="1:10" x14ac:dyDescent="0.25">
      <c r="A2885" s="1" t="s">
        <v>2884</v>
      </c>
      <c r="B2885">
        <v>421.875</v>
      </c>
      <c r="C2885">
        <v>20.584240000000001</v>
      </c>
      <c r="D2885">
        <v>42</v>
      </c>
      <c r="E2885">
        <v>0</v>
      </c>
      <c r="F2885">
        <v>0</v>
      </c>
      <c r="G2885">
        <v>22</v>
      </c>
      <c r="H2885" t="s">
        <v>10344</v>
      </c>
      <c r="I2885">
        <v>535.3125</v>
      </c>
      <c r="J2885" s="3">
        <f t="shared" si="45"/>
        <v>43746.717462326385</v>
      </c>
    </row>
    <row r="2886" spans="1:10" x14ac:dyDescent="0.25">
      <c r="A2886" s="1" t="s">
        <v>2885</v>
      </c>
      <c r="B2886">
        <v>393.75</v>
      </c>
      <c r="C2886">
        <v>20.531590000000001</v>
      </c>
      <c r="D2886">
        <v>42</v>
      </c>
      <c r="E2886">
        <v>0</v>
      </c>
      <c r="F2886">
        <v>0</v>
      </c>
      <c r="G2886">
        <v>14</v>
      </c>
      <c r="H2886" t="s">
        <v>10345</v>
      </c>
      <c r="I2886">
        <v>526.6875</v>
      </c>
      <c r="J2886" s="3">
        <f t="shared" si="45"/>
        <v>43746.717545416665</v>
      </c>
    </row>
    <row r="2887" spans="1:10" x14ac:dyDescent="0.25">
      <c r="A2887" s="1" t="s">
        <v>2886</v>
      </c>
      <c r="B2887">
        <v>393.75</v>
      </c>
      <c r="C2887">
        <v>20.584240000000001</v>
      </c>
      <c r="D2887">
        <v>42</v>
      </c>
      <c r="E2887">
        <v>0</v>
      </c>
      <c r="F2887">
        <v>0</v>
      </c>
      <c r="G2887">
        <v>8</v>
      </c>
      <c r="H2887" t="s">
        <v>10346</v>
      </c>
      <c r="I2887">
        <v>526.6875</v>
      </c>
      <c r="J2887" s="3">
        <f t="shared" si="45"/>
        <v>43746.717617152775</v>
      </c>
    </row>
    <row r="2888" spans="1:10" x14ac:dyDescent="0.25">
      <c r="A2888" s="1" t="s">
        <v>2887</v>
      </c>
      <c r="B2888">
        <v>393.75</v>
      </c>
      <c r="C2888">
        <v>20.584240000000001</v>
      </c>
      <c r="D2888">
        <v>43</v>
      </c>
      <c r="E2888">
        <v>0</v>
      </c>
      <c r="F2888">
        <v>0</v>
      </c>
      <c r="G2888">
        <v>15</v>
      </c>
      <c r="H2888" t="s">
        <v>10347</v>
      </c>
      <c r="I2888">
        <v>526.6875</v>
      </c>
      <c r="J2888" s="3">
        <f t="shared" si="45"/>
        <v>43746.717700960646</v>
      </c>
    </row>
    <row r="2889" spans="1:10" x14ac:dyDescent="0.25">
      <c r="A2889" s="1" t="s">
        <v>2888</v>
      </c>
      <c r="B2889">
        <v>393.75</v>
      </c>
      <c r="C2889">
        <v>20.584240000000001</v>
      </c>
      <c r="D2889">
        <v>43</v>
      </c>
      <c r="E2889">
        <v>0</v>
      </c>
      <c r="F2889">
        <v>0</v>
      </c>
      <c r="G2889">
        <v>20</v>
      </c>
      <c r="H2889" t="s">
        <v>10348</v>
      </c>
      <c r="I2889">
        <v>526.6875</v>
      </c>
      <c r="J2889" s="3">
        <f t="shared" si="45"/>
        <v>43746.717772372685</v>
      </c>
    </row>
    <row r="2890" spans="1:10" x14ac:dyDescent="0.25">
      <c r="A2890" s="1" t="s">
        <v>2889</v>
      </c>
      <c r="B2890">
        <v>393.75</v>
      </c>
      <c r="C2890">
        <v>20.584240000000001</v>
      </c>
      <c r="D2890">
        <v>42</v>
      </c>
      <c r="E2890">
        <v>0</v>
      </c>
      <c r="F2890">
        <v>0</v>
      </c>
      <c r="G2890">
        <v>28</v>
      </c>
      <c r="H2890" t="s">
        <v>10349</v>
      </c>
      <c r="I2890">
        <v>526.6875</v>
      </c>
      <c r="J2890" s="3">
        <f t="shared" si="45"/>
        <v>43746.71784391204</v>
      </c>
    </row>
    <row r="2891" spans="1:10" x14ac:dyDescent="0.25">
      <c r="A2891" s="1" t="s">
        <v>2890</v>
      </c>
      <c r="B2891">
        <v>393.75</v>
      </c>
      <c r="C2891">
        <v>20.584240000000001</v>
      </c>
      <c r="D2891">
        <v>42</v>
      </c>
      <c r="E2891">
        <v>0</v>
      </c>
      <c r="F2891">
        <v>0</v>
      </c>
      <c r="G2891">
        <v>21</v>
      </c>
      <c r="H2891" t="s">
        <v>10350</v>
      </c>
      <c r="I2891">
        <v>526.6875</v>
      </c>
      <c r="J2891" s="3">
        <f t="shared" si="45"/>
        <v>43746.717927129626</v>
      </c>
    </row>
    <row r="2892" spans="1:10" x14ac:dyDescent="0.25">
      <c r="A2892" s="1" t="s">
        <v>2891</v>
      </c>
      <c r="B2892">
        <v>393.75</v>
      </c>
      <c r="C2892">
        <v>20.584240000000001</v>
      </c>
      <c r="D2892">
        <v>42</v>
      </c>
      <c r="E2892">
        <v>0</v>
      </c>
      <c r="F2892">
        <v>0</v>
      </c>
      <c r="G2892">
        <v>20</v>
      </c>
      <c r="H2892" t="s">
        <v>10351</v>
      </c>
      <c r="I2892">
        <v>526.6875</v>
      </c>
      <c r="J2892" s="3">
        <f t="shared" si="45"/>
        <v>43746.718022754627</v>
      </c>
    </row>
    <row r="2893" spans="1:10" x14ac:dyDescent="0.25">
      <c r="A2893" s="1" t="s">
        <v>2892</v>
      </c>
      <c r="B2893">
        <v>393.75</v>
      </c>
      <c r="C2893">
        <v>20.531590000000001</v>
      </c>
      <c r="D2893">
        <v>41</v>
      </c>
      <c r="E2893">
        <v>0</v>
      </c>
      <c r="F2893">
        <v>0</v>
      </c>
      <c r="G2893">
        <v>25</v>
      </c>
      <c r="H2893" t="s">
        <v>10352</v>
      </c>
      <c r="I2893">
        <v>526.6875</v>
      </c>
      <c r="J2893" s="3">
        <f t="shared" si="45"/>
        <v>43746.718106307868</v>
      </c>
    </row>
    <row r="2894" spans="1:10" x14ac:dyDescent="0.25">
      <c r="A2894" s="1" t="s">
        <v>2893</v>
      </c>
      <c r="B2894">
        <v>393.75</v>
      </c>
      <c r="C2894">
        <v>20.584240000000001</v>
      </c>
      <c r="D2894">
        <v>41</v>
      </c>
      <c r="E2894">
        <v>0</v>
      </c>
      <c r="F2894">
        <v>0</v>
      </c>
      <c r="G2894">
        <v>18</v>
      </c>
      <c r="H2894" t="s">
        <v>10353</v>
      </c>
      <c r="I2894">
        <v>526.6875</v>
      </c>
      <c r="J2894" s="3">
        <f t="shared" si="45"/>
        <v>43746.718189884261</v>
      </c>
    </row>
    <row r="2895" spans="1:10" x14ac:dyDescent="0.25">
      <c r="A2895" s="1" t="s">
        <v>2894</v>
      </c>
      <c r="B2895">
        <v>393.75</v>
      </c>
      <c r="C2895">
        <v>20.584240000000001</v>
      </c>
      <c r="D2895">
        <v>42</v>
      </c>
      <c r="E2895">
        <v>0</v>
      </c>
      <c r="F2895">
        <v>0</v>
      </c>
      <c r="G2895">
        <v>20</v>
      </c>
      <c r="H2895" t="s">
        <v>10354</v>
      </c>
      <c r="I2895">
        <v>526.6875</v>
      </c>
      <c r="J2895" s="3">
        <f t="shared" si="45"/>
        <v>43746.718261261572</v>
      </c>
    </row>
    <row r="2896" spans="1:10" x14ac:dyDescent="0.25">
      <c r="A2896" s="1" t="s">
        <v>2895</v>
      </c>
      <c r="B2896">
        <v>393.75</v>
      </c>
      <c r="C2896">
        <v>20.584240000000001</v>
      </c>
      <c r="D2896">
        <v>42</v>
      </c>
      <c r="E2896">
        <v>0</v>
      </c>
      <c r="F2896">
        <v>0</v>
      </c>
      <c r="G2896">
        <v>13</v>
      </c>
      <c r="H2896" t="s">
        <v>10355</v>
      </c>
      <c r="I2896">
        <v>526.6875</v>
      </c>
      <c r="J2896" s="3">
        <f t="shared" si="45"/>
        <v>43746.718347986105</v>
      </c>
    </row>
    <row r="2897" spans="1:10" x14ac:dyDescent="0.25">
      <c r="A2897" s="1" t="s">
        <v>2896</v>
      </c>
      <c r="B2897">
        <v>393.75</v>
      </c>
      <c r="C2897">
        <v>20.584240000000001</v>
      </c>
      <c r="D2897">
        <v>42</v>
      </c>
      <c r="E2897">
        <v>0</v>
      </c>
      <c r="F2897">
        <v>0</v>
      </c>
      <c r="G2897">
        <v>15</v>
      </c>
      <c r="H2897" t="s">
        <v>10356</v>
      </c>
      <c r="I2897">
        <v>526.6875</v>
      </c>
      <c r="J2897" s="3">
        <f t="shared" si="45"/>
        <v>43746.718428449072</v>
      </c>
    </row>
    <row r="2898" spans="1:10" x14ac:dyDescent="0.25">
      <c r="A2898" s="1" t="s">
        <v>2897</v>
      </c>
      <c r="B2898">
        <v>393.75</v>
      </c>
      <c r="C2898">
        <v>20.531590000000001</v>
      </c>
      <c r="D2898">
        <v>43</v>
      </c>
      <c r="E2898">
        <v>0</v>
      </c>
      <c r="F2898">
        <v>0</v>
      </c>
      <c r="G2898">
        <v>22</v>
      </c>
      <c r="H2898" t="s">
        <v>10357</v>
      </c>
      <c r="I2898">
        <v>526.6875</v>
      </c>
      <c r="J2898" s="3">
        <f t="shared" si="45"/>
        <v>43746.718511666666</v>
      </c>
    </row>
    <row r="2899" spans="1:10" x14ac:dyDescent="0.25">
      <c r="A2899" s="1" t="s">
        <v>2898</v>
      </c>
      <c r="B2899">
        <v>393.75</v>
      </c>
      <c r="C2899">
        <v>20.584240000000001</v>
      </c>
      <c r="D2899">
        <v>43</v>
      </c>
      <c r="E2899">
        <v>0</v>
      </c>
      <c r="F2899">
        <v>0</v>
      </c>
      <c r="G2899">
        <v>23</v>
      </c>
      <c r="H2899" t="s">
        <v>10358</v>
      </c>
      <c r="I2899">
        <v>526.6875</v>
      </c>
      <c r="J2899" s="3">
        <f t="shared" si="45"/>
        <v>43746.718584340277</v>
      </c>
    </row>
    <row r="2900" spans="1:10" x14ac:dyDescent="0.25">
      <c r="A2900" s="1" t="s">
        <v>2899</v>
      </c>
      <c r="B2900">
        <v>393.75</v>
      </c>
      <c r="C2900">
        <v>20.584240000000001</v>
      </c>
      <c r="D2900">
        <v>42</v>
      </c>
      <c r="E2900">
        <v>0</v>
      </c>
      <c r="F2900">
        <v>0</v>
      </c>
      <c r="G2900">
        <v>19</v>
      </c>
      <c r="H2900" t="s">
        <v>10359</v>
      </c>
      <c r="I2900">
        <v>526.6875</v>
      </c>
      <c r="J2900" s="3">
        <f t="shared" si="45"/>
        <v>43746.718666747685</v>
      </c>
    </row>
    <row r="2901" spans="1:10" x14ac:dyDescent="0.25">
      <c r="A2901" s="1" t="s">
        <v>2900</v>
      </c>
      <c r="B2901">
        <v>393.75</v>
      </c>
      <c r="C2901">
        <v>20.584240000000001</v>
      </c>
      <c r="D2901">
        <v>41</v>
      </c>
      <c r="E2901">
        <v>0</v>
      </c>
      <c r="F2901">
        <v>0</v>
      </c>
      <c r="G2901">
        <v>19</v>
      </c>
      <c r="H2901" t="s">
        <v>10360</v>
      </c>
      <c r="I2901">
        <v>526.6875</v>
      </c>
      <c r="J2901" s="3">
        <f t="shared" si="45"/>
        <v>43746.718738055548</v>
      </c>
    </row>
    <row r="2902" spans="1:10" x14ac:dyDescent="0.25">
      <c r="A2902" s="1" t="s">
        <v>2901</v>
      </c>
      <c r="B2902">
        <v>393.75</v>
      </c>
      <c r="C2902">
        <v>20.584240000000001</v>
      </c>
      <c r="D2902">
        <v>41</v>
      </c>
      <c r="E2902">
        <v>0</v>
      </c>
      <c r="F2902">
        <v>0</v>
      </c>
      <c r="G2902">
        <v>26</v>
      </c>
      <c r="H2902" t="s">
        <v>10361</v>
      </c>
      <c r="I2902">
        <v>526.6875</v>
      </c>
      <c r="J2902" s="3">
        <f t="shared" si="45"/>
        <v>43746.718809710648</v>
      </c>
    </row>
    <row r="2903" spans="1:10" x14ac:dyDescent="0.25">
      <c r="A2903" s="1" t="s">
        <v>2902</v>
      </c>
      <c r="B2903">
        <v>393.75</v>
      </c>
      <c r="C2903">
        <v>20.584240000000001</v>
      </c>
      <c r="D2903">
        <v>42</v>
      </c>
      <c r="E2903">
        <v>0</v>
      </c>
      <c r="F2903">
        <v>0</v>
      </c>
      <c r="G2903">
        <v>28</v>
      </c>
      <c r="H2903" t="s">
        <v>10362</v>
      </c>
      <c r="I2903">
        <v>526.6875</v>
      </c>
      <c r="J2903" s="3">
        <f t="shared" si="45"/>
        <v>43746.718893368052</v>
      </c>
    </row>
    <row r="2904" spans="1:10" x14ac:dyDescent="0.25">
      <c r="A2904" s="1" t="s">
        <v>2903</v>
      </c>
      <c r="B2904">
        <v>393.75</v>
      </c>
      <c r="C2904">
        <v>20.531590000000001</v>
      </c>
      <c r="D2904">
        <v>41</v>
      </c>
      <c r="E2904">
        <v>0</v>
      </c>
      <c r="F2904">
        <v>0</v>
      </c>
      <c r="G2904">
        <v>24</v>
      </c>
      <c r="H2904" t="s">
        <v>10363</v>
      </c>
      <c r="I2904">
        <v>526.6875</v>
      </c>
      <c r="J2904" s="3">
        <f t="shared" si="45"/>
        <v>43746.718965011569</v>
      </c>
    </row>
    <row r="2905" spans="1:10" x14ac:dyDescent="0.25">
      <c r="A2905" s="1" t="s">
        <v>2904</v>
      </c>
      <c r="B2905">
        <v>393.75</v>
      </c>
      <c r="C2905">
        <v>20.531590000000001</v>
      </c>
      <c r="D2905">
        <v>43</v>
      </c>
      <c r="E2905">
        <v>0</v>
      </c>
      <c r="F2905">
        <v>0</v>
      </c>
      <c r="G2905">
        <v>21</v>
      </c>
      <c r="H2905" t="s">
        <v>10364</v>
      </c>
      <c r="I2905">
        <v>526.6875</v>
      </c>
      <c r="J2905" s="3">
        <f t="shared" si="45"/>
        <v>43746.719048368053</v>
      </c>
    </row>
    <row r="2906" spans="1:10" x14ac:dyDescent="0.25">
      <c r="A2906" s="1" t="s">
        <v>2905</v>
      </c>
      <c r="B2906">
        <v>393.75</v>
      </c>
      <c r="C2906">
        <v>20.531590000000001</v>
      </c>
      <c r="D2906">
        <v>43</v>
      </c>
      <c r="E2906">
        <v>0</v>
      </c>
      <c r="F2906">
        <v>0</v>
      </c>
      <c r="G2906">
        <v>27</v>
      </c>
      <c r="H2906" t="s">
        <v>10365</v>
      </c>
      <c r="I2906">
        <v>526.5</v>
      </c>
      <c r="J2906" s="3">
        <f t="shared" si="45"/>
        <v>43746.719131805548</v>
      </c>
    </row>
    <row r="2907" spans="1:10" x14ac:dyDescent="0.25">
      <c r="A2907" s="1" t="s">
        <v>2906</v>
      </c>
      <c r="B2907">
        <v>393.75</v>
      </c>
      <c r="C2907">
        <v>20.531590000000001</v>
      </c>
      <c r="D2907">
        <v>43</v>
      </c>
      <c r="E2907">
        <v>0</v>
      </c>
      <c r="F2907">
        <v>0</v>
      </c>
      <c r="G2907">
        <v>23</v>
      </c>
      <c r="H2907" t="s">
        <v>10366</v>
      </c>
      <c r="I2907">
        <v>526.6875</v>
      </c>
      <c r="J2907" s="3">
        <f t="shared" si="45"/>
        <v>43746.719203321758</v>
      </c>
    </row>
    <row r="2908" spans="1:10" x14ac:dyDescent="0.25">
      <c r="A2908" s="1" t="s">
        <v>2907</v>
      </c>
      <c r="B2908">
        <v>393.75</v>
      </c>
      <c r="C2908">
        <v>20.584240000000001</v>
      </c>
      <c r="D2908">
        <v>43</v>
      </c>
      <c r="E2908">
        <v>0</v>
      </c>
      <c r="F2908">
        <v>0</v>
      </c>
      <c r="G2908">
        <v>21</v>
      </c>
      <c r="H2908" t="s">
        <v>10367</v>
      </c>
      <c r="I2908">
        <v>526.6875</v>
      </c>
      <c r="J2908" s="3">
        <f t="shared" si="45"/>
        <v>43746.71928701389</v>
      </c>
    </row>
    <row r="2909" spans="1:10" x14ac:dyDescent="0.25">
      <c r="A2909" s="1" t="s">
        <v>2908</v>
      </c>
      <c r="B2909">
        <v>393.75</v>
      </c>
      <c r="C2909">
        <v>20.584240000000001</v>
      </c>
      <c r="D2909">
        <v>43</v>
      </c>
      <c r="E2909">
        <v>0</v>
      </c>
      <c r="F2909">
        <v>0</v>
      </c>
      <c r="G2909">
        <v>19</v>
      </c>
      <c r="H2909" t="s">
        <v>10368</v>
      </c>
      <c r="I2909">
        <v>526.6875</v>
      </c>
      <c r="J2909" s="3">
        <f t="shared" si="45"/>
        <v>43746.719358414346</v>
      </c>
    </row>
    <row r="2910" spans="1:10" x14ac:dyDescent="0.25">
      <c r="A2910" s="1" t="s">
        <v>2909</v>
      </c>
      <c r="B2910">
        <v>393.75</v>
      </c>
      <c r="C2910">
        <v>20.584240000000001</v>
      </c>
      <c r="D2910">
        <v>48</v>
      </c>
      <c r="E2910">
        <v>0</v>
      </c>
      <c r="F2910">
        <v>0</v>
      </c>
      <c r="G2910">
        <v>25</v>
      </c>
      <c r="H2910" t="s">
        <v>10369</v>
      </c>
      <c r="I2910">
        <v>526.6875</v>
      </c>
      <c r="J2910" s="3">
        <f t="shared" si="45"/>
        <v>43746.719441759262</v>
      </c>
    </row>
    <row r="2911" spans="1:10" x14ac:dyDescent="0.25">
      <c r="A2911" s="1" t="s">
        <v>2910</v>
      </c>
      <c r="B2911">
        <v>393.75</v>
      </c>
      <c r="C2911">
        <v>20.531590000000001</v>
      </c>
      <c r="D2911">
        <v>47</v>
      </c>
      <c r="E2911">
        <v>0</v>
      </c>
      <c r="F2911">
        <v>0</v>
      </c>
      <c r="G2911">
        <v>23</v>
      </c>
      <c r="H2911" t="s">
        <v>10370</v>
      </c>
      <c r="I2911">
        <v>526.6875</v>
      </c>
      <c r="J2911" s="3">
        <f t="shared" si="45"/>
        <v>43746.719525312503</v>
      </c>
    </row>
    <row r="2912" spans="1:10" x14ac:dyDescent="0.25">
      <c r="A2912" s="1" t="s">
        <v>2911</v>
      </c>
      <c r="B2912">
        <v>440.625</v>
      </c>
      <c r="C2912">
        <v>20.584240000000001</v>
      </c>
      <c r="D2912">
        <v>44</v>
      </c>
      <c r="E2912">
        <v>0</v>
      </c>
      <c r="F2912">
        <v>0</v>
      </c>
      <c r="G2912">
        <v>23</v>
      </c>
      <c r="H2912" t="s">
        <v>10371</v>
      </c>
      <c r="I2912">
        <v>541.125</v>
      </c>
      <c r="J2912" s="3">
        <f t="shared" si="45"/>
        <v>43746.719620682867</v>
      </c>
    </row>
    <row r="2913" spans="1:10" x14ac:dyDescent="0.25">
      <c r="A2913" s="1" t="s">
        <v>2912</v>
      </c>
      <c r="B2913">
        <v>393.75</v>
      </c>
      <c r="C2913">
        <v>20.584240000000001</v>
      </c>
      <c r="D2913">
        <v>44</v>
      </c>
      <c r="E2913">
        <v>0</v>
      </c>
      <c r="F2913">
        <v>0</v>
      </c>
      <c r="G2913">
        <v>20</v>
      </c>
      <c r="H2913" t="s">
        <v>10372</v>
      </c>
      <c r="I2913">
        <v>526.6875</v>
      </c>
      <c r="J2913" s="3">
        <f t="shared" si="45"/>
        <v>43746.719746064809</v>
      </c>
    </row>
    <row r="2914" spans="1:10" x14ac:dyDescent="0.25">
      <c r="A2914" s="1" t="s">
        <v>2913</v>
      </c>
      <c r="B2914">
        <v>393.75</v>
      </c>
      <c r="C2914">
        <v>20.584240000000001</v>
      </c>
      <c r="D2914">
        <v>43</v>
      </c>
      <c r="E2914">
        <v>0</v>
      </c>
      <c r="F2914">
        <v>0</v>
      </c>
      <c r="G2914">
        <v>23</v>
      </c>
      <c r="H2914" t="s">
        <v>10373</v>
      </c>
      <c r="I2914">
        <v>526.6875</v>
      </c>
      <c r="J2914" s="3">
        <f t="shared" si="45"/>
        <v>43746.719823333326</v>
      </c>
    </row>
    <row r="2915" spans="1:10" x14ac:dyDescent="0.25">
      <c r="A2915" s="1" t="s">
        <v>2914</v>
      </c>
      <c r="B2915">
        <v>393.75</v>
      </c>
      <c r="C2915">
        <v>20.531590000000001</v>
      </c>
      <c r="D2915">
        <v>42</v>
      </c>
      <c r="E2915">
        <v>0</v>
      </c>
      <c r="F2915">
        <v>0</v>
      </c>
      <c r="G2915">
        <v>22</v>
      </c>
      <c r="H2915" t="s">
        <v>10374</v>
      </c>
      <c r="I2915">
        <v>526.6875</v>
      </c>
      <c r="J2915" s="3">
        <f t="shared" si="45"/>
        <v>43746.719895104165</v>
      </c>
    </row>
    <row r="2916" spans="1:10" x14ac:dyDescent="0.25">
      <c r="A2916" s="1" t="s">
        <v>2915</v>
      </c>
      <c r="B2916">
        <v>393.75</v>
      </c>
      <c r="C2916">
        <v>20.531590000000001</v>
      </c>
      <c r="D2916">
        <v>42</v>
      </c>
      <c r="E2916">
        <v>0</v>
      </c>
      <c r="F2916">
        <v>0</v>
      </c>
      <c r="G2916">
        <v>12</v>
      </c>
      <c r="H2916" t="s">
        <v>10375</v>
      </c>
      <c r="I2916">
        <v>526.6875</v>
      </c>
      <c r="J2916" s="3">
        <f t="shared" si="45"/>
        <v>43746.719978553236</v>
      </c>
    </row>
    <row r="2917" spans="1:10" x14ac:dyDescent="0.25">
      <c r="A2917" s="1" t="s">
        <v>2916</v>
      </c>
      <c r="B2917">
        <v>393.75</v>
      </c>
      <c r="C2917">
        <v>20.584240000000001</v>
      </c>
      <c r="D2917">
        <v>42</v>
      </c>
      <c r="E2917">
        <v>0</v>
      </c>
      <c r="F2917">
        <v>0</v>
      </c>
      <c r="G2917">
        <v>22</v>
      </c>
      <c r="H2917" t="s">
        <v>10376</v>
      </c>
      <c r="I2917">
        <v>526.6875</v>
      </c>
      <c r="J2917" s="3">
        <f t="shared" si="45"/>
        <v>43746.720050081021</v>
      </c>
    </row>
    <row r="2918" spans="1:10" x14ac:dyDescent="0.25">
      <c r="A2918" s="1" t="s">
        <v>2917</v>
      </c>
      <c r="B2918">
        <v>393.75</v>
      </c>
      <c r="C2918">
        <v>20.584240000000001</v>
      </c>
      <c r="D2918">
        <v>43</v>
      </c>
      <c r="E2918">
        <v>0</v>
      </c>
      <c r="F2918">
        <v>0</v>
      </c>
      <c r="G2918">
        <v>23</v>
      </c>
      <c r="H2918" t="s">
        <v>10377</v>
      </c>
      <c r="I2918">
        <v>526.6875</v>
      </c>
      <c r="J2918" s="3">
        <f t="shared" si="45"/>
        <v>43746.720121597224</v>
      </c>
    </row>
    <row r="2919" spans="1:10" x14ac:dyDescent="0.25">
      <c r="A2919" s="1" t="s">
        <v>2918</v>
      </c>
      <c r="B2919">
        <v>393.75</v>
      </c>
      <c r="C2919">
        <v>20.584240000000001</v>
      </c>
      <c r="D2919">
        <v>44</v>
      </c>
      <c r="E2919">
        <v>0</v>
      </c>
      <c r="F2919">
        <v>0</v>
      </c>
      <c r="G2919">
        <v>26</v>
      </c>
      <c r="H2919" t="s">
        <v>10378</v>
      </c>
      <c r="I2919">
        <v>526.6875</v>
      </c>
      <c r="J2919" s="3">
        <f t="shared" si="45"/>
        <v>43746.720204849531</v>
      </c>
    </row>
    <row r="2920" spans="1:10" x14ac:dyDescent="0.25">
      <c r="A2920" s="1" t="s">
        <v>2919</v>
      </c>
      <c r="B2920">
        <v>393.75</v>
      </c>
      <c r="C2920">
        <v>20.584240000000001</v>
      </c>
      <c r="D2920">
        <v>44</v>
      </c>
      <c r="E2920">
        <v>0</v>
      </c>
      <c r="F2920">
        <v>0</v>
      </c>
      <c r="G2920">
        <v>29</v>
      </c>
      <c r="H2920" t="s">
        <v>10379</v>
      </c>
      <c r="I2920">
        <v>526.6875</v>
      </c>
      <c r="J2920" s="3">
        <f t="shared" si="45"/>
        <v>43746.720277326385</v>
      </c>
    </row>
    <row r="2921" spans="1:10" x14ac:dyDescent="0.25">
      <c r="A2921" s="1" t="s">
        <v>2920</v>
      </c>
      <c r="B2921">
        <v>393.75</v>
      </c>
      <c r="C2921">
        <v>20.584240000000001</v>
      </c>
      <c r="D2921">
        <v>45</v>
      </c>
      <c r="E2921">
        <v>0</v>
      </c>
      <c r="F2921">
        <v>0</v>
      </c>
      <c r="G2921">
        <v>22</v>
      </c>
      <c r="H2921" t="s">
        <v>10380</v>
      </c>
      <c r="I2921">
        <v>526.6875</v>
      </c>
      <c r="J2921" s="3">
        <f t="shared" si="45"/>
        <v>43746.720360347223</v>
      </c>
    </row>
    <row r="2922" spans="1:10" x14ac:dyDescent="0.25">
      <c r="A2922" s="1" t="s">
        <v>2921</v>
      </c>
      <c r="B2922">
        <v>412.5</v>
      </c>
      <c r="C2922">
        <v>20.584240000000001</v>
      </c>
      <c r="D2922">
        <v>44</v>
      </c>
      <c r="E2922">
        <v>0</v>
      </c>
      <c r="F2922">
        <v>0</v>
      </c>
      <c r="G2922">
        <v>20</v>
      </c>
      <c r="H2922" t="s">
        <v>10381</v>
      </c>
      <c r="I2922">
        <v>532.3125</v>
      </c>
      <c r="J2922" s="3">
        <f t="shared" si="45"/>
        <v>43746.720443611113</v>
      </c>
    </row>
    <row r="2923" spans="1:10" x14ac:dyDescent="0.25">
      <c r="A2923" s="1" t="s">
        <v>2922</v>
      </c>
      <c r="B2923">
        <v>393.75</v>
      </c>
      <c r="C2923">
        <v>20.584240000000001</v>
      </c>
      <c r="D2923">
        <v>46</v>
      </c>
      <c r="E2923">
        <v>0</v>
      </c>
      <c r="F2923">
        <v>0</v>
      </c>
      <c r="G2923">
        <v>24</v>
      </c>
      <c r="H2923" t="s">
        <v>10382</v>
      </c>
      <c r="I2923">
        <v>526.5</v>
      </c>
      <c r="J2923" s="3">
        <f t="shared" si="45"/>
        <v>43746.720526956015</v>
      </c>
    </row>
    <row r="2924" spans="1:10" x14ac:dyDescent="0.25">
      <c r="A2924" s="1" t="s">
        <v>2923</v>
      </c>
      <c r="B2924">
        <v>393.75</v>
      </c>
      <c r="C2924">
        <v>20.584240000000001</v>
      </c>
      <c r="D2924">
        <v>49</v>
      </c>
      <c r="E2924">
        <v>0</v>
      </c>
      <c r="F2924">
        <v>0</v>
      </c>
      <c r="G2924">
        <v>20</v>
      </c>
      <c r="H2924" t="s">
        <v>10383</v>
      </c>
      <c r="I2924">
        <v>526.6875</v>
      </c>
      <c r="J2924" s="3">
        <f t="shared" si="45"/>
        <v>43746.720598703701</v>
      </c>
    </row>
    <row r="2925" spans="1:10" x14ac:dyDescent="0.25">
      <c r="A2925" s="1" t="s">
        <v>2924</v>
      </c>
      <c r="B2925">
        <v>393.75</v>
      </c>
      <c r="C2925">
        <v>20.584240000000001</v>
      </c>
      <c r="D2925">
        <v>46</v>
      </c>
      <c r="E2925">
        <v>0</v>
      </c>
      <c r="F2925">
        <v>0</v>
      </c>
      <c r="G2925">
        <v>11</v>
      </c>
      <c r="H2925" t="s">
        <v>10384</v>
      </c>
      <c r="I2925">
        <v>526.5</v>
      </c>
      <c r="J2925" s="3">
        <f t="shared" si="45"/>
        <v>43746.720682268518</v>
      </c>
    </row>
    <row r="2926" spans="1:10" x14ac:dyDescent="0.25">
      <c r="A2926" s="1" t="s">
        <v>2925</v>
      </c>
      <c r="B2926">
        <v>393.75</v>
      </c>
      <c r="C2926">
        <v>20.584240000000001</v>
      </c>
      <c r="D2926">
        <v>46</v>
      </c>
      <c r="E2926">
        <v>0</v>
      </c>
      <c r="F2926">
        <v>0</v>
      </c>
      <c r="G2926">
        <v>23</v>
      </c>
      <c r="H2926" t="s">
        <v>10385</v>
      </c>
      <c r="I2926">
        <v>526.6875</v>
      </c>
      <c r="J2926" s="3">
        <f t="shared" si="45"/>
        <v>43746.720753680558</v>
      </c>
    </row>
    <row r="2927" spans="1:10" x14ac:dyDescent="0.25">
      <c r="A2927" s="1" t="s">
        <v>2926</v>
      </c>
      <c r="B2927">
        <v>393.75</v>
      </c>
      <c r="C2927">
        <v>20.531590000000001</v>
      </c>
      <c r="D2927">
        <v>47</v>
      </c>
      <c r="E2927">
        <v>0</v>
      </c>
      <c r="F2927">
        <v>0</v>
      </c>
      <c r="G2927">
        <v>19</v>
      </c>
      <c r="H2927" t="s">
        <v>10386</v>
      </c>
      <c r="I2927">
        <v>526.6875</v>
      </c>
      <c r="J2927" s="3">
        <f t="shared" si="45"/>
        <v>43746.72082519676</v>
      </c>
    </row>
    <row r="2928" spans="1:10" x14ac:dyDescent="0.25">
      <c r="A2928" s="1" t="s">
        <v>2927</v>
      </c>
      <c r="B2928">
        <v>412.5</v>
      </c>
      <c r="C2928">
        <v>20.584240000000001</v>
      </c>
      <c r="D2928">
        <v>47</v>
      </c>
      <c r="E2928">
        <v>0</v>
      </c>
      <c r="F2928">
        <v>0</v>
      </c>
      <c r="G2928">
        <v>21</v>
      </c>
      <c r="H2928" t="s">
        <v>10387</v>
      </c>
      <c r="I2928">
        <v>532.3125</v>
      </c>
      <c r="J2928" s="3">
        <f t="shared" si="45"/>
        <v>43746.720896747684</v>
      </c>
    </row>
    <row r="2929" spans="1:10" x14ac:dyDescent="0.25">
      <c r="A2929" s="1" t="s">
        <v>2928</v>
      </c>
      <c r="B2929">
        <v>393.75</v>
      </c>
      <c r="C2929">
        <v>20.584240000000001</v>
      </c>
      <c r="D2929">
        <v>47</v>
      </c>
      <c r="E2929">
        <v>0</v>
      </c>
      <c r="F2929">
        <v>0</v>
      </c>
      <c r="G2929">
        <v>17</v>
      </c>
      <c r="H2929" t="s">
        <v>10388</v>
      </c>
      <c r="I2929">
        <v>526.6875</v>
      </c>
      <c r="J2929" s="3">
        <f t="shared" si="45"/>
        <v>43746.720968611109</v>
      </c>
    </row>
    <row r="2930" spans="1:10" x14ac:dyDescent="0.25">
      <c r="A2930" s="1" t="s">
        <v>2929</v>
      </c>
      <c r="B2930">
        <v>393.75</v>
      </c>
      <c r="C2930">
        <v>20.531590000000001</v>
      </c>
      <c r="D2930">
        <v>46</v>
      </c>
      <c r="E2930">
        <v>0</v>
      </c>
      <c r="F2930">
        <v>0</v>
      </c>
      <c r="G2930">
        <v>19</v>
      </c>
      <c r="H2930" t="s">
        <v>10389</v>
      </c>
      <c r="I2930">
        <v>526.6875</v>
      </c>
      <c r="J2930" s="3">
        <f t="shared" si="45"/>
        <v>43746.721051782406</v>
      </c>
    </row>
    <row r="2931" spans="1:10" x14ac:dyDescent="0.25">
      <c r="A2931" s="1" t="s">
        <v>2930</v>
      </c>
      <c r="B2931">
        <v>393.75</v>
      </c>
      <c r="C2931">
        <v>20.531590000000001</v>
      </c>
      <c r="D2931">
        <v>45</v>
      </c>
      <c r="E2931">
        <v>0</v>
      </c>
      <c r="F2931">
        <v>0</v>
      </c>
      <c r="G2931">
        <v>24</v>
      </c>
      <c r="H2931" t="s">
        <v>10390</v>
      </c>
      <c r="I2931">
        <v>526.6875</v>
      </c>
      <c r="J2931" s="3">
        <f t="shared" si="45"/>
        <v>43746.721123206014</v>
      </c>
    </row>
    <row r="2932" spans="1:10" x14ac:dyDescent="0.25">
      <c r="A2932" s="1" t="s">
        <v>2931</v>
      </c>
      <c r="B2932">
        <v>393.75</v>
      </c>
      <c r="C2932">
        <v>20.584240000000001</v>
      </c>
      <c r="D2932">
        <v>45</v>
      </c>
      <c r="E2932">
        <v>0</v>
      </c>
      <c r="F2932">
        <v>0</v>
      </c>
      <c r="G2932">
        <v>11</v>
      </c>
      <c r="H2932" t="s">
        <v>10391</v>
      </c>
      <c r="I2932">
        <v>526.6875</v>
      </c>
      <c r="J2932" s="3">
        <f t="shared" si="45"/>
        <v>43746.721194814811</v>
      </c>
    </row>
    <row r="2933" spans="1:10" x14ac:dyDescent="0.25">
      <c r="A2933" s="1" t="s">
        <v>2932</v>
      </c>
      <c r="B2933">
        <v>393.75</v>
      </c>
      <c r="C2933">
        <v>20.584240000000001</v>
      </c>
      <c r="D2933">
        <v>45</v>
      </c>
      <c r="E2933">
        <v>0</v>
      </c>
      <c r="F2933">
        <v>0</v>
      </c>
      <c r="G2933">
        <v>23</v>
      </c>
      <c r="H2933" t="s">
        <v>10392</v>
      </c>
      <c r="I2933">
        <v>526.6875</v>
      </c>
      <c r="J2933" s="3">
        <f t="shared" si="45"/>
        <v>43746.721278391204</v>
      </c>
    </row>
    <row r="2934" spans="1:10" x14ac:dyDescent="0.25">
      <c r="A2934" s="1" t="s">
        <v>2933</v>
      </c>
      <c r="B2934">
        <v>437.5</v>
      </c>
      <c r="C2934">
        <v>20.584240000000001</v>
      </c>
      <c r="D2934">
        <v>44</v>
      </c>
      <c r="E2934">
        <v>0</v>
      </c>
      <c r="F2934">
        <v>0</v>
      </c>
      <c r="G2934">
        <v>28</v>
      </c>
      <c r="H2934" t="s">
        <v>10393</v>
      </c>
      <c r="I2934">
        <v>540.75</v>
      </c>
      <c r="J2934" s="3">
        <f t="shared" si="45"/>
        <v>43746.721361851851</v>
      </c>
    </row>
    <row r="2935" spans="1:10" x14ac:dyDescent="0.25">
      <c r="A2935" s="1" t="s">
        <v>2934</v>
      </c>
      <c r="B2935">
        <v>393.75</v>
      </c>
      <c r="C2935">
        <v>20.531590000000001</v>
      </c>
      <c r="D2935">
        <v>41</v>
      </c>
      <c r="E2935">
        <v>0</v>
      </c>
      <c r="F2935">
        <v>0</v>
      </c>
      <c r="G2935">
        <v>24</v>
      </c>
      <c r="H2935" t="s">
        <v>10394</v>
      </c>
      <c r="I2935">
        <v>526.6875</v>
      </c>
      <c r="J2935" s="3">
        <f t="shared" si="45"/>
        <v>43746.721445416661</v>
      </c>
    </row>
    <row r="2936" spans="1:10" x14ac:dyDescent="0.25">
      <c r="A2936" s="1" t="s">
        <v>2935</v>
      </c>
      <c r="B2936">
        <v>393.75</v>
      </c>
      <c r="C2936">
        <v>20.584240000000001</v>
      </c>
      <c r="D2936">
        <v>42</v>
      </c>
      <c r="E2936">
        <v>0</v>
      </c>
      <c r="F2936">
        <v>0</v>
      </c>
      <c r="G2936">
        <v>21</v>
      </c>
      <c r="H2936" t="s">
        <v>10395</v>
      </c>
      <c r="I2936">
        <v>526.6875</v>
      </c>
      <c r="J2936" s="3">
        <f t="shared" si="45"/>
        <v>43746.721528749993</v>
      </c>
    </row>
    <row r="2937" spans="1:10" x14ac:dyDescent="0.25">
      <c r="A2937" s="1" t="s">
        <v>2936</v>
      </c>
      <c r="B2937">
        <v>393.75</v>
      </c>
      <c r="C2937">
        <v>20.531590000000001</v>
      </c>
      <c r="D2937">
        <v>43</v>
      </c>
      <c r="E2937">
        <v>0</v>
      </c>
      <c r="F2937">
        <v>0</v>
      </c>
      <c r="G2937">
        <v>30</v>
      </c>
      <c r="H2937" t="s">
        <v>10396</v>
      </c>
      <c r="I2937">
        <v>526.6875</v>
      </c>
      <c r="J2937" s="3">
        <f t="shared" si="45"/>
        <v>43746.721622893521</v>
      </c>
    </row>
    <row r="2938" spans="1:10" x14ac:dyDescent="0.25">
      <c r="A2938" s="1" t="s">
        <v>2937</v>
      </c>
      <c r="B2938">
        <v>393.75</v>
      </c>
      <c r="C2938">
        <v>20.584240000000001</v>
      </c>
      <c r="D2938">
        <v>45</v>
      </c>
      <c r="E2938">
        <v>0</v>
      </c>
      <c r="F2938">
        <v>0</v>
      </c>
      <c r="G2938">
        <v>20</v>
      </c>
      <c r="H2938" t="s">
        <v>10397</v>
      </c>
      <c r="I2938">
        <v>526.5</v>
      </c>
      <c r="J2938" s="3">
        <f t="shared" si="45"/>
        <v>43746.721695752312</v>
      </c>
    </row>
    <row r="2939" spans="1:10" x14ac:dyDescent="0.25">
      <c r="A2939" s="1" t="s">
        <v>2938</v>
      </c>
      <c r="B2939">
        <v>415.625</v>
      </c>
      <c r="C2939">
        <v>20.584240000000001</v>
      </c>
      <c r="D2939">
        <v>45</v>
      </c>
      <c r="E2939">
        <v>0</v>
      </c>
      <c r="F2939">
        <v>0</v>
      </c>
      <c r="G2939">
        <v>27</v>
      </c>
      <c r="H2939" t="s">
        <v>10398</v>
      </c>
      <c r="I2939">
        <v>533.625</v>
      </c>
      <c r="J2939" s="3">
        <f t="shared" si="45"/>
        <v>43746.721767164352</v>
      </c>
    </row>
    <row r="2940" spans="1:10" x14ac:dyDescent="0.25">
      <c r="A2940" s="1" t="s">
        <v>2939</v>
      </c>
      <c r="B2940">
        <v>393.75</v>
      </c>
      <c r="C2940">
        <v>20.531590000000001</v>
      </c>
      <c r="D2940">
        <v>47</v>
      </c>
      <c r="E2940">
        <v>0</v>
      </c>
      <c r="F2940">
        <v>0</v>
      </c>
      <c r="G2940">
        <v>22</v>
      </c>
      <c r="H2940" t="s">
        <v>10399</v>
      </c>
      <c r="I2940">
        <v>526.6875</v>
      </c>
      <c r="J2940" s="3">
        <f t="shared" si="45"/>
        <v>43746.721838946753</v>
      </c>
    </row>
    <row r="2941" spans="1:10" x14ac:dyDescent="0.25">
      <c r="A2941" s="1" t="s">
        <v>2940</v>
      </c>
      <c r="B2941">
        <v>393.75</v>
      </c>
      <c r="C2941">
        <v>20.584240000000001</v>
      </c>
      <c r="D2941">
        <v>49</v>
      </c>
      <c r="E2941">
        <v>0</v>
      </c>
      <c r="F2941">
        <v>0</v>
      </c>
      <c r="G2941">
        <v>31</v>
      </c>
      <c r="H2941" t="s">
        <v>10400</v>
      </c>
      <c r="I2941">
        <v>526.6875</v>
      </c>
      <c r="J2941" s="3">
        <f t="shared" si="45"/>
        <v>43746.721910347223</v>
      </c>
    </row>
    <row r="2942" spans="1:10" x14ac:dyDescent="0.25">
      <c r="A2942" s="1" t="s">
        <v>2941</v>
      </c>
      <c r="B2942">
        <v>393.75</v>
      </c>
      <c r="C2942">
        <v>20.584240000000001</v>
      </c>
      <c r="D2942">
        <v>49</v>
      </c>
      <c r="E2942">
        <v>0</v>
      </c>
      <c r="F2942">
        <v>0</v>
      </c>
      <c r="G2942">
        <v>29</v>
      </c>
      <c r="H2942" t="s">
        <v>10401</v>
      </c>
      <c r="I2942">
        <v>526.6875</v>
      </c>
      <c r="J2942" s="3">
        <f t="shared" si="45"/>
        <v>43746.721981874995</v>
      </c>
    </row>
    <row r="2943" spans="1:10" x14ac:dyDescent="0.25">
      <c r="A2943" s="1" t="s">
        <v>2942</v>
      </c>
      <c r="B2943">
        <v>393.75</v>
      </c>
      <c r="C2943">
        <v>20.531590000000001</v>
      </c>
      <c r="D2943">
        <v>50</v>
      </c>
      <c r="E2943">
        <v>0</v>
      </c>
      <c r="F2943">
        <v>0</v>
      </c>
      <c r="G2943">
        <v>31</v>
      </c>
      <c r="H2943" t="s">
        <v>10402</v>
      </c>
      <c r="I2943">
        <v>526.5</v>
      </c>
      <c r="J2943" s="3">
        <f t="shared" si="45"/>
        <v>43746.722065439812</v>
      </c>
    </row>
    <row r="2944" spans="1:10" x14ac:dyDescent="0.25">
      <c r="A2944" s="1" t="s">
        <v>2943</v>
      </c>
      <c r="B2944">
        <v>393.75</v>
      </c>
      <c r="C2944">
        <v>20.584240000000001</v>
      </c>
      <c r="D2944">
        <v>49</v>
      </c>
      <c r="E2944">
        <v>0</v>
      </c>
      <c r="F2944">
        <v>0</v>
      </c>
      <c r="G2944">
        <v>26</v>
      </c>
      <c r="H2944" t="s">
        <v>10403</v>
      </c>
      <c r="I2944">
        <v>526.6875</v>
      </c>
      <c r="J2944" s="3">
        <f t="shared" si="45"/>
        <v>43746.722148888883</v>
      </c>
    </row>
    <row r="2945" spans="1:10" x14ac:dyDescent="0.25">
      <c r="A2945" s="1" t="s">
        <v>2944</v>
      </c>
      <c r="B2945">
        <v>393.75</v>
      </c>
      <c r="C2945">
        <v>20.584240000000001</v>
      </c>
      <c r="D2945">
        <v>48</v>
      </c>
      <c r="E2945">
        <v>0</v>
      </c>
      <c r="F2945">
        <v>0</v>
      </c>
      <c r="G2945">
        <v>32</v>
      </c>
      <c r="H2945" t="s">
        <v>10404</v>
      </c>
      <c r="I2945">
        <v>526.5</v>
      </c>
      <c r="J2945" s="3">
        <f t="shared" si="45"/>
        <v>43746.7222324537</v>
      </c>
    </row>
    <row r="2946" spans="1:10" x14ac:dyDescent="0.25">
      <c r="A2946" s="1" t="s">
        <v>2945</v>
      </c>
      <c r="B2946">
        <v>393.75</v>
      </c>
      <c r="C2946">
        <v>20.584240000000001</v>
      </c>
      <c r="D2946">
        <v>48</v>
      </c>
      <c r="E2946">
        <v>0</v>
      </c>
      <c r="F2946">
        <v>0</v>
      </c>
      <c r="G2946">
        <v>23</v>
      </c>
      <c r="H2946" t="s">
        <v>10405</v>
      </c>
      <c r="I2946">
        <v>526.6875</v>
      </c>
      <c r="J2946" s="3">
        <f t="shared" si="45"/>
        <v>43746.722315775456</v>
      </c>
    </row>
    <row r="2947" spans="1:10" x14ac:dyDescent="0.25">
      <c r="A2947" s="1" t="s">
        <v>2946</v>
      </c>
      <c r="B2947">
        <v>393.75</v>
      </c>
      <c r="C2947">
        <v>20.584240000000001</v>
      </c>
      <c r="D2947">
        <v>48</v>
      </c>
      <c r="E2947">
        <v>0</v>
      </c>
      <c r="F2947">
        <v>0</v>
      </c>
      <c r="G2947">
        <v>31</v>
      </c>
      <c r="H2947" t="s">
        <v>10406</v>
      </c>
      <c r="I2947">
        <v>526.6875</v>
      </c>
      <c r="J2947" s="3">
        <f t="shared" ref="J2947:J3010" si="46">(H2947/86400000)+25569+(7/24)</f>
        <v>43746.722399351849</v>
      </c>
    </row>
    <row r="2948" spans="1:10" x14ac:dyDescent="0.25">
      <c r="A2948" s="1" t="s">
        <v>2947</v>
      </c>
      <c r="B2948">
        <v>393.75</v>
      </c>
      <c r="C2948">
        <v>20.584240000000001</v>
      </c>
      <c r="D2948">
        <v>48</v>
      </c>
      <c r="E2948">
        <v>0</v>
      </c>
      <c r="F2948">
        <v>0</v>
      </c>
      <c r="G2948">
        <v>21</v>
      </c>
      <c r="H2948" t="s">
        <v>10407</v>
      </c>
      <c r="I2948">
        <v>526.5</v>
      </c>
      <c r="J2948" s="3">
        <f t="shared" si="46"/>
        <v>43746.722482442128</v>
      </c>
    </row>
    <row r="2949" spans="1:10" x14ac:dyDescent="0.25">
      <c r="A2949" s="1" t="s">
        <v>2948</v>
      </c>
      <c r="B2949">
        <v>393.75</v>
      </c>
      <c r="C2949">
        <v>20.531590000000001</v>
      </c>
      <c r="D2949">
        <v>48</v>
      </c>
      <c r="E2949">
        <v>0</v>
      </c>
      <c r="F2949">
        <v>0</v>
      </c>
      <c r="G2949">
        <v>27</v>
      </c>
      <c r="H2949" t="s">
        <v>10408</v>
      </c>
      <c r="I2949">
        <v>526.6875</v>
      </c>
      <c r="J2949" s="3">
        <f t="shared" si="46"/>
        <v>43746.722554097221</v>
      </c>
    </row>
    <row r="2950" spans="1:10" x14ac:dyDescent="0.25">
      <c r="A2950" s="1" t="s">
        <v>2949</v>
      </c>
      <c r="B2950">
        <v>393.75</v>
      </c>
      <c r="C2950">
        <v>20.584240000000001</v>
      </c>
      <c r="D2950">
        <v>48</v>
      </c>
      <c r="E2950">
        <v>0</v>
      </c>
      <c r="F2950">
        <v>0</v>
      </c>
      <c r="G2950">
        <v>23</v>
      </c>
      <c r="H2950" t="s">
        <v>10409</v>
      </c>
      <c r="I2950">
        <v>526.6875</v>
      </c>
      <c r="J2950" s="3">
        <f t="shared" si="46"/>
        <v>43746.722638009254</v>
      </c>
    </row>
    <row r="2951" spans="1:10" x14ac:dyDescent="0.25">
      <c r="A2951" s="1" t="s">
        <v>2950</v>
      </c>
      <c r="B2951">
        <v>393.75</v>
      </c>
      <c r="C2951">
        <v>20.531590000000001</v>
      </c>
      <c r="D2951">
        <v>48</v>
      </c>
      <c r="E2951">
        <v>0</v>
      </c>
      <c r="F2951">
        <v>0</v>
      </c>
      <c r="G2951">
        <v>20</v>
      </c>
      <c r="H2951" t="s">
        <v>10410</v>
      </c>
      <c r="I2951">
        <v>526.6875</v>
      </c>
      <c r="J2951" s="3">
        <f t="shared" si="46"/>
        <v>43746.722708969908</v>
      </c>
    </row>
    <row r="2952" spans="1:10" x14ac:dyDescent="0.25">
      <c r="A2952" s="1" t="s">
        <v>2951</v>
      </c>
      <c r="B2952">
        <v>393.75</v>
      </c>
      <c r="C2952">
        <v>20.584240000000001</v>
      </c>
      <c r="D2952">
        <v>47</v>
      </c>
      <c r="E2952">
        <v>0</v>
      </c>
      <c r="F2952">
        <v>0</v>
      </c>
      <c r="G2952">
        <v>27</v>
      </c>
      <c r="H2952" t="s">
        <v>10411</v>
      </c>
      <c r="I2952">
        <v>526.5</v>
      </c>
      <c r="J2952" s="3">
        <f t="shared" si="46"/>
        <v>43746.722780949072</v>
      </c>
    </row>
    <row r="2953" spans="1:10" x14ac:dyDescent="0.25">
      <c r="A2953" s="1" t="s">
        <v>2952</v>
      </c>
      <c r="B2953">
        <v>393.75</v>
      </c>
      <c r="C2953">
        <v>20.584240000000001</v>
      </c>
      <c r="D2953">
        <v>47</v>
      </c>
      <c r="E2953">
        <v>0</v>
      </c>
      <c r="F2953">
        <v>0</v>
      </c>
      <c r="G2953">
        <v>22</v>
      </c>
      <c r="H2953" t="s">
        <v>10412</v>
      </c>
      <c r="I2953">
        <v>526.6875</v>
      </c>
      <c r="J2953" s="3">
        <f t="shared" si="46"/>
        <v>43746.722852361105</v>
      </c>
    </row>
    <row r="2954" spans="1:10" x14ac:dyDescent="0.25">
      <c r="A2954" s="1" t="s">
        <v>2953</v>
      </c>
      <c r="B2954">
        <v>393.75</v>
      </c>
      <c r="C2954">
        <v>20.584240000000001</v>
      </c>
      <c r="D2954">
        <v>46</v>
      </c>
      <c r="E2954">
        <v>0</v>
      </c>
      <c r="F2954">
        <v>0</v>
      </c>
      <c r="G2954">
        <v>16</v>
      </c>
      <c r="H2954" t="s">
        <v>10413</v>
      </c>
      <c r="I2954">
        <v>526.6875</v>
      </c>
      <c r="J2954" s="3">
        <f t="shared" si="46"/>
        <v>43746.722935914346</v>
      </c>
    </row>
    <row r="2955" spans="1:10" x14ac:dyDescent="0.25">
      <c r="A2955" s="1" t="s">
        <v>2954</v>
      </c>
      <c r="B2955">
        <v>393.75</v>
      </c>
      <c r="C2955">
        <v>20.584240000000001</v>
      </c>
      <c r="D2955">
        <v>45</v>
      </c>
      <c r="E2955">
        <v>0</v>
      </c>
      <c r="F2955">
        <v>0</v>
      </c>
      <c r="G2955">
        <v>18</v>
      </c>
      <c r="H2955" t="s">
        <v>10414</v>
      </c>
      <c r="I2955">
        <v>526.6875</v>
      </c>
      <c r="J2955" s="3">
        <f t="shared" si="46"/>
        <v>43746.723019467587</v>
      </c>
    </row>
    <row r="2956" spans="1:10" x14ac:dyDescent="0.25">
      <c r="A2956" s="1" t="s">
        <v>2955</v>
      </c>
      <c r="B2956">
        <v>393.75</v>
      </c>
      <c r="C2956">
        <v>20.531590000000001</v>
      </c>
      <c r="D2956">
        <v>45</v>
      </c>
      <c r="E2956">
        <v>0</v>
      </c>
      <c r="F2956">
        <v>0</v>
      </c>
      <c r="G2956">
        <v>21</v>
      </c>
      <c r="H2956" t="s">
        <v>10415</v>
      </c>
      <c r="I2956">
        <v>526.6875</v>
      </c>
      <c r="J2956" s="3">
        <f t="shared" si="46"/>
        <v>43746.723090914347</v>
      </c>
    </row>
    <row r="2957" spans="1:10" x14ac:dyDescent="0.25">
      <c r="A2957" s="1" t="s">
        <v>2956</v>
      </c>
      <c r="B2957">
        <v>415.625</v>
      </c>
      <c r="C2957">
        <v>20.584240000000001</v>
      </c>
      <c r="D2957">
        <v>46</v>
      </c>
      <c r="E2957">
        <v>0</v>
      </c>
      <c r="F2957">
        <v>0</v>
      </c>
      <c r="G2957">
        <v>21</v>
      </c>
      <c r="H2957" t="s">
        <v>10416</v>
      </c>
      <c r="I2957">
        <v>533.4375</v>
      </c>
      <c r="J2957" s="3">
        <f t="shared" si="46"/>
        <v>43746.723174340274</v>
      </c>
    </row>
    <row r="2958" spans="1:10" x14ac:dyDescent="0.25">
      <c r="A2958" s="1" t="s">
        <v>2957</v>
      </c>
      <c r="B2958">
        <v>393.75</v>
      </c>
      <c r="C2958">
        <v>20.531590000000001</v>
      </c>
      <c r="D2958">
        <v>46</v>
      </c>
      <c r="E2958">
        <v>0</v>
      </c>
      <c r="F2958">
        <v>0</v>
      </c>
      <c r="G2958">
        <v>27</v>
      </c>
      <c r="H2958" t="s">
        <v>10417</v>
      </c>
      <c r="I2958">
        <v>526.6875</v>
      </c>
      <c r="J2958" s="3">
        <f t="shared" si="46"/>
        <v>43746.723257916667</v>
      </c>
    </row>
    <row r="2959" spans="1:10" x14ac:dyDescent="0.25">
      <c r="A2959" s="1" t="s">
        <v>2958</v>
      </c>
      <c r="B2959">
        <v>393.75</v>
      </c>
      <c r="C2959">
        <v>20.531590000000001</v>
      </c>
      <c r="D2959">
        <v>46</v>
      </c>
      <c r="E2959">
        <v>0</v>
      </c>
      <c r="F2959">
        <v>0</v>
      </c>
      <c r="G2959">
        <v>25</v>
      </c>
      <c r="H2959" t="s">
        <v>10418</v>
      </c>
      <c r="I2959">
        <v>526.6875</v>
      </c>
      <c r="J2959" s="3">
        <f t="shared" si="46"/>
        <v>43746.723341354162</v>
      </c>
    </row>
    <row r="2960" spans="1:10" x14ac:dyDescent="0.25">
      <c r="A2960" s="1" t="s">
        <v>2959</v>
      </c>
      <c r="B2960">
        <v>393.75</v>
      </c>
      <c r="C2960">
        <v>20.531590000000001</v>
      </c>
      <c r="D2960">
        <v>45</v>
      </c>
      <c r="E2960">
        <v>0</v>
      </c>
      <c r="F2960">
        <v>0</v>
      </c>
      <c r="G2960">
        <v>19</v>
      </c>
      <c r="H2960" t="s">
        <v>10419</v>
      </c>
      <c r="I2960">
        <v>526.6875</v>
      </c>
      <c r="J2960" s="3">
        <f t="shared" si="46"/>
        <v>43746.723412881947</v>
      </c>
    </row>
    <row r="2961" spans="1:10" x14ac:dyDescent="0.25">
      <c r="A2961" s="1" t="s">
        <v>2960</v>
      </c>
      <c r="B2961">
        <v>393.75</v>
      </c>
      <c r="C2961">
        <v>20.531590000000001</v>
      </c>
      <c r="D2961">
        <v>45</v>
      </c>
      <c r="E2961">
        <v>0</v>
      </c>
      <c r="F2961">
        <v>0</v>
      </c>
      <c r="G2961">
        <v>22</v>
      </c>
      <c r="H2961" t="s">
        <v>10420</v>
      </c>
      <c r="I2961">
        <v>526.6875</v>
      </c>
      <c r="J2961" s="3">
        <f t="shared" si="46"/>
        <v>43746.723484421294</v>
      </c>
    </row>
    <row r="2962" spans="1:10" x14ac:dyDescent="0.25">
      <c r="A2962" s="1" t="s">
        <v>2961</v>
      </c>
      <c r="B2962">
        <v>393.75</v>
      </c>
      <c r="C2962">
        <v>20.584240000000001</v>
      </c>
      <c r="D2962">
        <v>44</v>
      </c>
      <c r="E2962">
        <v>0</v>
      </c>
      <c r="F2962">
        <v>0</v>
      </c>
      <c r="G2962">
        <v>27</v>
      </c>
      <c r="H2962" t="s">
        <v>10421</v>
      </c>
      <c r="I2962">
        <v>526.6875</v>
      </c>
      <c r="J2962" s="3">
        <f t="shared" si="46"/>
        <v>43746.723567650457</v>
      </c>
    </row>
    <row r="2963" spans="1:10" x14ac:dyDescent="0.25">
      <c r="A2963" s="1" t="s">
        <v>2962</v>
      </c>
      <c r="B2963">
        <v>393.75</v>
      </c>
      <c r="C2963">
        <v>20.584240000000001</v>
      </c>
      <c r="D2963">
        <v>44</v>
      </c>
      <c r="E2963">
        <v>0</v>
      </c>
      <c r="F2963">
        <v>0</v>
      </c>
      <c r="G2963">
        <v>26</v>
      </c>
      <c r="H2963" t="s">
        <v>10422</v>
      </c>
      <c r="I2963">
        <v>526.6875</v>
      </c>
      <c r="J2963" s="3">
        <f t="shared" si="46"/>
        <v>43746.723663391203</v>
      </c>
    </row>
    <row r="2964" spans="1:10" x14ac:dyDescent="0.25">
      <c r="A2964" s="1" t="s">
        <v>2963</v>
      </c>
      <c r="B2964">
        <v>393.75</v>
      </c>
      <c r="C2964">
        <v>20.584240000000001</v>
      </c>
      <c r="D2964">
        <v>45</v>
      </c>
      <c r="E2964">
        <v>0</v>
      </c>
      <c r="F2964">
        <v>0</v>
      </c>
      <c r="G2964">
        <v>27</v>
      </c>
      <c r="H2964" t="s">
        <v>10423</v>
      </c>
      <c r="I2964">
        <v>526.5</v>
      </c>
      <c r="J2964" s="3">
        <f t="shared" si="46"/>
        <v>43746.723746851851</v>
      </c>
    </row>
    <row r="2965" spans="1:10" x14ac:dyDescent="0.25">
      <c r="A2965" s="1" t="s">
        <v>2964</v>
      </c>
      <c r="B2965">
        <v>393.75</v>
      </c>
      <c r="C2965">
        <v>20.584240000000001</v>
      </c>
      <c r="D2965">
        <v>45</v>
      </c>
      <c r="E2965">
        <v>0</v>
      </c>
      <c r="F2965">
        <v>0</v>
      </c>
      <c r="G2965">
        <v>25</v>
      </c>
      <c r="H2965" t="s">
        <v>10424</v>
      </c>
      <c r="I2965">
        <v>526.6875</v>
      </c>
      <c r="J2965" s="3">
        <f t="shared" si="46"/>
        <v>43746.723830393516</v>
      </c>
    </row>
    <row r="2966" spans="1:10" x14ac:dyDescent="0.25">
      <c r="A2966" s="1" t="s">
        <v>2965</v>
      </c>
      <c r="B2966">
        <v>393.75</v>
      </c>
      <c r="C2966">
        <v>20.531590000000001</v>
      </c>
      <c r="D2966">
        <v>45</v>
      </c>
      <c r="E2966">
        <v>0</v>
      </c>
      <c r="F2966">
        <v>0</v>
      </c>
      <c r="G2966">
        <v>31</v>
      </c>
      <c r="H2966" t="s">
        <v>10425</v>
      </c>
      <c r="I2966">
        <v>526.6875</v>
      </c>
      <c r="J2966" s="3">
        <f t="shared" si="46"/>
        <v>43746.723925752311</v>
      </c>
    </row>
    <row r="2967" spans="1:10" x14ac:dyDescent="0.25">
      <c r="A2967" s="1" t="s">
        <v>2966</v>
      </c>
      <c r="B2967">
        <v>393.75</v>
      </c>
      <c r="C2967">
        <v>20.531590000000001</v>
      </c>
      <c r="D2967">
        <v>45</v>
      </c>
      <c r="E2967">
        <v>0</v>
      </c>
      <c r="F2967">
        <v>0</v>
      </c>
      <c r="G2967">
        <v>29</v>
      </c>
      <c r="H2967" t="s">
        <v>10426</v>
      </c>
      <c r="I2967">
        <v>526.6875</v>
      </c>
      <c r="J2967" s="3">
        <f t="shared" si="46"/>
        <v>43746.724018993053</v>
      </c>
    </row>
    <row r="2968" spans="1:10" x14ac:dyDescent="0.25">
      <c r="A2968" s="1" t="s">
        <v>2967</v>
      </c>
      <c r="B2968">
        <v>393.75</v>
      </c>
      <c r="C2968">
        <v>20.531590000000001</v>
      </c>
      <c r="D2968">
        <v>45</v>
      </c>
      <c r="E2968">
        <v>0</v>
      </c>
      <c r="F2968">
        <v>0</v>
      </c>
      <c r="G2968">
        <v>32</v>
      </c>
      <c r="H2968" t="s">
        <v>10427</v>
      </c>
      <c r="I2968">
        <v>526.5</v>
      </c>
      <c r="J2968" s="3">
        <f t="shared" si="46"/>
        <v>43746.724092662036</v>
      </c>
    </row>
    <row r="2969" spans="1:10" x14ac:dyDescent="0.25">
      <c r="A2969" s="1" t="s">
        <v>2968</v>
      </c>
      <c r="B2969">
        <v>393.75</v>
      </c>
      <c r="C2969">
        <v>20.584240000000001</v>
      </c>
      <c r="D2969">
        <v>45</v>
      </c>
      <c r="E2969">
        <v>0</v>
      </c>
      <c r="F2969">
        <v>0</v>
      </c>
      <c r="G2969">
        <v>30</v>
      </c>
      <c r="H2969" t="s">
        <v>10428</v>
      </c>
      <c r="I2969">
        <v>526.6875</v>
      </c>
      <c r="J2969" s="3">
        <f t="shared" si="46"/>
        <v>43746.724163969906</v>
      </c>
    </row>
    <row r="2970" spans="1:10" x14ac:dyDescent="0.25">
      <c r="A2970" s="1" t="s">
        <v>2969</v>
      </c>
      <c r="B2970">
        <v>393.75</v>
      </c>
      <c r="C2970">
        <v>20.584240000000001</v>
      </c>
      <c r="D2970">
        <v>45</v>
      </c>
      <c r="E2970">
        <v>0</v>
      </c>
      <c r="F2970">
        <v>0</v>
      </c>
      <c r="G2970">
        <v>36</v>
      </c>
      <c r="H2970" t="s">
        <v>10429</v>
      </c>
      <c r="I2970">
        <v>526.6875</v>
      </c>
      <c r="J2970" s="3">
        <f t="shared" si="46"/>
        <v>43746.724247673606</v>
      </c>
    </row>
    <row r="2971" spans="1:10" x14ac:dyDescent="0.25">
      <c r="A2971" s="1" t="s">
        <v>2970</v>
      </c>
      <c r="B2971">
        <v>393.75</v>
      </c>
      <c r="C2971">
        <v>20.531590000000001</v>
      </c>
      <c r="D2971">
        <v>45</v>
      </c>
      <c r="E2971">
        <v>0</v>
      </c>
      <c r="F2971">
        <v>0</v>
      </c>
      <c r="G2971">
        <v>31</v>
      </c>
      <c r="H2971" t="s">
        <v>10430</v>
      </c>
      <c r="I2971">
        <v>526.6875</v>
      </c>
      <c r="J2971" s="3">
        <f t="shared" si="46"/>
        <v>43746.724319039349</v>
      </c>
    </row>
    <row r="2972" spans="1:10" x14ac:dyDescent="0.25">
      <c r="A2972" s="1" t="s">
        <v>2971</v>
      </c>
      <c r="B2972">
        <v>393.75</v>
      </c>
      <c r="C2972">
        <v>20.584240000000001</v>
      </c>
      <c r="D2972">
        <v>49</v>
      </c>
      <c r="E2972">
        <v>0</v>
      </c>
      <c r="F2972">
        <v>0</v>
      </c>
      <c r="G2972">
        <v>27</v>
      </c>
      <c r="H2972" t="s">
        <v>10431</v>
      </c>
      <c r="I2972">
        <v>526.6875</v>
      </c>
      <c r="J2972" s="3">
        <f t="shared" si="46"/>
        <v>43746.724414641205</v>
      </c>
    </row>
    <row r="2973" spans="1:10" x14ac:dyDescent="0.25">
      <c r="A2973" s="1" t="s">
        <v>2972</v>
      </c>
      <c r="B2973">
        <v>393.75</v>
      </c>
      <c r="C2973">
        <v>20.531590000000001</v>
      </c>
      <c r="D2973">
        <v>50</v>
      </c>
      <c r="E2973">
        <v>0</v>
      </c>
      <c r="F2973">
        <v>0</v>
      </c>
      <c r="G2973">
        <v>23</v>
      </c>
      <c r="H2973" t="s">
        <v>10432</v>
      </c>
      <c r="I2973">
        <v>526.5</v>
      </c>
      <c r="J2973" s="3">
        <f t="shared" si="46"/>
        <v>43746.724486180552</v>
      </c>
    </row>
    <row r="2974" spans="1:10" x14ac:dyDescent="0.25">
      <c r="A2974" s="1" t="s">
        <v>2973</v>
      </c>
      <c r="B2974">
        <v>393.75</v>
      </c>
      <c r="C2974">
        <v>20.584240000000001</v>
      </c>
      <c r="D2974">
        <v>49</v>
      </c>
      <c r="E2974">
        <v>0</v>
      </c>
      <c r="F2974">
        <v>0</v>
      </c>
      <c r="G2974">
        <v>29</v>
      </c>
      <c r="H2974" t="s">
        <v>10433</v>
      </c>
      <c r="I2974">
        <v>526.6875</v>
      </c>
      <c r="J2974" s="3">
        <f t="shared" si="46"/>
        <v>43746.724569745369</v>
      </c>
    </row>
    <row r="2975" spans="1:10" x14ac:dyDescent="0.25">
      <c r="A2975" s="1" t="s">
        <v>2974</v>
      </c>
      <c r="B2975">
        <v>393.75</v>
      </c>
      <c r="C2975">
        <v>20.584240000000001</v>
      </c>
      <c r="D2975">
        <v>50</v>
      </c>
      <c r="E2975">
        <v>0</v>
      </c>
      <c r="F2975">
        <v>0</v>
      </c>
      <c r="G2975">
        <v>36</v>
      </c>
      <c r="H2975" t="s">
        <v>10434</v>
      </c>
      <c r="I2975">
        <v>526.6875</v>
      </c>
      <c r="J2975" s="3">
        <f t="shared" si="46"/>
        <v>43746.724659756939</v>
      </c>
    </row>
    <row r="2976" spans="1:10" x14ac:dyDescent="0.25">
      <c r="A2976" s="1" t="s">
        <v>2975</v>
      </c>
      <c r="B2976">
        <v>393.75</v>
      </c>
      <c r="C2976">
        <v>20.584240000000001</v>
      </c>
      <c r="D2976">
        <v>50</v>
      </c>
      <c r="E2976">
        <v>0</v>
      </c>
      <c r="F2976">
        <v>0</v>
      </c>
      <c r="G2976">
        <v>28</v>
      </c>
      <c r="H2976" t="s">
        <v>10435</v>
      </c>
      <c r="I2976">
        <v>526.6875</v>
      </c>
      <c r="J2976" s="3">
        <f t="shared" si="46"/>
        <v>43746.724736643511</v>
      </c>
    </row>
    <row r="2977" spans="1:10" x14ac:dyDescent="0.25">
      <c r="A2977" s="1" t="s">
        <v>2976</v>
      </c>
      <c r="B2977">
        <v>393.75</v>
      </c>
      <c r="C2977">
        <v>20.584240000000001</v>
      </c>
      <c r="D2977">
        <v>50</v>
      </c>
      <c r="E2977">
        <v>0</v>
      </c>
      <c r="F2977">
        <v>0</v>
      </c>
      <c r="G2977">
        <v>31</v>
      </c>
      <c r="H2977" t="s">
        <v>10436</v>
      </c>
      <c r="I2977">
        <v>526.6875</v>
      </c>
      <c r="J2977" s="3">
        <f t="shared" si="46"/>
        <v>43746.724820324067</v>
      </c>
    </row>
    <row r="2978" spans="1:10" x14ac:dyDescent="0.25">
      <c r="A2978" s="1" t="s">
        <v>2977</v>
      </c>
      <c r="B2978">
        <v>393.75</v>
      </c>
      <c r="C2978">
        <v>20.584240000000001</v>
      </c>
      <c r="D2978">
        <v>49</v>
      </c>
      <c r="E2978">
        <v>0</v>
      </c>
      <c r="F2978">
        <v>0</v>
      </c>
      <c r="G2978">
        <v>34</v>
      </c>
      <c r="H2978" t="s">
        <v>10437</v>
      </c>
      <c r="I2978">
        <v>526.6875</v>
      </c>
      <c r="J2978" s="3">
        <f t="shared" si="46"/>
        <v>43746.724891631944</v>
      </c>
    </row>
    <row r="2979" spans="1:10" x14ac:dyDescent="0.25">
      <c r="A2979" s="1" t="s">
        <v>2978</v>
      </c>
      <c r="B2979">
        <v>393.75</v>
      </c>
      <c r="C2979">
        <v>20.584240000000001</v>
      </c>
      <c r="D2979">
        <v>48</v>
      </c>
      <c r="E2979">
        <v>0</v>
      </c>
      <c r="F2979">
        <v>0</v>
      </c>
      <c r="G2979">
        <v>28</v>
      </c>
      <c r="H2979" t="s">
        <v>10438</v>
      </c>
      <c r="I2979">
        <v>526.6875</v>
      </c>
      <c r="J2979" s="3">
        <f t="shared" si="46"/>
        <v>43746.724975092591</v>
      </c>
    </row>
    <row r="2980" spans="1:10" x14ac:dyDescent="0.25">
      <c r="A2980" s="1" t="s">
        <v>2979</v>
      </c>
      <c r="B2980">
        <v>393.75</v>
      </c>
      <c r="C2980">
        <v>20.584240000000001</v>
      </c>
      <c r="D2980">
        <v>48</v>
      </c>
      <c r="E2980">
        <v>0</v>
      </c>
      <c r="F2980">
        <v>0</v>
      </c>
      <c r="G2980">
        <v>26</v>
      </c>
      <c r="H2980" t="s">
        <v>10439</v>
      </c>
      <c r="I2980">
        <v>526.6875</v>
      </c>
      <c r="J2980" s="3">
        <f t="shared" si="46"/>
        <v>43746.725058634256</v>
      </c>
    </row>
    <row r="2981" spans="1:10" x14ac:dyDescent="0.25">
      <c r="A2981" s="1" t="s">
        <v>2980</v>
      </c>
      <c r="B2981">
        <v>393.75</v>
      </c>
      <c r="C2981">
        <v>20.584240000000001</v>
      </c>
      <c r="D2981">
        <v>50</v>
      </c>
      <c r="E2981">
        <v>0</v>
      </c>
      <c r="F2981">
        <v>0</v>
      </c>
      <c r="G2981">
        <v>28</v>
      </c>
      <c r="H2981" t="s">
        <v>10440</v>
      </c>
      <c r="I2981">
        <v>526.6875</v>
      </c>
      <c r="J2981" s="3">
        <f t="shared" si="46"/>
        <v>43746.72514185185</v>
      </c>
    </row>
    <row r="2982" spans="1:10" x14ac:dyDescent="0.25">
      <c r="A2982" s="1" t="s">
        <v>2981</v>
      </c>
      <c r="B2982">
        <v>393.75</v>
      </c>
      <c r="C2982">
        <v>20.584240000000001</v>
      </c>
      <c r="D2982">
        <v>50</v>
      </c>
      <c r="E2982">
        <v>0</v>
      </c>
      <c r="F2982">
        <v>0</v>
      </c>
      <c r="G2982">
        <v>25</v>
      </c>
      <c r="H2982" t="s">
        <v>10441</v>
      </c>
      <c r="I2982">
        <v>526.6875</v>
      </c>
      <c r="J2982" s="3">
        <f t="shared" si="46"/>
        <v>43746.725213391204</v>
      </c>
    </row>
    <row r="2983" spans="1:10" x14ac:dyDescent="0.25">
      <c r="A2983" s="1" t="s">
        <v>2982</v>
      </c>
      <c r="B2983">
        <v>393.75</v>
      </c>
      <c r="C2983">
        <v>20.584240000000001</v>
      </c>
      <c r="D2983">
        <v>48</v>
      </c>
      <c r="E2983">
        <v>0</v>
      </c>
      <c r="F2983">
        <v>0</v>
      </c>
      <c r="G2983">
        <v>34</v>
      </c>
      <c r="H2983" t="s">
        <v>10442</v>
      </c>
      <c r="I2983">
        <v>526.5</v>
      </c>
      <c r="J2983" s="3">
        <f t="shared" si="46"/>
        <v>43746.72528515046</v>
      </c>
    </row>
    <row r="2984" spans="1:10" x14ac:dyDescent="0.25">
      <c r="A2984" s="1" t="s">
        <v>2983</v>
      </c>
      <c r="B2984">
        <v>393.75</v>
      </c>
      <c r="C2984">
        <v>20.584240000000001</v>
      </c>
      <c r="D2984">
        <v>44</v>
      </c>
      <c r="E2984">
        <v>0</v>
      </c>
      <c r="F2984">
        <v>0</v>
      </c>
      <c r="G2984">
        <v>33</v>
      </c>
      <c r="H2984" t="s">
        <v>10443</v>
      </c>
      <c r="I2984">
        <v>526.6875</v>
      </c>
      <c r="J2984" s="3">
        <f t="shared" si="46"/>
        <v>43746.725368587962</v>
      </c>
    </row>
    <row r="2985" spans="1:10" x14ac:dyDescent="0.25">
      <c r="A2985" s="1" t="s">
        <v>2984</v>
      </c>
      <c r="B2985">
        <v>393.75</v>
      </c>
      <c r="C2985">
        <v>20.584240000000001</v>
      </c>
      <c r="D2985">
        <v>44</v>
      </c>
      <c r="E2985">
        <v>0</v>
      </c>
      <c r="F2985">
        <v>0</v>
      </c>
      <c r="G2985">
        <v>24</v>
      </c>
      <c r="H2985" t="s">
        <v>10444</v>
      </c>
      <c r="I2985">
        <v>526.6875</v>
      </c>
      <c r="J2985" s="3">
        <f t="shared" si="46"/>
        <v>43746.725440127317</v>
      </c>
    </row>
    <row r="2986" spans="1:10" x14ac:dyDescent="0.25">
      <c r="A2986" s="1" t="s">
        <v>2985</v>
      </c>
      <c r="B2986">
        <v>393.75</v>
      </c>
      <c r="C2986">
        <v>20.531590000000001</v>
      </c>
      <c r="D2986">
        <v>46</v>
      </c>
      <c r="E2986">
        <v>0</v>
      </c>
      <c r="F2986">
        <v>0</v>
      </c>
      <c r="G2986">
        <v>32</v>
      </c>
      <c r="H2986" t="s">
        <v>10445</v>
      </c>
      <c r="I2986">
        <v>526.6875</v>
      </c>
      <c r="J2986" s="3">
        <f t="shared" si="46"/>
        <v>43746.725523333334</v>
      </c>
    </row>
    <row r="2987" spans="1:10" x14ac:dyDescent="0.25">
      <c r="A2987" s="1" t="s">
        <v>2986</v>
      </c>
      <c r="B2987">
        <v>393.75</v>
      </c>
      <c r="C2987">
        <v>20.584240000000001</v>
      </c>
      <c r="D2987">
        <v>46</v>
      </c>
      <c r="E2987">
        <v>0</v>
      </c>
      <c r="F2987">
        <v>0</v>
      </c>
      <c r="G2987">
        <v>30</v>
      </c>
      <c r="H2987" t="s">
        <v>10446</v>
      </c>
      <c r="I2987">
        <v>526.6875</v>
      </c>
      <c r="J2987" s="3">
        <f t="shared" si="46"/>
        <v>43746.725606493048</v>
      </c>
    </row>
    <row r="2988" spans="1:10" x14ac:dyDescent="0.25">
      <c r="A2988" s="1" t="s">
        <v>2987</v>
      </c>
      <c r="B2988">
        <v>393.75</v>
      </c>
      <c r="C2988">
        <v>20.584240000000001</v>
      </c>
      <c r="D2988">
        <v>50</v>
      </c>
      <c r="E2988">
        <v>0</v>
      </c>
      <c r="F2988">
        <v>0</v>
      </c>
      <c r="G2988">
        <v>25</v>
      </c>
      <c r="H2988" t="s">
        <v>10447</v>
      </c>
      <c r="I2988">
        <v>526.6875</v>
      </c>
      <c r="J2988" s="3">
        <f t="shared" si="46"/>
        <v>43746.725690821761</v>
      </c>
    </row>
    <row r="2989" spans="1:10" x14ac:dyDescent="0.25">
      <c r="A2989" s="1" t="s">
        <v>2988</v>
      </c>
      <c r="B2989">
        <v>393.75</v>
      </c>
      <c r="C2989">
        <v>20.584240000000001</v>
      </c>
      <c r="D2989">
        <v>50</v>
      </c>
      <c r="E2989">
        <v>0</v>
      </c>
      <c r="F2989">
        <v>0</v>
      </c>
      <c r="G2989">
        <v>22</v>
      </c>
      <c r="H2989" t="s">
        <v>10448</v>
      </c>
      <c r="I2989">
        <v>526.6875</v>
      </c>
      <c r="J2989" s="3">
        <f t="shared" si="46"/>
        <v>43746.725762118054</v>
      </c>
    </row>
    <row r="2990" spans="1:10" x14ac:dyDescent="0.25">
      <c r="A2990" s="1" t="s">
        <v>2989</v>
      </c>
      <c r="B2990">
        <v>418.75</v>
      </c>
      <c r="C2990">
        <v>20.584240000000001</v>
      </c>
      <c r="D2990">
        <v>50</v>
      </c>
      <c r="E2990">
        <v>0</v>
      </c>
      <c r="F2990">
        <v>0</v>
      </c>
      <c r="G2990">
        <v>22</v>
      </c>
      <c r="H2990" t="s">
        <v>10449</v>
      </c>
      <c r="I2990">
        <v>534</v>
      </c>
      <c r="J2990" s="3">
        <f t="shared" si="46"/>
        <v>43746.725845439811</v>
      </c>
    </row>
    <row r="2991" spans="1:10" x14ac:dyDescent="0.25">
      <c r="A2991" s="1" t="s">
        <v>2990</v>
      </c>
      <c r="B2991">
        <v>393.75</v>
      </c>
      <c r="C2991">
        <v>20.584240000000001</v>
      </c>
      <c r="D2991">
        <v>50</v>
      </c>
      <c r="E2991">
        <v>0</v>
      </c>
      <c r="F2991">
        <v>0</v>
      </c>
      <c r="G2991">
        <v>28</v>
      </c>
      <c r="H2991" t="s">
        <v>10450</v>
      </c>
      <c r="I2991">
        <v>526.6875</v>
      </c>
      <c r="J2991" s="3">
        <f t="shared" si="46"/>
        <v>43746.725917071752</v>
      </c>
    </row>
    <row r="2992" spans="1:10" x14ac:dyDescent="0.25">
      <c r="A2992" s="1" t="s">
        <v>2991</v>
      </c>
      <c r="B2992">
        <v>393.75</v>
      </c>
      <c r="C2992">
        <v>20.584240000000001</v>
      </c>
      <c r="D2992">
        <v>49</v>
      </c>
      <c r="E2992">
        <v>0</v>
      </c>
      <c r="F2992">
        <v>0</v>
      </c>
      <c r="G2992">
        <v>25</v>
      </c>
      <c r="H2992" t="s">
        <v>10451</v>
      </c>
      <c r="I2992">
        <v>526.6875</v>
      </c>
      <c r="J2992" s="3">
        <f t="shared" si="46"/>
        <v>43746.726000775459</v>
      </c>
    </row>
    <row r="2993" spans="1:10" x14ac:dyDescent="0.25">
      <c r="A2993" s="1" t="s">
        <v>2992</v>
      </c>
      <c r="B2993">
        <v>440.625</v>
      </c>
      <c r="C2993">
        <v>20.531590000000001</v>
      </c>
      <c r="D2993">
        <v>49</v>
      </c>
      <c r="E2993">
        <v>0</v>
      </c>
      <c r="F2993">
        <v>0</v>
      </c>
      <c r="G2993">
        <v>24</v>
      </c>
      <c r="H2993" t="s">
        <v>10452</v>
      </c>
      <c r="I2993">
        <v>541.3125</v>
      </c>
      <c r="J2993" s="3">
        <f t="shared" si="46"/>
        <v>43746.726072314814</v>
      </c>
    </row>
    <row r="2994" spans="1:10" x14ac:dyDescent="0.25">
      <c r="A2994" s="1" t="s">
        <v>2993</v>
      </c>
      <c r="B2994">
        <v>393.75</v>
      </c>
      <c r="C2994">
        <v>20.584240000000001</v>
      </c>
      <c r="D2994">
        <v>45</v>
      </c>
      <c r="E2994">
        <v>0</v>
      </c>
      <c r="F2994">
        <v>0</v>
      </c>
      <c r="G2994">
        <v>24</v>
      </c>
      <c r="H2994" t="s">
        <v>10453</v>
      </c>
      <c r="I2994">
        <v>526.6875</v>
      </c>
      <c r="J2994" s="3">
        <f t="shared" si="46"/>
        <v>43746.726143819447</v>
      </c>
    </row>
    <row r="2995" spans="1:10" x14ac:dyDescent="0.25">
      <c r="A2995" s="1" t="s">
        <v>2994</v>
      </c>
      <c r="B2995">
        <v>393.75</v>
      </c>
      <c r="C2995">
        <v>20.531590000000001</v>
      </c>
      <c r="D2995">
        <v>48</v>
      </c>
      <c r="E2995">
        <v>0</v>
      </c>
      <c r="F2995">
        <v>0</v>
      </c>
      <c r="G2995">
        <v>30</v>
      </c>
      <c r="H2995" t="s">
        <v>10454</v>
      </c>
      <c r="I2995">
        <v>526.6875</v>
      </c>
      <c r="J2995" s="3">
        <f t="shared" si="46"/>
        <v>43746.726226921295</v>
      </c>
    </row>
    <row r="2996" spans="1:10" x14ac:dyDescent="0.25">
      <c r="A2996" s="1" t="s">
        <v>2995</v>
      </c>
      <c r="B2996">
        <v>393.75</v>
      </c>
      <c r="C2996">
        <v>20.584240000000001</v>
      </c>
      <c r="D2996">
        <v>48</v>
      </c>
      <c r="E2996">
        <v>0</v>
      </c>
      <c r="F2996">
        <v>0</v>
      </c>
      <c r="G2996">
        <v>27</v>
      </c>
      <c r="H2996" t="s">
        <v>10455</v>
      </c>
      <c r="I2996">
        <v>526.6875</v>
      </c>
      <c r="J2996" s="3">
        <f t="shared" si="46"/>
        <v>43746.726311030092</v>
      </c>
    </row>
    <row r="2997" spans="1:10" x14ac:dyDescent="0.25">
      <c r="A2997" s="1" t="s">
        <v>2996</v>
      </c>
      <c r="B2997">
        <v>393.75</v>
      </c>
      <c r="C2997">
        <v>20.584240000000001</v>
      </c>
      <c r="D2997">
        <v>51</v>
      </c>
      <c r="E2997">
        <v>0</v>
      </c>
      <c r="F2997">
        <v>0</v>
      </c>
      <c r="G2997">
        <v>23</v>
      </c>
      <c r="H2997" t="s">
        <v>10456</v>
      </c>
      <c r="I2997">
        <v>526.6875</v>
      </c>
      <c r="J2997" s="3">
        <f t="shared" si="46"/>
        <v>43746.726394479163</v>
      </c>
    </row>
    <row r="2998" spans="1:10" x14ac:dyDescent="0.25">
      <c r="A2998" s="1" t="s">
        <v>2997</v>
      </c>
      <c r="B2998">
        <v>393.75</v>
      </c>
      <c r="C2998">
        <v>20.584240000000001</v>
      </c>
      <c r="D2998">
        <v>51</v>
      </c>
      <c r="E2998">
        <v>0</v>
      </c>
      <c r="F2998">
        <v>0</v>
      </c>
      <c r="G2998">
        <v>26</v>
      </c>
      <c r="H2998" t="s">
        <v>10457</v>
      </c>
      <c r="I2998">
        <v>526.6875</v>
      </c>
      <c r="J2998" s="3">
        <f t="shared" si="46"/>
        <v>43746.726465844906</v>
      </c>
    </row>
    <row r="2999" spans="1:10" x14ac:dyDescent="0.25">
      <c r="A2999" s="1" t="s">
        <v>2998</v>
      </c>
      <c r="B2999">
        <v>437.5</v>
      </c>
      <c r="C2999">
        <v>20.531590000000001</v>
      </c>
      <c r="D2999">
        <v>51</v>
      </c>
      <c r="E2999">
        <v>0</v>
      </c>
      <c r="F2999">
        <v>0</v>
      </c>
      <c r="G2999">
        <v>28</v>
      </c>
      <c r="H2999" t="s">
        <v>10458</v>
      </c>
      <c r="I2999">
        <v>540.1875</v>
      </c>
      <c r="J2999" s="3">
        <f t="shared" si="46"/>
        <v>43746.726537314811</v>
      </c>
    </row>
    <row r="3000" spans="1:10" x14ac:dyDescent="0.25">
      <c r="A3000" s="1" t="s">
        <v>2999</v>
      </c>
      <c r="B3000">
        <v>393.75</v>
      </c>
      <c r="C3000">
        <v>20.531590000000001</v>
      </c>
      <c r="D3000">
        <v>51</v>
      </c>
      <c r="E3000">
        <v>0</v>
      </c>
      <c r="F3000">
        <v>0</v>
      </c>
      <c r="G3000">
        <v>25</v>
      </c>
      <c r="H3000" t="s">
        <v>10459</v>
      </c>
      <c r="I3000">
        <v>526.6875</v>
      </c>
      <c r="J3000" s="3">
        <f t="shared" si="46"/>
        <v>43746.726608599536</v>
      </c>
    </row>
    <row r="3001" spans="1:10" x14ac:dyDescent="0.25">
      <c r="A3001" s="1" t="s">
        <v>3000</v>
      </c>
      <c r="B3001">
        <v>393.75</v>
      </c>
      <c r="C3001">
        <v>20.478950000000001</v>
      </c>
      <c r="D3001">
        <v>50</v>
      </c>
      <c r="E3001">
        <v>0</v>
      </c>
      <c r="F3001">
        <v>0</v>
      </c>
      <c r="G3001">
        <v>33</v>
      </c>
      <c r="H3001" t="s">
        <v>10460</v>
      </c>
      <c r="I3001">
        <v>526.6875</v>
      </c>
      <c r="J3001" s="3">
        <f t="shared" si="46"/>
        <v>43746.726680486106</v>
      </c>
    </row>
    <row r="3002" spans="1:10" x14ac:dyDescent="0.25">
      <c r="A3002" s="1" t="s">
        <v>3001</v>
      </c>
      <c r="B3002">
        <v>393.75</v>
      </c>
      <c r="C3002">
        <v>20.584240000000001</v>
      </c>
      <c r="D3002">
        <v>51</v>
      </c>
      <c r="E3002">
        <v>0</v>
      </c>
      <c r="F3002">
        <v>0</v>
      </c>
      <c r="G3002">
        <v>28</v>
      </c>
      <c r="H3002" t="s">
        <v>10461</v>
      </c>
      <c r="I3002">
        <v>526.6875</v>
      </c>
      <c r="J3002" s="3">
        <f t="shared" si="46"/>
        <v>43746.726763935185</v>
      </c>
    </row>
    <row r="3003" spans="1:10" x14ac:dyDescent="0.25">
      <c r="A3003" s="1" t="s">
        <v>3002</v>
      </c>
      <c r="B3003">
        <v>393.75</v>
      </c>
      <c r="C3003">
        <v>20.584240000000001</v>
      </c>
      <c r="D3003">
        <v>50</v>
      </c>
      <c r="E3003">
        <v>0</v>
      </c>
      <c r="F3003">
        <v>0</v>
      </c>
      <c r="G3003">
        <v>23</v>
      </c>
      <c r="H3003" t="s">
        <v>10462</v>
      </c>
      <c r="I3003">
        <v>526.6875</v>
      </c>
      <c r="J3003" s="3">
        <f t="shared" si="46"/>
        <v>43746.726835462956</v>
      </c>
    </row>
    <row r="3004" spans="1:10" x14ac:dyDescent="0.25">
      <c r="A3004" s="1" t="s">
        <v>3003</v>
      </c>
      <c r="B3004">
        <v>393.75</v>
      </c>
      <c r="C3004">
        <v>20.531590000000001</v>
      </c>
      <c r="D3004">
        <v>47</v>
      </c>
      <c r="E3004">
        <v>0</v>
      </c>
      <c r="F3004">
        <v>0</v>
      </c>
      <c r="G3004">
        <v>24</v>
      </c>
      <c r="H3004" t="s">
        <v>10463</v>
      </c>
      <c r="I3004">
        <v>526.6875</v>
      </c>
      <c r="J3004" s="3">
        <f t="shared" si="46"/>
        <v>43746.72691902778</v>
      </c>
    </row>
    <row r="3005" spans="1:10" x14ac:dyDescent="0.25">
      <c r="A3005" s="1" t="s">
        <v>3004</v>
      </c>
      <c r="B3005">
        <v>393.75</v>
      </c>
      <c r="C3005">
        <v>20.584240000000001</v>
      </c>
      <c r="D3005">
        <v>48</v>
      </c>
      <c r="E3005">
        <v>0</v>
      </c>
      <c r="F3005">
        <v>0</v>
      </c>
      <c r="G3005">
        <v>31</v>
      </c>
      <c r="H3005" t="s">
        <v>10464</v>
      </c>
      <c r="I3005">
        <v>526.6875</v>
      </c>
      <c r="J3005" s="3">
        <f t="shared" si="46"/>
        <v>43746.727002499996</v>
      </c>
    </row>
    <row r="3006" spans="1:10" x14ac:dyDescent="0.25">
      <c r="A3006" s="1" t="s">
        <v>3005</v>
      </c>
      <c r="B3006">
        <v>393.75</v>
      </c>
      <c r="C3006">
        <v>20.584240000000001</v>
      </c>
      <c r="D3006">
        <v>47</v>
      </c>
      <c r="E3006">
        <v>0</v>
      </c>
      <c r="F3006">
        <v>0</v>
      </c>
      <c r="G3006">
        <v>36</v>
      </c>
      <c r="H3006" t="s">
        <v>10465</v>
      </c>
      <c r="I3006">
        <v>526.6875</v>
      </c>
      <c r="J3006" s="3">
        <f t="shared" si="46"/>
        <v>43746.727086145831</v>
      </c>
    </row>
    <row r="3007" spans="1:10" x14ac:dyDescent="0.25">
      <c r="A3007" s="1" t="s">
        <v>3006</v>
      </c>
      <c r="B3007">
        <v>393.75</v>
      </c>
      <c r="C3007">
        <v>20.531590000000001</v>
      </c>
      <c r="D3007">
        <v>48</v>
      </c>
      <c r="E3007">
        <v>0</v>
      </c>
      <c r="F3007">
        <v>0</v>
      </c>
      <c r="G3007">
        <v>23</v>
      </c>
      <c r="H3007" t="s">
        <v>10466</v>
      </c>
      <c r="I3007">
        <v>526.6875</v>
      </c>
      <c r="J3007" s="3">
        <f t="shared" si="46"/>
        <v>43746.727169490739</v>
      </c>
    </row>
    <row r="3008" spans="1:10" x14ac:dyDescent="0.25">
      <c r="A3008" s="1" t="s">
        <v>3007</v>
      </c>
      <c r="B3008">
        <v>393.75</v>
      </c>
      <c r="C3008">
        <v>20.531590000000001</v>
      </c>
      <c r="D3008">
        <v>48</v>
      </c>
      <c r="E3008">
        <v>0</v>
      </c>
      <c r="F3008">
        <v>0</v>
      </c>
      <c r="G3008">
        <v>29</v>
      </c>
      <c r="H3008" t="s">
        <v>10467</v>
      </c>
      <c r="I3008">
        <v>526.6875</v>
      </c>
      <c r="J3008" s="3">
        <f t="shared" si="46"/>
        <v>43746.727252812496</v>
      </c>
    </row>
    <row r="3009" spans="1:10" x14ac:dyDescent="0.25">
      <c r="A3009" s="1" t="s">
        <v>3008</v>
      </c>
      <c r="B3009">
        <v>393.75</v>
      </c>
      <c r="C3009">
        <v>20.478950000000001</v>
      </c>
      <c r="D3009">
        <v>47</v>
      </c>
      <c r="E3009">
        <v>0</v>
      </c>
      <c r="F3009">
        <v>0</v>
      </c>
      <c r="G3009">
        <v>20</v>
      </c>
      <c r="H3009" t="s">
        <v>10468</v>
      </c>
      <c r="I3009">
        <v>526.6875</v>
      </c>
      <c r="J3009" s="3">
        <f t="shared" si="46"/>
        <v>43746.727338159719</v>
      </c>
    </row>
    <row r="3010" spans="1:10" x14ac:dyDescent="0.25">
      <c r="A3010" s="1" t="s">
        <v>3009</v>
      </c>
      <c r="B3010">
        <v>421.875</v>
      </c>
      <c r="C3010">
        <v>20.584240000000001</v>
      </c>
      <c r="D3010">
        <v>47</v>
      </c>
      <c r="E3010">
        <v>0</v>
      </c>
      <c r="F3010">
        <v>0</v>
      </c>
      <c r="G3010">
        <v>33</v>
      </c>
      <c r="H3010" t="s">
        <v>10469</v>
      </c>
      <c r="I3010">
        <v>535.3125</v>
      </c>
      <c r="J3010" s="3">
        <f t="shared" si="46"/>
        <v>43746.727420196759</v>
      </c>
    </row>
    <row r="3011" spans="1:10" x14ac:dyDescent="0.25">
      <c r="A3011" s="1" t="s">
        <v>3010</v>
      </c>
      <c r="B3011">
        <v>393.75</v>
      </c>
      <c r="C3011">
        <v>20.584240000000001</v>
      </c>
      <c r="D3011">
        <v>47</v>
      </c>
      <c r="E3011">
        <v>0</v>
      </c>
      <c r="F3011">
        <v>0</v>
      </c>
      <c r="G3011">
        <v>27</v>
      </c>
      <c r="H3011" t="s">
        <v>10470</v>
      </c>
      <c r="I3011">
        <v>526.6875</v>
      </c>
      <c r="J3011" s="3">
        <f t="shared" ref="J3011:J3074" si="47">(H3011/86400000)+25569+(7/24)</f>
        <v>43746.727491134261</v>
      </c>
    </row>
    <row r="3012" spans="1:10" x14ac:dyDescent="0.25">
      <c r="A3012" s="1" t="s">
        <v>3011</v>
      </c>
      <c r="B3012">
        <v>393.75</v>
      </c>
      <c r="C3012">
        <v>20.584240000000001</v>
      </c>
      <c r="D3012">
        <v>50</v>
      </c>
      <c r="E3012">
        <v>0</v>
      </c>
      <c r="F3012">
        <v>0</v>
      </c>
      <c r="G3012">
        <v>34</v>
      </c>
      <c r="H3012" t="s">
        <v>10471</v>
      </c>
      <c r="I3012">
        <v>526.6875</v>
      </c>
      <c r="J3012" s="3">
        <f t="shared" si="47"/>
        <v>43746.727575034718</v>
      </c>
    </row>
    <row r="3013" spans="1:10" x14ac:dyDescent="0.25">
      <c r="A3013" s="1" t="s">
        <v>3012</v>
      </c>
      <c r="B3013">
        <v>393.75</v>
      </c>
      <c r="C3013">
        <v>20.584240000000001</v>
      </c>
      <c r="D3013">
        <v>51</v>
      </c>
      <c r="E3013">
        <v>0</v>
      </c>
      <c r="F3013">
        <v>0</v>
      </c>
      <c r="G3013">
        <v>27</v>
      </c>
      <c r="H3013" t="s">
        <v>10472</v>
      </c>
      <c r="I3013">
        <v>526.6875</v>
      </c>
      <c r="J3013" s="3">
        <f t="shared" si="47"/>
        <v>43746.727658368058</v>
      </c>
    </row>
    <row r="3014" spans="1:10" x14ac:dyDescent="0.25">
      <c r="A3014" s="1" t="s">
        <v>3013</v>
      </c>
      <c r="B3014">
        <v>393.75</v>
      </c>
      <c r="C3014">
        <v>20.584240000000001</v>
      </c>
      <c r="D3014">
        <v>51</v>
      </c>
      <c r="E3014">
        <v>0</v>
      </c>
      <c r="F3014">
        <v>0</v>
      </c>
      <c r="G3014">
        <v>36</v>
      </c>
      <c r="H3014" t="s">
        <v>10473</v>
      </c>
      <c r="I3014">
        <v>526.6875</v>
      </c>
      <c r="J3014" s="3">
        <f t="shared" si="47"/>
        <v>43746.727741712959</v>
      </c>
    </row>
    <row r="3015" spans="1:10" x14ac:dyDescent="0.25">
      <c r="A3015" s="1" t="s">
        <v>3014</v>
      </c>
      <c r="B3015">
        <v>393.75</v>
      </c>
      <c r="C3015">
        <v>20.531590000000001</v>
      </c>
      <c r="D3015">
        <v>49</v>
      </c>
      <c r="E3015">
        <v>0</v>
      </c>
      <c r="F3015">
        <v>0</v>
      </c>
      <c r="G3015">
        <v>28</v>
      </c>
      <c r="H3015" t="s">
        <v>10474</v>
      </c>
      <c r="I3015">
        <v>526.6875</v>
      </c>
      <c r="J3015" s="3">
        <f t="shared" si="47"/>
        <v>43746.727813483791</v>
      </c>
    </row>
    <row r="3016" spans="1:10" x14ac:dyDescent="0.25">
      <c r="A3016" s="1" t="s">
        <v>3015</v>
      </c>
      <c r="B3016">
        <v>393.75</v>
      </c>
      <c r="C3016">
        <v>20.584240000000001</v>
      </c>
      <c r="D3016">
        <v>49</v>
      </c>
      <c r="E3016">
        <v>0</v>
      </c>
      <c r="F3016">
        <v>0</v>
      </c>
      <c r="G3016">
        <v>31</v>
      </c>
      <c r="H3016" t="s">
        <v>10475</v>
      </c>
      <c r="I3016">
        <v>526.6875</v>
      </c>
      <c r="J3016" s="3">
        <f t="shared" si="47"/>
        <v>43746.727896921293</v>
      </c>
    </row>
    <row r="3017" spans="1:10" x14ac:dyDescent="0.25">
      <c r="A3017" s="1" t="s">
        <v>3016</v>
      </c>
      <c r="B3017">
        <v>393.75</v>
      </c>
      <c r="C3017">
        <v>20.584240000000001</v>
      </c>
      <c r="D3017">
        <v>50</v>
      </c>
      <c r="E3017">
        <v>0</v>
      </c>
      <c r="F3017">
        <v>0</v>
      </c>
      <c r="G3017">
        <v>31</v>
      </c>
      <c r="H3017" t="s">
        <v>10476</v>
      </c>
      <c r="I3017">
        <v>526.6875</v>
      </c>
      <c r="J3017" s="3">
        <f t="shared" si="47"/>
        <v>43746.727980381947</v>
      </c>
    </row>
    <row r="3018" spans="1:10" x14ac:dyDescent="0.25">
      <c r="A3018" s="1" t="s">
        <v>3017</v>
      </c>
      <c r="B3018">
        <v>412.5</v>
      </c>
      <c r="C3018">
        <v>20.531590000000001</v>
      </c>
      <c r="D3018">
        <v>51</v>
      </c>
      <c r="E3018">
        <v>0</v>
      </c>
      <c r="F3018">
        <v>0</v>
      </c>
      <c r="G3018">
        <v>29</v>
      </c>
      <c r="H3018" t="s">
        <v>10477</v>
      </c>
      <c r="I3018">
        <v>532.3125</v>
      </c>
      <c r="J3018" s="3">
        <f t="shared" si="47"/>
        <v>43746.728063969909</v>
      </c>
    </row>
    <row r="3019" spans="1:10" x14ac:dyDescent="0.25">
      <c r="A3019" s="1" t="s">
        <v>3018</v>
      </c>
      <c r="B3019">
        <v>393.75</v>
      </c>
      <c r="C3019">
        <v>20.584240000000001</v>
      </c>
      <c r="D3019">
        <v>50</v>
      </c>
      <c r="E3019">
        <v>0</v>
      </c>
      <c r="F3019">
        <v>0</v>
      </c>
      <c r="G3019">
        <v>35</v>
      </c>
      <c r="H3019" t="s">
        <v>10478</v>
      </c>
      <c r="I3019">
        <v>526.6875</v>
      </c>
      <c r="J3019" s="3">
        <f t="shared" si="47"/>
        <v>43746.728147268521</v>
      </c>
    </row>
    <row r="3020" spans="1:10" x14ac:dyDescent="0.25">
      <c r="A3020" s="1" t="s">
        <v>3019</v>
      </c>
      <c r="B3020">
        <v>393.75</v>
      </c>
      <c r="C3020">
        <v>20.531590000000001</v>
      </c>
      <c r="D3020">
        <v>50</v>
      </c>
      <c r="E3020">
        <v>0</v>
      </c>
      <c r="F3020">
        <v>0</v>
      </c>
      <c r="G3020">
        <v>35</v>
      </c>
      <c r="H3020" t="s">
        <v>10479</v>
      </c>
      <c r="I3020">
        <v>526.6875</v>
      </c>
      <c r="J3020" s="3">
        <f t="shared" si="47"/>
        <v>43746.728218900462</v>
      </c>
    </row>
    <row r="3021" spans="1:10" x14ac:dyDescent="0.25">
      <c r="A3021" s="1" t="s">
        <v>3020</v>
      </c>
      <c r="B3021">
        <v>393.75</v>
      </c>
      <c r="C3021">
        <v>20.584240000000001</v>
      </c>
      <c r="D3021">
        <v>49</v>
      </c>
      <c r="E3021">
        <v>0</v>
      </c>
      <c r="F3021">
        <v>0</v>
      </c>
      <c r="G3021">
        <v>28</v>
      </c>
      <c r="H3021" t="s">
        <v>10480</v>
      </c>
      <c r="I3021">
        <v>526.6875</v>
      </c>
      <c r="J3021" s="3">
        <f t="shared" si="47"/>
        <v>43746.728302372685</v>
      </c>
    </row>
    <row r="3022" spans="1:10" x14ac:dyDescent="0.25">
      <c r="A3022" s="1" t="s">
        <v>3021</v>
      </c>
      <c r="B3022">
        <v>393.75</v>
      </c>
      <c r="C3022">
        <v>20.584240000000001</v>
      </c>
      <c r="D3022">
        <v>46</v>
      </c>
      <c r="E3022">
        <v>0</v>
      </c>
      <c r="F3022">
        <v>0</v>
      </c>
      <c r="G3022">
        <v>27</v>
      </c>
      <c r="H3022" t="s">
        <v>10481</v>
      </c>
      <c r="I3022">
        <v>526.6875</v>
      </c>
      <c r="J3022" s="3">
        <f t="shared" si="47"/>
        <v>43746.728397418978</v>
      </c>
    </row>
    <row r="3023" spans="1:10" x14ac:dyDescent="0.25">
      <c r="A3023" s="1" t="s">
        <v>3022</v>
      </c>
      <c r="B3023">
        <v>393.75</v>
      </c>
      <c r="C3023">
        <v>20.584240000000001</v>
      </c>
      <c r="D3023">
        <v>46</v>
      </c>
      <c r="E3023">
        <v>0</v>
      </c>
      <c r="F3023">
        <v>0</v>
      </c>
      <c r="G3023">
        <v>21</v>
      </c>
      <c r="H3023" t="s">
        <v>10482</v>
      </c>
      <c r="I3023">
        <v>526.6875</v>
      </c>
      <c r="J3023" s="3">
        <f t="shared" si="47"/>
        <v>43746.728469016198</v>
      </c>
    </row>
    <row r="3024" spans="1:10" x14ac:dyDescent="0.25">
      <c r="A3024" s="1" t="s">
        <v>3023</v>
      </c>
      <c r="B3024">
        <v>393.75</v>
      </c>
      <c r="C3024">
        <v>20.531590000000001</v>
      </c>
      <c r="D3024">
        <v>47</v>
      </c>
      <c r="E3024">
        <v>0</v>
      </c>
      <c r="F3024">
        <v>0</v>
      </c>
      <c r="G3024">
        <v>29</v>
      </c>
      <c r="H3024" t="s">
        <v>10483</v>
      </c>
      <c r="I3024">
        <v>526.6875</v>
      </c>
      <c r="J3024" s="3">
        <f t="shared" si="47"/>
        <v>43746.728552824068</v>
      </c>
    </row>
    <row r="3025" spans="1:10" x14ac:dyDescent="0.25">
      <c r="A3025" s="1" t="s">
        <v>3024</v>
      </c>
      <c r="B3025">
        <v>393.75</v>
      </c>
      <c r="C3025">
        <v>20.584240000000001</v>
      </c>
      <c r="D3025">
        <v>48</v>
      </c>
      <c r="E3025">
        <v>0</v>
      </c>
      <c r="F3025">
        <v>0</v>
      </c>
      <c r="G3025">
        <v>34</v>
      </c>
      <c r="H3025" t="s">
        <v>10484</v>
      </c>
      <c r="I3025">
        <v>526.6875</v>
      </c>
      <c r="J3025" s="3">
        <f t="shared" si="47"/>
        <v>43746.728636145832</v>
      </c>
    </row>
    <row r="3026" spans="1:10" x14ac:dyDescent="0.25">
      <c r="A3026" s="1" t="s">
        <v>3025</v>
      </c>
      <c r="B3026">
        <v>393.75</v>
      </c>
      <c r="C3026">
        <v>20.584240000000001</v>
      </c>
      <c r="D3026">
        <v>48</v>
      </c>
      <c r="E3026">
        <v>0</v>
      </c>
      <c r="F3026">
        <v>0</v>
      </c>
      <c r="G3026">
        <v>25</v>
      </c>
      <c r="H3026" t="s">
        <v>10485</v>
      </c>
      <c r="I3026">
        <v>526.6875</v>
      </c>
      <c r="J3026" s="3">
        <f t="shared" si="47"/>
        <v>43746.728731226853</v>
      </c>
    </row>
    <row r="3027" spans="1:10" x14ac:dyDescent="0.25">
      <c r="A3027" s="1" t="s">
        <v>3026</v>
      </c>
      <c r="B3027">
        <v>393.75</v>
      </c>
      <c r="C3027">
        <v>20.584240000000001</v>
      </c>
      <c r="D3027">
        <v>49</v>
      </c>
      <c r="E3027">
        <v>0</v>
      </c>
      <c r="F3027">
        <v>0</v>
      </c>
      <c r="G3027">
        <v>23</v>
      </c>
      <c r="H3027" t="s">
        <v>10486</v>
      </c>
      <c r="I3027">
        <v>526.6875</v>
      </c>
      <c r="J3027" s="3">
        <f t="shared" si="47"/>
        <v>43746.728803171289</v>
      </c>
    </row>
    <row r="3028" spans="1:10" x14ac:dyDescent="0.25">
      <c r="A3028" s="1" t="s">
        <v>3027</v>
      </c>
      <c r="B3028">
        <v>393.75</v>
      </c>
      <c r="C3028">
        <v>20.584240000000001</v>
      </c>
      <c r="D3028">
        <v>48</v>
      </c>
      <c r="E3028">
        <v>0</v>
      </c>
      <c r="F3028">
        <v>0</v>
      </c>
      <c r="G3028">
        <v>31</v>
      </c>
      <c r="H3028" t="s">
        <v>10487</v>
      </c>
      <c r="I3028">
        <v>526.6875</v>
      </c>
      <c r="J3028" s="3">
        <f t="shared" si="47"/>
        <v>43746.728886261575</v>
      </c>
    </row>
    <row r="3029" spans="1:10" x14ac:dyDescent="0.25">
      <c r="A3029" s="1" t="s">
        <v>3028</v>
      </c>
      <c r="B3029">
        <v>393.75</v>
      </c>
      <c r="C3029">
        <v>20.531590000000001</v>
      </c>
      <c r="D3029">
        <v>48</v>
      </c>
      <c r="E3029">
        <v>0</v>
      </c>
      <c r="F3029">
        <v>0</v>
      </c>
      <c r="G3029">
        <v>23</v>
      </c>
      <c r="H3029" t="s">
        <v>10488</v>
      </c>
      <c r="I3029">
        <v>526.6875</v>
      </c>
      <c r="J3029" s="3">
        <f t="shared" si="47"/>
        <v>43746.728982094901</v>
      </c>
    </row>
    <row r="3030" spans="1:10" x14ac:dyDescent="0.25">
      <c r="A3030" s="1" t="s">
        <v>3029</v>
      </c>
      <c r="B3030">
        <v>393.75</v>
      </c>
      <c r="C3030">
        <v>20.531590000000001</v>
      </c>
      <c r="D3030">
        <v>48</v>
      </c>
      <c r="E3030">
        <v>0</v>
      </c>
      <c r="F3030">
        <v>0</v>
      </c>
      <c r="G3030">
        <v>23</v>
      </c>
      <c r="H3030" t="s">
        <v>10489</v>
      </c>
      <c r="I3030">
        <v>526.6875</v>
      </c>
      <c r="J3030" s="3">
        <f t="shared" si="47"/>
        <v>43746.729065393512</v>
      </c>
    </row>
    <row r="3031" spans="1:10" x14ac:dyDescent="0.25">
      <c r="A3031" s="1" t="s">
        <v>3030</v>
      </c>
      <c r="B3031">
        <v>393.75</v>
      </c>
      <c r="C3031">
        <v>20.531590000000001</v>
      </c>
      <c r="D3031">
        <v>49</v>
      </c>
      <c r="E3031">
        <v>0</v>
      </c>
      <c r="F3031">
        <v>0</v>
      </c>
      <c r="G3031">
        <v>29</v>
      </c>
      <c r="H3031" t="s">
        <v>10490</v>
      </c>
      <c r="I3031">
        <v>526.6875</v>
      </c>
      <c r="J3031" s="3">
        <f t="shared" si="47"/>
        <v>43746.729149108789</v>
      </c>
    </row>
    <row r="3032" spans="1:10" x14ac:dyDescent="0.25">
      <c r="A3032" s="1" t="s">
        <v>3031</v>
      </c>
      <c r="B3032">
        <v>393.75</v>
      </c>
      <c r="C3032">
        <v>20.584240000000001</v>
      </c>
      <c r="D3032">
        <v>49</v>
      </c>
      <c r="E3032">
        <v>0</v>
      </c>
      <c r="F3032">
        <v>0</v>
      </c>
      <c r="G3032">
        <v>31</v>
      </c>
      <c r="H3032" t="s">
        <v>10491</v>
      </c>
      <c r="I3032">
        <v>526.6875</v>
      </c>
      <c r="J3032" s="3">
        <f t="shared" si="47"/>
        <v>43746.729232453705</v>
      </c>
    </row>
    <row r="3033" spans="1:10" x14ac:dyDescent="0.25">
      <c r="A3033" s="1" t="s">
        <v>3032</v>
      </c>
      <c r="B3033">
        <v>393.75</v>
      </c>
      <c r="C3033">
        <v>20.584240000000001</v>
      </c>
      <c r="D3033">
        <v>50</v>
      </c>
      <c r="E3033">
        <v>0</v>
      </c>
      <c r="F3033">
        <v>0</v>
      </c>
      <c r="G3033">
        <v>28</v>
      </c>
      <c r="H3033" t="s">
        <v>10492</v>
      </c>
      <c r="I3033">
        <v>526.6875</v>
      </c>
      <c r="J3033" s="3">
        <f t="shared" si="47"/>
        <v>43746.729315763885</v>
      </c>
    </row>
    <row r="3034" spans="1:10" x14ac:dyDescent="0.25">
      <c r="A3034" s="1" t="s">
        <v>3033</v>
      </c>
      <c r="B3034">
        <v>421.875</v>
      </c>
      <c r="C3034">
        <v>20.584240000000001</v>
      </c>
      <c r="D3034">
        <v>51</v>
      </c>
      <c r="E3034">
        <v>0</v>
      </c>
      <c r="F3034">
        <v>0</v>
      </c>
      <c r="G3034">
        <v>28</v>
      </c>
      <c r="H3034" t="s">
        <v>10493</v>
      </c>
      <c r="I3034">
        <v>535.875</v>
      </c>
      <c r="J3034" s="3">
        <f t="shared" si="47"/>
        <v>43746.729399340278</v>
      </c>
    </row>
    <row r="3035" spans="1:10" x14ac:dyDescent="0.25">
      <c r="A3035" s="1" t="s">
        <v>3034</v>
      </c>
      <c r="B3035">
        <v>393.75</v>
      </c>
      <c r="C3035">
        <v>20.531590000000001</v>
      </c>
      <c r="D3035">
        <v>51</v>
      </c>
      <c r="E3035">
        <v>0</v>
      </c>
      <c r="F3035">
        <v>0</v>
      </c>
      <c r="G3035">
        <v>29</v>
      </c>
      <c r="H3035" t="s">
        <v>10494</v>
      </c>
      <c r="I3035">
        <v>526.6875</v>
      </c>
      <c r="J3035" s="3">
        <f t="shared" si="47"/>
        <v>43746.729482523144</v>
      </c>
    </row>
    <row r="3036" spans="1:10" x14ac:dyDescent="0.25">
      <c r="A3036" s="1" t="s">
        <v>3035</v>
      </c>
      <c r="B3036">
        <v>412.5</v>
      </c>
      <c r="C3036">
        <v>20.531590000000001</v>
      </c>
      <c r="D3036">
        <v>49</v>
      </c>
      <c r="E3036">
        <v>0</v>
      </c>
      <c r="F3036">
        <v>0</v>
      </c>
      <c r="G3036">
        <v>27</v>
      </c>
      <c r="H3036" t="s">
        <v>10495</v>
      </c>
      <c r="I3036">
        <v>532.3125</v>
      </c>
      <c r="J3036" s="3">
        <f t="shared" si="47"/>
        <v>43746.729566365735</v>
      </c>
    </row>
    <row r="3037" spans="1:10" x14ac:dyDescent="0.25">
      <c r="A3037" s="1" t="s">
        <v>3036</v>
      </c>
      <c r="B3037">
        <v>393.75</v>
      </c>
      <c r="C3037">
        <v>20.584240000000001</v>
      </c>
      <c r="D3037">
        <v>50</v>
      </c>
      <c r="E3037">
        <v>0</v>
      </c>
      <c r="F3037">
        <v>0</v>
      </c>
      <c r="G3037">
        <v>40</v>
      </c>
      <c r="H3037" t="s">
        <v>10496</v>
      </c>
      <c r="I3037">
        <v>526.6875</v>
      </c>
      <c r="J3037" s="3">
        <f t="shared" si="47"/>
        <v>43746.729649907407</v>
      </c>
    </row>
    <row r="3038" spans="1:10" x14ac:dyDescent="0.25">
      <c r="A3038" s="1" t="s">
        <v>3037</v>
      </c>
      <c r="B3038">
        <v>393.75</v>
      </c>
      <c r="C3038">
        <v>20.584240000000001</v>
      </c>
      <c r="D3038">
        <v>47</v>
      </c>
      <c r="E3038">
        <v>0</v>
      </c>
      <c r="F3038">
        <v>0</v>
      </c>
      <c r="G3038">
        <v>26</v>
      </c>
      <c r="H3038" t="s">
        <v>10497</v>
      </c>
      <c r="I3038">
        <v>526.6875</v>
      </c>
      <c r="J3038" s="3">
        <f t="shared" si="47"/>
        <v>43746.729721342592</v>
      </c>
    </row>
    <row r="3039" spans="1:10" x14ac:dyDescent="0.25">
      <c r="A3039" s="1" t="s">
        <v>3038</v>
      </c>
      <c r="B3039">
        <v>418.75</v>
      </c>
      <c r="C3039">
        <v>20.584240000000001</v>
      </c>
      <c r="D3039">
        <v>47</v>
      </c>
      <c r="E3039">
        <v>0</v>
      </c>
      <c r="F3039">
        <v>0</v>
      </c>
      <c r="G3039">
        <v>25</v>
      </c>
      <c r="H3039" t="s">
        <v>10498</v>
      </c>
      <c r="I3039">
        <v>534.75</v>
      </c>
      <c r="J3039" s="3">
        <f t="shared" si="47"/>
        <v>43746.729804664348</v>
      </c>
    </row>
    <row r="3040" spans="1:10" x14ac:dyDescent="0.25">
      <c r="A3040" s="1" t="s">
        <v>3039</v>
      </c>
      <c r="B3040">
        <v>393.75</v>
      </c>
      <c r="C3040">
        <v>20.531590000000001</v>
      </c>
      <c r="D3040">
        <v>47</v>
      </c>
      <c r="E3040">
        <v>0</v>
      </c>
      <c r="F3040">
        <v>0</v>
      </c>
      <c r="G3040">
        <v>25</v>
      </c>
      <c r="H3040" t="s">
        <v>10499</v>
      </c>
      <c r="I3040">
        <v>526.6875</v>
      </c>
      <c r="J3040" s="3">
        <f t="shared" si="47"/>
        <v>43746.729888229165</v>
      </c>
    </row>
    <row r="3041" spans="1:10" x14ac:dyDescent="0.25">
      <c r="A3041" s="1" t="s">
        <v>3040</v>
      </c>
      <c r="B3041">
        <v>412.5</v>
      </c>
      <c r="C3041">
        <v>20.531590000000001</v>
      </c>
      <c r="D3041">
        <v>49</v>
      </c>
      <c r="E3041">
        <v>0</v>
      </c>
      <c r="F3041">
        <v>0</v>
      </c>
      <c r="G3041">
        <v>32</v>
      </c>
      <c r="H3041" t="s">
        <v>10500</v>
      </c>
      <c r="I3041">
        <v>532.3125</v>
      </c>
      <c r="J3041" s="3">
        <f t="shared" si="47"/>
        <v>43746.729995347217</v>
      </c>
    </row>
    <row r="3042" spans="1:10" x14ac:dyDescent="0.25">
      <c r="A3042" s="1" t="s">
        <v>3041</v>
      </c>
      <c r="B3042">
        <v>393.75</v>
      </c>
      <c r="C3042">
        <v>20.531590000000001</v>
      </c>
      <c r="D3042">
        <v>45</v>
      </c>
      <c r="E3042">
        <v>0</v>
      </c>
      <c r="F3042">
        <v>0</v>
      </c>
      <c r="G3042">
        <v>28</v>
      </c>
      <c r="H3042" t="s">
        <v>10501</v>
      </c>
      <c r="I3042">
        <v>526.6875</v>
      </c>
      <c r="J3042" s="3">
        <f t="shared" si="47"/>
        <v>43746.730078738423</v>
      </c>
    </row>
    <row r="3043" spans="1:10" x14ac:dyDescent="0.25">
      <c r="A3043" s="1" t="s">
        <v>3042</v>
      </c>
      <c r="B3043">
        <v>393.75</v>
      </c>
      <c r="C3043">
        <v>20.584240000000001</v>
      </c>
      <c r="D3043">
        <v>45</v>
      </c>
      <c r="E3043">
        <v>0</v>
      </c>
      <c r="F3043">
        <v>0</v>
      </c>
      <c r="G3043">
        <v>35</v>
      </c>
      <c r="H3043" t="s">
        <v>10502</v>
      </c>
      <c r="I3043">
        <v>526.6875</v>
      </c>
      <c r="J3043" s="3">
        <f t="shared" si="47"/>
        <v>43746.73015048611</v>
      </c>
    </row>
    <row r="3044" spans="1:10" x14ac:dyDescent="0.25">
      <c r="A3044" s="1" t="s">
        <v>3043</v>
      </c>
      <c r="B3044">
        <v>393.75</v>
      </c>
      <c r="C3044">
        <v>20.531590000000001</v>
      </c>
      <c r="D3044">
        <v>45</v>
      </c>
      <c r="E3044">
        <v>0</v>
      </c>
      <c r="F3044">
        <v>0</v>
      </c>
      <c r="G3044">
        <v>27</v>
      </c>
      <c r="H3044" t="s">
        <v>10503</v>
      </c>
      <c r="I3044">
        <v>526.6875</v>
      </c>
      <c r="J3044" s="3">
        <f t="shared" si="47"/>
        <v>43746.730234282404</v>
      </c>
    </row>
    <row r="3045" spans="1:10" x14ac:dyDescent="0.25">
      <c r="A3045" s="1" t="s">
        <v>3044</v>
      </c>
      <c r="B3045">
        <v>393.75</v>
      </c>
      <c r="C3045">
        <v>20.584240000000001</v>
      </c>
      <c r="D3045">
        <v>45</v>
      </c>
      <c r="E3045">
        <v>0</v>
      </c>
      <c r="F3045">
        <v>0</v>
      </c>
      <c r="G3045">
        <v>33</v>
      </c>
      <c r="H3045" t="s">
        <v>10504</v>
      </c>
      <c r="I3045">
        <v>526.6875</v>
      </c>
      <c r="J3045" s="3">
        <f t="shared" si="47"/>
        <v>43746.730305590274</v>
      </c>
    </row>
    <row r="3046" spans="1:10" x14ac:dyDescent="0.25">
      <c r="A3046" s="1" t="s">
        <v>3045</v>
      </c>
      <c r="B3046">
        <v>421.875</v>
      </c>
      <c r="C3046">
        <v>20.584240000000001</v>
      </c>
      <c r="D3046">
        <v>46</v>
      </c>
      <c r="E3046">
        <v>0</v>
      </c>
      <c r="F3046">
        <v>0</v>
      </c>
      <c r="G3046">
        <v>31</v>
      </c>
      <c r="H3046" t="s">
        <v>10505</v>
      </c>
      <c r="I3046">
        <v>535.6875</v>
      </c>
      <c r="J3046" s="3">
        <f t="shared" si="47"/>
        <v>43746.730377106484</v>
      </c>
    </row>
    <row r="3047" spans="1:10" x14ac:dyDescent="0.25">
      <c r="A3047" s="1" t="s">
        <v>3046</v>
      </c>
      <c r="B3047">
        <v>393.75</v>
      </c>
      <c r="C3047">
        <v>20.584240000000001</v>
      </c>
      <c r="D3047">
        <v>46</v>
      </c>
      <c r="E3047">
        <v>0</v>
      </c>
      <c r="F3047">
        <v>0</v>
      </c>
      <c r="G3047">
        <v>33</v>
      </c>
      <c r="H3047" t="s">
        <v>10506</v>
      </c>
      <c r="I3047">
        <v>526.6875</v>
      </c>
      <c r="J3047" s="3">
        <f t="shared" si="47"/>
        <v>43746.730448622686</v>
      </c>
    </row>
    <row r="3048" spans="1:10" x14ac:dyDescent="0.25">
      <c r="A3048" s="1" t="s">
        <v>3047</v>
      </c>
      <c r="B3048">
        <v>393.75</v>
      </c>
      <c r="C3048">
        <v>20.584240000000001</v>
      </c>
      <c r="D3048">
        <v>49</v>
      </c>
      <c r="E3048">
        <v>0</v>
      </c>
      <c r="F3048">
        <v>0</v>
      </c>
      <c r="G3048">
        <v>23</v>
      </c>
      <c r="H3048" t="s">
        <v>10507</v>
      </c>
      <c r="I3048">
        <v>526.6875</v>
      </c>
      <c r="J3048" s="3">
        <f t="shared" si="47"/>
        <v>43746.730532083333</v>
      </c>
    </row>
    <row r="3049" spans="1:10" x14ac:dyDescent="0.25">
      <c r="A3049" s="1" t="s">
        <v>3048</v>
      </c>
      <c r="B3049">
        <v>393.75</v>
      </c>
      <c r="C3049">
        <v>20.531590000000001</v>
      </c>
      <c r="D3049">
        <v>50</v>
      </c>
      <c r="E3049">
        <v>0</v>
      </c>
      <c r="F3049">
        <v>0</v>
      </c>
      <c r="G3049">
        <v>28</v>
      </c>
      <c r="H3049" t="s">
        <v>10508</v>
      </c>
      <c r="I3049">
        <v>526.5</v>
      </c>
      <c r="J3049" s="3">
        <f t="shared" si="47"/>
        <v>43746.730615775457</v>
      </c>
    </row>
    <row r="3050" spans="1:10" x14ac:dyDescent="0.25">
      <c r="A3050" s="1" t="s">
        <v>3049</v>
      </c>
      <c r="B3050">
        <v>393.75</v>
      </c>
      <c r="C3050">
        <v>20.584240000000001</v>
      </c>
      <c r="D3050">
        <v>44</v>
      </c>
      <c r="E3050">
        <v>0</v>
      </c>
      <c r="F3050">
        <v>0</v>
      </c>
      <c r="G3050">
        <v>28</v>
      </c>
      <c r="H3050" t="s">
        <v>10509</v>
      </c>
      <c r="I3050">
        <v>526.6875</v>
      </c>
      <c r="J3050" s="3">
        <f t="shared" si="47"/>
        <v>43746.73069910879</v>
      </c>
    </row>
    <row r="3051" spans="1:10" x14ac:dyDescent="0.25">
      <c r="A3051" s="1" t="s">
        <v>3050</v>
      </c>
      <c r="B3051">
        <v>393.75</v>
      </c>
      <c r="C3051">
        <v>20.531590000000001</v>
      </c>
      <c r="D3051">
        <v>46</v>
      </c>
      <c r="E3051">
        <v>0</v>
      </c>
      <c r="F3051">
        <v>0</v>
      </c>
      <c r="G3051">
        <v>30</v>
      </c>
      <c r="H3051" t="s">
        <v>10510</v>
      </c>
      <c r="I3051">
        <v>526.6875</v>
      </c>
      <c r="J3051" s="3">
        <f t="shared" si="47"/>
        <v>43746.730782442122</v>
      </c>
    </row>
    <row r="3052" spans="1:10" x14ac:dyDescent="0.25">
      <c r="A3052" s="1" t="s">
        <v>3051</v>
      </c>
      <c r="B3052">
        <v>393.75</v>
      </c>
      <c r="C3052">
        <v>20.584240000000001</v>
      </c>
      <c r="D3052">
        <v>50</v>
      </c>
      <c r="E3052">
        <v>0</v>
      </c>
      <c r="F3052">
        <v>0</v>
      </c>
      <c r="G3052">
        <v>35</v>
      </c>
      <c r="H3052" t="s">
        <v>10511</v>
      </c>
      <c r="I3052">
        <v>526.5</v>
      </c>
      <c r="J3052" s="3">
        <f t="shared" si="47"/>
        <v>43746.730866006947</v>
      </c>
    </row>
    <row r="3053" spans="1:10" x14ac:dyDescent="0.25">
      <c r="A3053" s="1" t="s">
        <v>3052</v>
      </c>
      <c r="B3053">
        <v>393.75</v>
      </c>
      <c r="C3053">
        <v>20.531590000000001</v>
      </c>
      <c r="D3053">
        <v>50</v>
      </c>
      <c r="E3053">
        <v>0</v>
      </c>
      <c r="F3053">
        <v>0</v>
      </c>
      <c r="G3053">
        <v>26</v>
      </c>
      <c r="H3053" t="s">
        <v>10512</v>
      </c>
      <c r="I3053">
        <v>526.5</v>
      </c>
      <c r="J3053" s="3">
        <f t="shared" si="47"/>
        <v>43746.730937407403</v>
      </c>
    </row>
    <row r="3054" spans="1:10" x14ac:dyDescent="0.25">
      <c r="A3054" s="1" t="s">
        <v>3053</v>
      </c>
      <c r="B3054">
        <v>393.75</v>
      </c>
      <c r="C3054">
        <v>20.584240000000001</v>
      </c>
      <c r="D3054">
        <v>49</v>
      </c>
      <c r="E3054">
        <v>0</v>
      </c>
      <c r="F3054">
        <v>0</v>
      </c>
      <c r="G3054">
        <v>28</v>
      </c>
      <c r="H3054" t="s">
        <v>10513</v>
      </c>
      <c r="I3054">
        <v>526.5</v>
      </c>
      <c r="J3054" s="3">
        <f t="shared" si="47"/>
        <v>43746.731021099535</v>
      </c>
    </row>
    <row r="3055" spans="1:10" x14ac:dyDescent="0.25">
      <c r="A3055" s="1" t="s">
        <v>3054</v>
      </c>
      <c r="B3055">
        <v>393.75</v>
      </c>
      <c r="C3055">
        <v>20.584240000000001</v>
      </c>
      <c r="D3055">
        <v>49</v>
      </c>
      <c r="E3055">
        <v>0</v>
      </c>
      <c r="F3055">
        <v>0</v>
      </c>
      <c r="G3055">
        <v>23</v>
      </c>
      <c r="H3055" t="s">
        <v>10514</v>
      </c>
      <c r="I3055">
        <v>526.6875</v>
      </c>
      <c r="J3055" s="3">
        <f t="shared" si="47"/>
        <v>43746.731104664352</v>
      </c>
    </row>
    <row r="3056" spans="1:10" x14ac:dyDescent="0.25">
      <c r="A3056" s="1" t="s">
        <v>3055</v>
      </c>
      <c r="B3056">
        <v>393.75</v>
      </c>
      <c r="C3056">
        <v>20.584240000000001</v>
      </c>
      <c r="D3056">
        <v>49</v>
      </c>
      <c r="E3056">
        <v>0</v>
      </c>
      <c r="F3056">
        <v>0</v>
      </c>
      <c r="G3056">
        <v>30</v>
      </c>
      <c r="H3056" t="s">
        <v>10515</v>
      </c>
      <c r="I3056">
        <v>526.6875</v>
      </c>
      <c r="J3056" s="3">
        <f t="shared" si="47"/>
        <v>43746.731187986108</v>
      </c>
    </row>
    <row r="3057" spans="1:10" x14ac:dyDescent="0.25">
      <c r="A3057" s="1" t="s">
        <v>3056</v>
      </c>
      <c r="B3057">
        <v>393.75</v>
      </c>
      <c r="C3057">
        <v>20.531590000000001</v>
      </c>
      <c r="D3057">
        <v>48</v>
      </c>
      <c r="E3057">
        <v>0</v>
      </c>
      <c r="F3057">
        <v>0</v>
      </c>
      <c r="G3057">
        <v>31</v>
      </c>
      <c r="H3057" t="s">
        <v>10516</v>
      </c>
      <c r="I3057">
        <v>526.6875</v>
      </c>
      <c r="J3057" s="3">
        <f t="shared" si="47"/>
        <v>43746.731271331017</v>
      </c>
    </row>
    <row r="3058" spans="1:10" x14ac:dyDescent="0.25">
      <c r="A3058" s="1" t="s">
        <v>3057</v>
      </c>
      <c r="B3058">
        <v>393.75</v>
      </c>
      <c r="C3058">
        <v>20.531590000000001</v>
      </c>
      <c r="D3058">
        <v>48</v>
      </c>
      <c r="E3058">
        <v>0</v>
      </c>
      <c r="F3058">
        <v>0</v>
      </c>
      <c r="G3058">
        <v>31</v>
      </c>
      <c r="H3058" t="s">
        <v>10517</v>
      </c>
      <c r="I3058">
        <v>526.6875</v>
      </c>
      <c r="J3058" s="3">
        <f t="shared" si="47"/>
        <v>43746.731343078696</v>
      </c>
    </row>
    <row r="3059" spans="1:10" x14ac:dyDescent="0.25">
      <c r="A3059" s="1" t="s">
        <v>3058</v>
      </c>
      <c r="B3059">
        <v>393.75</v>
      </c>
      <c r="C3059">
        <v>20.584240000000001</v>
      </c>
      <c r="D3059">
        <v>47</v>
      </c>
      <c r="E3059">
        <v>0</v>
      </c>
      <c r="F3059">
        <v>0</v>
      </c>
      <c r="G3059">
        <v>30</v>
      </c>
      <c r="H3059" t="s">
        <v>10518</v>
      </c>
      <c r="I3059">
        <v>526.6875</v>
      </c>
      <c r="J3059" s="3">
        <f t="shared" si="47"/>
        <v>43746.731426527775</v>
      </c>
    </row>
    <row r="3060" spans="1:10" x14ac:dyDescent="0.25">
      <c r="A3060" s="1" t="s">
        <v>3059</v>
      </c>
      <c r="B3060">
        <v>393.75</v>
      </c>
      <c r="C3060">
        <v>20.531590000000001</v>
      </c>
      <c r="D3060">
        <v>48</v>
      </c>
      <c r="E3060">
        <v>0</v>
      </c>
      <c r="F3060">
        <v>0</v>
      </c>
      <c r="G3060">
        <v>31</v>
      </c>
      <c r="H3060" t="s">
        <v>10519</v>
      </c>
      <c r="I3060">
        <v>526.6875</v>
      </c>
      <c r="J3060" s="3">
        <f t="shared" si="47"/>
        <v>43746.731498078698</v>
      </c>
    </row>
    <row r="3061" spans="1:10" x14ac:dyDescent="0.25">
      <c r="A3061" s="1" t="s">
        <v>3060</v>
      </c>
      <c r="B3061">
        <v>393.75</v>
      </c>
      <c r="C3061">
        <v>20.531590000000001</v>
      </c>
      <c r="D3061">
        <v>47</v>
      </c>
      <c r="E3061">
        <v>0</v>
      </c>
      <c r="F3061">
        <v>0</v>
      </c>
      <c r="G3061">
        <v>31</v>
      </c>
      <c r="H3061" t="s">
        <v>10520</v>
      </c>
      <c r="I3061">
        <v>526.6875</v>
      </c>
      <c r="J3061" s="3">
        <f t="shared" si="47"/>
        <v>43746.7315695949</v>
      </c>
    </row>
    <row r="3062" spans="1:10" x14ac:dyDescent="0.25">
      <c r="A3062" s="1" t="s">
        <v>3061</v>
      </c>
      <c r="B3062">
        <v>393.75</v>
      </c>
      <c r="C3062">
        <v>20.531590000000001</v>
      </c>
      <c r="D3062">
        <v>47</v>
      </c>
      <c r="E3062">
        <v>0</v>
      </c>
      <c r="F3062">
        <v>0</v>
      </c>
      <c r="G3062">
        <v>31</v>
      </c>
      <c r="H3062" t="s">
        <v>10521</v>
      </c>
      <c r="I3062">
        <v>526.6875</v>
      </c>
      <c r="J3062" s="3">
        <f t="shared" si="47"/>
        <v>43746.731652812501</v>
      </c>
    </row>
    <row r="3063" spans="1:10" x14ac:dyDescent="0.25">
      <c r="A3063" s="1" t="s">
        <v>3062</v>
      </c>
      <c r="B3063">
        <v>393.75</v>
      </c>
      <c r="C3063">
        <v>20.584240000000001</v>
      </c>
      <c r="D3063">
        <v>48</v>
      </c>
      <c r="E3063">
        <v>0</v>
      </c>
      <c r="F3063">
        <v>0</v>
      </c>
      <c r="G3063">
        <v>30</v>
      </c>
      <c r="H3063" t="s">
        <v>10522</v>
      </c>
      <c r="I3063">
        <v>526.5</v>
      </c>
      <c r="J3063" s="3">
        <f t="shared" si="47"/>
        <v>43746.731736655092</v>
      </c>
    </row>
    <row r="3064" spans="1:10" x14ac:dyDescent="0.25">
      <c r="A3064" s="1" t="s">
        <v>3063</v>
      </c>
      <c r="B3064">
        <v>393.75</v>
      </c>
      <c r="C3064">
        <v>20.584240000000001</v>
      </c>
      <c r="D3064">
        <v>47</v>
      </c>
      <c r="E3064">
        <v>0</v>
      </c>
      <c r="F3064">
        <v>0</v>
      </c>
      <c r="G3064">
        <v>39</v>
      </c>
      <c r="H3064" t="s">
        <v>10523</v>
      </c>
      <c r="I3064">
        <v>526.6875</v>
      </c>
      <c r="J3064" s="3">
        <f t="shared" si="47"/>
        <v>43746.731820254623</v>
      </c>
    </row>
    <row r="3065" spans="1:10" x14ac:dyDescent="0.25">
      <c r="A3065" s="1" t="s">
        <v>3064</v>
      </c>
      <c r="B3065">
        <v>412.5</v>
      </c>
      <c r="C3065">
        <v>20.584240000000001</v>
      </c>
      <c r="D3065">
        <v>47</v>
      </c>
      <c r="E3065">
        <v>0</v>
      </c>
      <c r="F3065">
        <v>0</v>
      </c>
      <c r="G3065">
        <v>28</v>
      </c>
      <c r="H3065" t="s">
        <v>10524</v>
      </c>
      <c r="I3065">
        <v>532.3125</v>
      </c>
      <c r="J3065" s="3">
        <f t="shared" si="47"/>
        <v>43746.731891620373</v>
      </c>
    </row>
    <row r="3066" spans="1:10" x14ac:dyDescent="0.25">
      <c r="A3066" s="1" t="s">
        <v>3065</v>
      </c>
      <c r="B3066">
        <v>393.75</v>
      </c>
      <c r="C3066">
        <v>20.584240000000001</v>
      </c>
      <c r="D3066">
        <v>47</v>
      </c>
      <c r="E3066">
        <v>0</v>
      </c>
      <c r="F3066">
        <v>0</v>
      </c>
      <c r="G3066">
        <v>31</v>
      </c>
      <c r="H3066" t="s">
        <v>10525</v>
      </c>
      <c r="I3066">
        <v>526.6875</v>
      </c>
      <c r="J3066" s="3">
        <f t="shared" si="47"/>
        <v>43746.73197508102</v>
      </c>
    </row>
    <row r="3067" spans="1:10" x14ac:dyDescent="0.25">
      <c r="A3067" s="1" t="s">
        <v>3066</v>
      </c>
      <c r="B3067">
        <v>393.75</v>
      </c>
      <c r="C3067">
        <v>20.584240000000001</v>
      </c>
      <c r="D3067">
        <v>50</v>
      </c>
      <c r="E3067">
        <v>0</v>
      </c>
      <c r="F3067">
        <v>0</v>
      </c>
      <c r="G3067">
        <v>31</v>
      </c>
      <c r="H3067" t="s">
        <v>10526</v>
      </c>
      <c r="I3067">
        <v>526.5</v>
      </c>
      <c r="J3067" s="3">
        <f t="shared" si="47"/>
        <v>43746.73205864583</v>
      </c>
    </row>
    <row r="3068" spans="1:10" x14ac:dyDescent="0.25">
      <c r="A3068" s="1" t="s">
        <v>3067</v>
      </c>
      <c r="B3068">
        <v>393.75</v>
      </c>
      <c r="C3068">
        <v>20.584240000000001</v>
      </c>
      <c r="D3068">
        <v>50</v>
      </c>
      <c r="E3068">
        <v>0</v>
      </c>
      <c r="F3068">
        <v>0</v>
      </c>
      <c r="G3068">
        <v>33</v>
      </c>
      <c r="H3068" t="s">
        <v>10527</v>
      </c>
      <c r="I3068">
        <v>526.6875</v>
      </c>
      <c r="J3068" s="3">
        <f t="shared" si="47"/>
        <v>43746.732154004632</v>
      </c>
    </row>
    <row r="3069" spans="1:10" x14ac:dyDescent="0.25">
      <c r="A3069" s="1" t="s">
        <v>3068</v>
      </c>
      <c r="B3069">
        <v>393.75</v>
      </c>
      <c r="C3069">
        <v>20.531590000000001</v>
      </c>
      <c r="D3069">
        <v>50</v>
      </c>
      <c r="E3069">
        <v>0</v>
      </c>
      <c r="F3069">
        <v>0</v>
      </c>
      <c r="G3069">
        <v>31</v>
      </c>
      <c r="H3069" t="s">
        <v>10528</v>
      </c>
      <c r="I3069">
        <v>526.6875</v>
      </c>
      <c r="J3069" s="3">
        <f t="shared" si="47"/>
        <v>43746.732237453696</v>
      </c>
    </row>
    <row r="3070" spans="1:10" x14ac:dyDescent="0.25">
      <c r="A3070" s="1" t="s">
        <v>3069</v>
      </c>
      <c r="B3070">
        <v>393.75</v>
      </c>
      <c r="C3070">
        <v>20.584240000000001</v>
      </c>
      <c r="D3070">
        <v>50</v>
      </c>
      <c r="E3070">
        <v>0</v>
      </c>
      <c r="F3070">
        <v>0</v>
      </c>
      <c r="G3070">
        <v>36</v>
      </c>
      <c r="H3070" t="s">
        <v>10529</v>
      </c>
      <c r="I3070">
        <v>526.6875</v>
      </c>
      <c r="J3070" s="3">
        <f t="shared" si="47"/>
        <v>43746.732320914351</v>
      </c>
    </row>
    <row r="3071" spans="1:10" x14ac:dyDescent="0.25">
      <c r="A3071" s="1" t="s">
        <v>3070</v>
      </c>
      <c r="B3071">
        <v>393.75</v>
      </c>
      <c r="C3071">
        <v>20.584240000000001</v>
      </c>
      <c r="D3071">
        <v>50</v>
      </c>
      <c r="E3071">
        <v>0</v>
      </c>
      <c r="F3071">
        <v>0</v>
      </c>
      <c r="G3071">
        <v>33</v>
      </c>
      <c r="H3071" t="s">
        <v>10530</v>
      </c>
      <c r="I3071">
        <v>526.6875</v>
      </c>
      <c r="J3071" s="3">
        <f t="shared" si="47"/>
        <v>43746.732404479168</v>
      </c>
    </row>
    <row r="3072" spans="1:10" x14ac:dyDescent="0.25">
      <c r="A3072" s="1" t="s">
        <v>3071</v>
      </c>
      <c r="B3072">
        <v>393.75</v>
      </c>
      <c r="C3072">
        <v>20.584240000000001</v>
      </c>
      <c r="D3072">
        <v>50</v>
      </c>
      <c r="E3072">
        <v>0</v>
      </c>
      <c r="F3072">
        <v>0</v>
      </c>
      <c r="G3072">
        <v>30</v>
      </c>
      <c r="H3072" t="s">
        <v>10531</v>
      </c>
      <c r="I3072">
        <v>526.6875</v>
      </c>
      <c r="J3072" s="3">
        <f t="shared" si="47"/>
        <v>43746.732487916663</v>
      </c>
    </row>
    <row r="3073" spans="1:10" x14ac:dyDescent="0.25">
      <c r="A3073" s="1" t="s">
        <v>3072</v>
      </c>
      <c r="B3073">
        <v>393.75</v>
      </c>
      <c r="C3073">
        <v>20.531590000000001</v>
      </c>
      <c r="D3073">
        <v>48</v>
      </c>
      <c r="E3073">
        <v>0</v>
      </c>
      <c r="F3073">
        <v>0</v>
      </c>
      <c r="G3073">
        <v>36</v>
      </c>
      <c r="H3073" t="s">
        <v>10532</v>
      </c>
      <c r="I3073">
        <v>526.6875</v>
      </c>
      <c r="J3073" s="3">
        <f t="shared" si="47"/>
        <v>43746.73257137731</v>
      </c>
    </row>
    <row r="3074" spans="1:10" x14ac:dyDescent="0.25">
      <c r="A3074" s="1" t="s">
        <v>3073</v>
      </c>
      <c r="B3074">
        <v>393.75</v>
      </c>
      <c r="C3074">
        <v>20.531590000000001</v>
      </c>
      <c r="D3074">
        <v>50</v>
      </c>
      <c r="E3074">
        <v>0</v>
      </c>
      <c r="F3074">
        <v>0</v>
      </c>
      <c r="G3074">
        <v>31</v>
      </c>
      <c r="H3074" t="s">
        <v>10533</v>
      </c>
      <c r="I3074">
        <v>526.6875</v>
      </c>
      <c r="J3074" s="3">
        <f t="shared" si="47"/>
        <v>43746.732654826388</v>
      </c>
    </row>
    <row r="3075" spans="1:10" x14ac:dyDescent="0.25">
      <c r="A3075" s="1" t="s">
        <v>3074</v>
      </c>
      <c r="B3075">
        <v>393.75</v>
      </c>
      <c r="C3075">
        <v>20.584240000000001</v>
      </c>
      <c r="D3075">
        <v>50</v>
      </c>
      <c r="E3075">
        <v>0</v>
      </c>
      <c r="F3075">
        <v>0</v>
      </c>
      <c r="G3075">
        <v>33</v>
      </c>
      <c r="H3075" t="s">
        <v>10534</v>
      </c>
      <c r="I3075">
        <v>526.6875</v>
      </c>
      <c r="J3075" s="3">
        <f t="shared" ref="J3075:J3138" si="48">(H3075/86400000)+25569+(7/24)</f>
        <v>43746.732738032406</v>
      </c>
    </row>
    <row r="3076" spans="1:10" x14ac:dyDescent="0.25">
      <c r="A3076" s="1" t="s">
        <v>3075</v>
      </c>
      <c r="B3076">
        <v>393.75</v>
      </c>
      <c r="C3076">
        <v>20.584240000000001</v>
      </c>
      <c r="D3076">
        <v>49</v>
      </c>
      <c r="E3076">
        <v>0</v>
      </c>
      <c r="F3076">
        <v>0</v>
      </c>
      <c r="G3076">
        <v>35</v>
      </c>
      <c r="H3076" t="s">
        <v>10535</v>
      </c>
      <c r="I3076">
        <v>526.6875</v>
      </c>
      <c r="J3076" s="3">
        <f t="shared" si="48"/>
        <v>43746.732809803238</v>
      </c>
    </row>
    <row r="3077" spans="1:10" x14ac:dyDescent="0.25">
      <c r="A3077" s="1" t="s">
        <v>3076</v>
      </c>
      <c r="B3077">
        <v>412.5</v>
      </c>
      <c r="C3077">
        <v>20.531590000000001</v>
      </c>
      <c r="D3077">
        <v>49</v>
      </c>
      <c r="E3077">
        <v>0</v>
      </c>
      <c r="F3077">
        <v>0</v>
      </c>
      <c r="G3077">
        <v>30</v>
      </c>
      <c r="H3077" t="s">
        <v>10536</v>
      </c>
      <c r="I3077">
        <v>532.125</v>
      </c>
      <c r="J3077" s="3">
        <f t="shared" si="48"/>
        <v>43746.732893587956</v>
      </c>
    </row>
    <row r="3078" spans="1:10" x14ac:dyDescent="0.25">
      <c r="A3078" s="1" t="s">
        <v>3077</v>
      </c>
      <c r="B3078">
        <v>393.75</v>
      </c>
      <c r="C3078">
        <v>20.584240000000001</v>
      </c>
      <c r="D3078">
        <v>49</v>
      </c>
      <c r="E3078">
        <v>0</v>
      </c>
      <c r="F3078">
        <v>0</v>
      </c>
      <c r="G3078">
        <v>37</v>
      </c>
      <c r="H3078" t="s">
        <v>10537</v>
      </c>
      <c r="I3078">
        <v>526.6875</v>
      </c>
      <c r="J3078" s="3">
        <f t="shared" si="48"/>
        <v>43746.732976840278</v>
      </c>
    </row>
    <row r="3079" spans="1:10" x14ac:dyDescent="0.25">
      <c r="A3079" s="1" t="s">
        <v>3078</v>
      </c>
      <c r="B3079">
        <v>393.75</v>
      </c>
      <c r="C3079">
        <v>20.584240000000001</v>
      </c>
      <c r="D3079">
        <v>49</v>
      </c>
      <c r="E3079">
        <v>0</v>
      </c>
      <c r="F3079">
        <v>0</v>
      </c>
      <c r="G3079">
        <v>34</v>
      </c>
      <c r="H3079" t="s">
        <v>10538</v>
      </c>
      <c r="I3079">
        <v>526.6875</v>
      </c>
      <c r="J3079" s="3">
        <f t="shared" si="48"/>
        <v>43746.733060266204</v>
      </c>
    </row>
    <row r="3080" spans="1:10" x14ac:dyDescent="0.25">
      <c r="A3080" s="1" t="s">
        <v>3079</v>
      </c>
      <c r="B3080">
        <v>393.75</v>
      </c>
      <c r="C3080">
        <v>20.584240000000001</v>
      </c>
      <c r="D3080">
        <v>49</v>
      </c>
      <c r="E3080">
        <v>0</v>
      </c>
      <c r="F3080">
        <v>0</v>
      </c>
      <c r="G3080">
        <v>31</v>
      </c>
      <c r="H3080" t="s">
        <v>10539</v>
      </c>
      <c r="I3080">
        <v>526.6875</v>
      </c>
      <c r="J3080" s="3">
        <f t="shared" si="48"/>
        <v>43746.733143819445</v>
      </c>
    </row>
    <row r="3081" spans="1:10" x14ac:dyDescent="0.25">
      <c r="A3081" s="1" t="s">
        <v>3080</v>
      </c>
      <c r="B3081">
        <v>393.75</v>
      </c>
      <c r="C3081">
        <v>20.584240000000001</v>
      </c>
      <c r="D3081">
        <v>48</v>
      </c>
      <c r="E3081">
        <v>0</v>
      </c>
      <c r="F3081">
        <v>0</v>
      </c>
      <c r="G3081">
        <v>36</v>
      </c>
      <c r="H3081" t="s">
        <v>10540</v>
      </c>
      <c r="I3081">
        <v>526.5</v>
      </c>
      <c r="J3081" s="3">
        <f t="shared" si="48"/>
        <v>43746.733226932869</v>
      </c>
    </row>
    <row r="3082" spans="1:10" x14ac:dyDescent="0.25">
      <c r="A3082" s="1" t="s">
        <v>3081</v>
      </c>
      <c r="B3082">
        <v>393.75</v>
      </c>
      <c r="C3082">
        <v>20.584240000000001</v>
      </c>
      <c r="D3082">
        <v>48</v>
      </c>
      <c r="E3082">
        <v>0</v>
      </c>
      <c r="F3082">
        <v>0</v>
      </c>
      <c r="G3082">
        <v>40</v>
      </c>
      <c r="H3082" t="s">
        <v>10541</v>
      </c>
      <c r="I3082">
        <v>526.6875</v>
      </c>
      <c r="J3082" s="3">
        <f t="shared" si="48"/>
        <v>43746.733298680549</v>
      </c>
    </row>
    <row r="3083" spans="1:10" x14ac:dyDescent="0.25">
      <c r="A3083" s="1" t="s">
        <v>3082</v>
      </c>
      <c r="B3083">
        <v>393.75</v>
      </c>
      <c r="C3083">
        <v>20.531590000000001</v>
      </c>
      <c r="D3083">
        <v>46</v>
      </c>
      <c r="E3083">
        <v>0</v>
      </c>
      <c r="F3083">
        <v>0</v>
      </c>
      <c r="G3083">
        <v>30</v>
      </c>
      <c r="H3083" t="s">
        <v>10542</v>
      </c>
      <c r="I3083">
        <v>526.6875</v>
      </c>
      <c r="J3083" s="3">
        <f t="shared" si="48"/>
        <v>43746.733382256942</v>
      </c>
    </row>
    <row r="3084" spans="1:10" x14ac:dyDescent="0.25">
      <c r="A3084" s="1" t="s">
        <v>3083</v>
      </c>
      <c r="B3084">
        <v>393.75</v>
      </c>
      <c r="C3084">
        <v>20.584240000000001</v>
      </c>
      <c r="D3084">
        <v>50</v>
      </c>
      <c r="E3084">
        <v>0</v>
      </c>
      <c r="F3084">
        <v>0</v>
      </c>
      <c r="G3084">
        <v>33</v>
      </c>
      <c r="H3084" t="s">
        <v>10543</v>
      </c>
      <c r="I3084">
        <v>526.6875</v>
      </c>
      <c r="J3084" s="3">
        <f t="shared" si="48"/>
        <v>43746.733465694437</v>
      </c>
    </row>
    <row r="3085" spans="1:10" x14ac:dyDescent="0.25">
      <c r="A3085" s="1" t="s">
        <v>3084</v>
      </c>
      <c r="B3085">
        <v>393.75</v>
      </c>
      <c r="C3085">
        <v>20.584240000000001</v>
      </c>
      <c r="D3085">
        <v>50</v>
      </c>
      <c r="E3085">
        <v>0</v>
      </c>
      <c r="F3085">
        <v>0</v>
      </c>
      <c r="G3085">
        <v>39</v>
      </c>
      <c r="H3085" t="s">
        <v>10544</v>
      </c>
      <c r="I3085">
        <v>526.6875</v>
      </c>
      <c r="J3085" s="3">
        <f t="shared" si="48"/>
        <v>43746.733549143515</v>
      </c>
    </row>
    <row r="3086" spans="1:10" x14ac:dyDescent="0.25">
      <c r="A3086" s="1" t="s">
        <v>3085</v>
      </c>
      <c r="B3086">
        <v>393.75</v>
      </c>
      <c r="C3086">
        <v>20.584240000000001</v>
      </c>
      <c r="D3086">
        <v>49</v>
      </c>
      <c r="E3086">
        <v>0</v>
      </c>
      <c r="F3086">
        <v>0</v>
      </c>
      <c r="G3086">
        <v>39</v>
      </c>
      <c r="H3086" t="s">
        <v>10545</v>
      </c>
      <c r="I3086">
        <v>526.6875</v>
      </c>
      <c r="J3086" s="3">
        <f t="shared" si="48"/>
        <v>43746.733632719908</v>
      </c>
    </row>
    <row r="3087" spans="1:10" x14ac:dyDescent="0.25">
      <c r="A3087" s="1" t="s">
        <v>3086</v>
      </c>
      <c r="B3087">
        <v>393.75</v>
      </c>
      <c r="C3087">
        <v>20.531590000000001</v>
      </c>
      <c r="D3087">
        <v>47</v>
      </c>
      <c r="E3087">
        <v>0</v>
      </c>
      <c r="F3087">
        <v>0</v>
      </c>
      <c r="G3087">
        <v>23</v>
      </c>
      <c r="H3087" t="s">
        <v>10546</v>
      </c>
      <c r="I3087">
        <v>526.6875</v>
      </c>
      <c r="J3087" s="3">
        <f t="shared" si="48"/>
        <v>43746.73371581018</v>
      </c>
    </row>
    <row r="3088" spans="1:10" x14ac:dyDescent="0.25">
      <c r="A3088" s="1" t="s">
        <v>3087</v>
      </c>
      <c r="B3088">
        <v>393.75</v>
      </c>
      <c r="C3088">
        <v>20.531590000000001</v>
      </c>
      <c r="D3088">
        <v>47</v>
      </c>
      <c r="E3088">
        <v>0</v>
      </c>
      <c r="F3088">
        <v>0</v>
      </c>
      <c r="G3088">
        <v>31</v>
      </c>
      <c r="H3088" t="s">
        <v>10547</v>
      </c>
      <c r="I3088">
        <v>526.6875</v>
      </c>
      <c r="J3088" s="3">
        <f t="shared" si="48"/>
        <v>43746.733787476849</v>
      </c>
    </row>
    <row r="3089" spans="1:10" x14ac:dyDescent="0.25">
      <c r="A3089" s="1" t="s">
        <v>3088</v>
      </c>
      <c r="B3089">
        <v>393.75</v>
      </c>
      <c r="C3089">
        <v>20.584240000000001</v>
      </c>
      <c r="D3089">
        <v>48</v>
      </c>
      <c r="E3089">
        <v>0</v>
      </c>
      <c r="F3089">
        <v>0</v>
      </c>
      <c r="G3089">
        <v>35</v>
      </c>
      <c r="H3089" t="s">
        <v>10548</v>
      </c>
      <c r="I3089">
        <v>526.5</v>
      </c>
      <c r="J3089" s="3">
        <f t="shared" si="48"/>
        <v>43746.733871377313</v>
      </c>
    </row>
    <row r="3090" spans="1:10" x14ac:dyDescent="0.25">
      <c r="A3090" s="1" t="s">
        <v>3089</v>
      </c>
      <c r="B3090">
        <v>393.75</v>
      </c>
      <c r="C3090">
        <v>20.584240000000001</v>
      </c>
      <c r="D3090">
        <v>48</v>
      </c>
      <c r="E3090">
        <v>0</v>
      </c>
      <c r="F3090">
        <v>0</v>
      </c>
      <c r="G3090">
        <v>31</v>
      </c>
      <c r="H3090" t="s">
        <v>10549</v>
      </c>
      <c r="I3090">
        <v>526.6875</v>
      </c>
      <c r="J3090" s="3">
        <f t="shared" si="48"/>
        <v>43746.7339545949</v>
      </c>
    </row>
    <row r="3091" spans="1:10" x14ac:dyDescent="0.25">
      <c r="A3091" s="1" t="s">
        <v>3090</v>
      </c>
      <c r="B3091">
        <v>393.75</v>
      </c>
      <c r="C3091">
        <v>20.531590000000001</v>
      </c>
      <c r="D3091">
        <v>49</v>
      </c>
      <c r="E3091">
        <v>0</v>
      </c>
      <c r="F3091">
        <v>0</v>
      </c>
      <c r="G3091">
        <v>38</v>
      </c>
      <c r="H3091" t="s">
        <v>10550</v>
      </c>
      <c r="I3091">
        <v>526.6875</v>
      </c>
      <c r="J3091" s="3">
        <f t="shared" si="48"/>
        <v>43746.734038032409</v>
      </c>
    </row>
    <row r="3092" spans="1:10" x14ac:dyDescent="0.25">
      <c r="A3092" s="1" t="s">
        <v>3091</v>
      </c>
      <c r="B3092">
        <v>393.75</v>
      </c>
      <c r="C3092">
        <v>20.584240000000001</v>
      </c>
      <c r="D3092">
        <v>49</v>
      </c>
      <c r="E3092">
        <v>0</v>
      </c>
      <c r="F3092">
        <v>0</v>
      </c>
      <c r="G3092">
        <v>35</v>
      </c>
      <c r="H3092" t="s">
        <v>10551</v>
      </c>
      <c r="I3092">
        <v>526.6875</v>
      </c>
      <c r="J3092" s="3">
        <f t="shared" si="48"/>
        <v>43746.734121493057</v>
      </c>
    </row>
    <row r="3093" spans="1:10" x14ac:dyDescent="0.25">
      <c r="A3093" s="1" t="s">
        <v>3092</v>
      </c>
      <c r="B3093">
        <v>393.75</v>
      </c>
      <c r="C3093">
        <v>20.584240000000001</v>
      </c>
      <c r="D3093">
        <v>48</v>
      </c>
      <c r="E3093">
        <v>0</v>
      </c>
      <c r="F3093">
        <v>0</v>
      </c>
      <c r="G3093">
        <v>31</v>
      </c>
      <c r="H3093" t="s">
        <v>10552</v>
      </c>
      <c r="I3093">
        <v>526.6875</v>
      </c>
      <c r="J3093" s="3">
        <f t="shared" si="48"/>
        <v>43746.734204803237</v>
      </c>
    </row>
    <row r="3094" spans="1:10" x14ac:dyDescent="0.25">
      <c r="A3094" s="1" t="s">
        <v>3093</v>
      </c>
      <c r="B3094">
        <v>412.5</v>
      </c>
      <c r="C3094">
        <v>20.531590000000001</v>
      </c>
      <c r="D3094">
        <v>47</v>
      </c>
      <c r="E3094">
        <v>0</v>
      </c>
      <c r="F3094">
        <v>0</v>
      </c>
      <c r="G3094">
        <v>23</v>
      </c>
      <c r="H3094" t="s">
        <v>10553</v>
      </c>
      <c r="I3094">
        <v>532.3125</v>
      </c>
      <c r="J3094" s="3">
        <f t="shared" si="48"/>
        <v>43746.734288495369</v>
      </c>
    </row>
    <row r="3095" spans="1:10" x14ac:dyDescent="0.25">
      <c r="A3095" s="1" t="s">
        <v>3094</v>
      </c>
      <c r="B3095">
        <v>393.75</v>
      </c>
      <c r="C3095">
        <v>20.584240000000001</v>
      </c>
      <c r="D3095">
        <v>48</v>
      </c>
      <c r="E3095">
        <v>0</v>
      </c>
      <c r="F3095">
        <v>0</v>
      </c>
      <c r="G3095">
        <v>29</v>
      </c>
      <c r="H3095" t="s">
        <v>10554</v>
      </c>
      <c r="I3095">
        <v>526.6875</v>
      </c>
      <c r="J3095" s="3">
        <f t="shared" si="48"/>
        <v>43746.734371597217</v>
      </c>
    </row>
    <row r="3096" spans="1:10" x14ac:dyDescent="0.25">
      <c r="A3096" s="1" t="s">
        <v>3095</v>
      </c>
      <c r="B3096">
        <v>393.75</v>
      </c>
      <c r="C3096">
        <v>20.531590000000001</v>
      </c>
      <c r="D3096">
        <v>48</v>
      </c>
      <c r="E3096">
        <v>0</v>
      </c>
      <c r="F3096">
        <v>0</v>
      </c>
      <c r="G3096">
        <v>37</v>
      </c>
      <c r="H3096" t="s">
        <v>10555</v>
      </c>
      <c r="I3096">
        <v>526.6875</v>
      </c>
      <c r="J3096" s="3">
        <f t="shared" si="48"/>
        <v>43746.734470682866</v>
      </c>
    </row>
    <row r="3097" spans="1:10" x14ac:dyDescent="0.25">
      <c r="A3097" s="1" t="s">
        <v>3096</v>
      </c>
      <c r="B3097">
        <v>393.75</v>
      </c>
      <c r="C3097">
        <v>20.584240000000001</v>
      </c>
      <c r="D3097">
        <v>54</v>
      </c>
      <c r="E3097">
        <v>0</v>
      </c>
      <c r="F3097">
        <v>0</v>
      </c>
      <c r="G3097">
        <v>39</v>
      </c>
      <c r="H3097" t="s">
        <v>10556</v>
      </c>
      <c r="I3097">
        <v>526.5</v>
      </c>
      <c r="J3097" s="3">
        <f t="shared" si="48"/>
        <v>43746.734550787034</v>
      </c>
    </row>
    <row r="3098" spans="1:10" x14ac:dyDescent="0.25">
      <c r="A3098" s="1" t="s">
        <v>3097</v>
      </c>
      <c r="B3098">
        <v>412.5</v>
      </c>
      <c r="C3098">
        <v>20.531590000000001</v>
      </c>
      <c r="D3098">
        <v>50</v>
      </c>
      <c r="E3098">
        <v>0</v>
      </c>
      <c r="F3098">
        <v>0</v>
      </c>
      <c r="G3098">
        <v>28</v>
      </c>
      <c r="H3098" t="s">
        <v>10557</v>
      </c>
      <c r="I3098">
        <v>532.5</v>
      </c>
      <c r="J3098" s="3">
        <f t="shared" si="48"/>
        <v>43746.734634340275</v>
      </c>
    </row>
    <row r="3099" spans="1:10" x14ac:dyDescent="0.25">
      <c r="A3099" s="1" t="s">
        <v>3098</v>
      </c>
      <c r="B3099">
        <v>393.75</v>
      </c>
      <c r="C3099">
        <v>20.584240000000001</v>
      </c>
      <c r="D3099">
        <v>53</v>
      </c>
      <c r="E3099">
        <v>0</v>
      </c>
      <c r="F3099">
        <v>0</v>
      </c>
      <c r="G3099">
        <v>37</v>
      </c>
      <c r="H3099" t="s">
        <v>10558</v>
      </c>
      <c r="I3099">
        <v>526.6875</v>
      </c>
      <c r="J3099" s="3">
        <f t="shared" si="48"/>
        <v>43746.734717708336</v>
      </c>
    </row>
    <row r="3100" spans="1:10" x14ac:dyDescent="0.25">
      <c r="A3100" s="1" t="s">
        <v>3099</v>
      </c>
      <c r="B3100">
        <v>393.75</v>
      </c>
      <c r="C3100">
        <v>20.584240000000001</v>
      </c>
      <c r="D3100">
        <v>54</v>
      </c>
      <c r="E3100">
        <v>0</v>
      </c>
      <c r="F3100">
        <v>0</v>
      </c>
      <c r="G3100">
        <v>37</v>
      </c>
      <c r="H3100" t="s">
        <v>10559</v>
      </c>
      <c r="I3100">
        <v>526.5</v>
      </c>
      <c r="J3100" s="3">
        <f t="shared" si="48"/>
        <v>43746.734801030085</v>
      </c>
    </row>
    <row r="3101" spans="1:10" x14ac:dyDescent="0.25">
      <c r="A3101" s="1" t="s">
        <v>3100</v>
      </c>
      <c r="B3101">
        <v>393.75</v>
      </c>
      <c r="C3101">
        <v>20.584240000000001</v>
      </c>
      <c r="D3101">
        <v>54</v>
      </c>
      <c r="E3101">
        <v>0</v>
      </c>
      <c r="F3101">
        <v>0</v>
      </c>
      <c r="G3101">
        <v>27</v>
      </c>
      <c r="H3101" t="s">
        <v>10560</v>
      </c>
      <c r="I3101">
        <v>526.6875</v>
      </c>
      <c r="J3101" s="3">
        <f t="shared" si="48"/>
        <v>43746.734872777779</v>
      </c>
    </row>
    <row r="3102" spans="1:10" x14ac:dyDescent="0.25">
      <c r="A3102" s="1" t="s">
        <v>3101</v>
      </c>
      <c r="B3102">
        <v>393.75</v>
      </c>
      <c r="C3102">
        <v>20.584240000000001</v>
      </c>
      <c r="D3102">
        <v>53</v>
      </c>
      <c r="E3102">
        <v>0</v>
      </c>
      <c r="F3102">
        <v>0</v>
      </c>
      <c r="G3102">
        <v>37</v>
      </c>
      <c r="H3102" t="s">
        <v>10561</v>
      </c>
      <c r="I3102">
        <v>526.6875</v>
      </c>
      <c r="J3102" s="3">
        <f t="shared" si="48"/>
        <v>43746.734956215274</v>
      </c>
    </row>
    <row r="3103" spans="1:10" x14ac:dyDescent="0.25">
      <c r="A3103" s="1" t="s">
        <v>3102</v>
      </c>
      <c r="B3103">
        <v>393.75</v>
      </c>
      <c r="C3103">
        <v>20.531590000000001</v>
      </c>
      <c r="D3103">
        <v>52</v>
      </c>
      <c r="E3103">
        <v>0</v>
      </c>
      <c r="F3103">
        <v>0</v>
      </c>
      <c r="G3103">
        <v>36</v>
      </c>
      <c r="H3103" t="s">
        <v>10562</v>
      </c>
      <c r="I3103">
        <v>526.6875</v>
      </c>
      <c r="J3103" s="3">
        <f t="shared" si="48"/>
        <v>43746.735039780091</v>
      </c>
    </row>
    <row r="3104" spans="1:10" x14ac:dyDescent="0.25">
      <c r="A3104" s="1" t="s">
        <v>3103</v>
      </c>
      <c r="B3104">
        <v>393.75</v>
      </c>
      <c r="C3104">
        <v>20.584240000000001</v>
      </c>
      <c r="D3104">
        <v>52</v>
      </c>
      <c r="E3104">
        <v>0</v>
      </c>
      <c r="F3104">
        <v>0</v>
      </c>
      <c r="G3104">
        <v>30</v>
      </c>
      <c r="H3104" t="s">
        <v>10563</v>
      </c>
      <c r="I3104">
        <v>526.6875</v>
      </c>
      <c r="J3104" s="3">
        <f t="shared" si="48"/>
        <v>43746.735123229162</v>
      </c>
    </row>
    <row r="3105" spans="1:10" x14ac:dyDescent="0.25">
      <c r="A3105" s="1" t="s">
        <v>3104</v>
      </c>
      <c r="B3105">
        <v>393.75</v>
      </c>
      <c r="C3105">
        <v>20.531590000000001</v>
      </c>
      <c r="D3105">
        <v>52</v>
      </c>
      <c r="E3105">
        <v>0</v>
      </c>
      <c r="F3105">
        <v>0</v>
      </c>
      <c r="G3105">
        <v>36</v>
      </c>
      <c r="H3105" t="s">
        <v>10564</v>
      </c>
      <c r="I3105">
        <v>526.6875</v>
      </c>
      <c r="J3105" s="3">
        <f t="shared" si="48"/>
        <v>43746.735206689809</v>
      </c>
    </row>
    <row r="3106" spans="1:10" x14ac:dyDescent="0.25">
      <c r="A3106" s="1" t="s">
        <v>3105</v>
      </c>
      <c r="B3106">
        <v>393.75</v>
      </c>
      <c r="C3106">
        <v>20.531590000000001</v>
      </c>
      <c r="D3106">
        <v>53</v>
      </c>
      <c r="E3106">
        <v>0</v>
      </c>
      <c r="F3106">
        <v>0</v>
      </c>
      <c r="G3106">
        <v>41</v>
      </c>
      <c r="H3106" t="s">
        <v>10565</v>
      </c>
      <c r="I3106">
        <v>526.6875</v>
      </c>
      <c r="J3106" s="3">
        <f t="shared" si="48"/>
        <v>43746.73528990741</v>
      </c>
    </row>
    <row r="3107" spans="1:10" x14ac:dyDescent="0.25">
      <c r="A3107" s="1" t="s">
        <v>3106</v>
      </c>
      <c r="B3107">
        <v>393.75</v>
      </c>
      <c r="C3107">
        <v>20.584240000000001</v>
      </c>
      <c r="D3107">
        <v>53</v>
      </c>
      <c r="E3107">
        <v>0</v>
      </c>
      <c r="F3107">
        <v>0</v>
      </c>
      <c r="G3107">
        <v>37</v>
      </c>
      <c r="H3107" t="s">
        <v>10566</v>
      </c>
      <c r="I3107">
        <v>526.5</v>
      </c>
      <c r="J3107" s="3">
        <f t="shared" si="48"/>
        <v>43746.73536165509</v>
      </c>
    </row>
    <row r="3108" spans="1:10" x14ac:dyDescent="0.25">
      <c r="A3108" s="1" t="s">
        <v>3107</v>
      </c>
      <c r="B3108">
        <v>393.75</v>
      </c>
      <c r="C3108">
        <v>20.584240000000001</v>
      </c>
      <c r="D3108">
        <v>56</v>
      </c>
      <c r="E3108">
        <v>0</v>
      </c>
      <c r="F3108">
        <v>0</v>
      </c>
      <c r="G3108">
        <v>31</v>
      </c>
      <c r="H3108" t="s">
        <v>10567</v>
      </c>
      <c r="I3108">
        <v>526.6875</v>
      </c>
      <c r="J3108" s="3">
        <f t="shared" si="48"/>
        <v>43746.735445231483</v>
      </c>
    </row>
    <row r="3109" spans="1:10" x14ac:dyDescent="0.25">
      <c r="A3109" s="1" t="s">
        <v>3108</v>
      </c>
      <c r="B3109">
        <v>393.75</v>
      </c>
      <c r="C3109">
        <v>20.531590000000001</v>
      </c>
      <c r="D3109">
        <v>54</v>
      </c>
      <c r="E3109">
        <v>0</v>
      </c>
      <c r="F3109">
        <v>0</v>
      </c>
      <c r="G3109">
        <v>31</v>
      </c>
      <c r="H3109" t="s">
        <v>10568</v>
      </c>
      <c r="I3109">
        <v>526.5</v>
      </c>
      <c r="J3109" s="3">
        <f t="shared" si="48"/>
        <v>43746.735528668978</v>
      </c>
    </row>
    <row r="3110" spans="1:10" x14ac:dyDescent="0.25">
      <c r="A3110" s="1" t="s">
        <v>3109</v>
      </c>
      <c r="B3110">
        <v>393.75</v>
      </c>
      <c r="C3110">
        <v>20.584240000000001</v>
      </c>
      <c r="D3110">
        <v>52</v>
      </c>
      <c r="E3110">
        <v>0</v>
      </c>
      <c r="F3110">
        <v>0</v>
      </c>
      <c r="G3110">
        <v>28</v>
      </c>
      <c r="H3110" t="s">
        <v>10569</v>
      </c>
      <c r="I3110">
        <v>526.6875</v>
      </c>
      <c r="J3110" s="3">
        <f t="shared" si="48"/>
        <v>43746.735624050925</v>
      </c>
    </row>
    <row r="3111" spans="1:10" x14ac:dyDescent="0.25">
      <c r="A3111" s="1" t="s">
        <v>3110</v>
      </c>
      <c r="B3111">
        <v>393.75</v>
      </c>
      <c r="C3111">
        <v>20.584240000000001</v>
      </c>
      <c r="D3111">
        <v>52</v>
      </c>
      <c r="E3111">
        <v>0</v>
      </c>
      <c r="F3111">
        <v>0</v>
      </c>
      <c r="G3111">
        <v>32</v>
      </c>
      <c r="H3111" t="s">
        <v>10570</v>
      </c>
      <c r="I3111">
        <v>526.6875</v>
      </c>
      <c r="J3111" s="3">
        <f t="shared" si="48"/>
        <v>43746.735695567128</v>
      </c>
    </row>
    <row r="3112" spans="1:10" x14ac:dyDescent="0.25">
      <c r="A3112" s="1" t="s">
        <v>3111</v>
      </c>
      <c r="B3112">
        <v>393.75</v>
      </c>
      <c r="C3112">
        <v>20.584240000000001</v>
      </c>
      <c r="D3112">
        <v>52</v>
      </c>
      <c r="E3112">
        <v>0</v>
      </c>
      <c r="F3112">
        <v>0</v>
      </c>
      <c r="G3112">
        <v>32</v>
      </c>
      <c r="H3112" t="s">
        <v>10571</v>
      </c>
      <c r="I3112">
        <v>526.6875</v>
      </c>
      <c r="J3112" s="3">
        <f t="shared" si="48"/>
        <v>43746.735767106475</v>
      </c>
    </row>
    <row r="3113" spans="1:10" x14ac:dyDescent="0.25">
      <c r="A3113" s="1" t="s">
        <v>3112</v>
      </c>
      <c r="B3113">
        <v>393.75</v>
      </c>
      <c r="C3113">
        <v>20.584240000000001</v>
      </c>
      <c r="D3113">
        <v>52</v>
      </c>
      <c r="E3113">
        <v>0</v>
      </c>
      <c r="F3113">
        <v>0</v>
      </c>
      <c r="G3113">
        <v>41</v>
      </c>
      <c r="H3113" t="s">
        <v>10572</v>
      </c>
      <c r="I3113">
        <v>526.6875</v>
      </c>
      <c r="J3113" s="3">
        <f t="shared" si="48"/>
        <v>43746.735850555553</v>
      </c>
    </row>
    <row r="3114" spans="1:10" x14ac:dyDescent="0.25">
      <c r="A3114" s="1" t="s">
        <v>3113</v>
      </c>
      <c r="B3114">
        <v>393.75</v>
      </c>
      <c r="C3114">
        <v>20.584240000000001</v>
      </c>
      <c r="D3114">
        <v>52</v>
      </c>
      <c r="E3114">
        <v>0</v>
      </c>
      <c r="F3114">
        <v>0</v>
      </c>
      <c r="G3114">
        <v>37</v>
      </c>
      <c r="H3114" t="s">
        <v>10573</v>
      </c>
      <c r="I3114">
        <v>526.6875</v>
      </c>
      <c r="J3114" s="3">
        <f t="shared" si="48"/>
        <v>43746.735934340271</v>
      </c>
    </row>
    <row r="3115" spans="1:10" x14ac:dyDescent="0.25">
      <c r="A3115" s="1" t="s">
        <v>3114</v>
      </c>
      <c r="B3115">
        <v>412.5</v>
      </c>
      <c r="C3115">
        <v>20.584240000000001</v>
      </c>
      <c r="D3115">
        <v>52</v>
      </c>
      <c r="E3115">
        <v>0</v>
      </c>
      <c r="F3115">
        <v>0</v>
      </c>
      <c r="G3115">
        <v>40</v>
      </c>
      <c r="H3115" t="s">
        <v>10574</v>
      </c>
      <c r="I3115">
        <v>532.5</v>
      </c>
      <c r="J3115" s="3">
        <f t="shared" si="48"/>
        <v>43746.736029490734</v>
      </c>
    </row>
    <row r="3116" spans="1:10" x14ac:dyDescent="0.25">
      <c r="A3116" s="1" t="s">
        <v>3115</v>
      </c>
      <c r="B3116">
        <v>393.75</v>
      </c>
      <c r="C3116">
        <v>20.584240000000001</v>
      </c>
      <c r="D3116">
        <v>52</v>
      </c>
      <c r="E3116">
        <v>0</v>
      </c>
      <c r="F3116">
        <v>0</v>
      </c>
      <c r="G3116">
        <v>30</v>
      </c>
      <c r="H3116" t="s">
        <v>10575</v>
      </c>
      <c r="I3116">
        <v>526.6875</v>
      </c>
      <c r="J3116" s="3">
        <f t="shared" si="48"/>
        <v>43746.736113043975</v>
      </c>
    </row>
    <row r="3117" spans="1:10" x14ac:dyDescent="0.25">
      <c r="A3117" s="1" t="s">
        <v>3116</v>
      </c>
      <c r="B3117">
        <v>393.75</v>
      </c>
      <c r="C3117">
        <v>20.531590000000001</v>
      </c>
      <c r="D3117">
        <v>52</v>
      </c>
      <c r="E3117">
        <v>0</v>
      </c>
      <c r="F3117">
        <v>0</v>
      </c>
      <c r="G3117">
        <v>33</v>
      </c>
      <c r="H3117" t="s">
        <v>10576</v>
      </c>
      <c r="I3117">
        <v>526.6875</v>
      </c>
      <c r="J3117" s="3">
        <f t="shared" si="48"/>
        <v>43746.736184571761</v>
      </c>
    </row>
    <row r="3118" spans="1:10" x14ac:dyDescent="0.25">
      <c r="A3118" s="1" t="s">
        <v>3117</v>
      </c>
      <c r="B3118">
        <v>393.75</v>
      </c>
      <c r="C3118">
        <v>20.584240000000001</v>
      </c>
      <c r="D3118">
        <v>51</v>
      </c>
      <c r="E3118">
        <v>0</v>
      </c>
      <c r="F3118">
        <v>0</v>
      </c>
      <c r="G3118">
        <v>42</v>
      </c>
      <c r="H3118" t="s">
        <v>10577</v>
      </c>
      <c r="I3118">
        <v>526.6875</v>
      </c>
      <c r="J3118" s="3">
        <f t="shared" si="48"/>
        <v>43746.736267685184</v>
      </c>
    </row>
    <row r="3119" spans="1:10" x14ac:dyDescent="0.25">
      <c r="A3119" s="1" t="s">
        <v>3118</v>
      </c>
      <c r="B3119">
        <v>393.75</v>
      </c>
      <c r="C3119">
        <v>20.584240000000001</v>
      </c>
      <c r="D3119">
        <v>51</v>
      </c>
      <c r="E3119">
        <v>0</v>
      </c>
      <c r="F3119">
        <v>0</v>
      </c>
      <c r="G3119">
        <v>32</v>
      </c>
      <c r="H3119" t="s">
        <v>10578</v>
      </c>
      <c r="I3119">
        <v>526.6875</v>
      </c>
      <c r="J3119" s="3">
        <f t="shared" si="48"/>
        <v>43746.736339675925</v>
      </c>
    </row>
    <row r="3120" spans="1:10" x14ac:dyDescent="0.25">
      <c r="A3120" s="1" t="s">
        <v>3119</v>
      </c>
      <c r="B3120">
        <v>393.75</v>
      </c>
      <c r="C3120">
        <v>20.531590000000001</v>
      </c>
      <c r="D3120">
        <v>50</v>
      </c>
      <c r="E3120">
        <v>0</v>
      </c>
      <c r="F3120">
        <v>0</v>
      </c>
      <c r="G3120">
        <v>38</v>
      </c>
      <c r="H3120" t="s">
        <v>10579</v>
      </c>
      <c r="I3120">
        <v>526.6875</v>
      </c>
      <c r="J3120" s="3">
        <f t="shared" si="48"/>
        <v>43746.736423240734</v>
      </c>
    </row>
    <row r="3121" spans="1:10" x14ac:dyDescent="0.25">
      <c r="A3121" s="1" t="s">
        <v>3120</v>
      </c>
      <c r="B3121">
        <v>393.75</v>
      </c>
      <c r="C3121">
        <v>20.584240000000001</v>
      </c>
      <c r="D3121">
        <v>51</v>
      </c>
      <c r="E3121">
        <v>0</v>
      </c>
      <c r="F3121">
        <v>0</v>
      </c>
      <c r="G3121">
        <v>29</v>
      </c>
      <c r="H3121" t="s">
        <v>10580</v>
      </c>
      <c r="I3121">
        <v>526.6875</v>
      </c>
      <c r="J3121" s="3">
        <f t="shared" si="48"/>
        <v>43746.736506562498</v>
      </c>
    </row>
    <row r="3122" spans="1:10" x14ac:dyDescent="0.25">
      <c r="A3122" s="1" t="s">
        <v>3121</v>
      </c>
      <c r="B3122">
        <v>393.75</v>
      </c>
      <c r="C3122">
        <v>20.584240000000001</v>
      </c>
      <c r="D3122">
        <v>51</v>
      </c>
      <c r="E3122">
        <v>0</v>
      </c>
      <c r="F3122">
        <v>0</v>
      </c>
      <c r="G3122">
        <v>41</v>
      </c>
      <c r="H3122" t="s">
        <v>10581</v>
      </c>
      <c r="I3122">
        <v>526.6875</v>
      </c>
      <c r="J3122" s="3">
        <f t="shared" si="48"/>
        <v>43746.736601932869</v>
      </c>
    </row>
    <row r="3123" spans="1:10" x14ac:dyDescent="0.25">
      <c r="A3123" s="1" t="s">
        <v>3122</v>
      </c>
      <c r="B3123">
        <v>393.75</v>
      </c>
      <c r="C3123">
        <v>20.584240000000001</v>
      </c>
      <c r="D3123">
        <v>51</v>
      </c>
      <c r="E3123">
        <v>0</v>
      </c>
      <c r="F3123">
        <v>0</v>
      </c>
      <c r="G3123">
        <v>38</v>
      </c>
      <c r="H3123" t="s">
        <v>10582</v>
      </c>
      <c r="I3123">
        <v>526.6875</v>
      </c>
      <c r="J3123" s="3">
        <f t="shared" si="48"/>
        <v>43746.736673472224</v>
      </c>
    </row>
    <row r="3124" spans="1:10" x14ac:dyDescent="0.25">
      <c r="A3124" s="1" t="s">
        <v>3123</v>
      </c>
      <c r="B3124">
        <v>393.75</v>
      </c>
      <c r="C3124">
        <v>20.584240000000001</v>
      </c>
      <c r="D3124">
        <v>52</v>
      </c>
      <c r="E3124">
        <v>0</v>
      </c>
      <c r="F3124">
        <v>0</v>
      </c>
      <c r="G3124">
        <v>39</v>
      </c>
      <c r="H3124" t="s">
        <v>10583</v>
      </c>
      <c r="I3124">
        <v>526.6875</v>
      </c>
      <c r="J3124" s="3">
        <f t="shared" si="48"/>
        <v>43746.73675668981</v>
      </c>
    </row>
    <row r="3125" spans="1:10" x14ac:dyDescent="0.25">
      <c r="A3125" s="1" t="s">
        <v>3124</v>
      </c>
      <c r="B3125">
        <v>393.75</v>
      </c>
      <c r="C3125">
        <v>20.531590000000001</v>
      </c>
      <c r="D3125">
        <v>52</v>
      </c>
      <c r="E3125">
        <v>0</v>
      </c>
      <c r="F3125">
        <v>0</v>
      </c>
      <c r="G3125">
        <v>35</v>
      </c>
      <c r="H3125" t="s">
        <v>10584</v>
      </c>
      <c r="I3125">
        <v>526.6875</v>
      </c>
      <c r="J3125" s="3">
        <f t="shared" si="48"/>
        <v>43746.736828240733</v>
      </c>
    </row>
    <row r="3126" spans="1:10" x14ac:dyDescent="0.25">
      <c r="A3126" s="1" t="s">
        <v>3125</v>
      </c>
      <c r="B3126">
        <v>393.75</v>
      </c>
      <c r="C3126">
        <v>20.584240000000001</v>
      </c>
      <c r="D3126">
        <v>52</v>
      </c>
      <c r="E3126">
        <v>0</v>
      </c>
      <c r="F3126">
        <v>0</v>
      </c>
      <c r="G3126">
        <v>31</v>
      </c>
      <c r="H3126" t="s">
        <v>10585</v>
      </c>
      <c r="I3126">
        <v>526.6875</v>
      </c>
      <c r="J3126" s="3">
        <f t="shared" si="48"/>
        <v>43746.736923923607</v>
      </c>
    </row>
    <row r="3127" spans="1:10" x14ac:dyDescent="0.25">
      <c r="A3127" s="1" t="s">
        <v>3126</v>
      </c>
      <c r="B3127">
        <v>393.75</v>
      </c>
      <c r="C3127">
        <v>20.584240000000001</v>
      </c>
      <c r="D3127">
        <v>52</v>
      </c>
      <c r="E3127">
        <v>0</v>
      </c>
      <c r="F3127">
        <v>0</v>
      </c>
      <c r="G3127">
        <v>35</v>
      </c>
      <c r="H3127" t="s">
        <v>10586</v>
      </c>
      <c r="I3127">
        <v>526.6875</v>
      </c>
      <c r="J3127" s="3">
        <f t="shared" si="48"/>
        <v>43746.736995439809</v>
      </c>
    </row>
    <row r="3128" spans="1:10" x14ac:dyDescent="0.25">
      <c r="A3128" s="1" t="s">
        <v>3127</v>
      </c>
      <c r="B3128">
        <v>412.5</v>
      </c>
      <c r="C3128">
        <v>20.531590000000001</v>
      </c>
      <c r="D3128">
        <v>51</v>
      </c>
      <c r="E3128">
        <v>0</v>
      </c>
      <c r="F3128">
        <v>0</v>
      </c>
      <c r="G3128">
        <v>30</v>
      </c>
      <c r="H3128" t="s">
        <v>10587</v>
      </c>
      <c r="I3128">
        <v>532.3125</v>
      </c>
      <c r="J3128" s="3">
        <f t="shared" si="48"/>
        <v>43746.737078831015</v>
      </c>
    </row>
    <row r="3129" spans="1:10" x14ac:dyDescent="0.25">
      <c r="A3129" s="1" t="s">
        <v>3128</v>
      </c>
      <c r="B3129">
        <v>393.75</v>
      </c>
      <c r="C3129">
        <v>20.584240000000001</v>
      </c>
      <c r="D3129">
        <v>52</v>
      </c>
      <c r="E3129">
        <v>0</v>
      </c>
      <c r="F3129">
        <v>0</v>
      </c>
      <c r="G3129">
        <v>32</v>
      </c>
      <c r="H3129" t="s">
        <v>10588</v>
      </c>
      <c r="I3129">
        <v>526.6875</v>
      </c>
      <c r="J3129" s="3">
        <f t="shared" si="48"/>
        <v>43746.737162476849</v>
      </c>
    </row>
    <row r="3130" spans="1:10" x14ac:dyDescent="0.25">
      <c r="A3130" s="1" t="s">
        <v>3129</v>
      </c>
      <c r="B3130">
        <v>393.75</v>
      </c>
      <c r="C3130">
        <v>20.584240000000001</v>
      </c>
      <c r="D3130">
        <v>52</v>
      </c>
      <c r="E3130">
        <v>0</v>
      </c>
      <c r="F3130">
        <v>0</v>
      </c>
      <c r="G3130">
        <v>34</v>
      </c>
      <c r="H3130" t="s">
        <v>10589</v>
      </c>
      <c r="I3130">
        <v>526.6875</v>
      </c>
      <c r="J3130" s="3">
        <f t="shared" si="48"/>
        <v>43746.737257835644</v>
      </c>
    </row>
    <row r="3131" spans="1:10" x14ac:dyDescent="0.25">
      <c r="A3131" s="1" t="s">
        <v>3130</v>
      </c>
      <c r="B3131">
        <v>393.75</v>
      </c>
      <c r="C3131">
        <v>20.584240000000001</v>
      </c>
      <c r="D3131">
        <v>52</v>
      </c>
      <c r="E3131">
        <v>0</v>
      </c>
      <c r="F3131">
        <v>0</v>
      </c>
      <c r="G3131">
        <v>39</v>
      </c>
      <c r="H3131" t="s">
        <v>10590</v>
      </c>
      <c r="I3131">
        <v>526.6875</v>
      </c>
      <c r="J3131" s="3">
        <f t="shared" si="48"/>
        <v>43746.737341273147</v>
      </c>
    </row>
    <row r="3132" spans="1:10" x14ac:dyDescent="0.25">
      <c r="A3132" s="1" t="s">
        <v>3131</v>
      </c>
      <c r="B3132">
        <v>393.75</v>
      </c>
      <c r="C3132">
        <v>20.531590000000001</v>
      </c>
      <c r="D3132">
        <v>49</v>
      </c>
      <c r="E3132">
        <v>0</v>
      </c>
      <c r="F3132">
        <v>0</v>
      </c>
      <c r="G3132">
        <v>33</v>
      </c>
      <c r="H3132" t="s">
        <v>10591</v>
      </c>
      <c r="I3132">
        <v>526.6875</v>
      </c>
      <c r="J3132" s="3">
        <f t="shared" si="48"/>
        <v>43746.737424722225</v>
      </c>
    </row>
    <row r="3133" spans="1:10" x14ac:dyDescent="0.25">
      <c r="A3133" s="1" t="s">
        <v>3132</v>
      </c>
      <c r="B3133">
        <v>393.75</v>
      </c>
      <c r="C3133">
        <v>20.531590000000001</v>
      </c>
      <c r="D3133">
        <v>49</v>
      </c>
      <c r="E3133">
        <v>0</v>
      </c>
      <c r="F3133">
        <v>0</v>
      </c>
      <c r="G3133">
        <v>35</v>
      </c>
      <c r="H3133" t="s">
        <v>10592</v>
      </c>
      <c r="I3133">
        <v>526.6875</v>
      </c>
      <c r="J3133" s="3">
        <f t="shared" si="48"/>
        <v>43746.737523854164</v>
      </c>
    </row>
    <row r="3134" spans="1:10" x14ac:dyDescent="0.25">
      <c r="A3134" s="1" t="s">
        <v>3133</v>
      </c>
      <c r="B3134">
        <v>400</v>
      </c>
      <c r="C3134">
        <v>20.584240000000001</v>
      </c>
      <c r="D3134">
        <v>51</v>
      </c>
      <c r="E3134">
        <v>0</v>
      </c>
      <c r="F3134">
        <v>0</v>
      </c>
      <c r="G3134">
        <v>36</v>
      </c>
      <c r="H3134" t="s">
        <v>10593</v>
      </c>
      <c r="I3134">
        <v>528.5625</v>
      </c>
      <c r="J3134" s="3">
        <f t="shared" si="48"/>
        <v>43746.737603680558</v>
      </c>
    </row>
    <row r="3135" spans="1:10" x14ac:dyDescent="0.25">
      <c r="A3135" s="1" t="s">
        <v>3134</v>
      </c>
      <c r="B3135">
        <v>393.75</v>
      </c>
      <c r="C3135">
        <v>20.584240000000001</v>
      </c>
      <c r="D3135">
        <v>51</v>
      </c>
      <c r="E3135">
        <v>0</v>
      </c>
      <c r="F3135">
        <v>0</v>
      </c>
      <c r="G3135">
        <v>35</v>
      </c>
      <c r="H3135" t="s">
        <v>10594</v>
      </c>
      <c r="I3135">
        <v>526.6875</v>
      </c>
      <c r="J3135" s="3">
        <f t="shared" si="48"/>
        <v>43746.737688379631</v>
      </c>
    </row>
    <row r="3136" spans="1:10" x14ac:dyDescent="0.25">
      <c r="A3136" s="1" t="s">
        <v>3135</v>
      </c>
      <c r="B3136">
        <v>393.75</v>
      </c>
      <c r="C3136">
        <v>20.584240000000001</v>
      </c>
      <c r="D3136">
        <v>50</v>
      </c>
      <c r="E3136">
        <v>0</v>
      </c>
      <c r="F3136">
        <v>0</v>
      </c>
      <c r="G3136">
        <v>36</v>
      </c>
      <c r="H3136" t="s">
        <v>10595</v>
      </c>
      <c r="I3136">
        <v>526.6875</v>
      </c>
      <c r="J3136" s="3">
        <f t="shared" si="48"/>
        <v>43746.737770601852</v>
      </c>
    </row>
    <row r="3137" spans="1:10" x14ac:dyDescent="0.25">
      <c r="A3137" s="1" t="s">
        <v>3136</v>
      </c>
      <c r="B3137">
        <v>393.75</v>
      </c>
      <c r="C3137">
        <v>20.584240000000001</v>
      </c>
      <c r="D3137">
        <v>52</v>
      </c>
      <c r="E3137">
        <v>0</v>
      </c>
      <c r="F3137">
        <v>0</v>
      </c>
      <c r="G3137">
        <v>38</v>
      </c>
      <c r="H3137" t="s">
        <v>10596</v>
      </c>
      <c r="I3137">
        <v>526.5</v>
      </c>
      <c r="J3137" s="3">
        <f t="shared" si="48"/>
        <v>43746.737841851849</v>
      </c>
    </row>
    <row r="3138" spans="1:10" x14ac:dyDescent="0.25">
      <c r="A3138" s="1" t="s">
        <v>3137</v>
      </c>
      <c r="B3138">
        <v>393.75</v>
      </c>
      <c r="C3138">
        <v>20.584240000000001</v>
      </c>
      <c r="D3138">
        <v>52</v>
      </c>
      <c r="E3138">
        <v>0</v>
      </c>
      <c r="F3138">
        <v>0</v>
      </c>
      <c r="G3138">
        <v>36</v>
      </c>
      <c r="H3138" t="s">
        <v>10597</v>
      </c>
      <c r="I3138">
        <v>526.6875</v>
      </c>
      <c r="J3138" s="3">
        <f t="shared" si="48"/>
        <v>43746.737913391196</v>
      </c>
    </row>
    <row r="3139" spans="1:10" x14ac:dyDescent="0.25">
      <c r="A3139" s="1" t="s">
        <v>3138</v>
      </c>
      <c r="B3139">
        <v>393.75</v>
      </c>
      <c r="C3139">
        <v>20.584240000000001</v>
      </c>
      <c r="D3139">
        <v>51</v>
      </c>
      <c r="E3139">
        <v>0</v>
      </c>
      <c r="F3139">
        <v>0</v>
      </c>
      <c r="G3139">
        <v>33</v>
      </c>
      <c r="H3139" t="s">
        <v>10598</v>
      </c>
      <c r="I3139">
        <v>526.6875</v>
      </c>
      <c r="J3139" s="3">
        <f t="shared" ref="J3139:J3202" si="49">(H3139/86400000)+25569+(7/24)</f>
        <v>43746.737997291661</v>
      </c>
    </row>
    <row r="3140" spans="1:10" x14ac:dyDescent="0.25">
      <c r="A3140" s="1" t="s">
        <v>3139</v>
      </c>
      <c r="B3140">
        <v>393.75</v>
      </c>
      <c r="C3140">
        <v>20.584240000000001</v>
      </c>
      <c r="D3140">
        <v>50</v>
      </c>
      <c r="E3140">
        <v>0</v>
      </c>
      <c r="F3140">
        <v>0</v>
      </c>
      <c r="G3140">
        <v>31</v>
      </c>
      <c r="H3140" t="s">
        <v>10599</v>
      </c>
      <c r="I3140">
        <v>526.6875</v>
      </c>
      <c r="J3140" s="3">
        <f t="shared" si="49"/>
        <v>43746.738068726852</v>
      </c>
    </row>
    <row r="3141" spans="1:10" x14ac:dyDescent="0.25">
      <c r="A3141" s="1" t="s">
        <v>3140</v>
      </c>
      <c r="B3141">
        <v>393.75</v>
      </c>
      <c r="C3141">
        <v>20.531590000000001</v>
      </c>
      <c r="D3141">
        <v>50</v>
      </c>
      <c r="E3141">
        <v>0</v>
      </c>
      <c r="F3141">
        <v>0</v>
      </c>
      <c r="G3141">
        <v>31</v>
      </c>
      <c r="H3141" t="s">
        <v>10600</v>
      </c>
      <c r="I3141">
        <v>526.6875</v>
      </c>
      <c r="J3141" s="3">
        <f t="shared" si="49"/>
        <v>43746.738152152779</v>
      </c>
    </row>
    <row r="3142" spans="1:10" x14ac:dyDescent="0.25">
      <c r="A3142" s="1" t="s">
        <v>3141</v>
      </c>
      <c r="B3142">
        <v>393.75</v>
      </c>
      <c r="C3142">
        <v>20.584240000000001</v>
      </c>
      <c r="D3142">
        <v>49</v>
      </c>
      <c r="E3142">
        <v>0</v>
      </c>
      <c r="F3142">
        <v>0</v>
      </c>
      <c r="G3142">
        <v>42</v>
      </c>
      <c r="H3142" t="s">
        <v>10601</v>
      </c>
      <c r="I3142">
        <v>526.6875</v>
      </c>
      <c r="J3142" s="3">
        <f t="shared" si="49"/>
        <v>43746.738235624995</v>
      </c>
    </row>
    <row r="3143" spans="1:10" x14ac:dyDescent="0.25">
      <c r="A3143" s="1" t="s">
        <v>3142</v>
      </c>
      <c r="B3143">
        <v>393.75</v>
      </c>
      <c r="C3143">
        <v>20.584240000000001</v>
      </c>
      <c r="D3143">
        <v>49</v>
      </c>
      <c r="E3143">
        <v>0</v>
      </c>
      <c r="F3143">
        <v>0</v>
      </c>
      <c r="G3143">
        <v>40</v>
      </c>
      <c r="H3143" t="s">
        <v>10602</v>
      </c>
      <c r="I3143">
        <v>526.6875</v>
      </c>
      <c r="J3143" s="3">
        <f t="shared" si="49"/>
        <v>43746.738319189812</v>
      </c>
    </row>
    <row r="3144" spans="1:10" x14ac:dyDescent="0.25">
      <c r="A3144" s="1" t="s">
        <v>3143</v>
      </c>
      <c r="B3144">
        <v>393.75</v>
      </c>
      <c r="C3144">
        <v>20.531590000000001</v>
      </c>
      <c r="D3144">
        <v>49</v>
      </c>
      <c r="E3144">
        <v>0</v>
      </c>
      <c r="F3144">
        <v>0</v>
      </c>
      <c r="G3144">
        <v>40</v>
      </c>
      <c r="H3144" t="s">
        <v>10603</v>
      </c>
      <c r="I3144">
        <v>526.6875</v>
      </c>
      <c r="J3144" s="3">
        <f t="shared" si="49"/>
        <v>43746.738390682869</v>
      </c>
    </row>
    <row r="3145" spans="1:10" x14ac:dyDescent="0.25">
      <c r="A3145" s="1" t="s">
        <v>3144</v>
      </c>
      <c r="B3145">
        <v>393.75</v>
      </c>
      <c r="C3145">
        <v>20.584240000000001</v>
      </c>
      <c r="D3145">
        <v>49</v>
      </c>
      <c r="E3145">
        <v>0</v>
      </c>
      <c r="F3145">
        <v>0</v>
      </c>
      <c r="G3145">
        <v>37</v>
      </c>
      <c r="H3145" t="s">
        <v>10604</v>
      </c>
      <c r="I3145">
        <v>526.6875</v>
      </c>
      <c r="J3145" s="3">
        <f t="shared" si="49"/>
        <v>43746.738462245368</v>
      </c>
    </row>
    <row r="3146" spans="1:10" x14ac:dyDescent="0.25">
      <c r="A3146" s="1" t="s">
        <v>3145</v>
      </c>
      <c r="B3146">
        <v>393.75</v>
      </c>
      <c r="C3146">
        <v>20.584240000000001</v>
      </c>
      <c r="D3146">
        <v>49</v>
      </c>
      <c r="E3146">
        <v>0</v>
      </c>
      <c r="F3146">
        <v>0</v>
      </c>
      <c r="G3146">
        <v>46</v>
      </c>
      <c r="H3146" t="s">
        <v>10605</v>
      </c>
      <c r="I3146">
        <v>526.6875</v>
      </c>
      <c r="J3146" s="3">
        <f t="shared" si="49"/>
        <v>43746.73854543981</v>
      </c>
    </row>
    <row r="3147" spans="1:10" x14ac:dyDescent="0.25">
      <c r="A3147" s="1" t="s">
        <v>3146</v>
      </c>
      <c r="B3147">
        <v>393.75</v>
      </c>
      <c r="C3147">
        <v>20.584240000000001</v>
      </c>
      <c r="D3147">
        <v>51</v>
      </c>
      <c r="E3147">
        <v>0</v>
      </c>
      <c r="F3147">
        <v>0</v>
      </c>
      <c r="G3147">
        <v>40</v>
      </c>
      <c r="H3147" t="s">
        <v>10606</v>
      </c>
      <c r="I3147">
        <v>526.6875</v>
      </c>
      <c r="J3147" s="3">
        <f t="shared" si="49"/>
        <v>43746.738617199073</v>
      </c>
    </row>
    <row r="3148" spans="1:10" x14ac:dyDescent="0.25">
      <c r="A3148" s="1" t="s">
        <v>3147</v>
      </c>
      <c r="B3148">
        <v>393.75</v>
      </c>
      <c r="C3148">
        <v>20.584240000000001</v>
      </c>
      <c r="D3148">
        <v>50</v>
      </c>
      <c r="E3148">
        <v>0</v>
      </c>
      <c r="F3148">
        <v>0</v>
      </c>
      <c r="G3148">
        <v>36</v>
      </c>
      <c r="H3148" t="s">
        <v>10607</v>
      </c>
      <c r="I3148">
        <v>526.6875</v>
      </c>
      <c r="J3148" s="3">
        <f t="shared" si="49"/>
        <v>43746.738700763883</v>
      </c>
    </row>
    <row r="3149" spans="1:10" x14ac:dyDescent="0.25">
      <c r="A3149" s="1" t="s">
        <v>3148</v>
      </c>
      <c r="B3149">
        <v>393.75</v>
      </c>
      <c r="C3149">
        <v>20.584240000000001</v>
      </c>
      <c r="D3149">
        <v>51</v>
      </c>
      <c r="E3149">
        <v>0</v>
      </c>
      <c r="F3149">
        <v>0</v>
      </c>
      <c r="G3149">
        <v>34</v>
      </c>
      <c r="H3149" t="s">
        <v>10608</v>
      </c>
      <c r="I3149">
        <v>526.6875</v>
      </c>
      <c r="J3149" s="3">
        <f t="shared" si="49"/>
        <v>43746.73878422453</v>
      </c>
    </row>
    <row r="3150" spans="1:10" x14ac:dyDescent="0.25">
      <c r="A3150" s="1" t="s">
        <v>3149</v>
      </c>
      <c r="B3150">
        <v>393.75</v>
      </c>
      <c r="C3150">
        <v>20.531590000000001</v>
      </c>
      <c r="D3150">
        <v>51</v>
      </c>
      <c r="E3150">
        <v>0</v>
      </c>
      <c r="F3150">
        <v>0</v>
      </c>
      <c r="G3150">
        <v>37</v>
      </c>
      <c r="H3150" t="s">
        <v>10609</v>
      </c>
      <c r="I3150">
        <v>526.6875</v>
      </c>
      <c r="J3150" s="3">
        <f t="shared" si="49"/>
        <v>43746.738867685184</v>
      </c>
    </row>
    <row r="3151" spans="1:10" x14ac:dyDescent="0.25">
      <c r="A3151" s="1" t="s">
        <v>3150</v>
      </c>
      <c r="B3151">
        <v>393.75</v>
      </c>
      <c r="C3151">
        <v>20.584240000000001</v>
      </c>
      <c r="D3151">
        <v>51</v>
      </c>
      <c r="E3151">
        <v>0</v>
      </c>
      <c r="F3151">
        <v>0</v>
      </c>
      <c r="G3151">
        <v>32</v>
      </c>
      <c r="H3151" t="s">
        <v>10610</v>
      </c>
      <c r="I3151">
        <v>526.6875</v>
      </c>
      <c r="J3151" s="3">
        <f t="shared" si="49"/>
        <v>43746.738951122687</v>
      </c>
    </row>
    <row r="3152" spans="1:10" x14ac:dyDescent="0.25">
      <c r="A3152" s="1" t="s">
        <v>3151</v>
      </c>
      <c r="B3152">
        <v>393.75</v>
      </c>
      <c r="C3152">
        <v>20.584240000000001</v>
      </c>
      <c r="D3152">
        <v>52</v>
      </c>
      <c r="E3152">
        <v>0</v>
      </c>
      <c r="F3152">
        <v>0</v>
      </c>
      <c r="G3152">
        <v>35</v>
      </c>
      <c r="H3152" t="s">
        <v>10611</v>
      </c>
      <c r="I3152">
        <v>526.6875</v>
      </c>
      <c r="J3152" s="3">
        <f t="shared" si="49"/>
        <v>43746.739034351849</v>
      </c>
    </row>
    <row r="3153" spans="1:10" x14ac:dyDescent="0.25">
      <c r="A3153" s="1" t="s">
        <v>3152</v>
      </c>
      <c r="B3153">
        <v>412.5</v>
      </c>
      <c r="C3153">
        <v>20.584240000000001</v>
      </c>
      <c r="D3153">
        <v>52</v>
      </c>
      <c r="E3153">
        <v>0</v>
      </c>
      <c r="F3153">
        <v>0</v>
      </c>
      <c r="G3153">
        <v>42</v>
      </c>
      <c r="H3153" t="s">
        <v>10612</v>
      </c>
      <c r="I3153">
        <v>532.125</v>
      </c>
      <c r="J3153" s="3">
        <f t="shared" si="49"/>
        <v>43746.739106111105</v>
      </c>
    </row>
    <row r="3154" spans="1:10" x14ac:dyDescent="0.25">
      <c r="A3154" s="1" t="s">
        <v>3153</v>
      </c>
      <c r="B3154">
        <v>393.75</v>
      </c>
      <c r="C3154">
        <v>20.584240000000001</v>
      </c>
      <c r="D3154">
        <v>52</v>
      </c>
      <c r="E3154">
        <v>0</v>
      </c>
      <c r="F3154">
        <v>0</v>
      </c>
      <c r="G3154">
        <v>37</v>
      </c>
      <c r="H3154" t="s">
        <v>10613</v>
      </c>
      <c r="I3154">
        <v>526.6875</v>
      </c>
      <c r="J3154" s="3">
        <f t="shared" si="49"/>
        <v>43746.739177731484</v>
      </c>
    </row>
    <row r="3155" spans="1:10" x14ac:dyDescent="0.25">
      <c r="A3155" s="1" t="s">
        <v>3154</v>
      </c>
      <c r="B3155">
        <v>393.75</v>
      </c>
      <c r="C3155">
        <v>20.584240000000001</v>
      </c>
      <c r="D3155">
        <v>52</v>
      </c>
      <c r="E3155">
        <v>0</v>
      </c>
      <c r="F3155">
        <v>0</v>
      </c>
      <c r="G3155">
        <v>41</v>
      </c>
      <c r="H3155" t="s">
        <v>10614</v>
      </c>
      <c r="I3155">
        <v>526.6875</v>
      </c>
      <c r="J3155" s="3">
        <f t="shared" si="49"/>
        <v>43746.739249166661</v>
      </c>
    </row>
    <row r="3156" spans="1:10" x14ac:dyDescent="0.25">
      <c r="A3156" s="1" t="s">
        <v>3155</v>
      </c>
      <c r="B3156">
        <v>393.75</v>
      </c>
      <c r="C3156">
        <v>20.584240000000001</v>
      </c>
      <c r="D3156">
        <v>52</v>
      </c>
      <c r="E3156">
        <v>0</v>
      </c>
      <c r="F3156">
        <v>0</v>
      </c>
      <c r="G3156">
        <v>39</v>
      </c>
      <c r="H3156" t="s">
        <v>10615</v>
      </c>
      <c r="I3156">
        <v>526.6875</v>
      </c>
      <c r="J3156" s="3">
        <f t="shared" si="49"/>
        <v>43746.739332719902</v>
      </c>
    </row>
    <row r="3157" spans="1:10" x14ac:dyDescent="0.25">
      <c r="A3157" s="1" t="s">
        <v>3156</v>
      </c>
      <c r="B3157">
        <v>393.75</v>
      </c>
      <c r="C3157">
        <v>20.531590000000001</v>
      </c>
      <c r="D3157">
        <v>52</v>
      </c>
      <c r="E3157">
        <v>0</v>
      </c>
      <c r="F3157">
        <v>0</v>
      </c>
      <c r="G3157">
        <v>39</v>
      </c>
      <c r="H3157" t="s">
        <v>10616</v>
      </c>
      <c r="I3157">
        <v>526.6875</v>
      </c>
      <c r="J3157" s="3">
        <f t="shared" si="49"/>
        <v>43746.739404247688</v>
      </c>
    </row>
    <row r="3158" spans="1:10" x14ac:dyDescent="0.25">
      <c r="A3158" s="1" t="s">
        <v>3157</v>
      </c>
      <c r="B3158">
        <v>393.75</v>
      </c>
      <c r="C3158">
        <v>20.584240000000001</v>
      </c>
      <c r="D3158">
        <v>52</v>
      </c>
      <c r="E3158">
        <v>0</v>
      </c>
      <c r="F3158">
        <v>0</v>
      </c>
      <c r="G3158">
        <v>34</v>
      </c>
      <c r="H3158" t="s">
        <v>10617</v>
      </c>
      <c r="I3158">
        <v>526.6875</v>
      </c>
      <c r="J3158" s="3">
        <f t="shared" si="49"/>
        <v>43746.739487708335</v>
      </c>
    </row>
    <row r="3159" spans="1:10" x14ac:dyDescent="0.25">
      <c r="A3159" s="1" t="s">
        <v>3158</v>
      </c>
      <c r="B3159">
        <v>393.75</v>
      </c>
      <c r="C3159">
        <v>20.531590000000001</v>
      </c>
      <c r="D3159">
        <v>53</v>
      </c>
      <c r="E3159">
        <v>0</v>
      </c>
      <c r="F3159">
        <v>0</v>
      </c>
      <c r="G3159">
        <v>41</v>
      </c>
      <c r="H3159" t="s">
        <v>10618</v>
      </c>
      <c r="I3159">
        <v>526.6875</v>
      </c>
      <c r="J3159" s="3">
        <f t="shared" si="49"/>
        <v>43746.739571365739</v>
      </c>
    </row>
    <row r="3160" spans="1:10" x14ac:dyDescent="0.25">
      <c r="A3160" s="1" t="s">
        <v>3159</v>
      </c>
      <c r="B3160">
        <v>393.75</v>
      </c>
      <c r="C3160">
        <v>20.584240000000001</v>
      </c>
      <c r="D3160">
        <v>53</v>
      </c>
      <c r="E3160">
        <v>0</v>
      </c>
      <c r="F3160">
        <v>0</v>
      </c>
      <c r="G3160">
        <v>38</v>
      </c>
      <c r="H3160" t="s">
        <v>10619</v>
      </c>
      <c r="I3160">
        <v>526.5</v>
      </c>
      <c r="J3160" s="3">
        <f t="shared" si="49"/>
        <v>43746.739654710647</v>
      </c>
    </row>
    <row r="3161" spans="1:10" x14ac:dyDescent="0.25">
      <c r="A3161" s="1" t="s">
        <v>3160</v>
      </c>
      <c r="B3161">
        <v>393.75</v>
      </c>
      <c r="C3161">
        <v>20.584240000000001</v>
      </c>
      <c r="D3161">
        <v>52</v>
      </c>
      <c r="E3161">
        <v>0</v>
      </c>
      <c r="F3161">
        <v>0</v>
      </c>
      <c r="G3161">
        <v>36</v>
      </c>
      <c r="H3161" t="s">
        <v>10620</v>
      </c>
      <c r="I3161">
        <v>526.6875</v>
      </c>
      <c r="J3161" s="3">
        <f t="shared" si="49"/>
        <v>43746.739738055556</v>
      </c>
    </row>
    <row r="3162" spans="1:10" x14ac:dyDescent="0.25">
      <c r="A3162" s="1" t="s">
        <v>3161</v>
      </c>
      <c r="B3162">
        <v>393.75</v>
      </c>
      <c r="C3162">
        <v>20.584240000000001</v>
      </c>
      <c r="D3162">
        <v>52</v>
      </c>
      <c r="E3162">
        <v>0</v>
      </c>
      <c r="F3162">
        <v>0</v>
      </c>
      <c r="G3162">
        <v>41</v>
      </c>
      <c r="H3162" t="s">
        <v>10621</v>
      </c>
      <c r="I3162">
        <v>526.6875</v>
      </c>
      <c r="J3162" s="3">
        <f t="shared" si="49"/>
        <v>43746.739821597221</v>
      </c>
    </row>
    <row r="3163" spans="1:10" x14ac:dyDescent="0.25">
      <c r="A3163" s="1" t="s">
        <v>3162</v>
      </c>
      <c r="B3163">
        <v>393.75</v>
      </c>
      <c r="C3163">
        <v>20.584240000000001</v>
      </c>
      <c r="D3163">
        <v>53</v>
      </c>
      <c r="E3163">
        <v>0</v>
      </c>
      <c r="F3163">
        <v>0</v>
      </c>
      <c r="G3163">
        <v>42</v>
      </c>
      <c r="H3163" t="s">
        <v>10622</v>
      </c>
      <c r="I3163">
        <v>526.6875</v>
      </c>
      <c r="J3163" s="3">
        <f t="shared" si="49"/>
        <v>43746.739917002313</v>
      </c>
    </row>
    <row r="3164" spans="1:10" x14ac:dyDescent="0.25">
      <c r="A3164" s="1" t="s">
        <v>3163</v>
      </c>
      <c r="B3164">
        <v>393.75</v>
      </c>
      <c r="C3164">
        <v>20.584240000000001</v>
      </c>
      <c r="D3164">
        <v>53</v>
      </c>
      <c r="E3164">
        <v>0</v>
      </c>
      <c r="F3164">
        <v>0</v>
      </c>
      <c r="G3164">
        <v>40</v>
      </c>
      <c r="H3164" t="s">
        <v>10623</v>
      </c>
      <c r="I3164">
        <v>526.6875</v>
      </c>
      <c r="J3164" s="3">
        <f t="shared" si="49"/>
        <v>43746.740012118054</v>
      </c>
    </row>
    <row r="3165" spans="1:10" x14ac:dyDescent="0.25">
      <c r="A3165" s="1" t="s">
        <v>3164</v>
      </c>
      <c r="B3165">
        <v>393.75</v>
      </c>
      <c r="C3165">
        <v>20.531590000000001</v>
      </c>
      <c r="D3165">
        <v>53</v>
      </c>
      <c r="E3165">
        <v>0</v>
      </c>
      <c r="F3165">
        <v>0</v>
      </c>
      <c r="G3165">
        <v>44</v>
      </c>
      <c r="H3165" t="s">
        <v>10624</v>
      </c>
      <c r="I3165">
        <v>526.6875</v>
      </c>
      <c r="J3165" s="3">
        <f t="shared" si="49"/>
        <v>43746.740084016201</v>
      </c>
    </row>
    <row r="3166" spans="1:10" x14ac:dyDescent="0.25">
      <c r="A3166" s="1" t="s">
        <v>3165</v>
      </c>
      <c r="B3166">
        <v>393.75</v>
      </c>
      <c r="C3166">
        <v>20.584240000000001</v>
      </c>
      <c r="D3166">
        <v>51</v>
      </c>
      <c r="E3166">
        <v>0</v>
      </c>
      <c r="F3166">
        <v>0</v>
      </c>
      <c r="G3166">
        <v>44</v>
      </c>
      <c r="H3166" t="s">
        <v>10625</v>
      </c>
      <c r="I3166">
        <v>526.6875</v>
      </c>
      <c r="J3166" s="3">
        <f t="shared" si="49"/>
        <v>43746.74016768518</v>
      </c>
    </row>
    <row r="3167" spans="1:10" x14ac:dyDescent="0.25">
      <c r="A3167" s="1" t="s">
        <v>3166</v>
      </c>
      <c r="B3167">
        <v>393.75</v>
      </c>
      <c r="C3167">
        <v>20.584240000000001</v>
      </c>
      <c r="D3167">
        <v>51</v>
      </c>
      <c r="E3167">
        <v>0</v>
      </c>
      <c r="F3167">
        <v>0</v>
      </c>
      <c r="G3167">
        <v>34</v>
      </c>
      <c r="H3167" t="s">
        <v>10626</v>
      </c>
      <c r="I3167">
        <v>526.6875</v>
      </c>
      <c r="J3167" s="3">
        <f t="shared" si="49"/>
        <v>43746.740250902774</v>
      </c>
    </row>
    <row r="3168" spans="1:10" x14ac:dyDescent="0.25">
      <c r="A3168" s="1" t="s">
        <v>3167</v>
      </c>
      <c r="B3168">
        <v>418.75</v>
      </c>
      <c r="C3168">
        <v>20.531590000000001</v>
      </c>
      <c r="D3168">
        <v>51</v>
      </c>
      <c r="E3168">
        <v>0</v>
      </c>
      <c r="F3168">
        <v>0</v>
      </c>
      <c r="G3168">
        <v>31</v>
      </c>
      <c r="H3168" t="s">
        <v>10627</v>
      </c>
      <c r="I3168">
        <v>534</v>
      </c>
      <c r="J3168" s="3">
        <f t="shared" si="49"/>
        <v>43746.740334340277</v>
      </c>
    </row>
    <row r="3169" spans="1:10" x14ac:dyDescent="0.25">
      <c r="A3169" s="1" t="s">
        <v>3168</v>
      </c>
      <c r="B3169">
        <v>393.75</v>
      </c>
      <c r="C3169">
        <v>20.584240000000001</v>
      </c>
      <c r="D3169">
        <v>51</v>
      </c>
      <c r="E3169">
        <v>0</v>
      </c>
      <c r="F3169">
        <v>0</v>
      </c>
      <c r="G3169">
        <v>45</v>
      </c>
      <c r="H3169" t="s">
        <v>10628</v>
      </c>
      <c r="I3169">
        <v>526.6875</v>
      </c>
      <c r="J3169" s="3">
        <f t="shared" si="49"/>
        <v>43746.740417789348</v>
      </c>
    </row>
    <row r="3170" spans="1:10" x14ac:dyDescent="0.25">
      <c r="A3170" s="1" t="s">
        <v>3169</v>
      </c>
      <c r="B3170">
        <v>393.75</v>
      </c>
      <c r="C3170">
        <v>20.584240000000001</v>
      </c>
      <c r="D3170">
        <v>50</v>
      </c>
      <c r="E3170">
        <v>0</v>
      </c>
      <c r="F3170">
        <v>0</v>
      </c>
      <c r="G3170">
        <v>49</v>
      </c>
      <c r="H3170" t="s">
        <v>10629</v>
      </c>
      <c r="I3170">
        <v>526.6875</v>
      </c>
      <c r="J3170" s="3">
        <f t="shared" si="49"/>
        <v>43746.740501030094</v>
      </c>
    </row>
    <row r="3171" spans="1:10" x14ac:dyDescent="0.25">
      <c r="A3171" s="1" t="s">
        <v>3170</v>
      </c>
      <c r="B3171">
        <v>393.75</v>
      </c>
      <c r="C3171">
        <v>20.531590000000001</v>
      </c>
      <c r="D3171">
        <v>50</v>
      </c>
      <c r="E3171">
        <v>0</v>
      </c>
      <c r="F3171">
        <v>0</v>
      </c>
      <c r="G3171">
        <v>44</v>
      </c>
      <c r="H3171" t="s">
        <v>10630</v>
      </c>
      <c r="I3171">
        <v>526.6875</v>
      </c>
      <c r="J3171" s="3">
        <f t="shared" si="49"/>
        <v>43746.740572673611</v>
      </c>
    </row>
    <row r="3172" spans="1:10" x14ac:dyDescent="0.25">
      <c r="A3172" s="1" t="s">
        <v>3171</v>
      </c>
      <c r="B3172">
        <v>393.75</v>
      </c>
      <c r="C3172">
        <v>20.584240000000001</v>
      </c>
      <c r="D3172">
        <v>52</v>
      </c>
      <c r="E3172">
        <v>0</v>
      </c>
      <c r="F3172">
        <v>0</v>
      </c>
      <c r="G3172">
        <v>42</v>
      </c>
      <c r="H3172" t="s">
        <v>10631</v>
      </c>
      <c r="I3172">
        <v>526.6875</v>
      </c>
      <c r="J3172" s="3">
        <f t="shared" si="49"/>
        <v>43746.740656574075</v>
      </c>
    </row>
    <row r="3173" spans="1:10" x14ac:dyDescent="0.25">
      <c r="A3173" s="1" t="s">
        <v>3172</v>
      </c>
      <c r="B3173">
        <v>393.75</v>
      </c>
      <c r="C3173">
        <v>20.584240000000001</v>
      </c>
      <c r="D3173">
        <v>53</v>
      </c>
      <c r="E3173">
        <v>0</v>
      </c>
      <c r="F3173">
        <v>0</v>
      </c>
      <c r="G3173">
        <v>37</v>
      </c>
      <c r="H3173" t="s">
        <v>10632</v>
      </c>
      <c r="I3173">
        <v>526.6875</v>
      </c>
      <c r="J3173" s="3">
        <f t="shared" si="49"/>
        <v>43746.740739814813</v>
      </c>
    </row>
    <row r="3174" spans="1:10" x14ac:dyDescent="0.25">
      <c r="A3174" s="1" t="s">
        <v>3173</v>
      </c>
      <c r="B3174">
        <v>393.75</v>
      </c>
      <c r="C3174">
        <v>20.531590000000001</v>
      </c>
      <c r="D3174">
        <v>52</v>
      </c>
      <c r="E3174">
        <v>0</v>
      </c>
      <c r="F3174">
        <v>0</v>
      </c>
      <c r="G3174">
        <v>43</v>
      </c>
      <c r="H3174" t="s">
        <v>10633</v>
      </c>
      <c r="I3174">
        <v>526.6875</v>
      </c>
      <c r="J3174" s="3">
        <f t="shared" si="49"/>
        <v>43746.740823252308</v>
      </c>
    </row>
    <row r="3175" spans="1:10" x14ac:dyDescent="0.25">
      <c r="A3175" s="1" t="s">
        <v>3174</v>
      </c>
      <c r="B3175">
        <v>393.75</v>
      </c>
      <c r="C3175">
        <v>20.531590000000001</v>
      </c>
      <c r="D3175">
        <v>51</v>
      </c>
      <c r="E3175">
        <v>0</v>
      </c>
      <c r="F3175">
        <v>0</v>
      </c>
      <c r="G3175">
        <v>43</v>
      </c>
      <c r="H3175" t="s">
        <v>10634</v>
      </c>
      <c r="I3175">
        <v>526.6875</v>
      </c>
      <c r="J3175" s="3">
        <f t="shared" si="49"/>
        <v>43746.740906805549</v>
      </c>
    </row>
    <row r="3176" spans="1:10" x14ac:dyDescent="0.25">
      <c r="A3176" s="1" t="s">
        <v>3175</v>
      </c>
      <c r="B3176">
        <v>393.75</v>
      </c>
      <c r="C3176">
        <v>20.584240000000001</v>
      </c>
      <c r="D3176">
        <v>51</v>
      </c>
      <c r="E3176">
        <v>0</v>
      </c>
      <c r="F3176">
        <v>0</v>
      </c>
      <c r="G3176">
        <v>45</v>
      </c>
      <c r="H3176" t="s">
        <v>10635</v>
      </c>
      <c r="I3176">
        <v>526.6875</v>
      </c>
      <c r="J3176" s="3">
        <f t="shared" si="49"/>
        <v>43746.740989918981</v>
      </c>
    </row>
    <row r="3177" spans="1:10" x14ac:dyDescent="0.25">
      <c r="A3177" s="1" t="s">
        <v>3176</v>
      </c>
      <c r="B3177">
        <v>393.75</v>
      </c>
      <c r="C3177">
        <v>20.531590000000001</v>
      </c>
      <c r="D3177">
        <v>50</v>
      </c>
      <c r="E3177">
        <v>0</v>
      </c>
      <c r="F3177">
        <v>0</v>
      </c>
      <c r="G3177">
        <v>44</v>
      </c>
      <c r="H3177" t="s">
        <v>10636</v>
      </c>
      <c r="I3177">
        <v>526.6875</v>
      </c>
      <c r="J3177" s="3">
        <f t="shared" si="49"/>
        <v>43746.741068495372</v>
      </c>
    </row>
    <row r="3178" spans="1:10" x14ac:dyDescent="0.25">
      <c r="A3178" s="1" t="s">
        <v>3177</v>
      </c>
      <c r="B3178">
        <v>415.625</v>
      </c>
      <c r="C3178">
        <v>20.584240000000001</v>
      </c>
      <c r="D3178">
        <v>50</v>
      </c>
      <c r="E3178">
        <v>0</v>
      </c>
      <c r="F3178">
        <v>0</v>
      </c>
      <c r="G3178">
        <v>42</v>
      </c>
      <c r="H3178" t="s">
        <v>10637</v>
      </c>
      <c r="I3178">
        <v>533.0625</v>
      </c>
      <c r="J3178" s="3">
        <f t="shared" si="49"/>
        <v>43746.741145462962</v>
      </c>
    </row>
    <row r="3179" spans="1:10" x14ac:dyDescent="0.25">
      <c r="A3179" s="1" t="s">
        <v>3178</v>
      </c>
      <c r="B3179">
        <v>393.75</v>
      </c>
      <c r="C3179">
        <v>20.584240000000001</v>
      </c>
      <c r="D3179">
        <v>51</v>
      </c>
      <c r="E3179">
        <v>0</v>
      </c>
      <c r="F3179">
        <v>0</v>
      </c>
      <c r="G3179">
        <v>51</v>
      </c>
      <c r="H3179" t="s">
        <v>10638</v>
      </c>
      <c r="I3179">
        <v>526.6875</v>
      </c>
      <c r="J3179" s="3">
        <f t="shared" si="49"/>
        <v>43746.74122880787</v>
      </c>
    </row>
    <row r="3180" spans="1:10" x14ac:dyDescent="0.25">
      <c r="A3180" s="1" t="s">
        <v>3179</v>
      </c>
      <c r="B3180">
        <v>393.75</v>
      </c>
      <c r="C3180">
        <v>20.584240000000001</v>
      </c>
      <c r="D3180">
        <v>52</v>
      </c>
      <c r="E3180">
        <v>0</v>
      </c>
      <c r="F3180">
        <v>0</v>
      </c>
      <c r="G3180">
        <v>34</v>
      </c>
      <c r="H3180" t="s">
        <v>10639</v>
      </c>
      <c r="I3180">
        <v>526.6875</v>
      </c>
      <c r="J3180" s="3">
        <f t="shared" si="49"/>
        <v>43746.741312118051</v>
      </c>
    </row>
    <row r="3181" spans="1:10" x14ac:dyDescent="0.25">
      <c r="A3181" s="1" t="s">
        <v>3180</v>
      </c>
      <c r="B3181">
        <v>393.75</v>
      </c>
      <c r="C3181">
        <v>20.531590000000001</v>
      </c>
      <c r="D3181">
        <v>52</v>
      </c>
      <c r="E3181">
        <v>0</v>
      </c>
      <c r="F3181">
        <v>0</v>
      </c>
      <c r="G3181">
        <v>43</v>
      </c>
      <c r="H3181" t="s">
        <v>10640</v>
      </c>
      <c r="I3181">
        <v>526.6875</v>
      </c>
      <c r="J3181" s="3">
        <f t="shared" si="49"/>
        <v>43746.741395983794</v>
      </c>
    </row>
    <row r="3182" spans="1:10" x14ac:dyDescent="0.25">
      <c r="A3182" s="1" t="s">
        <v>3181</v>
      </c>
      <c r="B3182">
        <v>393.75</v>
      </c>
      <c r="C3182">
        <v>20.531590000000001</v>
      </c>
      <c r="D3182">
        <v>52</v>
      </c>
      <c r="E3182">
        <v>0</v>
      </c>
      <c r="F3182">
        <v>0</v>
      </c>
      <c r="G3182">
        <v>48</v>
      </c>
      <c r="H3182" t="s">
        <v>10641</v>
      </c>
      <c r="I3182">
        <v>526.5</v>
      </c>
      <c r="J3182" s="3">
        <f t="shared" si="49"/>
        <v>43746.741478784716</v>
      </c>
    </row>
    <row r="3183" spans="1:10" x14ac:dyDescent="0.25">
      <c r="A3183" s="1" t="s">
        <v>3182</v>
      </c>
      <c r="B3183">
        <v>412.5</v>
      </c>
      <c r="C3183">
        <v>20.584240000000001</v>
      </c>
      <c r="D3183">
        <v>52</v>
      </c>
      <c r="E3183">
        <v>0</v>
      </c>
      <c r="F3183">
        <v>0</v>
      </c>
      <c r="G3183">
        <v>49</v>
      </c>
      <c r="H3183" t="s">
        <v>10642</v>
      </c>
      <c r="I3183">
        <v>532.125</v>
      </c>
      <c r="J3183" s="3">
        <f t="shared" si="49"/>
        <v>43746.741550451385</v>
      </c>
    </row>
    <row r="3184" spans="1:10" x14ac:dyDescent="0.25">
      <c r="A3184" s="1" t="s">
        <v>3183</v>
      </c>
      <c r="B3184">
        <v>393.75</v>
      </c>
      <c r="C3184">
        <v>20.584240000000001</v>
      </c>
      <c r="D3184">
        <v>50</v>
      </c>
      <c r="E3184">
        <v>0</v>
      </c>
      <c r="F3184">
        <v>0</v>
      </c>
      <c r="G3184">
        <v>43</v>
      </c>
      <c r="H3184" t="s">
        <v>10643</v>
      </c>
      <c r="I3184">
        <v>526.6875</v>
      </c>
      <c r="J3184" s="3">
        <f t="shared" si="49"/>
        <v>43746.74163434028</v>
      </c>
    </row>
    <row r="3185" spans="1:10" x14ac:dyDescent="0.25">
      <c r="A3185" s="1" t="s">
        <v>3184</v>
      </c>
      <c r="B3185">
        <v>393.75</v>
      </c>
      <c r="C3185">
        <v>20.531590000000001</v>
      </c>
      <c r="D3185">
        <v>51</v>
      </c>
      <c r="E3185">
        <v>0</v>
      </c>
      <c r="F3185">
        <v>0</v>
      </c>
      <c r="G3185">
        <v>49</v>
      </c>
      <c r="H3185" t="s">
        <v>10644</v>
      </c>
      <c r="I3185">
        <v>526.6875</v>
      </c>
      <c r="J3185" s="3">
        <f t="shared" si="49"/>
        <v>43746.741717696757</v>
      </c>
    </row>
    <row r="3186" spans="1:10" x14ac:dyDescent="0.25">
      <c r="A3186" s="1" t="s">
        <v>3185</v>
      </c>
      <c r="B3186">
        <v>393.75</v>
      </c>
      <c r="C3186">
        <v>20.584240000000001</v>
      </c>
      <c r="D3186">
        <v>51</v>
      </c>
      <c r="E3186">
        <v>0</v>
      </c>
      <c r="F3186">
        <v>0</v>
      </c>
      <c r="G3186">
        <v>47</v>
      </c>
      <c r="H3186" t="s">
        <v>10645</v>
      </c>
      <c r="I3186">
        <v>526.6875</v>
      </c>
      <c r="J3186" s="3">
        <f t="shared" si="49"/>
        <v>43746.741801018514</v>
      </c>
    </row>
    <row r="3187" spans="1:10" x14ac:dyDescent="0.25">
      <c r="A3187" s="1" t="s">
        <v>3186</v>
      </c>
      <c r="B3187">
        <v>393.75</v>
      </c>
      <c r="C3187">
        <v>20.531590000000001</v>
      </c>
      <c r="D3187">
        <v>51</v>
      </c>
      <c r="E3187">
        <v>0</v>
      </c>
      <c r="F3187">
        <v>0</v>
      </c>
      <c r="G3187">
        <v>49</v>
      </c>
      <c r="H3187" t="s">
        <v>10646</v>
      </c>
      <c r="I3187">
        <v>526.6875</v>
      </c>
      <c r="J3187" s="3">
        <f t="shared" si="49"/>
        <v>43746.741884571755</v>
      </c>
    </row>
    <row r="3188" spans="1:10" x14ac:dyDescent="0.25">
      <c r="A3188" s="1" t="s">
        <v>3187</v>
      </c>
      <c r="B3188">
        <v>393.75</v>
      </c>
      <c r="C3188">
        <v>20.584240000000001</v>
      </c>
      <c r="D3188">
        <v>51</v>
      </c>
      <c r="E3188">
        <v>0</v>
      </c>
      <c r="F3188">
        <v>0</v>
      </c>
      <c r="G3188">
        <v>46</v>
      </c>
      <c r="H3188" t="s">
        <v>10647</v>
      </c>
      <c r="I3188">
        <v>526.6875</v>
      </c>
      <c r="J3188" s="3">
        <f t="shared" si="49"/>
        <v>43746.741980092593</v>
      </c>
    </row>
    <row r="3189" spans="1:10" x14ac:dyDescent="0.25">
      <c r="A3189" s="1" t="s">
        <v>3188</v>
      </c>
      <c r="B3189">
        <v>393.75</v>
      </c>
      <c r="C3189">
        <v>20.531590000000001</v>
      </c>
      <c r="D3189">
        <v>51</v>
      </c>
      <c r="E3189">
        <v>0</v>
      </c>
      <c r="F3189">
        <v>0</v>
      </c>
      <c r="G3189">
        <v>48</v>
      </c>
      <c r="H3189" t="s">
        <v>10648</v>
      </c>
      <c r="I3189">
        <v>526.6875</v>
      </c>
      <c r="J3189" s="3">
        <f t="shared" si="49"/>
        <v>43746.742063518519</v>
      </c>
    </row>
    <row r="3190" spans="1:10" x14ac:dyDescent="0.25">
      <c r="A3190" s="1" t="s">
        <v>3189</v>
      </c>
      <c r="B3190">
        <v>393.75</v>
      </c>
      <c r="C3190">
        <v>20.531590000000001</v>
      </c>
      <c r="D3190">
        <v>51</v>
      </c>
      <c r="E3190">
        <v>0</v>
      </c>
      <c r="F3190">
        <v>0</v>
      </c>
      <c r="G3190">
        <v>46</v>
      </c>
      <c r="H3190" t="s">
        <v>10649</v>
      </c>
      <c r="I3190">
        <v>526.5</v>
      </c>
      <c r="J3190" s="3">
        <f t="shared" si="49"/>
        <v>43746.742146956014</v>
      </c>
    </row>
    <row r="3191" spans="1:10" x14ac:dyDescent="0.25">
      <c r="A3191" s="1" t="s">
        <v>3190</v>
      </c>
      <c r="B3191">
        <v>393.75</v>
      </c>
      <c r="C3191">
        <v>20.531590000000001</v>
      </c>
      <c r="D3191">
        <v>50</v>
      </c>
      <c r="E3191">
        <v>0</v>
      </c>
      <c r="F3191">
        <v>0</v>
      </c>
      <c r="G3191">
        <v>48</v>
      </c>
      <c r="H3191" t="s">
        <v>10650</v>
      </c>
      <c r="I3191">
        <v>526.6875</v>
      </c>
      <c r="J3191" s="3">
        <f t="shared" si="49"/>
        <v>43746.742235289348</v>
      </c>
    </row>
    <row r="3192" spans="1:10" x14ac:dyDescent="0.25">
      <c r="A3192" s="1" t="s">
        <v>3191</v>
      </c>
      <c r="B3192">
        <v>412.5</v>
      </c>
      <c r="C3192">
        <v>20.531590000000001</v>
      </c>
      <c r="D3192">
        <v>49</v>
      </c>
      <c r="E3192">
        <v>0</v>
      </c>
      <c r="F3192">
        <v>0</v>
      </c>
      <c r="G3192">
        <v>49</v>
      </c>
      <c r="H3192" t="s">
        <v>10651</v>
      </c>
      <c r="I3192">
        <v>532.125</v>
      </c>
      <c r="J3192" s="3">
        <f t="shared" si="49"/>
        <v>43746.74231386574</v>
      </c>
    </row>
    <row r="3193" spans="1:10" x14ac:dyDescent="0.25">
      <c r="A3193" s="1" t="s">
        <v>3192</v>
      </c>
      <c r="B3193">
        <v>393.75</v>
      </c>
      <c r="C3193">
        <v>20.584240000000001</v>
      </c>
      <c r="D3193">
        <v>49</v>
      </c>
      <c r="E3193">
        <v>0</v>
      </c>
      <c r="F3193">
        <v>0</v>
      </c>
      <c r="G3193">
        <v>42</v>
      </c>
      <c r="H3193" t="s">
        <v>10652</v>
      </c>
      <c r="I3193">
        <v>526.6875</v>
      </c>
      <c r="J3193" s="3">
        <f t="shared" si="49"/>
        <v>43746.742397314811</v>
      </c>
    </row>
    <row r="3194" spans="1:10" x14ac:dyDescent="0.25">
      <c r="A3194" s="1" t="s">
        <v>3193</v>
      </c>
      <c r="B3194">
        <v>393.75</v>
      </c>
      <c r="C3194">
        <v>20.531590000000001</v>
      </c>
      <c r="D3194">
        <v>49</v>
      </c>
      <c r="E3194">
        <v>0</v>
      </c>
      <c r="F3194">
        <v>0</v>
      </c>
      <c r="G3194">
        <v>37</v>
      </c>
      <c r="H3194" t="s">
        <v>10653</v>
      </c>
      <c r="I3194">
        <v>526.6875</v>
      </c>
      <c r="J3194" s="3">
        <f t="shared" si="49"/>
        <v>43746.742480775465</v>
      </c>
    </row>
    <row r="3195" spans="1:10" x14ac:dyDescent="0.25">
      <c r="A3195" s="1" t="s">
        <v>3194</v>
      </c>
      <c r="B3195">
        <v>393.75</v>
      </c>
      <c r="C3195">
        <v>20.584240000000001</v>
      </c>
      <c r="D3195">
        <v>50</v>
      </c>
      <c r="E3195">
        <v>0</v>
      </c>
      <c r="F3195">
        <v>0</v>
      </c>
      <c r="G3195">
        <v>39</v>
      </c>
      <c r="H3195" t="s">
        <v>10654</v>
      </c>
      <c r="I3195">
        <v>526.5</v>
      </c>
      <c r="J3195" s="3">
        <f t="shared" si="49"/>
        <v>43746.742563981483</v>
      </c>
    </row>
    <row r="3196" spans="1:10" x14ac:dyDescent="0.25">
      <c r="A3196" s="1" t="s">
        <v>3195</v>
      </c>
      <c r="B3196">
        <v>393.75</v>
      </c>
      <c r="C3196">
        <v>20.584240000000001</v>
      </c>
      <c r="D3196">
        <v>50</v>
      </c>
      <c r="E3196">
        <v>0</v>
      </c>
      <c r="F3196">
        <v>0</v>
      </c>
      <c r="G3196">
        <v>41</v>
      </c>
      <c r="H3196" t="s">
        <v>10655</v>
      </c>
      <c r="I3196">
        <v>526.6875</v>
      </c>
      <c r="J3196" s="3">
        <f t="shared" si="49"/>
        <v>43746.742660567128</v>
      </c>
    </row>
    <row r="3197" spans="1:10" x14ac:dyDescent="0.25">
      <c r="A3197" s="1" t="s">
        <v>3196</v>
      </c>
      <c r="B3197">
        <v>393.75</v>
      </c>
      <c r="C3197">
        <v>20.531590000000001</v>
      </c>
      <c r="D3197">
        <v>50</v>
      </c>
      <c r="E3197">
        <v>0</v>
      </c>
      <c r="F3197">
        <v>0</v>
      </c>
      <c r="G3197">
        <v>50</v>
      </c>
      <c r="H3197" t="s">
        <v>10656</v>
      </c>
      <c r="I3197">
        <v>526.6875</v>
      </c>
      <c r="J3197" s="3">
        <f t="shared" si="49"/>
        <v>43746.74274311342</v>
      </c>
    </row>
    <row r="3198" spans="1:10" x14ac:dyDescent="0.25">
      <c r="A3198" s="1" t="s">
        <v>3197</v>
      </c>
      <c r="B3198">
        <v>393.75</v>
      </c>
      <c r="C3198">
        <v>20.584240000000001</v>
      </c>
      <c r="D3198">
        <v>50</v>
      </c>
      <c r="E3198">
        <v>0</v>
      </c>
      <c r="F3198">
        <v>0</v>
      </c>
      <c r="G3198">
        <v>47</v>
      </c>
      <c r="H3198" t="s">
        <v>10657</v>
      </c>
      <c r="I3198">
        <v>526.5</v>
      </c>
      <c r="J3198" s="3">
        <f t="shared" si="49"/>
        <v>43746.742826550922</v>
      </c>
    </row>
    <row r="3199" spans="1:10" x14ac:dyDescent="0.25">
      <c r="A3199" s="1" t="s">
        <v>3198</v>
      </c>
      <c r="B3199">
        <v>393.75</v>
      </c>
      <c r="C3199">
        <v>20.584240000000001</v>
      </c>
      <c r="D3199">
        <v>51</v>
      </c>
      <c r="E3199">
        <v>0</v>
      </c>
      <c r="F3199">
        <v>0</v>
      </c>
      <c r="G3199">
        <v>54</v>
      </c>
      <c r="H3199" t="s">
        <v>10658</v>
      </c>
      <c r="I3199">
        <v>526.6875</v>
      </c>
      <c r="J3199" s="3">
        <f t="shared" si="49"/>
        <v>43746.742898090277</v>
      </c>
    </row>
    <row r="3200" spans="1:10" x14ac:dyDescent="0.25">
      <c r="A3200" s="1" t="s">
        <v>3199</v>
      </c>
      <c r="B3200">
        <v>393.75</v>
      </c>
      <c r="C3200">
        <v>20.531590000000001</v>
      </c>
      <c r="D3200">
        <v>52</v>
      </c>
      <c r="E3200">
        <v>0</v>
      </c>
      <c r="F3200">
        <v>0</v>
      </c>
      <c r="G3200">
        <v>46</v>
      </c>
      <c r="H3200" t="s">
        <v>10659</v>
      </c>
      <c r="I3200">
        <v>526.6875</v>
      </c>
      <c r="J3200" s="3">
        <f t="shared" si="49"/>
        <v>43746.742993576387</v>
      </c>
    </row>
    <row r="3201" spans="1:10" x14ac:dyDescent="0.25">
      <c r="A3201" s="1" t="s">
        <v>3200</v>
      </c>
      <c r="B3201">
        <v>393.75</v>
      </c>
      <c r="C3201">
        <v>20.531590000000001</v>
      </c>
      <c r="D3201">
        <v>53</v>
      </c>
      <c r="E3201">
        <v>0</v>
      </c>
      <c r="F3201">
        <v>0</v>
      </c>
      <c r="G3201">
        <v>54</v>
      </c>
      <c r="H3201" t="s">
        <v>10660</v>
      </c>
      <c r="I3201">
        <v>526.6875</v>
      </c>
      <c r="J3201" s="3">
        <f t="shared" si="49"/>
        <v>43746.743065104165</v>
      </c>
    </row>
    <row r="3202" spans="1:10" x14ac:dyDescent="0.25">
      <c r="A3202" s="1" t="s">
        <v>3201</v>
      </c>
      <c r="B3202">
        <v>393.75</v>
      </c>
      <c r="C3202">
        <v>20.531590000000001</v>
      </c>
      <c r="D3202">
        <v>52</v>
      </c>
      <c r="E3202">
        <v>0</v>
      </c>
      <c r="F3202">
        <v>0</v>
      </c>
      <c r="G3202">
        <v>45</v>
      </c>
      <c r="H3202" t="s">
        <v>10661</v>
      </c>
      <c r="I3202">
        <v>526.5</v>
      </c>
      <c r="J3202" s="3">
        <f t="shared" si="49"/>
        <v>43746.743148530091</v>
      </c>
    </row>
    <row r="3203" spans="1:10" x14ac:dyDescent="0.25">
      <c r="A3203" s="1" t="s">
        <v>3202</v>
      </c>
      <c r="B3203">
        <v>393.75</v>
      </c>
      <c r="C3203">
        <v>20.531590000000001</v>
      </c>
      <c r="D3203">
        <v>52</v>
      </c>
      <c r="E3203">
        <v>0</v>
      </c>
      <c r="F3203">
        <v>0</v>
      </c>
      <c r="G3203">
        <v>41</v>
      </c>
      <c r="H3203" t="s">
        <v>10662</v>
      </c>
      <c r="I3203">
        <v>526.6875</v>
      </c>
      <c r="J3203" s="3">
        <f t="shared" ref="J3203:J3266" si="50">(H3203/86400000)+25569+(7/24)</f>
        <v>43746.743220196753</v>
      </c>
    </row>
    <row r="3204" spans="1:10" x14ac:dyDescent="0.25">
      <c r="A3204" s="1" t="s">
        <v>3203</v>
      </c>
      <c r="B3204">
        <v>421.875</v>
      </c>
      <c r="C3204">
        <v>20.584240000000001</v>
      </c>
      <c r="D3204">
        <v>52</v>
      </c>
      <c r="E3204">
        <v>0</v>
      </c>
      <c r="F3204">
        <v>0</v>
      </c>
      <c r="G3204">
        <v>40</v>
      </c>
      <c r="H3204" t="s">
        <v>10663</v>
      </c>
      <c r="I3204">
        <v>535.125</v>
      </c>
      <c r="J3204" s="3">
        <f t="shared" si="50"/>
        <v>43746.743300474533</v>
      </c>
    </row>
    <row r="3205" spans="1:10" x14ac:dyDescent="0.25">
      <c r="A3205" s="1" t="s">
        <v>3204</v>
      </c>
      <c r="B3205">
        <v>393.75</v>
      </c>
      <c r="C3205">
        <v>20.584240000000001</v>
      </c>
      <c r="D3205">
        <v>52</v>
      </c>
      <c r="E3205">
        <v>0</v>
      </c>
      <c r="F3205">
        <v>0</v>
      </c>
      <c r="G3205">
        <v>44</v>
      </c>
      <c r="H3205" t="s">
        <v>10664</v>
      </c>
      <c r="I3205">
        <v>526.6875</v>
      </c>
      <c r="J3205" s="3">
        <f t="shared" si="50"/>
        <v>43746.74337506944</v>
      </c>
    </row>
    <row r="3206" spans="1:10" x14ac:dyDescent="0.25">
      <c r="A3206" s="1" t="s">
        <v>3205</v>
      </c>
      <c r="B3206">
        <v>393.75</v>
      </c>
      <c r="C3206">
        <v>20.584240000000001</v>
      </c>
      <c r="D3206">
        <v>52</v>
      </c>
      <c r="E3206">
        <v>0</v>
      </c>
      <c r="F3206">
        <v>0</v>
      </c>
      <c r="G3206">
        <v>43</v>
      </c>
      <c r="H3206" t="s">
        <v>10665</v>
      </c>
      <c r="I3206">
        <v>526.6875</v>
      </c>
      <c r="J3206" s="3">
        <f t="shared" si="50"/>
        <v>43746.743458634257</v>
      </c>
    </row>
    <row r="3207" spans="1:10" x14ac:dyDescent="0.25">
      <c r="A3207" s="1" t="s">
        <v>3206</v>
      </c>
      <c r="B3207">
        <v>393.75</v>
      </c>
      <c r="C3207">
        <v>20.531590000000001</v>
      </c>
      <c r="D3207">
        <v>52</v>
      </c>
      <c r="E3207">
        <v>0</v>
      </c>
      <c r="F3207">
        <v>0</v>
      </c>
      <c r="G3207">
        <v>48</v>
      </c>
      <c r="H3207" t="s">
        <v>10666</v>
      </c>
      <c r="I3207">
        <v>526.6875</v>
      </c>
      <c r="J3207" s="3">
        <f t="shared" si="50"/>
        <v>43746.743530023145</v>
      </c>
    </row>
    <row r="3208" spans="1:10" x14ac:dyDescent="0.25">
      <c r="A3208" s="1" t="s">
        <v>3207</v>
      </c>
      <c r="B3208">
        <v>393.75</v>
      </c>
      <c r="C3208">
        <v>20.584240000000001</v>
      </c>
      <c r="D3208">
        <v>52</v>
      </c>
      <c r="E3208">
        <v>0</v>
      </c>
      <c r="F3208">
        <v>0</v>
      </c>
      <c r="G3208">
        <v>44</v>
      </c>
      <c r="H3208" t="s">
        <v>10667</v>
      </c>
      <c r="I3208">
        <v>526.6875</v>
      </c>
      <c r="J3208" s="3">
        <f t="shared" si="50"/>
        <v>43746.743601076385</v>
      </c>
    </row>
    <row r="3209" spans="1:10" x14ac:dyDescent="0.25">
      <c r="A3209" s="1" t="s">
        <v>3208</v>
      </c>
      <c r="B3209">
        <v>393.75</v>
      </c>
      <c r="C3209">
        <v>20.531590000000001</v>
      </c>
      <c r="D3209">
        <v>54</v>
      </c>
      <c r="E3209">
        <v>0</v>
      </c>
      <c r="F3209">
        <v>0</v>
      </c>
      <c r="G3209">
        <v>41</v>
      </c>
      <c r="H3209" t="s">
        <v>10668</v>
      </c>
      <c r="I3209">
        <v>526.6875</v>
      </c>
      <c r="J3209" s="3">
        <f t="shared" si="50"/>
        <v>43746.743673206016</v>
      </c>
    </row>
    <row r="3210" spans="1:10" x14ac:dyDescent="0.25">
      <c r="A3210" s="1" t="s">
        <v>3209</v>
      </c>
      <c r="B3210">
        <v>393.75</v>
      </c>
      <c r="C3210">
        <v>20.584240000000001</v>
      </c>
      <c r="D3210">
        <v>54</v>
      </c>
      <c r="E3210">
        <v>0</v>
      </c>
      <c r="F3210">
        <v>0</v>
      </c>
      <c r="G3210">
        <v>44</v>
      </c>
      <c r="H3210" t="s">
        <v>10669</v>
      </c>
      <c r="I3210">
        <v>526.5</v>
      </c>
      <c r="J3210" s="3">
        <f t="shared" si="50"/>
        <v>43746.743756539348</v>
      </c>
    </row>
    <row r="3211" spans="1:10" x14ac:dyDescent="0.25">
      <c r="A3211" s="1" t="s">
        <v>3210</v>
      </c>
      <c r="B3211">
        <v>393.75</v>
      </c>
      <c r="C3211">
        <v>20.584240000000001</v>
      </c>
      <c r="D3211">
        <v>54</v>
      </c>
      <c r="E3211">
        <v>0</v>
      </c>
      <c r="F3211">
        <v>0</v>
      </c>
      <c r="G3211">
        <v>40</v>
      </c>
      <c r="H3211" t="s">
        <v>10670</v>
      </c>
      <c r="I3211">
        <v>526.6875</v>
      </c>
      <c r="J3211" s="3">
        <f t="shared" si="50"/>
        <v>43746.743828182873</v>
      </c>
    </row>
    <row r="3212" spans="1:10" x14ac:dyDescent="0.25">
      <c r="A3212" s="1" t="s">
        <v>3211</v>
      </c>
      <c r="B3212">
        <v>393.75</v>
      </c>
      <c r="C3212">
        <v>20.584240000000001</v>
      </c>
      <c r="D3212">
        <v>54</v>
      </c>
      <c r="E3212">
        <v>0</v>
      </c>
      <c r="F3212">
        <v>0</v>
      </c>
      <c r="G3212">
        <v>44</v>
      </c>
      <c r="H3212" t="s">
        <v>10671</v>
      </c>
      <c r="I3212">
        <v>526.6875</v>
      </c>
      <c r="J3212" s="3">
        <f t="shared" si="50"/>
        <v>43746.743911736114</v>
      </c>
    </row>
    <row r="3213" spans="1:10" x14ac:dyDescent="0.25">
      <c r="A3213" s="1" t="s">
        <v>3212</v>
      </c>
      <c r="B3213">
        <v>393.75</v>
      </c>
      <c r="C3213">
        <v>20.584240000000001</v>
      </c>
      <c r="D3213">
        <v>54</v>
      </c>
      <c r="E3213">
        <v>0</v>
      </c>
      <c r="F3213">
        <v>0</v>
      </c>
      <c r="G3213">
        <v>47</v>
      </c>
      <c r="H3213" t="s">
        <v>10672</v>
      </c>
      <c r="I3213">
        <v>526.6875</v>
      </c>
      <c r="J3213" s="3">
        <f t="shared" si="50"/>
        <v>43746.743983275461</v>
      </c>
    </row>
    <row r="3214" spans="1:10" x14ac:dyDescent="0.25">
      <c r="A3214" s="1" t="s">
        <v>3213</v>
      </c>
      <c r="B3214">
        <v>393.75</v>
      </c>
      <c r="C3214">
        <v>20.584240000000001</v>
      </c>
      <c r="D3214">
        <v>54</v>
      </c>
      <c r="E3214">
        <v>0</v>
      </c>
      <c r="F3214">
        <v>0</v>
      </c>
      <c r="G3214">
        <v>40</v>
      </c>
      <c r="H3214" t="s">
        <v>10673</v>
      </c>
      <c r="I3214">
        <v>526.6875</v>
      </c>
      <c r="J3214" s="3">
        <f t="shared" si="50"/>
        <v>43746.744054849536</v>
      </c>
    </row>
    <row r="3215" spans="1:10" x14ac:dyDescent="0.25">
      <c r="A3215" s="1" t="s">
        <v>3214</v>
      </c>
      <c r="B3215">
        <v>393.75</v>
      </c>
      <c r="C3215">
        <v>20.531590000000001</v>
      </c>
      <c r="D3215">
        <v>54</v>
      </c>
      <c r="E3215">
        <v>0</v>
      </c>
      <c r="F3215">
        <v>0</v>
      </c>
      <c r="G3215">
        <v>47</v>
      </c>
      <c r="H3215" t="s">
        <v>10674</v>
      </c>
      <c r="I3215">
        <v>526.6875</v>
      </c>
      <c r="J3215" s="3">
        <f t="shared" si="50"/>
        <v>43746.744138020826</v>
      </c>
    </row>
    <row r="3216" spans="1:10" x14ac:dyDescent="0.25">
      <c r="A3216" s="1" t="s">
        <v>3215</v>
      </c>
      <c r="B3216">
        <v>393.75</v>
      </c>
      <c r="C3216">
        <v>20.584240000000001</v>
      </c>
      <c r="D3216">
        <v>54</v>
      </c>
      <c r="E3216">
        <v>0</v>
      </c>
      <c r="F3216">
        <v>0</v>
      </c>
      <c r="G3216">
        <v>45</v>
      </c>
      <c r="H3216" t="s">
        <v>10675</v>
      </c>
      <c r="I3216">
        <v>526.5</v>
      </c>
      <c r="J3216" s="3">
        <f t="shared" si="50"/>
        <v>43746.744209652774</v>
      </c>
    </row>
    <row r="3217" spans="1:10" x14ac:dyDescent="0.25">
      <c r="A3217" s="1" t="s">
        <v>3216</v>
      </c>
      <c r="B3217">
        <v>412.5</v>
      </c>
      <c r="C3217">
        <v>20.584240000000001</v>
      </c>
      <c r="D3217">
        <v>54</v>
      </c>
      <c r="E3217">
        <v>0</v>
      </c>
      <c r="F3217">
        <v>0</v>
      </c>
      <c r="G3217">
        <v>49</v>
      </c>
      <c r="H3217" t="s">
        <v>10676</v>
      </c>
      <c r="I3217">
        <v>532.3125</v>
      </c>
      <c r="J3217" s="3">
        <f t="shared" si="50"/>
        <v>43746.74429357639</v>
      </c>
    </row>
    <row r="3218" spans="1:10" x14ac:dyDescent="0.25">
      <c r="A3218" s="1" t="s">
        <v>3217</v>
      </c>
      <c r="B3218">
        <v>393.75</v>
      </c>
      <c r="C3218">
        <v>20.584240000000001</v>
      </c>
      <c r="D3218">
        <v>54</v>
      </c>
      <c r="E3218">
        <v>0</v>
      </c>
      <c r="F3218">
        <v>0</v>
      </c>
      <c r="G3218">
        <v>38</v>
      </c>
      <c r="H3218" t="s">
        <v>10677</v>
      </c>
      <c r="I3218">
        <v>526.5</v>
      </c>
      <c r="J3218" s="3">
        <f t="shared" si="50"/>
        <v>43746.744376782408</v>
      </c>
    </row>
    <row r="3219" spans="1:10" x14ac:dyDescent="0.25">
      <c r="A3219" s="1" t="s">
        <v>3218</v>
      </c>
      <c r="B3219">
        <v>393.75</v>
      </c>
      <c r="C3219">
        <v>20.531590000000001</v>
      </c>
      <c r="D3219">
        <v>54</v>
      </c>
      <c r="E3219">
        <v>0</v>
      </c>
      <c r="F3219">
        <v>0</v>
      </c>
      <c r="G3219">
        <v>42</v>
      </c>
      <c r="H3219" t="s">
        <v>10678</v>
      </c>
      <c r="I3219">
        <v>526.6875</v>
      </c>
      <c r="J3219" s="3">
        <f t="shared" si="50"/>
        <v>43746.744460243055</v>
      </c>
    </row>
    <row r="3220" spans="1:10" x14ac:dyDescent="0.25">
      <c r="A3220" s="1" t="s">
        <v>3219</v>
      </c>
      <c r="B3220">
        <v>393.75</v>
      </c>
      <c r="C3220">
        <v>20.584240000000001</v>
      </c>
      <c r="D3220">
        <v>53</v>
      </c>
      <c r="E3220">
        <v>0</v>
      </c>
      <c r="F3220">
        <v>0</v>
      </c>
      <c r="G3220">
        <v>44</v>
      </c>
      <c r="H3220" t="s">
        <v>10679</v>
      </c>
      <c r="I3220">
        <v>526.6875</v>
      </c>
      <c r="J3220" s="3">
        <f t="shared" si="50"/>
        <v>43746.744543807865</v>
      </c>
    </row>
    <row r="3221" spans="1:10" x14ac:dyDescent="0.25">
      <c r="A3221" s="1" t="s">
        <v>3220</v>
      </c>
      <c r="B3221">
        <v>393.75</v>
      </c>
      <c r="C3221">
        <v>20.584240000000001</v>
      </c>
      <c r="D3221">
        <v>53</v>
      </c>
      <c r="E3221">
        <v>0</v>
      </c>
      <c r="F3221">
        <v>0</v>
      </c>
      <c r="G3221">
        <v>43</v>
      </c>
      <c r="H3221" t="s">
        <v>10680</v>
      </c>
      <c r="I3221">
        <v>526.6875</v>
      </c>
      <c r="J3221" s="3">
        <f t="shared" si="50"/>
        <v>43746.744626932872</v>
      </c>
    </row>
    <row r="3222" spans="1:10" x14ac:dyDescent="0.25">
      <c r="A3222" s="1" t="s">
        <v>3221</v>
      </c>
      <c r="B3222">
        <v>393.75</v>
      </c>
      <c r="C3222">
        <v>20.531590000000001</v>
      </c>
      <c r="D3222">
        <v>53</v>
      </c>
      <c r="E3222">
        <v>0</v>
      </c>
      <c r="F3222">
        <v>0</v>
      </c>
      <c r="G3222">
        <v>45</v>
      </c>
      <c r="H3222" t="s">
        <v>10681</v>
      </c>
      <c r="I3222">
        <v>526.5</v>
      </c>
      <c r="J3222" s="3">
        <f t="shared" si="50"/>
        <v>43746.744698784722</v>
      </c>
    </row>
    <row r="3223" spans="1:10" x14ac:dyDescent="0.25">
      <c r="A3223" s="1" t="s">
        <v>3222</v>
      </c>
      <c r="B3223">
        <v>393.75</v>
      </c>
      <c r="C3223">
        <v>20.584240000000001</v>
      </c>
      <c r="D3223">
        <v>53</v>
      </c>
      <c r="E3223">
        <v>0</v>
      </c>
      <c r="F3223">
        <v>0</v>
      </c>
      <c r="G3223">
        <v>46</v>
      </c>
      <c r="H3223" t="s">
        <v>10682</v>
      </c>
      <c r="I3223">
        <v>526.6875</v>
      </c>
      <c r="J3223" s="3">
        <f t="shared" si="50"/>
        <v>43746.74478246527</v>
      </c>
    </row>
    <row r="3224" spans="1:10" x14ac:dyDescent="0.25">
      <c r="A3224" s="1" t="s">
        <v>3223</v>
      </c>
      <c r="B3224">
        <v>393.75</v>
      </c>
      <c r="C3224">
        <v>20.584240000000001</v>
      </c>
      <c r="D3224">
        <v>53</v>
      </c>
      <c r="E3224">
        <v>0</v>
      </c>
      <c r="F3224">
        <v>0</v>
      </c>
      <c r="G3224">
        <v>40</v>
      </c>
      <c r="H3224" t="s">
        <v>10683</v>
      </c>
      <c r="I3224">
        <v>526.6875</v>
      </c>
      <c r="J3224" s="3">
        <f t="shared" si="50"/>
        <v>43746.744853865741</v>
      </c>
    </row>
    <row r="3225" spans="1:10" x14ac:dyDescent="0.25">
      <c r="A3225" s="1" t="s">
        <v>3224</v>
      </c>
      <c r="B3225">
        <v>412.5</v>
      </c>
      <c r="C3225">
        <v>20.531590000000001</v>
      </c>
      <c r="D3225">
        <v>54</v>
      </c>
      <c r="E3225">
        <v>0</v>
      </c>
      <c r="F3225">
        <v>0</v>
      </c>
      <c r="G3225">
        <v>41</v>
      </c>
      <c r="H3225" t="s">
        <v>10684</v>
      </c>
      <c r="I3225">
        <v>532.3125</v>
      </c>
      <c r="J3225" s="3">
        <f t="shared" si="50"/>
        <v>43746.744925393512</v>
      </c>
    </row>
    <row r="3226" spans="1:10" x14ac:dyDescent="0.25">
      <c r="A3226" s="1" t="s">
        <v>3225</v>
      </c>
      <c r="B3226">
        <v>393.75</v>
      </c>
      <c r="C3226">
        <v>20.531590000000001</v>
      </c>
      <c r="D3226">
        <v>53</v>
      </c>
      <c r="E3226">
        <v>0</v>
      </c>
      <c r="F3226">
        <v>0</v>
      </c>
      <c r="G3226">
        <v>43</v>
      </c>
      <c r="H3226" t="s">
        <v>10685</v>
      </c>
      <c r="I3226">
        <v>526.6875</v>
      </c>
      <c r="J3226" s="3">
        <f t="shared" si="50"/>
        <v>43746.745008622682</v>
      </c>
    </row>
    <row r="3227" spans="1:10" x14ac:dyDescent="0.25">
      <c r="A3227" s="1" t="s">
        <v>3226</v>
      </c>
      <c r="B3227">
        <v>393.75</v>
      </c>
      <c r="C3227">
        <v>20.531590000000001</v>
      </c>
      <c r="D3227">
        <v>53</v>
      </c>
      <c r="E3227">
        <v>0</v>
      </c>
      <c r="F3227">
        <v>0</v>
      </c>
      <c r="G3227">
        <v>47</v>
      </c>
      <c r="H3227" t="s">
        <v>10686</v>
      </c>
      <c r="I3227">
        <v>526.6875</v>
      </c>
      <c r="J3227" s="3">
        <f t="shared" si="50"/>
        <v>43746.745080023145</v>
      </c>
    </row>
    <row r="3228" spans="1:10" x14ac:dyDescent="0.25">
      <c r="A3228" s="1" t="s">
        <v>3227</v>
      </c>
      <c r="B3228">
        <v>412.5</v>
      </c>
      <c r="C3228">
        <v>20.584240000000001</v>
      </c>
      <c r="D3228">
        <v>54</v>
      </c>
      <c r="E3228">
        <v>0</v>
      </c>
      <c r="F3228">
        <v>0</v>
      </c>
      <c r="G3228">
        <v>48</v>
      </c>
      <c r="H3228" t="s">
        <v>10687</v>
      </c>
      <c r="I3228">
        <v>532.125</v>
      </c>
      <c r="J3228" s="3">
        <f t="shared" si="50"/>
        <v>43746.745163935186</v>
      </c>
    </row>
    <row r="3229" spans="1:10" x14ac:dyDescent="0.25">
      <c r="A3229" s="1" t="s">
        <v>3228</v>
      </c>
      <c r="B3229">
        <v>393.75</v>
      </c>
      <c r="C3229">
        <v>20.584240000000001</v>
      </c>
      <c r="D3229">
        <v>54</v>
      </c>
      <c r="E3229">
        <v>0</v>
      </c>
      <c r="F3229">
        <v>0</v>
      </c>
      <c r="G3229">
        <v>55</v>
      </c>
      <c r="H3229" t="s">
        <v>10688</v>
      </c>
      <c r="I3229">
        <v>526.5</v>
      </c>
      <c r="J3229" s="3">
        <f t="shared" si="50"/>
        <v>43746.745235347218</v>
      </c>
    </row>
    <row r="3230" spans="1:10" x14ac:dyDescent="0.25">
      <c r="A3230" s="1" t="s">
        <v>3229</v>
      </c>
      <c r="B3230">
        <v>393.75</v>
      </c>
      <c r="C3230">
        <v>20.584240000000001</v>
      </c>
      <c r="D3230">
        <v>54</v>
      </c>
      <c r="E3230">
        <v>0</v>
      </c>
      <c r="F3230">
        <v>0</v>
      </c>
      <c r="G3230">
        <v>47</v>
      </c>
      <c r="H3230" t="s">
        <v>10689</v>
      </c>
      <c r="I3230">
        <v>526.6875</v>
      </c>
      <c r="J3230" s="3">
        <f t="shared" si="50"/>
        <v>43746.745350532401</v>
      </c>
    </row>
    <row r="3231" spans="1:10" x14ac:dyDescent="0.25">
      <c r="A3231" s="1" t="s">
        <v>3230</v>
      </c>
      <c r="B3231">
        <v>393.75</v>
      </c>
      <c r="C3231">
        <v>20.584240000000001</v>
      </c>
      <c r="D3231">
        <v>55</v>
      </c>
      <c r="E3231">
        <v>0</v>
      </c>
      <c r="F3231">
        <v>0</v>
      </c>
      <c r="G3231">
        <v>51</v>
      </c>
      <c r="H3231" t="s">
        <v>10690</v>
      </c>
      <c r="I3231">
        <v>526.5</v>
      </c>
      <c r="J3231" s="3">
        <f t="shared" si="50"/>
        <v>43746.745449687493</v>
      </c>
    </row>
    <row r="3232" spans="1:10" x14ac:dyDescent="0.25">
      <c r="A3232" s="1" t="s">
        <v>3231</v>
      </c>
      <c r="B3232">
        <v>393.75</v>
      </c>
      <c r="C3232">
        <v>20.584240000000001</v>
      </c>
      <c r="D3232">
        <v>55</v>
      </c>
      <c r="E3232">
        <v>0</v>
      </c>
      <c r="F3232">
        <v>0</v>
      </c>
      <c r="G3232">
        <v>42</v>
      </c>
      <c r="H3232" t="s">
        <v>10691</v>
      </c>
      <c r="I3232">
        <v>526.6875</v>
      </c>
      <c r="J3232" s="3">
        <f t="shared" si="50"/>
        <v>43746.74552157407</v>
      </c>
    </row>
    <row r="3233" spans="1:10" x14ac:dyDescent="0.25">
      <c r="A3233" s="1" t="s">
        <v>3232</v>
      </c>
      <c r="B3233">
        <v>393.75</v>
      </c>
      <c r="C3233">
        <v>20.584240000000001</v>
      </c>
      <c r="D3233">
        <v>55</v>
      </c>
      <c r="E3233">
        <v>0</v>
      </c>
      <c r="F3233">
        <v>0</v>
      </c>
      <c r="G3233">
        <v>47</v>
      </c>
      <c r="H3233" t="s">
        <v>10692</v>
      </c>
      <c r="I3233">
        <v>526.6875</v>
      </c>
      <c r="J3233" s="3">
        <f t="shared" si="50"/>
        <v>43746.745593090272</v>
      </c>
    </row>
    <row r="3234" spans="1:10" x14ac:dyDescent="0.25">
      <c r="A3234" s="1" t="s">
        <v>3233</v>
      </c>
      <c r="B3234">
        <v>393.75</v>
      </c>
      <c r="C3234">
        <v>20.584240000000001</v>
      </c>
      <c r="D3234">
        <v>54</v>
      </c>
      <c r="E3234">
        <v>0</v>
      </c>
      <c r="F3234">
        <v>0</v>
      </c>
      <c r="G3234">
        <v>41</v>
      </c>
      <c r="H3234" t="s">
        <v>10693</v>
      </c>
      <c r="I3234">
        <v>526.6875</v>
      </c>
      <c r="J3234" s="3">
        <f t="shared" si="50"/>
        <v>43746.745664733789</v>
      </c>
    </row>
    <row r="3235" spans="1:10" x14ac:dyDescent="0.25">
      <c r="A3235" s="1" t="s">
        <v>3234</v>
      </c>
      <c r="B3235">
        <v>434.375</v>
      </c>
      <c r="C3235">
        <v>20.584240000000001</v>
      </c>
      <c r="D3235">
        <v>54</v>
      </c>
      <c r="E3235">
        <v>0</v>
      </c>
      <c r="F3235">
        <v>0</v>
      </c>
      <c r="G3235">
        <v>51</v>
      </c>
      <c r="H3235" t="s">
        <v>10694</v>
      </c>
      <c r="I3235">
        <v>539.4375</v>
      </c>
      <c r="J3235" s="3">
        <f t="shared" si="50"/>
        <v>43746.745736238423</v>
      </c>
    </row>
    <row r="3236" spans="1:10" x14ac:dyDescent="0.25">
      <c r="A3236" s="1" t="s">
        <v>3235</v>
      </c>
      <c r="B3236">
        <v>393.75</v>
      </c>
      <c r="C3236">
        <v>20.584240000000001</v>
      </c>
      <c r="D3236">
        <v>56</v>
      </c>
      <c r="E3236">
        <v>0</v>
      </c>
      <c r="F3236">
        <v>0</v>
      </c>
      <c r="G3236">
        <v>46</v>
      </c>
      <c r="H3236" t="s">
        <v>10695</v>
      </c>
      <c r="I3236">
        <v>526.6875</v>
      </c>
      <c r="J3236" s="3">
        <f t="shared" si="50"/>
        <v>43746.745819467593</v>
      </c>
    </row>
    <row r="3237" spans="1:10" x14ac:dyDescent="0.25">
      <c r="A3237" s="1" t="s">
        <v>3236</v>
      </c>
      <c r="B3237">
        <v>393.75</v>
      </c>
      <c r="C3237">
        <v>20.584240000000001</v>
      </c>
      <c r="D3237">
        <v>56</v>
      </c>
      <c r="E3237">
        <v>0</v>
      </c>
      <c r="F3237">
        <v>0</v>
      </c>
      <c r="G3237">
        <v>49</v>
      </c>
      <c r="H3237" t="s">
        <v>10696</v>
      </c>
      <c r="I3237">
        <v>526.6875</v>
      </c>
      <c r="J3237" s="3">
        <f t="shared" si="50"/>
        <v>43746.745891215272</v>
      </c>
    </row>
    <row r="3238" spans="1:10" x14ac:dyDescent="0.25">
      <c r="A3238" s="1" t="s">
        <v>3237</v>
      </c>
      <c r="B3238">
        <v>393.75</v>
      </c>
      <c r="C3238">
        <v>20.531590000000001</v>
      </c>
      <c r="D3238">
        <v>55</v>
      </c>
      <c r="E3238">
        <v>0</v>
      </c>
      <c r="F3238">
        <v>0</v>
      </c>
      <c r="G3238">
        <v>51</v>
      </c>
      <c r="H3238" t="s">
        <v>10697</v>
      </c>
      <c r="I3238">
        <v>526.6875</v>
      </c>
      <c r="J3238" s="3">
        <f t="shared" si="50"/>
        <v>43746.745974791666</v>
      </c>
    </row>
    <row r="3239" spans="1:10" x14ac:dyDescent="0.25">
      <c r="A3239" s="1" t="s">
        <v>3238</v>
      </c>
      <c r="B3239">
        <v>393.75</v>
      </c>
      <c r="C3239">
        <v>20.584240000000001</v>
      </c>
      <c r="D3239">
        <v>55</v>
      </c>
      <c r="E3239">
        <v>0</v>
      </c>
      <c r="F3239">
        <v>0</v>
      </c>
      <c r="G3239">
        <v>48</v>
      </c>
      <c r="H3239" t="s">
        <v>10698</v>
      </c>
      <c r="I3239">
        <v>526.6875</v>
      </c>
      <c r="J3239" s="3">
        <f t="shared" si="50"/>
        <v>43746.74604633102</v>
      </c>
    </row>
    <row r="3240" spans="1:10" x14ac:dyDescent="0.25">
      <c r="A3240" s="1" t="s">
        <v>3239</v>
      </c>
      <c r="B3240">
        <v>393.75</v>
      </c>
      <c r="C3240">
        <v>20.584240000000001</v>
      </c>
      <c r="D3240">
        <v>55</v>
      </c>
      <c r="E3240">
        <v>0</v>
      </c>
      <c r="F3240">
        <v>0</v>
      </c>
      <c r="G3240">
        <v>49</v>
      </c>
      <c r="H3240" t="s">
        <v>10699</v>
      </c>
      <c r="I3240">
        <v>526.6875</v>
      </c>
      <c r="J3240" s="3">
        <f t="shared" si="50"/>
        <v>43746.746117870367</v>
      </c>
    </row>
    <row r="3241" spans="1:10" x14ac:dyDescent="0.25">
      <c r="A3241" s="1" t="s">
        <v>3240</v>
      </c>
      <c r="B3241">
        <v>393.75</v>
      </c>
      <c r="C3241">
        <v>20.584240000000001</v>
      </c>
      <c r="D3241">
        <v>54</v>
      </c>
      <c r="E3241">
        <v>0</v>
      </c>
      <c r="F3241">
        <v>0</v>
      </c>
      <c r="G3241">
        <v>48</v>
      </c>
      <c r="H3241" t="s">
        <v>10700</v>
      </c>
      <c r="I3241">
        <v>526.6875</v>
      </c>
      <c r="J3241" s="3">
        <f t="shared" si="50"/>
        <v>43746.746200960646</v>
      </c>
    </row>
    <row r="3242" spans="1:10" x14ac:dyDescent="0.25">
      <c r="A3242" s="1" t="s">
        <v>3241</v>
      </c>
      <c r="B3242">
        <v>393.75</v>
      </c>
      <c r="C3242">
        <v>20.531590000000001</v>
      </c>
      <c r="D3242">
        <v>54</v>
      </c>
      <c r="E3242">
        <v>0</v>
      </c>
      <c r="F3242">
        <v>0</v>
      </c>
      <c r="G3242">
        <v>50</v>
      </c>
      <c r="H3242" t="s">
        <v>10701</v>
      </c>
      <c r="I3242">
        <v>526.6875</v>
      </c>
      <c r="J3242" s="3">
        <f t="shared" si="50"/>
        <v>43746.746272719909</v>
      </c>
    </row>
    <row r="3243" spans="1:10" x14ac:dyDescent="0.25">
      <c r="A3243" s="1" t="s">
        <v>3242</v>
      </c>
      <c r="B3243">
        <v>393.75</v>
      </c>
      <c r="C3243">
        <v>20.584240000000001</v>
      </c>
      <c r="D3243">
        <v>56</v>
      </c>
      <c r="E3243">
        <v>0</v>
      </c>
      <c r="F3243">
        <v>0</v>
      </c>
      <c r="G3243">
        <v>54</v>
      </c>
      <c r="H3243" t="s">
        <v>10702</v>
      </c>
      <c r="I3243">
        <v>526.6875</v>
      </c>
      <c r="J3243" s="3">
        <f t="shared" si="50"/>
        <v>43746.746356504627</v>
      </c>
    </row>
    <row r="3244" spans="1:10" x14ac:dyDescent="0.25">
      <c r="A3244" s="1" t="s">
        <v>3243</v>
      </c>
      <c r="B3244">
        <v>393.75</v>
      </c>
      <c r="C3244">
        <v>20.584240000000001</v>
      </c>
      <c r="D3244">
        <v>55</v>
      </c>
      <c r="E3244">
        <v>0</v>
      </c>
      <c r="F3244">
        <v>0</v>
      </c>
      <c r="G3244">
        <v>46</v>
      </c>
      <c r="H3244" t="s">
        <v>10703</v>
      </c>
      <c r="I3244">
        <v>526.6875</v>
      </c>
      <c r="J3244" s="3">
        <f t="shared" si="50"/>
        <v>43746.746427916667</v>
      </c>
    </row>
    <row r="3245" spans="1:10" x14ac:dyDescent="0.25">
      <c r="A3245" s="1" t="s">
        <v>3244</v>
      </c>
      <c r="B3245">
        <v>393.75</v>
      </c>
      <c r="C3245">
        <v>20.584240000000001</v>
      </c>
      <c r="D3245">
        <v>57</v>
      </c>
      <c r="E3245">
        <v>0</v>
      </c>
      <c r="F3245">
        <v>0</v>
      </c>
      <c r="G3245">
        <v>42</v>
      </c>
      <c r="H3245" t="s">
        <v>10704</v>
      </c>
      <c r="I3245">
        <v>526.6875</v>
      </c>
      <c r="J3245" s="3">
        <f t="shared" si="50"/>
        <v>43746.746499444438</v>
      </c>
    </row>
    <row r="3246" spans="1:10" x14ac:dyDescent="0.25">
      <c r="A3246" s="1" t="s">
        <v>3245</v>
      </c>
      <c r="B3246">
        <v>393.75</v>
      </c>
      <c r="C3246">
        <v>20.584240000000001</v>
      </c>
      <c r="D3246">
        <v>57</v>
      </c>
      <c r="E3246">
        <v>0</v>
      </c>
      <c r="F3246">
        <v>0</v>
      </c>
      <c r="G3246">
        <v>55</v>
      </c>
      <c r="H3246" t="s">
        <v>10705</v>
      </c>
      <c r="I3246">
        <v>526.6875</v>
      </c>
      <c r="J3246" s="3">
        <f t="shared" si="50"/>
        <v>43746.746570972224</v>
      </c>
    </row>
    <row r="3247" spans="1:10" x14ac:dyDescent="0.25">
      <c r="A3247" s="1" t="s">
        <v>3246</v>
      </c>
      <c r="B3247">
        <v>393.75</v>
      </c>
      <c r="C3247">
        <v>20.531590000000001</v>
      </c>
      <c r="D3247">
        <v>57</v>
      </c>
      <c r="E3247">
        <v>0</v>
      </c>
      <c r="F3247">
        <v>0</v>
      </c>
      <c r="G3247">
        <v>41</v>
      </c>
      <c r="H3247" t="s">
        <v>10706</v>
      </c>
      <c r="I3247">
        <v>526.6875</v>
      </c>
      <c r="J3247" s="3">
        <f t="shared" si="50"/>
        <v>43746.746642604165</v>
      </c>
    </row>
    <row r="3248" spans="1:10" x14ac:dyDescent="0.25">
      <c r="A3248" s="1" t="s">
        <v>3247</v>
      </c>
      <c r="B3248">
        <v>393.75</v>
      </c>
      <c r="C3248">
        <v>20.531590000000001</v>
      </c>
      <c r="D3248">
        <v>55</v>
      </c>
      <c r="E3248">
        <v>0</v>
      </c>
      <c r="F3248">
        <v>0</v>
      </c>
      <c r="G3248">
        <v>43</v>
      </c>
      <c r="H3248" t="s">
        <v>10707</v>
      </c>
      <c r="I3248">
        <v>526.6875</v>
      </c>
      <c r="J3248" s="3">
        <f t="shared" si="50"/>
        <v>43746.746714062501</v>
      </c>
    </row>
    <row r="3249" spans="1:10" x14ac:dyDescent="0.25">
      <c r="A3249" s="1" t="s">
        <v>3248</v>
      </c>
      <c r="B3249">
        <v>412.5</v>
      </c>
      <c r="C3249">
        <v>20.584240000000001</v>
      </c>
      <c r="D3249">
        <v>55</v>
      </c>
      <c r="E3249">
        <v>0</v>
      </c>
      <c r="F3249">
        <v>0</v>
      </c>
      <c r="G3249">
        <v>44</v>
      </c>
      <c r="H3249" t="s">
        <v>10708</v>
      </c>
      <c r="I3249">
        <v>532.3125</v>
      </c>
      <c r="J3249" s="3">
        <f t="shared" si="50"/>
        <v>43746.746785543983</v>
      </c>
    </row>
    <row r="3250" spans="1:10" x14ac:dyDescent="0.25">
      <c r="A3250" s="1" t="s">
        <v>3249</v>
      </c>
      <c r="B3250">
        <v>393.75</v>
      </c>
      <c r="C3250">
        <v>20.584240000000001</v>
      </c>
      <c r="D3250">
        <v>54</v>
      </c>
      <c r="E3250">
        <v>0</v>
      </c>
      <c r="F3250">
        <v>0</v>
      </c>
      <c r="G3250">
        <v>45</v>
      </c>
      <c r="H3250" t="s">
        <v>10709</v>
      </c>
      <c r="I3250">
        <v>526.6875</v>
      </c>
      <c r="J3250" s="3">
        <f t="shared" si="50"/>
        <v>43746.746869120369</v>
      </c>
    </row>
    <row r="3251" spans="1:10" x14ac:dyDescent="0.25">
      <c r="A3251" s="1" t="s">
        <v>3250</v>
      </c>
      <c r="B3251">
        <v>393.75</v>
      </c>
      <c r="C3251">
        <v>20.584240000000001</v>
      </c>
      <c r="D3251">
        <v>54</v>
      </c>
      <c r="E3251">
        <v>0</v>
      </c>
      <c r="F3251">
        <v>0</v>
      </c>
      <c r="G3251">
        <v>39</v>
      </c>
      <c r="H3251" t="s">
        <v>10710</v>
      </c>
      <c r="I3251">
        <v>526.6875</v>
      </c>
      <c r="J3251" s="3">
        <f t="shared" si="50"/>
        <v>43746.746952800924</v>
      </c>
    </row>
    <row r="3252" spans="1:10" x14ac:dyDescent="0.25">
      <c r="A3252" s="1" t="s">
        <v>3251</v>
      </c>
      <c r="B3252">
        <v>393.75</v>
      </c>
      <c r="C3252">
        <v>20.584240000000001</v>
      </c>
      <c r="D3252">
        <v>54</v>
      </c>
      <c r="E3252">
        <v>0</v>
      </c>
      <c r="F3252">
        <v>0</v>
      </c>
      <c r="G3252">
        <v>48</v>
      </c>
      <c r="H3252" t="s">
        <v>10711</v>
      </c>
      <c r="I3252">
        <v>526.6875</v>
      </c>
      <c r="J3252" s="3">
        <f t="shared" si="50"/>
        <v>43746.747024085642</v>
      </c>
    </row>
    <row r="3253" spans="1:10" x14ac:dyDescent="0.25">
      <c r="A3253" s="1" t="s">
        <v>3252</v>
      </c>
      <c r="B3253">
        <v>393.75</v>
      </c>
      <c r="C3253">
        <v>20.584240000000001</v>
      </c>
      <c r="D3253">
        <v>53</v>
      </c>
      <c r="E3253">
        <v>0</v>
      </c>
      <c r="F3253">
        <v>0</v>
      </c>
      <c r="G3253">
        <v>46</v>
      </c>
      <c r="H3253" t="s">
        <v>10712</v>
      </c>
      <c r="I3253">
        <v>526.6875</v>
      </c>
      <c r="J3253" s="3">
        <f t="shared" si="50"/>
        <v>43746.747095729159</v>
      </c>
    </row>
    <row r="3254" spans="1:10" x14ac:dyDescent="0.25">
      <c r="A3254" s="1" t="s">
        <v>3253</v>
      </c>
      <c r="B3254">
        <v>393.75</v>
      </c>
      <c r="C3254">
        <v>20.531590000000001</v>
      </c>
      <c r="D3254">
        <v>53</v>
      </c>
      <c r="E3254">
        <v>0</v>
      </c>
      <c r="F3254">
        <v>0</v>
      </c>
      <c r="G3254">
        <v>53</v>
      </c>
      <c r="H3254" t="s">
        <v>10713</v>
      </c>
      <c r="I3254">
        <v>526.6875</v>
      </c>
      <c r="J3254" s="3">
        <f t="shared" si="50"/>
        <v>43746.747178726851</v>
      </c>
    </row>
    <row r="3255" spans="1:10" x14ac:dyDescent="0.25">
      <c r="A3255" s="1" t="s">
        <v>3254</v>
      </c>
      <c r="B3255">
        <v>412.5</v>
      </c>
      <c r="C3255">
        <v>20.584240000000001</v>
      </c>
      <c r="D3255">
        <v>53</v>
      </c>
      <c r="E3255">
        <v>0</v>
      </c>
      <c r="F3255">
        <v>0</v>
      </c>
      <c r="G3255">
        <v>51</v>
      </c>
      <c r="H3255" t="s">
        <v>10714</v>
      </c>
      <c r="I3255">
        <v>532.3125</v>
      </c>
      <c r="J3255" s="3">
        <f t="shared" si="50"/>
        <v>43746.747250486107</v>
      </c>
    </row>
    <row r="3256" spans="1:10" x14ac:dyDescent="0.25">
      <c r="A3256" s="1" t="s">
        <v>3255</v>
      </c>
      <c r="B3256">
        <v>393.75</v>
      </c>
      <c r="C3256">
        <v>20.531590000000001</v>
      </c>
      <c r="D3256">
        <v>54</v>
      </c>
      <c r="E3256">
        <v>0</v>
      </c>
      <c r="F3256">
        <v>0</v>
      </c>
      <c r="G3256">
        <v>49</v>
      </c>
      <c r="H3256" t="s">
        <v>10715</v>
      </c>
      <c r="I3256">
        <v>526.5</v>
      </c>
      <c r="J3256" s="3">
        <f t="shared" si="50"/>
        <v>43746.747334270833</v>
      </c>
    </row>
    <row r="3257" spans="1:10" x14ac:dyDescent="0.25">
      <c r="A3257" s="1" t="s">
        <v>3256</v>
      </c>
      <c r="B3257">
        <v>393.75</v>
      </c>
      <c r="C3257">
        <v>20.584240000000001</v>
      </c>
      <c r="D3257">
        <v>54</v>
      </c>
      <c r="E3257">
        <v>0</v>
      </c>
      <c r="F3257">
        <v>0</v>
      </c>
      <c r="G3257">
        <v>46</v>
      </c>
      <c r="H3257" t="s">
        <v>10716</v>
      </c>
      <c r="I3257">
        <v>526.6875</v>
      </c>
      <c r="J3257" s="3">
        <f t="shared" si="50"/>
        <v>43746.74741773148</v>
      </c>
    </row>
    <row r="3258" spans="1:10" x14ac:dyDescent="0.25">
      <c r="A3258" s="1" t="s">
        <v>3257</v>
      </c>
      <c r="B3258">
        <v>393.75</v>
      </c>
      <c r="C3258">
        <v>20.531590000000001</v>
      </c>
      <c r="D3258">
        <v>54</v>
      </c>
      <c r="E3258">
        <v>0</v>
      </c>
      <c r="F3258">
        <v>0</v>
      </c>
      <c r="G3258">
        <v>38</v>
      </c>
      <c r="H3258" t="s">
        <v>10717</v>
      </c>
      <c r="I3258">
        <v>526.6875</v>
      </c>
      <c r="J3258" s="3">
        <f t="shared" si="50"/>
        <v>43746.747500949066</v>
      </c>
    </row>
    <row r="3259" spans="1:10" x14ac:dyDescent="0.25">
      <c r="A3259" s="1" t="s">
        <v>3258</v>
      </c>
      <c r="B3259">
        <v>393.75</v>
      </c>
      <c r="C3259">
        <v>20.584240000000001</v>
      </c>
      <c r="D3259">
        <v>54</v>
      </c>
      <c r="E3259">
        <v>0</v>
      </c>
      <c r="F3259">
        <v>0</v>
      </c>
      <c r="G3259">
        <v>52</v>
      </c>
      <c r="H3259" t="s">
        <v>10718</v>
      </c>
      <c r="I3259">
        <v>526.6875</v>
      </c>
      <c r="J3259" s="3">
        <f t="shared" si="50"/>
        <v>43746.747572708329</v>
      </c>
    </row>
    <row r="3260" spans="1:10" x14ac:dyDescent="0.25">
      <c r="A3260" s="1" t="s">
        <v>3259</v>
      </c>
      <c r="B3260">
        <v>393.75</v>
      </c>
      <c r="C3260">
        <v>20.584240000000001</v>
      </c>
      <c r="D3260">
        <v>54</v>
      </c>
      <c r="E3260">
        <v>0</v>
      </c>
      <c r="F3260">
        <v>0</v>
      </c>
      <c r="G3260">
        <v>48</v>
      </c>
      <c r="H3260" t="s">
        <v>10719</v>
      </c>
      <c r="I3260">
        <v>526.6875</v>
      </c>
      <c r="J3260" s="3">
        <f t="shared" si="50"/>
        <v>43746.747644004623</v>
      </c>
    </row>
    <row r="3261" spans="1:10" x14ac:dyDescent="0.25">
      <c r="A3261" s="1" t="s">
        <v>3260</v>
      </c>
      <c r="B3261">
        <v>412.5</v>
      </c>
      <c r="C3261">
        <v>20.531590000000001</v>
      </c>
      <c r="D3261">
        <v>53</v>
      </c>
      <c r="E3261">
        <v>0</v>
      </c>
      <c r="F3261">
        <v>0</v>
      </c>
      <c r="G3261">
        <v>46</v>
      </c>
      <c r="H3261" t="s">
        <v>10720</v>
      </c>
      <c r="I3261">
        <v>532.125</v>
      </c>
      <c r="J3261" s="3">
        <f t="shared" si="50"/>
        <v>43746.747715775462</v>
      </c>
    </row>
    <row r="3262" spans="1:10" x14ac:dyDescent="0.25">
      <c r="A3262" s="1" t="s">
        <v>3261</v>
      </c>
      <c r="B3262">
        <v>393.75</v>
      </c>
      <c r="C3262">
        <v>20.584240000000001</v>
      </c>
      <c r="D3262">
        <v>53</v>
      </c>
      <c r="E3262">
        <v>0</v>
      </c>
      <c r="F3262">
        <v>0</v>
      </c>
      <c r="G3262">
        <v>46</v>
      </c>
      <c r="H3262" t="s">
        <v>10721</v>
      </c>
      <c r="I3262">
        <v>526.6875</v>
      </c>
      <c r="J3262" s="3">
        <f t="shared" si="50"/>
        <v>43746.747787407403</v>
      </c>
    </row>
    <row r="3263" spans="1:10" x14ac:dyDescent="0.25">
      <c r="A3263" s="1" t="s">
        <v>3262</v>
      </c>
      <c r="B3263">
        <v>393.75</v>
      </c>
      <c r="C3263">
        <v>20.584240000000001</v>
      </c>
      <c r="D3263">
        <v>56</v>
      </c>
      <c r="E3263">
        <v>0</v>
      </c>
      <c r="F3263">
        <v>0</v>
      </c>
      <c r="G3263">
        <v>60</v>
      </c>
      <c r="H3263" t="s">
        <v>10722</v>
      </c>
      <c r="I3263">
        <v>526.6875</v>
      </c>
      <c r="J3263" s="3">
        <f t="shared" si="50"/>
        <v>43746.747892476851</v>
      </c>
    </row>
    <row r="3264" spans="1:10" x14ac:dyDescent="0.25">
      <c r="A3264" s="1" t="s">
        <v>3263</v>
      </c>
      <c r="B3264">
        <v>393.75</v>
      </c>
      <c r="C3264">
        <v>20.584240000000001</v>
      </c>
      <c r="D3264">
        <v>56</v>
      </c>
      <c r="E3264">
        <v>0</v>
      </c>
      <c r="F3264">
        <v>0</v>
      </c>
      <c r="G3264">
        <v>45</v>
      </c>
      <c r="H3264" t="s">
        <v>10723</v>
      </c>
      <c r="I3264">
        <v>526.5</v>
      </c>
      <c r="J3264" s="3">
        <f t="shared" si="50"/>
        <v>43746.747966354167</v>
      </c>
    </row>
    <row r="3265" spans="1:10" x14ac:dyDescent="0.25">
      <c r="A3265" s="1" t="s">
        <v>3264</v>
      </c>
      <c r="B3265">
        <v>393.75</v>
      </c>
      <c r="C3265">
        <v>20.584240000000001</v>
      </c>
      <c r="D3265">
        <v>56</v>
      </c>
      <c r="E3265">
        <v>0</v>
      </c>
      <c r="F3265">
        <v>0</v>
      </c>
      <c r="G3265">
        <v>46</v>
      </c>
      <c r="H3265" t="s">
        <v>10724</v>
      </c>
      <c r="I3265">
        <v>526.6875</v>
      </c>
      <c r="J3265" s="3">
        <f t="shared" si="50"/>
        <v>43746.748037534715</v>
      </c>
    </row>
    <row r="3266" spans="1:10" x14ac:dyDescent="0.25">
      <c r="A3266" s="1" t="s">
        <v>3265</v>
      </c>
      <c r="B3266">
        <v>393.75</v>
      </c>
      <c r="C3266">
        <v>20.584240000000001</v>
      </c>
      <c r="D3266">
        <v>56</v>
      </c>
      <c r="E3266">
        <v>0</v>
      </c>
      <c r="F3266">
        <v>0</v>
      </c>
      <c r="G3266">
        <v>49</v>
      </c>
      <c r="H3266" t="s">
        <v>10725</v>
      </c>
      <c r="I3266">
        <v>526.5</v>
      </c>
      <c r="J3266" s="3">
        <f t="shared" si="50"/>
        <v>43746.748121365737</v>
      </c>
    </row>
    <row r="3267" spans="1:10" x14ac:dyDescent="0.25">
      <c r="A3267" s="1" t="s">
        <v>3266</v>
      </c>
      <c r="B3267">
        <v>393.75</v>
      </c>
      <c r="C3267">
        <v>20.584240000000001</v>
      </c>
      <c r="D3267">
        <v>56</v>
      </c>
      <c r="E3267">
        <v>0</v>
      </c>
      <c r="F3267">
        <v>0</v>
      </c>
      <c r="G3267">
        <v>40</v>
      </c>
      <c r="H3267" t="s">
        <v>10726</v>
      </c>
      <c r="I3267">
        <v>526.5</v>
      </c>
      <c r="J3267" s="3">
        <f t="shared" ref="J3267:J3330" si="51">(H3267/86400000)+25569+(7/24)</f>
        <v>43746.748204687501</v>
      </c>
    </row>
    <row r="3268" spans="1:10" x14ac:dyDescent="0.25">
      <c r="A3268" s="1" t="s">
        <v>3267</v>
      </c>
      <c r="B3268">
        <v>393.75</v>
      </c>
      <c r="C3268">
        <v>20.584240000000001</v>
      </c>
      <c r="D3268">
        <v>56</v>
      </c>
      <c r="E3268">
        <v>0</v>
      </c>
      <c r="F3268">
        <v>0</v>
      </c>
      <c r="G3268">
        <v>46</v>
      </c>
      <c r="H3268" t="s">
        <v>10727</v>
      </c>
      <c r="I3268">
        <v>526.6875</v>
      </c>
      <c r="J3268" s="3">
        <f t="shared" si="51"/>
        <v>43746.748276319442</v>
      </c>
    </row>
    <row r="3269" spans="1:10" x14ac:dyDescent="0.25">
      <c r="A3269" s="1" t="s">
        <v>3268</v>
      </c>
      <c r="B3269">
        <v>393.75</v>
      </c>
      <c r="C3269">
        <v>20.584240000000001</v>
      </c>
      <c r="D3269">
        <v>57</v>
      </c>
      <c r="E3269">
        <v>0</v>
      </c>
      <c r="F3269">
        <v>0</v>
      </c>
      <c r="G3269">
        <v>44</v>
      </c>
      <c r="H3269" t="s">
        <v>10728</v>
      </c>
      <c r="I3269">
        <v>526.5</v>
      </c>
      <c r="J3269" s="3">
        <f t="shared" si="51"/>
        <v>43746.748359872683</v>
      </c>
    </row>
    <row r="3270" spans="1:10" x14ac:dyDescent="0.25">
      <c r="A3270" s="1" t="s">
        <v>3269</v>
      </c>
      <c r="B3270">
        <v>393.75</v>
      </c>
      <c r="C3270">
        <v>20.584240000000001</v>
      </c>
      <c r="D3270">
        <v>57</v>
      </c>
      <c r="E3270">
        <v>0</v>
      </c>
      <c r="F3270">
        <v>0</v>
      </c>
      <c r="G3270">
        <v>55</v>
      </c>
      <c r="H3270" t="s">
        <v>10729</v>
      </c>
      <c r="I3270">
        <v>526.6875</v>
      </c>
      <c r="J3270" s="3">
        <f t="shared" si="51"/>
        <v>43746.7484315162</v>
      </c>
    </row>
    <row r="3271" spans="1:10" x14ac:dyDescent="0.25">
      <c r="A3271" s="1" t="s">
        <v>3270</v>
      </c>
      <c r="B3271">
        <v>393.75</v>
      </c>
      <c r="C3271">
        <v>20.584240000000001</v>
      </c>
      <c r="D3271">
        <v>57</v>
      </c>
      <c r="E3271">
        <v>0</v>
      </c>
      <c r="F3271">
        <v>0</v>
      </c>
      <c r="G3271">
        <v>55</v>
      </c>
      <c r="H3271" t="s">
        <v>10730</v>
      </c>
      <c r="I3271">
        <v>526.6875</v>
      </c>
      <c r="J3271" s="3">
        <f t="shared" si="51"/>
        <v>43746.748502939816</v>
      </c>
    </row>
    <row r="3272" spans="1:10" x14ac:dyDescent="0.25">
      <c r="A3272" s="1" t="s">
        <v>3271</v>
      </c>
      <c r="B3272">
        <v>393.75</v>
      </c>
      <c r="C3272">
        <v>20.584240000000001</v>
      </c>
      <c r="D3272">
        <v>57</v>
      </c>
      <c r="E3272">
        <v>0</v>
      </c>
      <c r="F3272">
        <v>0</v>
      </c>
      <c r="G3272">
        <v>46</v>
      </c>
      <c r="H3272" t="s">
        <v>10731</v>
      </c>
      <c r="I3272">
        <v>526.6875</v>
      </c>
      <c r="J3272" s="3">
        <f t="shared" si="51"/>
        <v>43746.748574479163</v>
      </c>
    </row>
    <row r="3273" spans="1:10" x14ac:dyDescent="0.25">
      <c r="A3273" s="1" t="s">
        <v>3272</v>
      </c>
      <c r="B3273">
        <v>428.125</v>
      </c>
      <c r="C3273">
        <v>20.584240000000001</v>
      </c>
      <c r="D3273">
        <v>58</v>
      </c>
      <c r="E3273">
        <v>0</v>
      </c>
      <c r="F3273">
        <v>0</v>
      </c>
      <c r="G3273">
        <v>50</v>
      </c>
      <c r="H3273" t="s">
        <v>10732</v>
      </c>
      <c r="I3273">
        <v>537.1875</v>
      </c>
      <c r="J3273" s="3">
        <f t="shared" si="51"/>
        <v>43746.74864622685</v>
      </c>
    </row>
    <row r="3274" spans="1:10" x14ac:dyDescent="0.25">
      <c r="A3274" s="1" t="s">
        <v>3273</v>
      </c>
      <c r="B3274">
        <v>393.75</v>
      </c>
      <c r="C3274">
        <v>20.584240000000001</v>
      </c>
      <c r="D3274">
        <v>58</v>
      </c>
      <c r="E3274">
        <v>0</v>
      </c>
      <c r="F3274">
        <v>0</v>
      </c>
      <c r="G3274">
        <v>44</v>
      </c>
      <c r="H3274" t="s">
        <v>10733</v>
      </c>
      <c r="I3274">
        <v>526.6875</v>
      </c>
      <c r="J3274" s="3">
        <f t="shared" si="51"/>
        <v>43746.74871763889</v>
      </c>
    </row>
    <row r="3275" spans="1:10" x14ac:dyDescent="0.25">
      <c r="A3275" s="1" t="s">
        <v>3274</v>
      </c>
      <c r="B3275">
        <v>393.75</v>
      </c>
      <c r="C3275">
        <v>20.584240000000001</v>
      </c>
      <c r="D3275">
        <v>58</v>
      </c>
      <c r="E3275">
        <v>0</v>
      </c>
      <c r="F3275">
        <v>0</v>
      </c>
      <c r="G3275">
        <v>51</v>
      </c>
      <c r="H3275" t="s">
        <v>10734</v>
      </c>
      <c r="I3275">
        <v>526.5</v>
      </c>
      <c r="J3275" s="3">
        <f t="shared" si="51"/>
        <v>43746.748800983791</v>
      </c>
    </row>
    <row r="3276" spans="1:10" x14ac:dyDescent="0.25">
      <c r="A3276" s="1" t="s">
        <v>3275</v>
      </c>
      <c r="B3276">
        <v>393.75</v>
      </c>
      <c r="C3276">
        <v>20.584240000000001</v>
      </c>
      <c r="D3276">
        <v>58</v>
      </c>
      <c r="E3276">
        <v>0</v>
      </c>
      <c r="F3276">
        <v>0</v>
      </c>
      <c r="G3276">
        <v>44</v>
      </c>
      <c r="H3276" t="s">
        <v>10735</v>
      </c>
      <c r="I3276">
        <v>526.6875</v>
      </c>
      <c r="J3276" s="3">
        <f t="shared" si="51"/>
        <v>43746.74887265046</v>
      </c>
    </row>
    <row r="3277" spans="1:10" x14ac:dyDescent="0.25">
      <c r="A3277" s="1" t="s">
        <v>3276</v>
      </c>
      <c r="B3277">
        <v>393.75</v>
      </c>
      <c r="C3277">
        <v>20.584240000000001</v>
      </c>
      <c r="D3277">
        <v>58</v>
      </c>
      <c r="E3277">
        <v>0</v>
      </c>
      <c r="F3277">
        <v>0</v>
      </c>
      <c r="G3277">
        <v>46</v>
      </c>
      <c r="H3277" t="s">
        <v>10736</v>
      </c>
      <c r="I3277">
        <v>526.6875</v>
      </c>
      <c r="J3277" s="3">
        <f t="shared" si="51"/>
        <v>43746.748944039347</v>
      </c>
    </row>
    <row r="3278" spans="1:10" x14ac:dyDescent="0.25">
      <c r="A3278" s="1" t="s">
        <v>3277</v>
      </c>
      <c r="B3278">
        <v>393.75</v>
      </c>
      <c r="C3278">
        <v>20.584240000000001</v>
      </c>
      <c r="D3278">
        <v>56</v>
      </c>
      <c r="E3278">
        <v>0</v>
      </c>
      <c r="F3278">
        <v>0</v>
      </c>
      <c r="G3278">
        <v>53</v>
      </c>
      <c r="H3278" t="s">
        <v>10737</v>
      </c>
      <c r="I3278">
        <v>526.6875</v>
      </c>
      <c r="J3278" s="3">
        <f t="shared" si="51"/>
        <v>43746.74901579861</v>
      </c>
    </row>
    <row r="3279" spans="1:10" x14ac:dyDescent="0.25">
      <c r="A3279" s="1" t="s">
        <v>3278</v>
      </c>
      <c r="B3279">
        <v>393.75</v>
      </c>
      <c r="C3279">
        <v>20.584240000000001</v>
      </c>
      <c r="D3279">
        <v>56</v>
      </c>
      <c r="E3279">
        <v>0</v>
      </c>
      <c r="F3279">
        <v>0</v>
      </c>
      <c r="G3279">
        <v>43</v>
      </c>
      <c r="H3279" t="s">
        <v>10738</v>
      </c>
      <c r="I3279">
        <v>526.6875</v>
      </c>
      <c r="J3279" s="3">
        <f t="shared" si="51"/>
        <v>43746.749099224537</v>
      </c>
    </row>
    <row r="3280" spans="1:10" x14ac:dyDescent="0.25">
      <c r="A3280" s="1" t="s">
        <v>3279</v>
      </c>
      <c r="B3280">
        <v>393.75</v>
      </c>
      <c r="C3280">
        <v>20.584240000000001</v>
      </c>
      <c r="D3280">
        <v>57</v>
      </c>
      <c r="E3280">
        <v>0</v>
      </c>
      <c r="F3280">
        <v>0</v>
      </c>
      <c r="G3280">
        <v>44</v>
      </c>
      <c r="H3280" t="s">
        <v>10739</v>
      </c>
      <c r="I3280">
        <v>526.6875</v>
      </c>
      <c r="J3280" s="3">
        <f t="shared" si="51"/>
        <v>43746.749182488427</v>
      </c>
    </row>
    <row r="3281" spans="1:10" x14ac:dyDescent="0.25">
      <c r="A3281" s="1" t="s">
        <v>3280</v>
      </c>
      <c r="B3281">
        <v>393.75</v>
      </c>
      <c r="C3281">
        <v>20.584240000000001</v>
      </c>
      <c r="D3281">
        <v>57</v>
      </c>
      <c r="E3281">
        <v>0</v>
      </c>
      <c r="F3281">
        <v>0</v>
      </c>
      <c r="G3281">
        <v>52</v>
      </c>
      <c r="H3281" t="s">
        <v>10740</v>
      </c>
      <c r="I3281">
        <v>526.5</v>
      </c>
      <c r="J3281" s="3">
        <f t="shared" si="51"/>
        <v>43746.749254317132</v>
      </c>
    </row>
    <row r="3282" spans="1:10" x14ac:dyDescent="0.25">
      <c r="A3282" s="1" t="s">
        <v>3281</v>
      </c>
      <c r="B3282">
        <v>393.75</v>
      </c>
      <c r="C3282">
        <v>20.531590000000001</v>
      </c>
      <c r="D3282">
        <v>56</v>
      </c>
      <c r="E3282">
        <v>0</v>
      </c>
      <c r="F3282">
        <v>0</v>
      </c>
      <c r="G3282">
        <v>56</v>
      </c>
      <c r="H3282" t="s">
        <v>10741</v>
      </c>
      <c r="I3282">
        <v>526.6875</v>
      </c>
      <c r="J3282" s="3">
        <f t="shared" si="51"/>
        <v>43746.749337997688</v>
      </c>
    </row>
    <row r="3283" spans="1:10" x14ac:dyDescent="0.25">
      <c r="A3283" s="1" t="s">
        <v>3282</v>
      </c>
      <c r="B3283">
        <v>393.75</v>
      </c>
      <c r="C3283">
        <v>20.531590000000001</v>
      </c>
      <c r="D3283">
        <v>57</v>
      </c>
      <c r="E3283">
        <v>0</v>
      </c>
      <c r="F3283">
        <v>0</v>
      </c>
      <c r="G3283">
        <v>49</v>
      </c>
      <c r="H3283" t="s">
        <v>10742</v>
      </c>
      <c r="I3283">
        <v>526.6875</v>
      </c>
      <c r="J3283" s="3">
        <f t="shared" si="51"/>
        <v>43746.749409293981</v>
      </c>
    </row>
    <row r="3284" spans="1:10" x14ac:dyDescent="0.25">
      <c r="A3284" s="1" t="s">
        <v>3283</v>
      </c>
      <c r="B3284">
        <v>393.75</v>
      </c>
      <c r="C3284">
        <v>20.531590000000001</v>
      </c>
      <c r="D3284">
        <v>56</v>
      </c>
      <c r="E3284">
        <v>0</v>
      </c>
      <c r="F3284">
        <v>0</v>
      </c>
      <c r="G3284">
        <v>43</v>
      </c>
      <c r="H3284" t="s">
        <v>10743</v>
      </c>
      <c r="I3284">
        <v>526.6875</v>
      </c>
      <c r="J3284" s="3">
        <f t="shared" si="51"/>
        <v>43746.749480949067</v>
      </c>
    </row>
    <row r="3285" spans="1:10" x14ac:dyDescent="0.25">
      <c r="A3285" s="1" t="s">
        <v>3284</v>
      </c>
      <c r="B3285">
        <v>393.75</v>
      </c>
      <c r="C3285">
        <v>20.584240000000001</v>
      </c>
      <c r="D3285">
        <v>56</v>
      </c>
      <c r="E3285">
        <v>0</v>
      </c>
      <c r="F3285">
        <v>0</v>
      </c>
      <c r="G3285">
        <v>43</v>
      </c>
      <c r="H3285" t="s">
        <v>10744</v>
      </c>
      <c r="I3285">
        <v>526.6875</v>
      </c>
      <c r="J3285" s="3">
        <f t="shared" si="51"/>
        <v>43746.749552361107</v>
      </c>
    </row>
    <row r="3286" spans="1:10" x14ac:dyDescent="0.25">
      <c r="A3286" s="1" t="s">
        <v>3285</v>
      </c>
      <c r="B3286">
        <v>393.75</v>
      </c>
      <c r="C3286">
        <v>20.531590000000001</v>
      </c>
      <c r="D3286">
        <v>54</v>
      </c>
      <c r="E3286">
        <v>0</v>
      </c>
      <c r="F3286">
        <v>0</v>
      </c>
      <c r="G3286">
        <v>48</v>
      </c>
      <c r="H3286" t="s">
        <v>10745</v>
      </c>
      <c r="I3286">
        <v>526.6875</v>
      </c>
      <c r="J3286" s="3">
        <f t="shared" si="51"/>
        <v>43746.749623993055</v>
      </c>
    </row>
    <row r="3287" spans="1:10" x14ac:dyDescent="0.25">
      <c r="A3287" s="1" t="s">
        <v>3286</v>
      </c>
      <c r="B3287">
        <v>412.5</v>
      </c>
      <c r="C3287">
        <v>20.584240000000001</v>
      </c>
      <c r="D3287">
        <v>55</v>
      </c>
      <c r="E3287">
        <v>0</v>
      </c>
      <c r="F3287">
        <v>0</v>
      </c>
      <c r="G3287">
        <v>48</v>
      </c>
      <c r="H3287" t="s">
        <v>10746</v>
      </c>
      <c r="I3287">
        <v>532.3125</v>
      </c>
      <c r="J3287" s="3">
        <f t="shared" si="51"/>
        <v>43746.74969553241</v>
      </c>
    </row>
    <row r="3288" spans="1:10" x14ac:dyDescent="0.25">
      <c r="A3288" s="1" t="s">
        <v>3287</v>
      </c>
      <c r="B3288">
        <v>393.75</v>
      </c>
      <c r="C3288">
        <v>20.584240000000001</v>
      </c>
      <c r="D3288">
        <v>55</v>
      </c>
      <c r="E3288">
        <v>0</v>
      </c>
      <c r="F3288">
        <v>0</v>
      </c>
      <c r="G3288">
        <v>52</v>
      </c>
      <c r="H3288" t="s">
        <v>10747</v>
      </c>
      <c r="I3288">
        <v>526.6875</v>
      </c>
      <c r="J3288" s="3">
        <f t="shared" si="51"/>
        <v>43746.749767060181</v>
      </c>
    </row>
    <row r="3289" spans="1:10" x14ac:dyDescent="0.25">
      <c r="A3289" s="1" t="s">
        <v>3288</v>
      </c>
      <c r="B3289">
        <v>393.75</v>
      </c>
      <c r="C3289">
        <v>20.531590000000001</v>
      </c>
      <c r="D3289">
        <v>56</v>
      </c>
      <c r="E3289">
        <v>0</v>
      </c>
      <c r="F3289">
        <v>0</v>
      </c>
      <c r="G3289">
        <v>41</v>
      </c>
      <c r="H3289" t="s">
        <v>10748</v>
      </c>
      <c r="I3289">
        <v>526.6875</v>
      </c>
      <c r="J3289" s="3">
        <f t="shared" si="51"/>
        <v>43746.749838819444</v>
      </c>
    </row>
    <row r="3290" spans="1:10" x14ac:dyDescent="0.25">
      <c r="A3290" s="1" t="s">
        <v>3289</v>
      </c>
      <c r="B3290">
        <v>393.75</v>
      </c>
      <c r="C3290">
        <v>20.531590000000001</v>
      </c>
      <c r="D3290">
        <v>56</v>
      </c>
      <c r="E3290">
        <v>0</v>
      </c>
      <c r="F3290">
        <v>0</v>
      </c>
      <c r="G3290">
        <v>48</v>
      </c>
      <c r="H3290" t="s">
        <v>10749</v>
      </c>
      <c r="I3290">
        <v>526.6875</v>
      </c>
      <c r="J3290" s="3">
        <f t="shared" si="51"/>
        <v>43746.749910231483</v>
      </c>
    </row>
    <row r="3291" spans="1:10" x14ac:dyDescent="0.25">
      <c r="A3291" s="1" t="s">
        <v>3290</v>
      </c>
      <c r="B3291">
        <v>412.5</v>
      </c>
      <c r="C3291">
        <v>20.531590000000001</v>
      </c>
      <c r="D3291">
        <v>57</v>
      </c>
      <c r="E3291">
        <v>0</v>
      </c>
      <c r="F3291">
        <v>0</v>
      </c>
      <c r="G3291">
        <v>50</v>
      </c>
      <c r="H3291" t="s">
        <v>10750</v>
      </c>
      <c r="I3291">
        <v>532.3125</v>
      </c>
      <c r="J3291" s="3">
        <f t="shared" si="51"/>
        <v>43746.749993576384</v>
      </c>
    </row>
    <row r="3292" spans="1:10" x14ac:dyDescent="0.25">
      <c r="A3292" s="1" t="s">
        <v>3291</v>
      </c>
      <c r="B3292">
        <v>393.75</v>
      </c>
      <c r="C3292">
        <v>20.531590000000001</v>
      </c>
      <c r="D3292">
        <v>57</v>
      </c>
      <c r="E3292">
        <v>0</v>
      </c>
      <c r="F3292">
        <v>0</v>
      </c>
      <c r="G3292">
        <v>50</v>
      </c>
      <c r="H3292" t="s">
        <v>10751</v>
      </c>
      <c r="I3292">
        <v>526.6875</v>
      </c>
      <c r="J3292" s="3">
        <f t="shared" si="51"/>
        <v>43746.750065532404</v>
      </c>
    </row>
    <row r="3293" spans="1:10" x14ac:dyDescent="0.25">
      <c r="A3293" s="1" t="s">
        <v>3292</v>
      </c>
      <c r="B3293">
        <v>393.75</v>
      </c>
      <c r="C3293">
        <v>20.531590000000001</v>
      </c>
      <c r="D3293">
        <v>57</v>
      </c>
      <c r="E3293">
        <v>0</v>
      </c>
      <c r="F3293">
        <v>0</v>
      </c>
      <c r="G3293">
        <v>42</v>
      </c>
      <c r="H3293" t="s">
        <v>10752</v>
      </c>
      <c r="I3293">
        <v>526.6875</v>
      </c>
      <c r="J3293" s="3">
        <f t="shared" si="51"/>
        <v>43746.750148773142</v>
      </c>
    </row>
    <row r="3294" spans="1:10" x14ac:dyDescent="0.25">
      <c r="A3294" s="1" t="s">
        <v>3293</v>
      </c>
      <c r="B3294">
        <v>393.75</v>
      </c>
      <c r="C3294">
        <v>20.584240000000001</v>
      </c>
      <c r="D3294">
        <v>58</v>
      </c>
      <c r="E3294">
        <v>0</v>
      </c>
      <c r="F3294">
        <v>0</v>
      </c>
      <c r="G3294">
        <v>50</v>
      </c>
      <c r="H3294" t="s">
        <v>10753</v>
      </c>
      <c r="I3294">
        <v>526.5</v>
      </c>
      <c r="J3294" s="3">
        <f t="shared" si="51"/>
        <v>43746.75023223379</v>
      </c>
    </row>
    <row r="3295" spans="1:10" x14ac:dyDescent="0.25">
      <c r="A3295" s="1" t="s">
        <v>3294</v>
      </c>
      <c r="B3295">
        <v>393.75</v>
      </c>
      <c r="C3295">
        <v>20.584240000000001</v>
      </c>
      <c r="D3295">
        <v>58</v>
      </c>
      <c r="E3295">
        <v>0</v>
      </c>
      <c r="F3295">
        <v>0</v>
      </c>
      <c r="G3295">
        <v>51</v>
      </c>
      <c r="H3295" t="s">
        <v>10754</v>
      </c>
      <c r="I3295">
        <v>526.6875</v>
      </c>
      <c r="J3295" s="3">
        <f t="shared" si="51"/>
        <v>43746.750303761575</v>
      </c>
    </row>
    <row r="3296" spans="1:10" x14ac:dyDescent="0.25">
      <c r="A3296" s="1" t="s">
        <v>3295</v>
      </c>
      <c r="B3296">
        <v>393.75</v>
      </c>
      <c r="C3296">
        <v>20.584240000000001</v>
      </c>
      <c r="D3296">
        <v>57</v>
      </c>
      <c r="E3296">
        <v>0</v>
      </c>
      <c r="F3296">
        <v>0</v>
      </c>
      <c r="G3296">
        <v>54</v>
      </c>
      <c r="H3296" t="s">
        <v>10755</v>
      </c>
      <c r="I3296">
        <v>526.6875</v>
      </c>
      <c r="J3296" s="3">
        <f t="shared" si="51"/>
        <v>43746.750416388888</v>
      </c>
    </row>
    <row r="3297" spans="1:10" x14ac:dyDescent="0.25">
      <c r="A3297" s="1" t="s">
        <v>3296</v>
      </c>
      <c r="B3297">
        <v>393.75</v>
      </c>
      <c r="C3297">
        <v>20.584240000000001</v>
      </c>
      <c r="D3297">
        <v>58</v>
      </c>
      <c r="E3297">
        <v>0</v>
      </c>
      <c r="F3297">
        <v>0</v>
      </c>
      <c r="G3297">
        <v>54</v>
      </c>
      <c r="H3297" t="s">
        <v>10756</v>
      </c>
      <c r="I3297">
        <v>526.6875</v>
      </c>
      <c r="J3297" s="3">
        <f t="shared" si="51"/>
        <v>43746.75049460648</v>
      </c>
    </row>
    <row r="3298" spans="1:10" x14ac:dyDescent="0.25">
      <c r="A3298" s="1" t="s">
        <v>3297</v>
      </c>
      <c r="B3298">
        <v>418.75</v>
      </c>
      <c r="C3298">
        <v>20.531590000000001</v>
      </c>
      <c r="D3298">
        <v>59</v>
      </c>
      <c r="E3298">
        <v>0</v>
      </c>
      <c r="F3298">
        <v>0</v>
      </c>
      <c r="G3298">
        <v>47</v>
      </c>
      <c r="H3298" t="s">
        <v>10757</v>
      </c>
      <c r="I3298">
        <v>534.75</v>
      </c>
      <c r="J3298" s="3">
        <f t="shared" si="51"/>
        <v>43746.750566111114</v>
      </c>
    </row>
    <row r="3299" spans="1:10" x14ac:dyDescent="0.25">
      <c r="A3299" s="1" t="s">
        <v>3298</v>
      </c>
      <c r="B3299">
        <v>393.75</v>
      </c>
      <c r="C3299">
        <v>20.584240000000001</v>
      </c>
      <c r="D3299">
        <v>59</v>
      </c>
      <c r="E3299">
        <v>0</v>
      </c>
      <c r="F3299">
        <v>0</v>
      </c>
      <c r="G3299">
        <v>49</v>
      </c>
      <c r="H3299" t="s">
        <v>10758</v>
      </c>
      <c r="I3299">
        <v>526.6875</v>
      </c>
      <c r="J3299" s="3">
        <f t="shared" si="51"/>
        <v>43746.750637534722</v>
      </c>
    </row>
    <row r="3300" spans="1:10" x14ac:dyDescent="0.25">
      <c r="A3300" s="1" t="s">
        <v>3299</v>
      </c>
      <c r="B3300">
        <v>393.75</v>
      </c>
      <c r="C3300">
        <v>20.531590000000001</v>
      </c>
      <c r="D3300">
        <v>58</v>
      </c>
      <c r="E3300">
        <v>0</v>
      </c>
      <c r="F3300">
        <v>0</v>
      </c>
      <c r="G3300">
        <v>52</v>
      </c>
      <c r="H3300" t="s">
        <v>10759</v>
      </c>
      <c r="I3300">
        <v>526.6875</v>
      </c>
      <c r="J3300" s="3">
        <f t="shared" si="51"/>
        <v>43746.750709270833</v>
      </c>
    </row>
    <row r="3301" spans="1:10" x14ac:dyDescent="0.25">
      <c r="A3301" s="1" t="s">
        <v>3300</v>
      </c>
      <c r="B3301">
        <v>393.75</v>
      </c>
      <c r="C3301">
        <v>20.584240000000001</v>
      </c>
      <c r="D3301">
        <v>57</v>
      </c>
      <c r="E3301">
        <v>0</v>
      </c>
      <c r="F3301">
        <v>0</v>
      </c>
      <c r="G3301">
        <v>45</v>
      </c>
      <c r="H3301" t="s">
        <v>10760</v>
      </c>
      <c r="I3301">
        <v>526.6875</v>
      </c>
      <c r="J3301" s="3">
        <f t="shared" si="51"/>
        <v>43746.750780810187</v>
      </c>
    </row>
    <row r="3302" spans="1:10" x14ac:dyDescent="0.25">
      <c r="A3302" s="1" t="s">
        <v>3301</v>
      </c>
      <c r="B3302">
        <v>418.75</v>
      </c>
      <c r="C3302">
        <v>20.584240000000001</v>
      </c>
      <c r="D3302">
        <v>57</v>
      </c>
      <c r="E3302">
        <v>0</v>
      </c>
      <c r="F3302">
        <v>0</v>
      </c>
      <c r="G3302">
        <v>51</v>
      </c>
      <c r="H3302" t="s">
        <v>10761</v>
      </c>
      <c r="I3302">
        <v>534.75</v>
      </c>
      <c r="J3302" s="3">
        <f t="shared" si="51"/>
        <v>43746.750863946756</v>
      </c>
    </row>
    <row r="3303" spans="1:10" x14ac:dyDescent="0.25">
      <c r="A3303" s="1" t="s">
        <v>3302</v>
      </c>
      <c r="B3303">
        <v>393.75</v>
      </c>
      <c r="C3303">
        <v>20.584240000000001</v>
      </c>
      <c r="D3303">
        <v>57</v>
      </c>
      <c r="E3303">
        <v>0</v>
      </c>
      <c r="F3303">
        <v>0</v>
      </c>
      <c r="G3303">
        <v>57</v>
      </c>
      <c r="H3303" t="s">
        <v>10762</v>
      </c>
      <c r="I3303">
        <v>526.6875</v>
      </c>
      <c r="J3303" s="3">
        <f t="shared" si="51"/>
        <v>43746.750935543976</v>
      </c>
    </row>
    <row r="3304" spans="1:10" x14ac:dyDescent="0.25">
      <c r="A3304" s="1" t="s">
        <v>3303</v>
      </c>
      <c r="B3304">
        <v>393.75</v>
      </c>
      <c r="C3304">
        <v>20.584240000000001</v>
      </c>
      <c r="D3304">
        <v>58</v>
      </c>
      <c r="E3304">
        <v>0</v>
      </c>
      <c r="F3304">
        <v>0</v>
      </c>
      <c r="G3304">
        <v>50</v>
      </c>
      <c r="H3304" t="s">
        <v>10763</v>
      </c>
      <c r="I3304">
        <v>526.6875</v>
      </c>
      <c r="J3304" s="3">
        <f t="shared" si="51"/>
        <v>43746.751019456016</v>
      </c>
    </row>
    <row r="3305" spans="1:10" x14ac:dyDescent="0.25">
      <c r="A3305" s="1" t="s">
        <v>3304</v>
      </c>
      <c r="B3305">
        <v>412.5</v>
      </c>
      <c r="C3305">
        <v>20.584240000000001</v>
      </c>
      <c r="D3305">
        <v>56</v>
      </c>
      <c r="E3305">
        <v>0</v>
      </c>
      <c r="F3305">
        <v>0</v>
      </c>
      <c r="G3305">
        <v>49</v>
      </c>
      <c r="H3305" t="s">
        <v>10764</v>
      </c>
      <c r="I3305">
        <v>532.3125</v>
      </c>
      <c r="J3305" s="3">
        <f t="shared" si="51"/>
        <v>43746.751090868049</v>
      </c>
    </row>
    <row r="3306" spans="1:10" x14ac:dyDescent="0.25">
      <c r="A3306" s="1" t="s">
        <v>3305</v>
      </c>
      <c r="B3306">
        <v>393.75</v>
      </c>
      <c r="C3306">
        <v>20.584240000000001</v>
      </c>
      <c r="D3306">
        <v>55</v>
      </c>
      <c r="E3306">
        <v>0</v>
      </c>
      <c r="F3306">
        <v>0</v>
      </c>
      <c r="G3306">
        <v>50</v>
      </c>
      <c r="H3306" t="s">
        <v>10765</v>
      </c>
      <c r="I3306">
        <v>526.6875</v>
      </c>
      <c r="J3306" s="3">
        <f t="shared" si="51"/>
        <v>43746.751162418979</v>
      </c>
    </row>
    <row r="3307" spans="1:10" x14ac:dyDescent="0.25">
      <c r="A3307" s="1" t="s">
        <v>3306</v>
      </c>
      <c r="B3307">
        <v>393.75</v>
      </c>
      <c r="C3307">
        <v>20.531590000000001</v>
      </c>
      <c r="D3307">
        <v>55</v>
      </c>
      <c r="E3307">
        <v>0</v>
      </c>
      <c r="F3307">
        <v>0</v>
      </c>
      <c r="G3307">
        <v>47</v>
      </c>
      <c r="H3307" t="s">
        <v>10766</v>
      </c>
      <c r="I3307">
        <v>526.6875</v>
      </c>
      <c r="J3307" s="3">
        <f t="shared" si="51"/>
        <v>43746.751233923605</v>
      </c>
    </row>
    <row r="3308" spans="1:10" x14ac:dyDescent="0.25">
      <c r="A3308" s="1" t="s">
        <v>3307</v>
      </c>
      <c r="B3308">
        <v>393.75</v>
      </c>
      <c r="C3308">
        <v>20.531590000000001</v>
      </c>
      <c r="D3308">
        <v>54</v>
      </c>
      <c r="E3308">
        <v>0</v>
      </c>
      <c r="F3308">
        <v>0</v>
      </c>
      <c r="G3308">
        <v>63</v>
      </c>
      <c r="H3308" t="s">
        <v>10767</v>
      </c>
      <c r="I3308">
        <v>526.6875</v>
      </c>
      <c r="J3308" s="3">
        <f t="shared" si="51"/>
        <v>43746.751305451391</v>
      </c>
    </row>
    <row r="3309" spans="1:10" x14ac:dyDescent="0.25">
      <c r="A3309" s="1" t="s">
        <v>3308</v>
      </c>
      <c r="B3309">
        <v>393.75</v>
      </c>
      <c r="C3309">
        <v>20.584240000000001</v>
      </c>
      <c r="D3309">
        <v>55</v>
      </c>
      <c r="E3309">
        <v>0</v>
      </c>
      <c r="F3309">
        <v>0</v>
      </c>
      <c r="G3309">
        <v>47</v>
      </c>
      <c r="H3309" t="s">
        <v>10768</v>
      </c>
      <c r="I3309">
        <v>526.6875</v>
      </c>
      <c r="J3309" s="3">
        <f t="shared" si="51"/>
        <v>43746.751381435184</v>
      </c>
    </row>
    <row r="3310" spans="1:10" x14ac:dyDescent="0.25">
      <c r="A3310" s="1" t="s">
        <v>3309</v>
      </c>
      <c r="B3310">
        <v>393.75</v>
      </c>
      <c r="C3310">
        <v>20.584240000000001</v>
      </c>
      <c r="D3310">
        <v>56</v>
      </c>
      <c r="E3310">
        <v>0</v>
      </c>
      <c r="F3310">
        <v>0</v>
      </c>
      <c r="G3310">
        <v>53</v>
      </c>
      <c r="H3310" t="s">
        <v>10769</v>
      </c>
      <c r="I3310">
        <v>526.6875</v>
      </c>
      <c r="J3310" s="3">
        <f t="shared" si="51"/>
        <v>43746.75146028935</v>
      </c>
    </row>
    <row r="3311" spans="1:10" x14ac:dyDescent="0.25">
      <c r="A3311" s="1" t="s">
        <v>3310</v>
      </c>
      <c r="B3311">
        <v>393.75</v>
      </c>
      <c r="C3311">
        <v>20.584240000000001</v>
      </c>
      <c r="D3311">
        <v>53</v>
      </c>
      <c r="E3311">
        <v>0</v>
      </c>
      <c r="F3311">
        <v>0</v>
      </c>
      <c r="G3311">
        <v>48</v>
      </c>
      <c r="H3311" t="s">
        <v>10770</v>
      </c>
      <c r="I3311">
        <v>526.5</v>
      </c>
      <c r="J3311" s="3">
        <f t="shared" si="51"/>
        <v>43746.751532083326</v>
      </c>
    </row>
    <row r="3312" spans="1:10" x14ac:dyDescent="0.25">
      <c r="A3312" s="1" t="s">
        <v>3311</v>
      </c>
      <c r="B3312">
        <v>393.75</v>
      </c>
      <c r="C3312">
        <v>20.584240000000001</v>
      </c>
      <c r="D3312">
        <v>53</v>
      </c>
      <c r="E3312">
        <v>0</v>
      </c>
      <c r="F3312">
        <v>0</v>
      </c>
      <c r="G3312">
        <v>47</v>
      </c>
      <c r="H3312" t="s">
        <v>10771</v>
      </c>
      <c r="I3312">
        <v>526.6875</v>
      </c>
      <c r="J3312" s="3">
        <f t="shared" si="51"/>
        <v>43746.751615752313</v>
      </c>
    </row>
    <row r="3313" spans="1:10" x14ac:dyDescent="0.25">
      <c r="A3313" s="1" t="s">
        <v>3312</v>
      </c>
      <c r="B3313">
        <v>393.75</v>
      </c>
      <c r="C3313">
        <v>20.584240000000001</v>
      </c>
      <c r="D3313">
        <v>56</v>
      </c>
      <c r="E3313">
        <v>0</v>
      </c>
      <c r="F3313">
        <v>0</v>
      </c>
      <c r="G3313">
        <v>46</v>
      </c>
      <c r="H3313" t="s">
        <v>10772</v>
      </c>
      <c r="I3313">
        <v>526.6875</v>
      </c>
      <c r="J3313" s="3">
        <f t="shared" si="51"/>
        <v>43746.751699120367</v>
      </c>
    </row>
    <row r="3314" spans="1:10" x14ac:dyDescent="0.25">
      <c r="A3314" s="1" t="s">
        <v>3313</v>
      </c>
      <c r="B3314">
        <v>393.75</v>
      </c>
      <c r="C3314">
        <v>20.584240000000001</v>
      </c>
      <c r="D3314">
        <v>54</v>
      </c>
      <c r="E3314">
        <v>0</v>
      </c>
      <c r="F3314">
        <v>0</v>
      </c>
      <c r="G3314">
        <v>55</v>
      </c>
      <c r="H3314" t="s">
        <v>10773</v>
      </c>
      <c r="I3314">
        <v>526.6875</v>
      </c>
      <c r="J3314" s="3">
        <f t="shared" si="51"/>
        <v>43746.751794062497</v>
      </c>
    </row>
    <row r="3315" spans="1:10" x14ac:dyDescent="0.25">
      <c r="A3315" s="1" t="s">
        <v>3314</v>
      </c>
      <c r="B3315">
        <v>393.75</v>
      </c>
      <c r="C3315">
        <v>20.584240000000001</v>
      </c>
      <c r="D3315">
        <v>49</v>
      </c>
      <c r="E3315">
        <v>0</v>
      </c>
      <c r="F3315">
        <v>0</v>
      </c>
      <c r="G3315">
        <v>56</v>
      </c>
      <c r="H3315" t="s">
        <v>10774</v>
      </c>
      <c r="I3315">
        <v>526.6875</v>
      </c>
      <c r="J3315" s="3">
        <f t="shared" si="51"/>
        <v>43746.751879768512</v>
      </c>
    </row>
    <row r="3316" spans="1:10" x14ac:dyDescent="0.25">
      <c r="A3316" s="1" t="s">
        <v>3315</v>
      </c>
      <c r="B3316">
        <v>393.75</v>
      </c>
      <c r="C3316">
        <v>20.584240000000001</v>
      </c>
      <c r="D3316">
        <v>49</v>
      </c>
      <c r="E3316">
        <v>0</v>
      </c>
      <c r="F3316">
        <v>0</v>
      </c>
      <c r="G3316">
        <v>47</v>
      </c>
      <c r="H3316" t="s">
        <v>10775</v>
      </c>
      <c r="I3316">
        <v>526.6875</v>
      </c>
      <c r="J3316" s="3">
        <f t="shared" si="51"/>
        <v>43746.751961388887</v>
      </c>
    </row>
    <row r="3317" spans="1:10" x14ac:dyDescent="0.25">
      <c r="A3317" s="1" t="s">
        <v>3316</v>
      </c>
      <c r="B3317">
        <v>393.75</v>
      </c>
      <c r="C3317">
        <v>20.531590000000001</v>
      </c>
      <c r="D3317">
        <v>50</v>
      </c>
      <c r="E3317">
        <v>0</v>
      </c>
      <c r="F3317">
        <v>0</v>
      </c>
      <c r="G3317">
        <v>50</v>
      </c>
      <c r="H3317" t="s">
        <v>10776</v>
      </c>
      <c r="I3317">
        <v>526.6875</v>
      </c>
      <c r="J3317" s="3">
        <f t="shared" si="51"/>
        <v>43746.752044814813</v>
      </c>
    </row>
    <row r="3318" spans="1:10" x14ac:dyDescent="0.25">
      <c r="A3318" s="1" t="s">
        <v>3317</v>
      </c>
      <c r="B3318">
        <v>393.75</v>
      </c>
      <c r="C3318">
        <v>20.584240000000001</v>
      </c>
      <c r="D3318">
        <v>50</v>
      </c>
      <c r="E3318">
        <v>0</v>
      </c>
      <c r="F3318">
        <v>0</v>
      </c>
      <c r="G3318">
        <v>50</v>
      </c>
      <c r="H3318" t="s">
        <v>10777</v>
      </c>
      <c r="I3318">
        <v>526.6875</v>
      </c>
      <c r="J3318" s="3">
        <f t="shared" si="51"/>
        <v>43746.752116574069</v>
      </c>
    </row>
    <row r="3319" spans="1:10" x14ac:dyDescent="0.25">
      <c r="A3319" s="1" t="s">
        <v>3318</v>
      </c>
      <c r="B3319">
        <v>393.75</v>
      </c>
      <c r="C3319">
        <v>20.584240000000001</v>
      </c>
      <c r="D3319">
        <v>53</v>
      </c>
      <c r="E3319">
        <v>0</v>
      </c>
      <c r="F3319">
        <v>0</v>
      </c>
      <c r="G3319">
        <v>51</v>
      </c>
      <c r="H3319" t="s">
        <v>10778</v>
      </c>
      <c r="I3319">
        <v>526.5</v>
      </c>
      <c r="J3319" s="3">
        <f t="shared" si="51"/>
        <v>43746.752187997678</v>
      </c>
    </row>
    <row r="3320" spans="1:10" x14ac:dyDescent="0.25">
      <c r="A3320" s="1" t="s">
        <v>3319</v>
      </c>
      <c r="B3320">
        <v>393.75</v>
      </c>
      <c r="C3320">
        <v>20.584240000000001</v>
      </c>
      <c r="D3320">
        <v>54</v>
      </c>
      <c r="E3320">
        <v>0</v>
      </c>
      <c r="F3320">
        <v>0</v>
      </c>
      <c r="G3320">
        <v>52</v>
      </c>
      <c r="H3320" t="s">
        <v>10779</v>
      </c>
      <c r="I3320">
        <v>526.6875</v>
      </c>
      <c r="J3320" s="3">
        <f t="shared" si="51"/>
        <v>43746.752259502311</v>
      </c>
    </row>
    <row r="3321" spans="1:10" x14ac:dyDescent="0.25">
      <c r="A3321" s="1" t="s">
        <v>3320</v>
      </c>
      <c r="B3321">
        <v>393.75</v>
      </c>
      <c r="C3321">
        <v>20.584240000000001</v>
      </c>
      <c r="D3321">
        <v>54</v>
      </c>
      <c r="E3321">
        <v>0</v>
      </c>
      <c r="F3321">
        <v>0</v>
      </c>
      <c r="G3321">
        <v>53</v>
      </c>
      <c r="H3321" t="s">
        <v>10780</v>
      </c>
      <c r="I3321">
        <v>526.6875</v>
      </c>
      <c r="J3321" s="3">
        <f t="shared" si="51"/>
        <v>43746.752331261574</v>
      </c>
    </row>
    <row r="3322" spans="1:10" x14ac:dyDescent="0.25">
      <c r="A3322" s="1" t="s">
        <v>3321</v>
      </c>
      <c r="B3322">
        <v>393.75</v>
      </c>
      <c r="C3322">
        <v>20.584240000000001</v>
      </c>
      <c r="D3322">
        <v>55</v>
      </c>
      <c r="E3322">
        <v>0</v>
      </c>
      <c r="F3322">
        <v>0</v>
      </c>
      <c r="G3322">
        <v>53</v>
      </c>
      <c r="H3322" t="s">
        <v>10781</v>
      </c>
      <c r="I3322">
        <v>526.6875</v>
      </c>
      <c r="J3322" s="3">
        <f t="shared" si="51"/>
        <v>43746.752402696759</v>
      </c>
    </row>
    <row r="3323" spans="1:10" x14ac:dyDescent="0.25">
      <c r="A3323" s="1" t="s">
        <v>3322</v>
      </c>
      <c r="B3323">
        <v>393.75</v>
      </c>
      <c r="C3323">
        <v>20.531590000000001</v>
      </c>
      <c r="D3323">
        <v>55</v>
      </c>
      <c r="E3323">
        <v>0</v>
      </c>
      <c r="F3323">
        <v>0</v>
      </c>
      <c r="G3323">
        <v>51</v>
      </c>
      <c r="H3323" t="s">
        <v>10782</v>
      </c>
      <c r="I3323">
        <v>526.6875</v>
      </c>
      <c r="J3323" s="3">
        <f t="shared" si="51"/>
        <v>43746.752486134261</v>
      </c>
    </row>
    <row r="3324" spans="1:10" x14ac:dyDescent="0.25">
      <c r="A3324" s="1" t="s">
        <v>3323</v>
      </c>
      <c r="B3324">
        <v>393.75</v>
      </c>
      <c r="C3324">
        <v>20.584240000000001</v>
      </c>
      <c r="D3324">
        <v>56</v>
      </c>
      <c r="E3324">
        <v>0</v>
      </c>
      <c r="F3324">
        <v>0</v>
      </c>
      <c r="G3324">
        <v>58</v>
      </c>
      <c r="H3324" t="s">
        <v>10783</v>
      </c>
      <c r="I3324">
        <v>526.6875</v>
      </c>
      <c r="J3324" s="3">
        <f t="shared" si="51"/>
        <v>43746.752557673608</v>
      </c>
    </row>
    <row r="3325" spans="1:10" x14ac:dyDescent="0.25">
      <c r="A3325" s="1" t="s">
        <v>3324</v>
      </c>
      <c r="B3325">
        <v>393.75</v>
      </c>
      <c r="C3325">
        <v>20.584240000000001</v>
      </c>
      <c r="D3325">
        <v>55</v>
      </c>
      <c r="E3325">
        <v>0</v>
      </c>
      <c r="F3325">
        <v>0</v>
      </c>
      <c r="G3325">
        <v>52</v>
      </c>
      <c r="H3325" t="s">
        <v>10784</v>
      </c>
      <c r="I3325">
        <v>526.6875</v>
      </c>
      <c r="J3325" s="3">
        <f t="shared" si="51"/>
        <v>43746.752641215273</v>
      </c>
    </row>
    <row r="3326" spans="1:10" x14ac:dyDescent="0.25">
      <c r="A3326" s="1" t="s">
        <v>3325</v>
      </c>
      <c r="B3326">
        <v>393.75</v>
      </c>
      <c r="C3326">
        <v>20.584240000000001</v>
      </c>
      <c r="D3326">
        <v>56</v>
      </c>
      <c r="E3326">
        <v>0</v>
      </c>
      <c r="F3326">
        <v>0</v>
      </c>
      <c r="G3326">
        <v>51</v>
      </c>
      <c r="H3326" t="s">
        <v>10785</v>
      </c>
      <c r="I3326">
        <v>526.6875</v>
      </c>
      <c r="J3326" s="3">
        <f t="shared" si="51"/>
        <v>43746.752712893511</v>
      </c>
    </row>
    <row r="3327" spans="1:10" x14ac:dyDescent="0.25">
      <c r="A3327" s="1" t="s">
        <v>3326</v>
      </c>
      <c r="B3327">
        <v>393.75</v>
      </c>
      <c r="C3327">
        <v>20.531590000000001</v>
      </c>
      <c r="D3327">
        <v>56</v>
      </c>
      <c r="E3327">
        <v>0</v>
      </c>
      <c r="F3327">
        <v>0</v>
      </c>
      <c r="G3327">
        <v>54</v>
      </c>
      <c r="H3327" t="s">
        <v>10786</v>
      </c>
      <c r="I3327">
        <v>526.6875</v>
      </c>
      <c r="J3327" s="3">
        <f t="shared" si="51"/>
        <v>43746.752784293982</v>
      </c>
    </row>
    <row r="3328" spans="1:10" x14ac:dyDescent="0.25">
      <c r="A3328" s="1" t="s">
        <v>3327</v>
      </c>
      <c r="B3328">
        <v>393.75</v>
      </c>
      <c r="C3328">
        <v>20.531590000000001</v>
      </c>
      <c r="D3328">
        <v>56</v>
      </c>
      <c r="E3328">
        <v>0</v>
      </c>
      <c r="F3328">
        <v>0</v>
      </c>
      <c r="G3328">
        <v>54</v>
      </c>
      <c r="H3328" t="s">
        <v>10787</v>
      </c>
      <c r="I3328">
        <v>526.6875</v>
      </c>
      <c r="J3328" s="3">
        <f t="shared" si="51"/>
        <v>43746.752867615738</v>
      </c>
    </row>
    <row r="3329" spans="1:10" x14ac:dyDescent="0.25">
      <c r="A3329" s="1" t="s">
        <v>3328</v>
      </c>
      <c r="B3329">
        <v>393.75</v>
      </c>
      <c r="C3329">
        <v>20.531590000000001</v>
      </c>
      <c r="D3329">
        <v>57</v>
      </c>
      <c r="E3329">
        <v>0</v>
      </c>
      <c r="F3329">
        <v>0</v>
      </c>
      <c r="G3329">
        <v>50</v>
      </c>
      <c r="H3329" t="s">
        <v>10788</v>
      </c>
      <c r="I3329">
        <v>526.6875</v>
      </c>
      <c r="J3329" s="3">
        <f t="shared" si="51"/>
        <v>43746.752939363425</v>
      </c>
    </row>
    <row r="3330" spans="1:10" x14ac:dyDescent="0.25">
      <c r="A3330" s="1" t="s">
        <v>3329</v>
      </c>
      <c r="B3330">
        <v>393.75</v>
      </c>
      <c r="C3330">
        <v>20.584240000000001</v>
      </c>
      <c r="D3330">
        <v>57</v>
      </c>
      <c r="E3330">
        <v>0</v>
      </c>
      <c r="F3330">
        <v>0</v>
      </c>
      <c r="G3330">
        <v>62</v>
      </c>
      <c r="H3330" t="s">
        <v>10789</v>
      </c>
      <c r="I3330">
        <v>526.6875</v>
      </c>
      <c r="J3330" s="3">
        <f t="shared" si="51"/>
        <v>43746.753034444446</v>
      </c>
    </row>
    <row r="3331" spans="1:10" x14ac:dyDescent="0.25">
      <c r="A3331" s="1" t="s">
        <v>3330</v>
      </c>
      <c r="B3331">
        <v>393.75</v>
      </c>
      <c r="C3331">
        <v>20.584240000000001</v>
      </c>
      <c r="D3331">
        <v>57</v>
      </c>
      <c r="E3331">
        <v>0</v>
      </c>
      <c r="F3331">
        <v>0</v>
      </c>
      <c r="G3331">
        <v>44</v>
      </c>
      <c r="H3331" t="s">
        <v>10790</v>
      </c>
      <c r="I3331">
        <v>526.6875</v>
      </c>
      <c r="J3331" s="3">
        <f t="shared" ref="J3331:J3394" si="52">(H3331/86400000)+25569+(7/24)</f>
        <v>43746.753105960648</v>
      </c>
    </row>
    <row r="3332" spans="1:10" x14ac:dyDescent="0.25">
      <c r="A3332" s="1" t="s">
        <v>3331</v>
      </c>
      <c r="B3332">
        <v>412.5</v>
      </c>
      <c r="C3332">
        <v>20.584240000000001</v>
      </c>
      <c r="D3332">
        <v>56</v>
      </c>
      <c r="E3332">
        <v>0</v>
      </c>
      <c r="F3332">
        <v>0</v>
      </c>
      <c r="G3332">
        <v>43</v>
      </c>
      <c r="H3332" t="s">
        <v>10791</v>
      </c>
      <c r="I3332">
        <v>532.3125</v>
      </c>
      <c r="J3332" s="3">
        <f t="shared" si="52"/>
        <v>43746.753189884257</v>
      </c>
    </row>
    <row r="3333" spans="1:10" x14ac:dyDescent="0.25">
      <c r="A3333" s="1" t="s">
        <v>3332</v>
      </c>
      <c r="B3333">
        <v>393.75</v>
      </c>
      <c r="C3333">
        <v>20.584240000000001</v>
      </c>
      <c r="D3333">
        <v>56</v>
      </c>
      <c r="E3333">
        <v>0</v>
      </c>
      <c r="F3333">
        <v>0</v>
      </c>
      <c r="G3333">
        <v>54</v>
      </c>
      <c r="H3333" t="s">
        <v>10792</v>
      </c>
      <c r="I3333">
        <v>526.6875</v>
      </c>
      <c r="J3333" s="3">
        <f t="shared" si="52"/>
        <v>43746.75327321759</v>
      </c>
    </row>
    <row r="3334" spans="1:10" x14ac:dyDescent="0.25">
      <c r="A3334" s="1" t="s">
        <v>3333</v>
      </c>
      <c r="B3334">
        <v>393.75</v>
      </c>
      <c r="C3334">
        <v>20.531590000000001</v>
      </c>
      <c r="D3334">
        <v>55</v>
      </c>
      <c r="E3334">
        <v>0</v>
      </c>
      <c r="F3334">
        <v>0</v>
      </c>
      <c r="G3334">
        <v>53</v>
      </c>
      <c r="H3334" t="s">
        <v>10793</v>
      </c>
      <c r="I3334">
        <v>526.6875</v>
      </c>
      <c r="J3334" s="3">
        <f t="shared" si="52"/>
        <v>43746.753356550922</v>
      </c>
    </row>
    <row r="3335" spans="1:10" x14ac:dyDescent="0.25">
      <c r="A3335" s="1" t="s">
        <v>3334</v>
      </c>
      <c r="B3335">
        <v>393.75</v>
      </c>
      <c r="C3335">
        <v>20.584240000000001</v>
      </c>
      <c r="D3335">
        <v>52</v>
      </c>
      <c r="E3335">
        <v>0</v>
      </c>
      <c r="F3335">
        <v>0</v>
      </c>
      <c r="G3335">
        <v>50</v>
      </c>
      <c r="H3335" t="s">
        <v>10794</v>
      </c>
      <c r="I3335">
        <v>526.6875</v>
      </c>
      <c r="J3335" s="3">
        <f t="shared" si="52"/>
        <v>43746.753428310178</v>
      </c>
    </row>
    <row r="3336" spans="1:10" x14ac:dyDescent="0.25">
      <c r="A3336" s="1" t="s">
        <v>3335</v>
      </c>
      <c r="B3336">
        <v>393.75</v>
      </c>
      <c r="C3336">
        <v>20.584240000000001</v>
      </c>
      <c r="D3336">
        <v>54</v>
      </c>
      <c r="E3336">
        <v>0</v>
      </c>
      <c r="F3336">
        <v>0</v>
      </c>
      <c r="G3336">
        <v>56</v>
      </c>
      <c r="H3336" t="s">
        <v>10795</v>
      </c>
      <c r="I3336">
        <v>526.6875</v>
      </c>
      <c r="J3336" s="3">
        <f t="shared" si="52"/>
        <v>43746.753511747687</v>
      </c>
    </row>
    <row r="3337" spans="1:10" x14ac:dyDescent="0.25">
      <c r="A3337" s="1" t="s">
        <v>3336</v>
      </c>
      <c r="B3337">
        <v>393.75</v>
      </c>
      <c r="C3337">
        <v>20.584240000000001</v>
      </c>
      <c r="D3337">
        <v>56</v>
      </c>
      <c r="E3337">
        <v>0</v>
      </c>
      <c r="F3337">
        <v>0</v>
      </c>
      <c r="G3337">
        <v>45</v>
      </c>
      <c r="H3337" t="s">
        <v>10796</v>
      </c>
      <c r="I3337">
        <v>526.6875</v>
      </c>
      <c r="J3337" s="3">
        <f t="shared" si="52"/>
        <v>43746.753583275458</v>
      </c>
    </row>
    <row r="3338" spans="1:10" x14ac:dyDescent="0.25">
      <c r="A3338" s="1" t="s">
        <v>3337</v>
      </c>
      <c r="B3338">
        <v>393.75</v>
      </c>
      <c r="C3338">
        <v>20.584240000000001</v>
      </c>
      <c r="D3338">
        <v>57</v>
      </c>
      <c r="E3338">
        <v>0</v>
      </c>
      <c r="F3338">
        <v>0</v>
      </c>
      <c r="G3338">
        <v>54</v>
      </c>
      <c r="H3338" t="s">
        <v>10797</v>
      </c>
      <c r="I3338">
        <v>526.6875</v>
      </c>
      <c r="J3338" s="3">
        <f t="shared" si="52"/>
        <v>43746.753654803237</v>
      </c>
    </row>
    <row r="3339" spans="1:10" x14ac:dyDescent="0.25">
      <c r="A3339" s="1" t="s">
        <v>3338</v>
      </c>
      <c r="B3339">
        <v>393.75</v>
      </c>
      <c r="C3339">
        <v>20.584240000000001</v>
      </c>
      <c r="D3339">
        <v>56</v>
      </c>
      <c r="E3339">
        <v>0</v>
      </c>
      <c r="F3339">
        <v>0</v>
      </c>
      <c r="G3339">
        <v>42</v>
      </c>
      <c r="H3339" t="s">
        <v>10798</v>
      </c>
      <c r="I3339">
        <v>526.6875</v>
      </c>
      <c r="J3339" s="3">
        <f t="shared" si="52"/>
        <v>43746.75372645833</v>
      </c>
    </row>
    <row r="3340" spans="1:10" x14ac:dyDescent="0.25">
      <c r="A3340" s="1" t="s">
        <v>3339</v>
      </c>
      <c r="B3340">
        <v>393.75</v>
      </c>
      <c r="C3340">
        <v>20.531590000000001</v>
      </c>
      <c r="D3340">
        <v>55</v>
      </c>
      <c r="E3340">
        <v>0</v>
      </c>
      <c r="F3340">
        <v>0</v>
      </c>
      <c r="G3340">
        <v>55</v>
      </c>
      <c r="H3340" t="s">
        <v>10799</v>
      </c>
      <c r="I3340">
        <v>526.6875</v>
      </c>
      <c r="J3340" s="3">
        <f t="shared" si="52"/>
        <v>43746.753798009253</v>
      </c>
    </row>
    <row r="3341" spans="1:10" x14ac:dyDescent="0.25">
      <c r="A3341" s="1" t="s">
        <v>3340</v>
      </c>
      <c r="B3341">
        <v>393.75</v>
      </c>
      <c r="C3341">
        <v>20.584240000000001</v>
      </c>
      <c r="D3341">
        <v>55</v>
      </c>
      <c r="E3341">
        <v>0</v>
      </c>
      <c r="F3341">
        <v>0</v>
      </c>
      <c r="G3341">
        <v>47</v>
      </c>
      <c r="H3341" t="s">
        <v>10800</v>
      </c>
      <c r="I3341">
        <v>526.6875</v>
      </c>
      <c r="J3341" s="3">
        <f t="shared" si="52"/>
        <v>43746.753869537039</v>
      </c>
    </row>
    <row r="3342" spans="1:10" x14ac:dyDescent="0.25">
      <c r="A3342" s="1" t="s">
        <v>3341</v>
      </c>
      <c r="B3342">
        <v>412.5</v>
      </c>
      <c r="C3342">
        <v>20.584240000000001</v>
      </c>
      <c r="D3342">
        <v>55</v>
      </c>
      <c r="E3342">
        <v>0</v>
      </c>
      <c r="F3342">
        <v>0</v>
      </c>
      <c r="G3342">
        <v>53</v>
      </c>
      <c r="H3342" t="s">
        <v>10801</v>
      </c>
      <c r="I3342">
        <v>532.3125</v>
      </c>
      <c r="J3342" s="3">
        <f t="shared" si="52"/>
        <v>43746.753952847219</v>
      </c>
    </row>
    <row r="3343" spans="1:10" x14ac:dyDescent="0.25">
      <c r="A3343" s="1" t="s">
        <v>3342</v>
      </c>
      <c r="B3343">
        <v>393.75</v>
      </c>
      <c r="C3343">
        <v>20.584240000000001</v>
      </c>
      <c r="D3343">
        <v>55</v>
      </c>
      <c r="E3343">
        <v>0</v>
      </c>
      <c r="F3343">
        <v>0</v>
      </c>
      <c r="G3343">
        <v>57</v>
      </c>
      <c r="H3343" t="s">
        <v>10802</v>
      </c>
      <c r="I3343">
        <v>526.6875</v>
      </c>
      <c r="J3343" s="3">
        <f t="shared" si="52"/>
        <v>43746.754024502312</v>
      </c>
    </row>
    <row r="3344" spans="1:10" x14ac:dyDescent="0.25">
      <c r="A3344" s="1" t="s">
        <v>3343</v>
      </c>
      <c r="B3344">
        <v>393.75</v>
      </c>
      <c r="C3344">
        <v>20.584240000000001</v>
      </c>
      <c r="D3344">
        <v>57</v>
      </c>
      <c r="E3344">
        <v>0</v>
      </c>
      <c r="F3344">
        <v>0</v>
      </c>
      <c r="G3344">
        <v>53</v>
      </c>
      <c r="H3344" t="s">
        <v>10803</v>
      </c>
      <c r="I3344">
        <v>526.6875</v>
      </c>
      <c r="J3344" s="3">
        <f t="shared" si="52"/>
        <v>43746.754108055553</v>
      </c>
    </row>
    <row r="3345" spans="1:10" x14ac:dyDescent="0.25">
      <c r="A3345" s="1" t="s">
        <v>3344</v>
      </c>
      <c r="B3345">
        <v>393.75</v>
      </c>
      <c r="C3345">
        <v>20.584240000000001</v>
      </c>
      <c r="D3345">
        <v>57</v>
      </c>
      <c r="E3345">
        <v>0</v>
      </c>
      <c r="F3345">
        <v>0</v>
      </c>
      <c r="G3345">
        <v>54</v>
      </c>
      <c r="H3345" t="s">
        <v>10804</v>
      </c>
      <c r="I3345">
        <v>526.6875</v>
      </c>
      <c r="J3345" s="3">
        <f t="shared" si="52"/>
        <v>43746.75417969907</v>
      </c>
    </row>
    <row r="3346" spans="1:10" x14ac:dyDescent="0.25">
      <c r="A3346" s="1" t="s">
        <v>3345</v>
      </c>
      <c r="B3346">
        <v>393.75</v>
      </c>
      <c r="C3346">
        <v>20.531590000000001</v>
      </c>
      <c r="D3346">
        <v>55</v>
      </c>
      <c r="E3346">
        <v>0</v>
      </c>
      <c r="F3346">
        <v>0</v>
      </c>
      <c r="G3346">
        <v>48</v>
      </c>
      <c r="H3346" t="s">
        <v>10805</v>
      </c>
      <c r="I3346">
        <v>526.6875</v>
      </c>
      <c r="J3346" s="3">
        <f t="shared" si="52"/>
        <v>43746.754251192127</v>
      </c>
    </row>
    <row r="3347" spans="1:10" x14ac:dyDescent="0.25">
      <c r="A3347" s="1" t="s">
        <v>3346</v>
      </c>
      <c r="B3347">
        <v>393.75</v>
      </c>
      <c r="C3347">
        <v>20.584240000000001</v>
      </c>
      <c r="D3347">
        <v>56</v>
      </c>
      <c r="E3347">
        <v>0</v>
      </c>
      <c r="F3347">
        <v>0</v>
      </c>
      <c r="G3347">
        <v>60</v>
      </c>
      <c r="H3347" t="s">
        <v>10806</v>
      </c>
      <c r="I3347">
        <v>526.6875</v>
      </c>
      <c r="J3347" s="3">
        <f t="shared" si="52"/>
        <v>43746.754334328703</v>
      </c>
    </row>
    <row r="3348" spans="1:10" x14ac:dyDescent="0.25">
      <c r="A3348" s="1" t="s">
        <v>3347</v>
      </c>
      <c r="B3348">
        <v>412.5</v>
      </c>
      <c r="C3348">
        <v>20.584240000000001</v>
      </c>
      <c r="D3348">
        <v>57</v>
      </c>
      <c r="E3348">
        <v>0</v>
      </c>
      <c r="F3348">
        <v>0</v>
      </c>
      <c r="G3348">
        <v>56</v>
      </c>
      <c r="H3348" t="s">
        <v>10807</v>
      </c>
      <c r="I3348">
        <v>532.6875</v>
      </c>
      <c r="J3348" s="3">
        <f t="shared" si="52"/>
        <v>43746.754406203698</v>
      </c>
    </row>
    <row r="3349" spans="1:10" x14ac:dyDescent="0.25">
      <c r="A3349" s="1" t="s">
        <v>3348</v>
      </c>
      <c r="B3349">
        <v>393.75</v>
      </c>
      <c r="C3349">
        <v>20.584240000000001</v>
      </c>
      <c r="D3349">
        <v>57</v>
      </c>
      <c r="E3349">
        <v>0</v>
      </c>
      <c r="F3349">
        <v>0</v>
      </c>
      <c r="G3349">
        <v>56</v>
      </c>
      <c r="H3349" t="s">
        <v>10808</v>
      </c>
      <c r="I3349">
        <v>526.6875</v>
      </c>
      <c r="J3349" s="3">
        <f t="shared" si="52"/>
        <v>43746.754489884253</v>
      </c>
    </row>
    <row r="3350" spans="1:10" x14ac:dyDescent="0.25">
      <c r="A3350" s="1" t="s">
        <v>3349</v>
      </c>
      <c r="B3350">
        <v>393.75</v>
      </c>
      <c r="C3350">
        <v>20.584240000000001</v>
      </c>
      <c r="D3350">
        <v>60</v>
      </c>
      <c r="E3350">
        <v>0</v>
      </c>
      <c r="F3350">
        <v>0</v>
      </c>
      <c r="G3350">
        <v>57</v>
      </c>
      <c r="H3350" t="s">
        <v>10809</v>
      </c>
      <c r="I3350">
        <v>526.6875</v>
      </c>
      <c r="J3350" s="3">
        <f t="shared" si="52"/>
        <v>43746.754561168978</v>
      </c>
    </row>
    <row r="3351" spans="1:10" x14ac:dyDescent="0.25">
      <c r="A3351" s="1" t="s">
        <v>3350</v>
      </c>
      <c r="B3351">
        <v>393.75</v>
      </c>
      <c r="C3351">
        <v>20.584240000000001</v>
      </c>
      <c r="D3351">
        <v>59</v>
      </c>
      <c r="E3351">
        <v>0</v>
      </c>
      <c r="F3351">
        <v>0</v>
      </c>
      <c r="G3351">
        <v>57</v>
      </c>
      <c r="H3351" t="s">
        <v>10810</v>
      </c>
      <c r="I3351">
        <v>526.6875</v>
      </c>
      <c r="J3351" s="3">
        <f t="shared" si="52"/>
        <v>43746.754632824071</v>
      </c>
    </row>
    <row r="3352" spans="1:10" x14ac:dyDescent="0.25">
      <c r="A3352" s="1" t="s">
        <v>3351</v>
      </c>
      <c r="B3352">
        <v>393.75</v>
      </c>
      <c r="C3352">
        <v>20.584240000000001</v>
      </c>
      <c r="D3352">
        <v>59</v>
      </c>
      <c r="E3352">
        <v>0</v>
      </c>
      <c r="F3352">
        <v>0</v>
      </c>
      <c r="G3352">
        <v>58</v>
      </c>
      <c r="H3352" t="s">
        <v>10811</v>
      </c>
      <c r="I3352">
        <v>526.6875</v>
      </c>
      <c r="J3352" s="3">
        <f t="shared" si="52"/>
        <v>43746.754704247687</v>
      </c>
    </row>
    <row r="3353" spans="1:10" x14ac:dyDescent="0.25">
      <c r="A3353" s="1" t="s">
        <v>3352</v>
      </c>
      <c r="B3353">
        <v>393.75</v>
      </c>
      <c r="C3353">
        <v>20.584240000000001</v>
      </c>
      <c r="D3353">
        <v>57</v>
      </c>
      <c r="E3353">
        <v>0</v>
      </c>
      <c r="F3353">
        <v>0</v>
      </c>
      <c r="G3353">
        <v>52</v>
      </c>
      <c r="H3353" t="s">
        <v>10812</v>
      </c>
      <c r="I3353">
        <v>526.6875</v>
      </c>
      <c r="J3353" s="3">
        <f t="shared" si="52"/>
        <v>43746.754775879628</v>
      </c>
    </row>
    <row r="3354" spans="1:10" x14ac:dyDescent="0.25">
      <c r="A3354" s="1" t="s">
        <v>3353</v>
      </c>
      <c r="B3354">
        <v>393.75</v>
      </c>
      <c r="C3354">
        <v>20.531590000000001</v>
      </c>
      <c r="D3354">
        <v>57</v>
      </c>
      <c r="E3354">
        <v>0</v>
      </c>
      <c r="F3354">
        <v>0</v>
      </c>
      <c r="G3354">
        <v>48</v>
      </c>
      <c r="H3354" t="s">
        <v>10813</v>
      </c>
      <c r="I3354">
        <v>526.6875</v>
      </c>
      <c r="J3354" s="3">
        <f t="shared" si="52"/>
        <v>43746.754871354169</v>
      </c>
    </row>
    <row r="3355" spans="1:10" x14ac:dyDescent="0.25">
      <c r="A3355" s="1" t="s">
        <v>3354</v>
      </c>
      <c r="B3355">
        <v>393.75</v>
      </c>
      <c r="C3355">
        <v>20.584240000000001</v>
      </c>
      <c r="D3355">
        <v>57</v>
      </c>
      <c r="E3355">
        <v>0</v>
      </c>
      <c r="F3355">
        <v>0</v>
      </c>
      <c r="G3355">
        <v>58</v>
      </c>
      <c r="H3355" t="s">
        <v>10814</v>
      </c>
      <c r="I3355">
        <v>526.6875</v>
      </c>
      <c r="J3355" s="3">
        <f t="shared" si="52"/>
        <v>43746.754942893516</v>
      </c>
    </row>
    <row r="3356" spans="1:10" x14ac:dyDescent="0.25">
      <c r="A3356" s="1" t="s">
        <v>3355</v>
      </c>
      <c r="B3356">
        <v>393.75</v>
      </c>
      <c r="C3356">
        <v>20.584240000000001</v>
      </c>
      <c r="D3356">
        <v>58</v>
      </c>
      <c r="E3356">
        <v>0</v>
      </c>
      <c r="F3356">
        <v>0</v>
      </c>
      <c r="G3356">
        <v>64</v>
      </c>
      <c r="H3356" t="s">
        <v>10815</v>
      </c>
      <c r="I3356">
        <v>526.6875</v>
      </c>
      <c r="J3356" s="3">
        <f t="shared" si="52"/>
        <v>43746.755026342587</v>
      </c>
    </row>
    <row r="3357" spans="1:10" x14ac:dyDescent="0.25">
      <c r="A3357" s="1" t="s">
        <v>3356</v>
      </c>
      <c r="B3357">
        <v>393.75</v>
      </c>
      <c r="C3357">
        <v>20.584240000000001</v>
      </c>
      <c r="D3357">
        <v>58</v>
      </c>
      <c r="E3357">
        <v>0</v>
      </c>
      <c r="F3357">
        <v>0</v>
      </c>
      <c r="G3357">
        <v>52</v>
      </c>
      <c r="H3357" t="s">
        <v>10816</v>
      </c>
      <c r="I3357">
        <v>526.6875</v>
      </c>
      <c r="J3357" s="3">
        <f t="shared" si="52"/>
        <v>43746.755109907404</v>
      </c>
    </row>
    <row r="3358" spans="1:10" x14ac:dyDescent="0.25">
      <c r="A3358" s="1" t="s">
        <v>3357</v>
      </c>
      <c r="B3358">
        <v>393.75</v>
      </c>
      <c r="C3358">
        <v>20.584240000000001</v>
      </c>
      <c r="D3358">
        <v>58</v>
      </c>
      <c r="E3358">
        <v>0</v>
      </c>
      <c r="F3358">
        <v>0</v>
      </c>
      <c r="G3358">
        <v>64</v>
      </c>
      <c r="H3358" t="s">
        <v>10817</v>
      </c>
      <c r="I3358">
        <v>526.6875</v>
      </c>
      <c r="J3358" s="3">
        <f t="shared" si="52"/>
        <v>43746.755193344907</v>
      </c>
    </row>
    <row r="3359" spans="1:10" x14ac:dyDescent="0.25">
      <c r="A3359" s="1" t="s">
        <v>3358</v>
      </c>
      <c r="B3359">
        <v>393.75</v>
      </c>
      <c r="C3359">
        <v>20.584240000000001</v>
      </c>
      <c r="D3359">
        <v>58</v>
      </c>
      <c r="E3359">
        <v>0</v>
      </c>
      <c r="F3359">
        <v>0</v>
      </c>
      <c r="G3359">
        <v>57</v>
      </c>
      <c r="H3359" t="s">
        <v>10818</v>
      </c>
      <c r="I3359">
        <v>526.5</v>
      </c>
      <c r="J3359" s="3">
        <f t="shared" si="52"/>
        <v>43746.755264907406</v>
      </c>
    </row>
    <row r="3360" spans="1:10" x14ac:dyDescent="0.25">
      <c r="A3360" s="1" t="s">
        <v>3359</v>
      </c>
      <c r="B3360">
        <v>412.5</v>
      </c>
      <c r="C3360">
        <v>20.584240000000001</v>
      </c>
      <c r="D3360">
        <v>58</v>
      </c>
      <c r="E3360">
        <v>0</v>
      </c>
      <c r="F3360">
        <v>0</v>
      </c>
      <c r="G3360">
        <v>58</v>
      </c>
      <c r="H3360" t="s">
        <v>10819</v>
      </c>
      <c r="I3360">
        <v>532.5</v>
      </c>
      <c r="J3360" s="3">
        <f t="shared" si="52"/>
        <v>43746.755336400463</v>
      </c>
    </row>
    <row r="3361" spans="1:10" x14ac:dyDescent="0.25">
      <c r="A3361" s="1" t="s">
        <v>3360</v>
      </c>
      <c r="B3361">
        <v>393.75</v>
      </c>
      <c r="C3361">
        <v>20.531590000000001</v>
      </c>
      <c r="D3361">
        <v>56</v>
      </c>
      <c r="E3361">
        <v>0</v>
      </c>
      <c r="F3361">
        <v>0</v>
      </c>
      <c r="G3361">
        <v>52</v>
      </c>
      <c r="H3361" t="s">
        <v>10820</v>
      </c>
      <c r="I3361">
        <v>526.6875</v>
      </c>
      <c r="J3361" s="3">
        <f t="shared" si="52"/>
        <v>43746.755419641202</v>
      </c>
    </row>
    <row r="3362" spans="1:10" x14ac:dyDescent="0.25">
      <c r="A3362" s="1" t="s">
        <v>3361</v>
      </c>
      <c r="B3362">
        <v>393.75</v>
      </c>
      <c r="C3362">
        <v>20.584240000000001</v>
      </c>
      <c r="D3362">
        <v>57</v>
      </c>
      <c r="E3362">
        <v>0</v>
      </c>
      <c r="F3362">
        <v>0</v>
      </c>
      <c r="G3362">
        <v>52</v>
      </c>
      <c r="H3362" t="s">
        <v>10821</v>
      </c>
      <c r="I3362">
        <v>526.6875</v>
      </c>
      <c r="J3362" s="3">
        <f t="shared" si="52"/>
        <v>43746.755491493052</v>
      </c>
    </row>
    <row r="3363" spans="1:10" x14ac:dyDescent="0.25">
      <c r="A3363" s="1" t="s">
        <v>3362</v>
      </c>
      <c r="B3363">
        <v>393.75</v>
      </c>
      <c r="C3363">
        <v>20.584240000000001</v>
      </c>
      <c r="D3363">
        <v>57</v>
      </c>
      <c r="E3363">
        <v>0</v>
      </c>
      <c r="F3363">
        <v>0</v>
      </c>
      <c r="G3363">
        <v>61</v>
      </c>
      <c r="H3363" t="s">
        <v>10822</v>
      </c>
      <c r="I3363">
        <v>526.6875</v>
      </c>
      <c r="J3363" s="3">
        <f t="shared" si="52"/>
        <v>43746.755587071755</v>
      </c>
    </row>
    <row r="3364" spans="1:10" x14ac:dyDescent="0.25">
      <c r="A3364" s="1" t="s">
        <v>3363</v>
      </c>
      <c r="B3364">
        <v>393.75</v>
      </c>
      <c r="C3364">
        <v>20.584240000000001</v>
      </c>
      <c r="D3364">
        <v>59</v>
      </c>
      <c r="E3364">
        <v>0</v>
      </c>
      <c r="F3364">
        <v>0</v>
      </c>
      <c r="G3364">
        <v>52</v>
      </c>
      <c r="H3364" t="s">
        <v>10823</v>
      </c>
      <c r="I3364">
        <v>526.6875</v>
      </c>
      <c r="J3364" s="3">
        <f t="shared" si="52"/>
        <v>43746.755658483795</v>
      </c>
    </row>
    <row r="3365" spans="1:10" x14ac:dyDescent="0.25">
      <c r="A3365" s="1" t="s">
        <v>3364</v>
      </c>
      <c r="B3365">
        <v>393.75</v>
      </c>
      <c r="C3365">
        <v>20.584240000000001</v>
      </c>
      <c r="D3365">
        <v>59</v>
      </c>
      <c r="E3365">
        <v>0</v>
      </c>
      <c r="F3365">
        <v>0</v>
      </c>
      <c r="G3365">
        <v>56</v>
      </c>
      <c r="H3365" t="s">
        <v>10824</v>
      </c>
      <c r="I3365">
        <v>526.6875</v>
      </c>
      <c r="J3365" s="3">
        <f t="shared" si="52"/>
        <v>43746.755741724533</v>
      </c>
    </row>
    <row r="3366" spans="1:10" x14ac:dyDescent="0.25">
      <c r="A3366" s="1" t="s">
        <v>3365</v>
      </c>
      <c r="B3366">
        <v>393.75</v>
      </c>
      <c r="C3366">
        <v>20.584240000000001</v>
      </c>
      <c r="D3366">
        <v>59</v>
      </c>
      <c r="E3366">
        <v>0</v>
      </c>
      <c r="F3366">
        <v>0</v>
      </c>
      <c r="G3366">
        <v>53</v>
      </c>
      <c r="H3366" t="s">
        <v>10825</v>
      </c>
      <c r="I3366">
        <v>526.6875</v>
      </c>
      <c r="J3366" s="3">
        <f t="shared" si="52"/>
        <v>43746.755813356482</v>
      </c>
    </row>
    <row r="3367" spans="1:10" x14ac:dyDescent="0.25">
      <c r="A3367" s="1" t="s">
        <v>3366</v>
      </c>
      <c r="B3367">
        <v>393.75</v>
      </c>
      <c r="C3367">
        <v>20.531590000000001</v>
      </c>
      <c r="D3367">
        <v>59</v>
      </c>
      <c r="E3367">
        <v>0</v>
      </c>
      <c r="F3367">
        <v>0</v>
      </c>
      <c r="G3367">
        <v>57</v>
      </c>
      <c r="H3367" t="s">
        <v>10826</v>
      </c>
      <c r="I3367">
        <v>526.6875</v>
      </c>
      <c r="J3367" s="3">
        <f t="shared" si="52"/>
        <v>43746.755896932867</v>
      </c>
    </row>
    <row r="3368" spans="1:10" x14ac:dyDescent="0.25">
      <c r="A3368" s="1" t="s">
        <v>3367</v>
      </c>
      <c r="B3368">
        <v>393.75</v>
      </c>
      <c r="C3368">
        <v>20.584240000000001</v>
      </c>
      <c r="D3368">
        <v>59</v>
      </c>
      <c r="E3368">
        <v>0</v>
      </c>
      <c r="F3368">
        <v>0</v>
      </c>
      <c r="G3368">
        <v>51</v>
      </c>
      <c r="H3368" t="s">
        <v>10827</v>
      </c>
      <c r="I3368">
        <v>526.6875</v>
      </c>
      <c r="J3368" s="3">
        <f t="shared" si="52"/>
        <v>43746.755992511571</v>
      </c>
    </row>
    <row r="3369" spans="1:10" x14ac:dyDescent="0.25">
      <c r="A3369" s="1" t="s">
        <v>3368</v>
      </c>
      <c r="B3369">
        <v>393.75</v>
      </c>
      <c r="C3369">
        <v>20.584240000000001</v>
      </c>
      <c r="D3369">
        <v>59</v>
      </c>
      <c r="E3369">
        <v>0</v>
      </c>
      <c r="F3369">
        <v>0</v>
      </c>
      <c r="G3369">
        <v>50</v>
      </c>
      <c r="H3369" t="s">
        <v>10828</v>
      </c>
      <c r="I3369">
        <v>526.6875</v>
      </c>
      <c r="J3369" s="3">
        <f t="shared" si="52"/>
        <v>43746.756063946756</v>
      </c>
    </row>
    <row r="3370" spans="1:10" x14ac:dyDescent="0.25">
      <c r="A3370" s="1" t="s">
        <v>3369</v>
      </c>
      <c r="B3370">
        <v>393.75</v>
      </c>
      <c r="C3370">
        <v>20.584240000000001</v>
      </c>
      <c r="D3370">
        <v>58</v>
      </c>
      <c r="E3370">
        <v>0</v>
      </c>
      <c r="F3370">
        <v>0</v>
      </c>
      <c r="G3370">
        <v>53</v>
      </c>
      <c r="H3370" t="s">
        <v>10829</v>
      </c>
      <c r="I3370">
        <v>526.6875</v>
      </c>
      <c r="J3370" s="3">
        <f t="shared" si="52"/>
        <v>43746.756135462965</v>
      </c>
    </row>
    <row r="3371" spans="1:10" x14ac:dyDescent="0.25">
      <c r="A3371" s="1" t="s">
        <v>3370</v>
      </c>
      <c r="B3371">
        <v>412.5</v>
      </c>
      <c r="C3371">
        <v>20.531590000000001</v>
      </c>
      <c r="D3371">
        <v>58</v>
      </c>
      <c r="E3371">
        <v>0</v>
      </c>
      <c r="F3371">
        <v>0</v>
      </c>
      <c r="G3371">
        <v>56</v>
      </c>
      <c r="H3371" t="s">
        <v>10830</v>
      </c>
      <c r="I3371">
        <v>532.6875</v>
      </c>
      <c r="J3371" s="3">
        <f t="shared" si="52"/>
        <v>43746.756218923612</v>
      </c>
    </row>
    <row r="3372" spans="1:10" x14ac:dyDescent="0.25">
      <c r="A3372" s="1" t="s">
        <v>3371</v>
      </c>
      <c r="B3372">
        <v>393.75</v>
      </c>
      <c r="C3372">
        <v>20.531590000000001</v>
      </c>
      <c r="D3372">
        <v>59</v>
      </c>
      <c r="E3372">
        <v>0</v>
      </c>
      <c r="F3372">
        <v>0</v>
      </c>
      <c r="G3372">
        <v>54</v>
      </c>
      <c r="H3372" t="s">
        <v>10831</v>
      </c>
      <c r="I3372">
        <v>526.6875</v>
      </c>
      <c r="J3372" s="3">
        <f t="shared" si="52"/>
        <v>43746.756290694444</v>
      </c>
    </row>
    <row r="3373" spans="1:10" x14ac:dyDescent="0.25">
      <c r="A3373" s="1" t="s">
        <v>3372</v>
      </c>
      <c r="B3373">
        <v>393.75</v>
      </c>
      <c r="C3373">
        <v>20.584240000000001</v>
      </c>
      <c r="D3373">
        <v>59</v>
      </c>
      <c r="E3373">
        <v>0</v>
      </c>
      <c r="F3373">
        <v>0</v>
      </c>
      <c r="G3373">
        <v>58</v>
      </c>
      <c r="H3373" t="s">
        <v>10832</v>
      </c>
      <c r="I3373">
        <v>526.6875</v>
      </c>
      <c r="J3373" s="3">
        <f t="shared" si="52"/>
        <v>43746.756361736108</v>
      </c>
    </row>
    <row r="3374" spans="1:10" x14ac:dyDescent="0.25">
      <c r="A3374" s="1" t="s">
        <v>3373</v>
      </c>
      <c r="B3374">
        <v>393.75</v>
      </c>
      <c r="C3374">
        <v>20.584240000000001</v>
      </c>
      <c r="D3374">
        <v>59</v>
      </c>
      <c r="E3374">
        <v>0</v>
      </c>
      <c r="F3374">
        <v>0</v>
      </c>
      <c r="G3374">
        <v>60</v>
      </c>
      <c r="H3374" t="s">
        <v>10833</v>
      </c>
      <c r="I3374">
        <v>526.6875</v>
      </c>
      <c r="J3374" s="3">
        <f t="shared" si="52"/>
        <v>43746.75644542824</v>
      </c>
    </row>
    <row r="3375" spans="1:10" x14ac:dyDescent="0.25">
      <c r="A3375" s="1" t="s">
        <v>3374</v>
      </c>
      <c r="B3375">
        <v>393.75</v>
      </c>
      <c r="C3375">
        <v>20.584240000000001</v>
      </c>
      <c r="D3375">
        <v>59</v>
      </c>
      <c r="E3375">
        <v>0</v>
      </c>
      <c r="F3375">
        <v>0</v>
      </c>
      <c r="G3375">
        <v>47</v>
      </c>
      <c r="H3375" t="s">
        <v>10834</v>
      </c>
      <c r="I3375">
        <v>526.5</v>
      </c>
      <c r="J3375" s="3">
        <f t="shared" si="52"/>
        <v>43746.756517083333</v>
      </c>
    </row>
    <row r="3376" spans="1:10" x14ac:dyDescent="0.25">
      <c r="A3376" s="1" t="s">
        <v>3375</v>
      </c>
      <c r="B3376">
        <v>393.75</v>
      </c>
      <c r="C3376">
        <v>20.584240000000001</v>
      </c>
      <c r="D3376">
        <v>61</v>
      </c>
      <c r="E3376">
        <v>0</v>
      </c>
      <c r="F3376">
        <v>0</v>
      </c>
      <c r="G3376">
        <v>58</v>
      </c>
      <c r="H3376" t="s">
        <v>10835</v>
      </c>
      <c r="I3376">
        <v>526.6875</v>
      </c>
      <c r="J3376" s="3">
        <f t="shared" si="52"/>
        <v>43746.756600509259</v>
      </c>
    </row>
    <row r="3377" spans="1:10" x14ac:dyDescent="0.25">
      <c r="A3377" s="1" t="s">
        <v>3376</v>
      </c>
      <c r="B3377">
        <v>393.75</v>
      </c>
      <c r="C3377">
        <v>20.584240000000001</v>
      </c>
      <c r="D3377">
        <v>61</v>
      </c>
      <c r="E3377">
        <v>0</v>
      </c>
      <c r="F3377">
        <v>0</v>
      </c>
      <c r="G3377">
        <v>54</v>
      </c>
      <c r="H3377" t="s">
        <v>10836</v>
      </c>
      <c r="I3377">
        <v>526.5</v>
      </c>
      <c r="J3377" s="3">
        <f t="shared" si="52"/>
        <v>43746.756672164345</v>
      </c>
    </row>
    <row r="3378" spans="1:10" x14ac:dyDescent="0.25">
      <c r="A3378" s="1" t="s">
        <v>3377</v>
      </c>
      <c r="B3378">
        <v>393.75</v>
      </c>
      <c r="C3378">
        <v>20.531590000000001</v>
      </c>
      <c r="D3378">
        <v>61</v>
      </c>
      <c r="E3378">
        <v>0</v>
      </c>
      <c r="F3378">
        <v>0</v>
      </c>
      <c r="G3378">
        <v>55</v>
      </c>
      <c r="H3378" t="s">
        <v>10837</v>
      </c>
      <c r="I3378">
        <v>526.6875</v>
      </c>
      <c r="J3378" s="3">
        <f t="shared" si="52"/>
        <v>43746.756755624992</v>
      </c>
    </row>
    <row r="3379" spans="1:10" x14ac:dyDescent="0.25">
      <c r="A3379" s="1" t="s">
        <v>3378</v>
      </c>
      <c r="B3379">
        <v>393.75</v>
      </c>
      <c r="C3379">
        <v>20.531590000000001</v>
      </c>
      <c r="D3379">
        <v>59</v>
      </c>
      <c r="E3379">
        <v>0</v>
      </c>
      <c r="F3379">
        <v>0</v>
      </c>
      <c r="G3379">
        <v>54</v>
      </c>
      <c r="H3379" t="s">
        <v>10838</v>
      </c>
      <c r="I3379">
        <v>526.6875</v>
      </c>
      <c r="J3379" s="3">
        <f t="shared" si="52"/>
        <v>43746.756826921293</v>
      </c>
    </row>
    <row r="3380" spans="1:10" x14ac:dyDescent="0.25">
      <c r="A3380" s="1" t="s">
        <v>3379</v>
      </c>
      <c r="B3380">
        <v>393.75</v>
      </c>
      <c r="C3380">
        <v>20.584240000000001</v>
      </c>
      <c r="D3380">
        <v>59</v>
      </c>
      <c r="E3380">
        <v>0</v>
      </c>
      <c r="F3380">
        <v>0</v>
      </c>
      <c r="G3380">
        <v>60</v>
      </c>
      <c r="H3380" t="s">
        <v>10839</v>
      </c>
      <c r="I3380">
        <v>526.5</v>
      </c>
      <c r="J3380" s="3">
        <f t="shared" si="52"/>
        <v>43746.756898541666</v>
      </c>
    </row>
    <row r="3381" spans="1:10" x14ac:dyDescent="0.25">
      <c r="A3381" s="1" t="s">
        <v>3380</v>
      </c>
      <c r="B3381">
        <v>393.75</v>
      </c>
      <c r="C3381">
        <v>20.531590000000001</v>
      </c>
      <c r="D3381">
        <v>58</v>
      </c>
      <c r="E3381">
        <v>0</v>
      </c>
      <c r="F3381">
        <v>0</v>
      </c>
      <c r="G3381">
        <v>55</v>
      </c>
      <c r="H3381" t="s">
        <v>10840</v>
      </c>
      <c r="I3381">
        <v>526.6875</v>
      </c>
      <c r="J3381" s="3">
        <f t="shared" si="52"/>
        <v>43746.756982268511</v>
      </c>
    </row>
    <row r="3382" spans="1:10" x14ac:dyDescent="0.25">
      <c r="A3382" s="1" t="s">
        <v>3381</v>
      </c>
      <c r="B3382">
        <v>393.75</v>
      </c>
      <c r="C3382">
        <v>20.531590000000001</v>
      </c>
      <c r="D3382">
        <v>57</v>
      </c>
      <c r="E3382">
        <v>0</v>
      </c>
      <c r="F3382">
        <v>0</v>
      </c>
      <c r="G3382">
        <v>60</v>
      </c>
      <c r="H3382" t="s">
        <v>10841</v>
      </c>
      <c r="I3382">
        <v>526.6875</v>
      </c>
      <c r="J3382" s="3">
        <f t="shared" si="52"/>
        <v>43746.757053773144</v>
      </c>
    </row>
    <row r="3383" spans="1:10" x14ac:dyDescent="0.25">
      <c r="A3383" s="1" t="s">
        <v>3382</v>
      </c>
      <c r="B3383">
        <v>393.75</v>
      </c>
      <c r="C3383">
        <v>20.531590000000001</v>
      </c>
      <c r="D3383">
        <v>55</v>
      </c>
      <c r="E3383">
        <v>0</v>
      </c>
      <c r="F3383">
        <v>0</v>
      </c>
      <c r="G3383">
        <v>57</v>
      </c>
      <c r="H3383" t="s">
        <v>10842</v>
      </c>
      <c r="I3383">
        <v>526.6875</v>
      </c>
      <c r="J3383" s="3">
        <f t="shared" si="52"/>
        <v>43746.757140393514</v>
      </c>
    </row>
    <row r="3384" spans="1:10" x14ac:dyDescent="0.25">
      <c r="A3384" s="1" t="s">
        <v>3383</v>
      </c>
      <c r="B3384">
        <v>393.75</v>
      </c>
      <c r="C3384">
        <v>20.584240000000001</v>
      </c>
      <c r="D3384">
        <v>58</v>
      </c>
      <c r="E3384">
        <v>0</v>
      </c>
      <c r="F3384">
        <v>0</v>
      </c>
      <c r="G3384">
        <v>54</v>
      </c>
      <c r="H3384" t="s">
        <v>10843</v>
      </c>
      <c r="I3384">
        <v>526.6875</v>
      </c>
      <c r="J3384" s="3">
        <f t="shared" si="52"/>
        <v>43746.757220659718</v>
      </c>
    </row>
    <row r="3385" spans="1:10" x14ac:dyDescent="0.25">
      <c r="A3385" s="1" t="s">
        <v>3384</v>
      </c>
      <c r="B3385">
        <v>393.75</v>
      </c>
      <c r="C3385">
        <v>20.584240000000001</v>
      </c>
      <c r="D3385">
        <v>58</v>
      </c>
      <c r="E3385">
        <v>0</v>
      </c>
      <c r="F3385">
        <v>0</v>
      </c>
      <c r="G3385">
        <v>54</v>
      </c>
      <c r="H3385" t="s">
        <v>10844</v>
      </c>
      <c r="I3385">
        <v>526.6875</v>
      </c>
      <c r="J3385" s="3">
        <f t="shared" si="52"/>
        <v>43746.757304224535</v>
      </c>
    </row>
    <row r="3386" spans="1:10" x14ac:dyDescent="0.25">
      <c r="A3386" s="1" t="s">
        <v>3385</v>
      </c>
      <c r="B3386">
        <v>393.75</v>
      </c>
      <c r="C3386">
        <v>20.584240000000001</v>
      </c>
      <c r="D3386">
        <v>58</v>
      </c>
      <c r="E3386">
        <v>0</v>
      </c>
      <c r="F3386">
        <v>0</v>
      </c>
      <c r="G3386">
        <v>49</v>
      </c>
      <c r="H3386" t="s">
        <v>10845</v>
      </c>
      <c r="I3386">
        <v>526.6875</v>
      </c>
      <c r="J3386" s="3">
        <f t="shared" si="52"/>
        <v>43746.757387268517</v>
      </c>
    </row>
    <row r="3387" spans="1:10" x14ac:dyDescent="0.25">
      <c r="A3387" s="1" t="s">
        <v>3386</v>
      </c>
      <c r="B3387">
        <v>393.75</v>
      </c>
      <c r="C3387">
        <v>20.584240000000001</v>
      </c>
      <c r="D3387">
        <v>58</v>
      </c>
      <c r="E3387">
        <v>0</v>
      </c>
      <c r="F3387">
        <v>0</v>
      </c>
      <c r="G3387">
        <v>48</v>
      </c>
      <c r="H3387" t="s">
        <v>10846</v>
      </c>
      <c r="I3387">
        <v>526.6875</v>
      </c>
      <c r="J3387" s="3">
        <f t="shared" si="52"/>
        <v>43746.757459201392</v>
      </c>
    </row>
    <row r="3388" spans="1:10" x14ac:dyDescent="0.25">
      <c r="A3388" s="1" t="s">
        <v>3387</v>
      </c>
      <c r="B3388">
        <v>393.75</v>
      </c>
      <c r="C3388">
        <v>20.531590000000001</v>
      </c>
      <c r="D3388">
        <v>58</v>
      </c>
      <c r="E3388">
        <v>0</v>
      </c>
      <c r="F3388">
        <v>0</v>
      </c>
      <c r="G3388">
        <v>62</v>
      </c>
      <c r="H3388" t="s">
        <v>10847</v>
      </c>
      <c r="I3388">
        <v>526.6875</v>
      </c>
      <c r="J3388" s="3">
        <f t="shared" si="52"/>
        <v>43746.757530625</v>
      </c>
    </row>
    <row r="3389" spans="1:10" x14ac:dyDescent="0.25">
      <c r="A3389" s="1" t="s">
        <v>3388</v>
      </c>
      <c r="B3389">
        <v>393.75</v>
      </c>
      <c r="C3389">
        <v>20.531590000000001</v>
      </c>
      <c r="D3389">
        <v>58</v>
      </c>
      <c r="E3389">
        <v>0</v>
      </c>
      <c r="F3389">
        <v>0</v>
      </c>
      <c r="G3389">
        <v>58</v>
      </c>
      <c r="H3389" t="s">
        <v>10848</v>
      </c>
      <c r="I3389">
        <v>526.6875</v>
      </c>
      <c r="J3389" s="3">
        <f t="shared" si="52"/>
        <v>43746.757602256941</v>
      </c>
    </row>
    <row r="3390" spans="1:10" x14ac:dyDescent="0.25">
      <c r="A3390" s="1" t="s">
        <v>3389</v>
      </c>
      <c r="B3390">
        <v>393.75</v>
      </c>
      <c r="C3390">
        <v>20.584240000000001</v>
      </c>
      <c r="D3390">
        <v>58</v>
      </c>
      <c r="E3390">
        <v>0</v>
      </c>
      <c r="F3390">
        <v>0</v>
      </c>
      <c r="G3390">
        <v>60</v>
      </c>
      <c r="H3390" t="s">
        <v>10849</v>
      </c>
      <c r="I3390">
        <v>526.5</v>
      </c>
      <c r="J3390" s="3">
        <f t="shared" si="52"/>
        <v>43746.757673900465</v>
      </c>
    </row>
    <row r="3391" spans="1:10" x14ac:dyDescent="0.25">
      <c r="A3391" s="1" t="s">
        <v>3390</v>
      </c>
      <c r="B3391">
        <v>393.75</v>
      </c>
      <c r="C3391">
        <v>20.584240000000001</v>
      </c>
      <c r="D3391">
        <v>58</v>
      </c>
      <c r="E3391">
        <v>0</v>
      </c>
      <c r="F3391">
        <v>0</v>
      </c>
      <c r="G3391">
        <v>54</v>
      </c>
      <c r="H3391" t="s">
        <v>10850</v>
      </c>
      <c r="I3391">
        <v>526.6875</v>
      </c>
      <c r="J3391" s="3">
        <f t="shared" si="52"/>
        <v>43746.757745416668</v>
      </c>
    </row>
    <row r="3392" spans="1:10" x14ac:dyDescent="0.25">
      <c r="A3392" s="1" t="s">
        <v>3391</v>
      </c>
      <c r="B3392">
        <v>393.75</v>
      </c>
      <c r="C3392">
        <v>20.531590000000001</v>
      </c>
      <c r="D3392">
        <v>61</v>
      </c>
      <c r="E3392">
        <v>0</v>
      </c>
      <c r="F3392">
        <v>0</v>
      </c>
      <c r="G3392">
        <v>48</v>
      </c>
      <c r="H3392" t="s">
        <v>10851</v>
      </c>
      <c r="I3392">
        <v>526.6875</v>
      </c>
      <c r="J3392" s="3">
        <f t="shared" si="52"/>
        <v>43746.757828981477</v>
      </c>
    </row>
    <row r="3393" spans="1:10" x14ac:dyDescent="0.25">
      <c r="A3393" s="1" t="s">
        <v>3392</v>
      </c>
      <c r="B3393">
        <v>393.75</v>
      </c>
      <c r="C3393">
        <v>20.584240000000001</v>
      </c>
      <c r="D3393">
        <v>61</v>
      </c>
      <c r="E3393">
        <v>0</v>
      </c>
      <c r="F3393">
        <v>0</v>
      </c>
      <c r="G3393">
        <v>57</v>
      </c>
      <c r="H3393" t="s">
        <v>10852</v>
      </c>
      <c r="I3393">
        <v>526.6875</v>
      </c>
      <c r="J3393" s="3">
        <f t="shared" si="52"/>
        <v>43746.757924375001</v>
      </c>
    </row>
    <row r="3394" spans="1:10" x14ac:dyDescent="0.25">
      <c r="A3394" s="1" t="s">
        <v>3393</v>
      </c>
      <c r="B3394">
        <v>393.75</v>
      </c>
      <c r="C3394">
        <v>20.584240000000001</v>
      </c>
      <c r="D3394">
        <v>61</v>
      </c>
      <c r="E3394">
        <v>0</v>
      </c>
      <c r="F3394">
        <v>0</v>
      </c>
      <c r="G3394">
        <v>50</v>
      </c>
      <c r="H3394" t="s">
        <v>10853</v>
      </c>
      <c r="I3394">
        <v>526.6875</v>
      </c>
      <c r="J3394" s="3">
        <f t="shared" si="52"/>
        <v>43746.758007800927</v>
      </c>
    </row>
    <row r="3395" spans="1:10" x14ac:dyDescent="0.25">
      <c r="A3395" s="1" t="s">
        <v>3394</v>
      </c>
      <c r="B3395">
        <v>393.75</v>
      </c>
      <c r="C3395">
        <v>20.531590000000001</v>
      </c>
      <c r="D3395">
        <v>63</v>
      </c>
      <c r="E3395">
        <v>0</v>
      </c>
      <c r="F3395">
        <v>0</v>
      </c>
      <c r="G3395">
        <v>61</v>
      </c>
      <c r="H3395" t="s">
        <v>10854</v>
      </c>
      <c r="I3395">
        <v>526.6875</v>
      </c>
      <c r="J3395" s="3">
        <f t="shared" ref="J3395:J3458" si="53">(H3395/86400000)+25569+(7/24)</f>
        <v>43746.758078993058</v>
      </c>
    </row>
    <row r="3396" spans="1:10" x14ac:dyDescent="0.25">
      <c r="A3396" s="1" t="s">
        <v>3395</v>
      </c>
      <c r="B3396">
        <v>393.75</v>
      </c>
      <c r="C3396">
        <v>20.584240000000001</v>
      </c>
      <c r="D3396">
        <v>63</v>
      </c>
      <c r="E3396">
        <v>0</v>
      </c>
      <c r="F3396">
        <v>0</v>
      </c>
      <c r="G3396">
        <v>55</v>
      </c>
      <c r="H3396" t="s">
        <v>10855</v>
      </c>
      <c r="I3396">
        <v>526.6875</v>
      </c>
      <c r="J3396" s="3">
        <f t="shared" si="53"/>
        <v>43746.758163252314</v>
      </c>
    </row>
    <row r="3397" spans="1:10" x14ac:dyDescent="0.25">
      <c r="A3397" s="1" t="s">
        <v>3396</v>
      </c>
      <c r="B3397">
        <v>393.75</v>
      </c>
      <c r="C3397">
        <v>20.584240000000001</v>
      </c>
      <c r="D3397">
        <v>63</v>
      </c>
      <c r="E3397">
        <v>0</v>
      </c>
      <c r="F3397">
        <v>0</v>
      </c>
      <c r="G3397">
        <v>50</v>
      </c>
      <c r="H3397" t="s">
        <v>10856</v>
      </c>
      <c r="I3397">
        <v>526.6875</v>
      </c>
      <c r="J3397" s="3">
        <f t="shared" si="53"/>
        <v>43746.758234293979</v>
      </c>
    </row>
    <row r="3398" spans="1:10" x14ac:dyDescent="0.25">
      <c r="A3398" s="1" t="s">
        <v>3397</v>
      </c>
      <c r="B3398">
        <v>412.5</v>
      </c>
      <c r="C3398">
        <v>20.584240000000001</v>
      </c>
      <c r="D3398">
        <v>63</v>
      </c>
      <c r="E3398">
        <v>0</v>
      </c>
      <c r="F3398">
        <v>0</v>
      </c>
      <c r="G3398">
        <v>49</v>
      </c>
      <c r="H3398" t="s">
        <v>10857</v>
      </c>
      <c r="I3398">
        <v>532.3125</v>
      </c>
      <c r="J3398" s="3">
        <f t="shared" si="53"/>
        <v>43746.758305949072</v>
      </c>
    </row>
    <row r="3399" spans="1:10" x14ac:dyDescent="0.25">
      <c r="A3399" s="1" t="s">
        <v>3398</v>
      </c>
      <c r="B3399">
        <v>393.75</v>
      </c>
      <c r="C3399">
        <v>20.531590000000001</v>
      </c>
      <c r="D3399">
        <v>63</v>
      </c>
      <c r="E3399">
        <v>0</v>
      </c>
      <c r="F3399">
        <v>0</v>
      </c>
      <c r="G3399">
        <v>54</v>
      </c>
      <c r="H3399" t="s">
        <v>10858</v>
      </c>
      <c r="I3399">
        <v>526.6875</v>
      </c>
      <c r="J3399" s="3">
        <f t="shared" si="53"/>
        <v>43746.758389502313</v>
      </c>
    </row>
    <row r="3400" spans="1:10" x14ac:dyDescent="0.25">
      <c r="A3400" s="1" t="s">
        <v>3399</v>
      </c>
      <c r="B3400">
        <v>393.75</v>
      </c>
      <c r="C3400">
        <v>20.584240000000001</v>
      </c>
      <c r="D3400">
        <v>61</v>
      </c>
      <c r="E3400">
        <v>0</v>
      </c>
      <c r="F3400">
        <v>0</v>
      </c>
      <c r="G3400">
        <v>55</v>
      </c>
      <c r="H3400" t="s">
        <v>10859</v>
      </c>
      <c r="I3400">
        <v>526.6875</v>
      </c>
      <c r="J3400" s="3">
        <f t="shared" si="53"/>
        <v>43746.758461157406</v>
      </c>
    </row>
    <row r="3401" spans="1:10" x14ac:dyDescent="0.25">
      <c r="A3401" s="1" t="s">
        <v>3400</v>
      </c>
      <c r="B3401">
        <v>393.75</v>
      </c>
      <c r="C3401">
        <v>20.584240000000001</v>
      </c>
      <c r="D3401">
        <v>61</v>
      </c>
      <c r="E3401">
        <v>0</v>
      </c>
      <c r="F3401">
        <v>0</v>
      </c>
      <c r="G3401">
        <v>55</v>
      </c>
      <c r="H3401" t="s">
        <v>10860</v>
      </c>
      <c r="I3401">
        <v>526.6875</v>
      </c>
      <c r="J3401" s="3">
        <f t="shared" si="53"/>
        <v>43746.758532569445</v>
      </c>
    </row>
    <row r="3402" spans="1:10" x14ac:dyDescent="0.25">
      <c r="A3402" s="1" t="s">
        <v>3401</v>
      </c>
      <c r="B3402">
        <v>390.625</v>
      </c>
      <c r="C3402">
        <v>20.531590000000001</v>
      </c>
      <c r="D3402">
        <v>60</v>
      </c>
      <c r="E3402">
        <v>0</v>
      </c>
      <c r="F3402">
        <v>0</v>
      </c>
      <c r="G3402">
        <v>47</v>
      </c>
      <c r="H3402" t="s">
        <v>10861</v>
      </c>
      <c r="I3402">
        <v>525.75</v>
      </c>
      <c r="J3402" s="3">
        <f t="shared" si="53"/>
        <v>43746.758615775463</v>
      </c>
    </row>
    <row r="3403" spans="1:10" x14ac:dyDescent="0.25">
      <c r="A3403" s="1" t="s">
        <v>3402</v>
      </c>
      <c r="B3403">
        <v>393.75</v>
      </c>
      <c r="C3403">
        <v>20.584240000000001</v>
      </c>
      <c r="D3403">
        <v>60</v>
      </c>
      <c r="E3403">
        <v>0</v>
      </c>
      <c r="F3403">
        <v>0</v>
      </c>
      <c r="G3403">
        <v>54</v>
      </c>
      <c r="H3403" t="s">
        <v>10862</v>
      </c>
      <c r="I3403">
        <v>526.5</v>
      </c>
      <c r="J3403" s="3">
        <f t="shared" si="53"/>
        <v>43746.758687534719</v>
      </c>
    </row>
    <row r="3404" spans="1:10" x14ac:dyDescent="0.25">
      <c r="A3404" s="1" t="s">
        <v>3403</v>
      </c>
      <c r="B3404">
        <v>393.75</v>
      </c>
      <c r="C3404">
        <v>20.584240000000001</v>
      </c>
      <c r="D3404">
        <v>55</v>
      </c>
      <c r="E3404">
        <v>0</v>
      </c>
      <c r="F3404">
        <v>0</v>
      </c>
      <c r="G3404">
        <v>52</v>
      </c>
      <c r="H3404" t="s">
        <v>10863</v>
      </c>
      <c r="I3404">
        <v>526.6875</v>
      </c>
      <c r="J3404" s="3">
        <f t="shared" si="53"/>
        <v>43746.75877098379</v>
      </c>
    </row>
    <row r="3405" spans="1:10" x14ac:dyDescent="0.25">
      <c r="A3405" s="1" t="s">
        <v>3404</v>
      </c>
      <c r="B3405">
        <v>393.75</v>
      </c>
      <c r="C3405">
        <v>20.584240000000001</v>
      </c>
      <c r="D3405">
        <v>63</v>
      </c>
      <c r="E3405">
        <v>0</v>
      </c>
      <c r="F3405">
        <v>0</v>
      </c>
      <c r="G3405">
        <v>58</v>
      </c>
      <c r="H3405" t="s">
        <v>10864</v>
      </c>
      <c r="I3405">
        <v>526.6875</v>
      </c>
      <c r="J3405" s="3">
        <f t="shared" si="53"/>
        <v>43746.75885450231</v>
      </c>
    </row>
    <row r="3406" spans="1:10" x14ac:dyDescent="0.25">
      <c r="A3406" s="1" t="s">
        <v>3405</v>
      </c>
      <c r="B3406">
        <v>393.75</v>
      </c>
      <c r="C3406">
        <v>20.584240000000001</v>
      </c>
      <c r="D3406">
        <v>62</v>
      </c>
      <c r="E3406">
        <v>0</v>
      </c>
      <c r="F3406">
        <v>0</v>
      </c>
      <c r="G3406">
        <v>64</v>
      </c>
      <c r="H3406" t="s">
        <v>10865</v>
      </c>
      <c r="I3406">
        <v>526.5</v>
      </c>
      <c r="J3406" s="3">
        <f t="shared" si="53"/>
        <v>43746.758937986109</v>
      </c>
    </row>
    <row r="3407" spans="1:10" x14ac:dyDescent="0.25">
      <c r="A3407" s="1" t="s">
        <v>3406</v>
      </c>
      <c r="B3407">
        <v>393.75</v>
      </c>
      <c r="C3407">
        <v>20.584240000000001</v>
      </c>
      <c r="D3407">
        <v>62</v>
      </c>
      <c r="E3407">
        <v>0</v>
      </c>
      <c r="F3407">
        <v>0</v>
      </c>
      <c r="G3407">
        <v>53</v>
      </c>
      <c r="H3407" t="s">
        <v>10866</v>
      </c>
      <c r="I3407">
        <v>526.6875</v>
      </c>
      <c r="J3407" s="3">
        <f t="shared" si="53"/>
        <v>43746.759009513888</v>
      </c>
    </row>
    <row r="3408" spans="1:10" x14ac:dyDescent="0.25">
      <c r="A3408" s="1" t="s">
        <v>3407</v>
      </c>
      <c r="B3408">
        <v>393.75</v>
      </c>
      <c r="C3408">
        <v>20.531590000000001</v>
      </c>
      <c r="D3408">
        <v>62</v>
      </c>
      <c r="E3408">
        <v>0</v>
      </c>
      <c r="F3408">
        <v>0</v>
      </c>
      <c r="G3408">
        <v>56</v>
      </c>
      <c r="H3408" t="s">
        <v>10867</v>
      </c>
      <c r="I3408">
        <v>526.5</v>
      </c>
      <c r="J3408" s="3">
        <f t="shared" si="53"/>
        <v>43746.759092974535</v>
      </c>
    </row>
    <row r="3409" spans="1:10" x14ac:dyDescent="0.25">
      <c r="A3409" s="1" t="s">
        <v>3408</v>
      </c>
      <c r="B3409">
        <v>393.75</v>
      </c>
      <c r="C3409">
        <v>20.531590000000001</v>
      </c>
      <c r="D3409">
        <v>61</v>
      </c>
      <c r="E3409">
        <v>0</v>
      </c>
      <c r="F3409">
        <v>0</v>
      </c>
      <c r="G3409">
        <v>57</v>
      </c>
      <c r="H3409" t="s">
        <v>10868</v>
      </c>
      <c r="I3409">
        <v>526.6875</v>
      </c>
      <c r="J3409" s="3">
        <f t="shared" si="53"/>
        <v>43746.759176435182</v>
      </c>
    </row>
    <row r="3410" spans="1:10" x14ac:dyDescent="0.25">
      <c r="A3410" s="1" t="s">
        <v>3409</v>
      </c>
      <c r="B3410">
        <v>393.75</v>
      </c>
      <c r="C3410">
        <v>20.584240000000001</v>
      </c>
      <c r="D3410">
        <v>63</v>
      </c>
      <c r="E3410">
        <v>0</v>
      </c>
      <c r="F3410">
        <v>0</v>
      </c>
      <c r="G3410">
        <v>52</v>
      </c>
      <c r="H3410" t="s">
        <v>10869</v>
      </c>
      <c r="I3410">
        <v>526.6875</v>
      </c>
      <c r="J3410" s="3">
        <f t="shared" si="53"/>
        <v>43746.759259976847</v>
      </c>
    </row>
    <row r="3411" spans="1:10" x14ac:dyDescent="0.25">
      <c r="A3411" s="1" t="s">
        <v>3410</v>
      </c>
      <c r="B3411">
        <v>393.75</v>
      </c>
      <c r="C3411">
        <v>20.584240000000001</v>
      </c>
      <c r="D3411">
        <v>65</v>
      </c>
      <c r="E3411">
        <v>0</v>
      </c>
      <c r="F3411">
        <v>0</v>
      </c>
      <c r="G3411">
        <v>55</v>
      </c>
      <c r="H3411" t="s">
        <v>10870</v>
      </c>
      <c r="I3411">
        <v>526.6875</v>
      </c>
      <c r="J3411" s="3">
        <f t="shared" si="53"/>
        <v>43746.759331516201</v>
      </c>
    </row>
    <row r="3412" spans="1:10" x14ac:dyDescent="0.25">
      <c r="A3412" s="1" t="s">
        <v>3411</v>
      </c>
      <c r="B3412">
        <v>393.75</v>
      </c>
      <c r="C3412">
        <v>20.478950000000001</v>
      </c>
      <c r="D3412">
        <v>63</v>
      </c>
      <c r="E3412">
        <v>0</v>
      </c>
      <c r="F3412">
        <v>0</v>
      </c>
      <c r="G3412">
        <v>57</v>
      </c>
      <c r="H3412" t="s">
        <v>10871</v>
      </c>
      <c r="I3412">
        <v>526.6875</v>
      </c>
      <c r="J3412" s="3">
        <f t="shared" si="53"/>
        <v>43746.759403055556</v>
      </c>
    </row>
    <row r="3413" spans="1:10" x14ac:dyDescent="0.25">
      <c r="A3413" s="1" t="s">
        <v>3412</v>
      </c>
      <c r="B3413">
        <v>393.75</v>
      </c>
      <c r="C3413">
        <v>20.584240000000001</v>
      </c>
      <c r="D3413">
        <v>63</v>
      </c>
      <c r="E3413">
        <v>0</v>
      </c>
      <c r="F3413">
        <v>0</v>
      </c>
      <c r="G3413">
        <v>52</v>
      </c>
      <c r="H3413" t="s">
        <v>10872</v>
      </c>
      <c r="I3413">
        <v>526.6875</v>
      </c>
      <c r="J3413" s="3">
        <f t="shared" si="53"/>
        <v>43746.759474583327</v>
      </c>
    </row>
    <row r="3414" spans="1:10" x14ac:dyDescent="0.25">
      <c r="A3414" s="1" t="s">
        <v>3413</v>
      </c>
      <c r="B3414">
        <v>393.75</v>
      </c>
      <c r="C3414">
        <v>20.584240000000001</v>
      </c>
      <c r="D3414">
        <v>57</v>
      </c>
      <c r="E3414">
        <v>0</v>
      </c>
      <c r="F3414">
        <v>0</v>
      </c>
      <c r="G3414">
        <v>57</v>
      </c>
      <c r="H3414" t="s">
        <v>10873</v>
      </c>
      <c r="I3414">
        <v>526.6875</v>
      </c>
      <c r="J3414" s="3">
        <f t="shared" si="53"/>
        <v>43746.759546099536</v>
      </c>
    </row>
    <row r="3415" spans="1:10" x14ac:dyDescent="0.25">
      <c r="A3415" s="1" t="s">
        <v>3414</v>
      </c>
      <c r="B3415">
        <v>393.75</v>
      </c>
      <c r="C3415">
        <v>20.584240000000001</v>
      </c>
      <c r="D3415">
        <v>57</v>
      </c>
      <c r="E3415">
        <v>0</v>
      </c>
      <c r="F3415">
        <v>0</v>
      </c>
      <c r="G3415">
        <v>61</v>
      </c>
      <c r="H3415" t="s">
        <v>10874</v>
      </c>
      <c r="I3415">
        <v>526.5</v>
      </c>
      <c r="J3415" s="3">
        <f t="shared" si="53"/>
        <v>43746.759617731477</v>
      </c>
    </row>
    <row r="3416" spans="1:10" x14ac:dyDescent="0.25">
      <c r="A3416" s="1" t="s">
        <v>3415</v>
      </c>
      <c r="B3416">
        <v>393.75</v>
      </c>
      <c r="C3416">
        <v>20.584240000000001</v>
      </c>
      <c r="D3416">
        <v>58</v>
      </c>
      <c r="E3416">
        <v>0</v>
      </c>
      <c r="F3416">
        <v>0</v>
      </c>
      <c r="G3416">
        <v>60</v>
      </c>
      <c r="H3416" t="s">
        <v>10875</v>
      </c>
      <c r="I3416">
        <v>526.6875</v>
      </c>
      <c r="J3416" s="3">
        <f t="shared" si="53"/>
        <v>43746.759700949071</v>
      </c>
    </row>
    <row r="3417" spans="1:10" x14ac:dyDescent="0.25">
      <c r="A3417" s="1" t="s">
        <v>3416</v>
      </c>
      <c r="B3417">
        <v>393.75</v>
      </c>
      <c r="C3417">
        <v>20.584240000000001</v>
      </c>
      <c r="D3417">
        <v>58</v>
      </c>
      <c r="E3417">
        <v>0</v>
      </c>
      <c r="F3417">
        <v>0</v>
      </c>
      <c r="G3417">
        <v>57</v>
      </c>
      <c r="H3417" t="s">
        <v>10876</v>
      </c>
      <c r="I3417">
        <v>526.6875</v>
      </c>
      <c r="J3417" s="3">
        <f t="shared" si="53"/>
        <v>43746.759772708327</v>
      </c>
    </row>
    <row r="3418" spans="1:10" x14ac:dyDescent="0.25">
      <c r="A3418" s="1" t="s">
        <v>3417</v>
      </c>
      <c r="B3418">
        <v>393.75</v>
      </c>
      <c r="C3418">
        <v>20.584240000000001</v>
      </c>
      <c r="D3418">
        <v>58</v>
      </c>
      <c r="E3418">
        <v>0</v>
      </c>
      <c r="F3418">
        <v>0</v>
      </c>
      <c r="G3418">
        <v>62</v>
      </c>
      <c r="H3418" t="s">
        <v>10877</v>
      </c>
      <c r="I3418">
        <v>526.6875</v>
      </c>
      <c r="J3418" s="3">
        <f t="shared" si="53"/>
        <v>43746.759856180557</v>
      </c>
    </row>
    <row r="3419" spans="1:10" x14ac:dyDescent="0.25">
      <c r="A3419" s="1" t="s">
        <v>3418</v>
      </c>
      <c r="B3419">
        <v>393.75</v>
      </c>
      <c r="C3419">
        <v>20.584240000000001</v>
      </c>
      <c r="D3419">
        <v>58</v>
      </c>
      <c r="E3419">
        <v>0</v>
      </c>
      <c r="F3419">
        <v>0</v>
      </c>
      <c r="G3419">
        <v>60</v>
      </c>
      <c r="H3419" t="s">
        <v>10878</v>
      </c>
      <c r="I3419">
        <v>526.6875</v>
      </c>
      <c r="J3419" s="3">
        <f t="shared" si="53"/>
        <v>43746.759927719904</v>
      </c>
    </row>
    <row r="3420" spans="1:10" x14ac:dyDescent="0.25">
      <c r="A3420" s="1" t="s">
        <v>3419</v>
      </c>
      <c r="B3420">
        <v>393.75</v>
      </c>
      <c r="C3420">
        <v>20.531590000000001</v>
      </c>
      <c r="D3420">
        <v>59</v>
      </c>
      <c r="E3420">
        <v>0</v>
      </c>
      <c r="F3420">
        <v>0</v>
      </c>
      <c r="G3420">
        <v>56</v>
      </c>
      <c r="H3420" t="s">
        <v>10879</v>
      </c>
      <c r="I3420">
        <v>526.6875</v>
      </c>
      <c r="J3420" s="3">
        <f t="shared" si="53"/>
        <v>43746.759999131937</v>
      </c>
    </row>
    <row r="3421" spans="1:10" x14ac:dyDescent="0.25">
      <c r="A3421" s="1" t="s">
        <v>3420</v>
      </c>
      <c r="B3421">
        <v>393.75</v>
      </c>
      <c r="C3421">
        <v>20.531590000000001</v>
      </c>
      <c r="D3421">
        <v>59</v>
      </c>
      <c r="E3421">
        <v>0</v>
      </c>
      <c r="F3421">
        <v>0</v>
      </c>
      <c r="G3421">
        <v>56</v>
      </c>
      <c r="H3421" t="s">
        <v>10880</v>
      </c>
      <c r="I3421">
        <v>526.5</v>
      </c>
      <c r="J3421" s="3">
        <f t="shared" si="53"/>
        <v>43746.7600824537</v>
      </c>
    </row>
    <row r="3422" spans="1:10" x14ac:dyDescent="0.25">
      <c r="A3422" s="1" t="s">
        <v>3421</v>
      </c>
      <c r="B3422">
        <v>393.75</v>
      </c>
      <c r="C3422">
        <v>20.531590000000001</v>
      </c>
      <c r="D3422">
        <v>59</v>
      </c>
      <c r="E3422">
        <v>0</v>
      </c>
      <c r="F3422">
        <v>0</v>
      </c>
      <c r="G3422">
        <v>54</v>
      </c>
      <c r="H3422" t="s">
        <v>10881</v>
      </c>
      <c r="I3422">
        <v>526.6875</v>
      </c>
      <c r="J3422" s="3">
        <f t="shared" si="53"/>
        <v>43746.760154212963</v>
      </c>
    </row>
    <row r="3423" spans="1:10" x14ac:dyDescent="0.25">
      <c r="A3423" s="1" t="s">
        <v>3422</v>
      </c>
      <c r="B3423">
        <v>393.75</v>
      </c>
      <c r="C3423">
        <v>20.531590000000001</v>
      </c>
      <c r="D3423">
        <v>59</v>
      </c>
      <c r="E3423">
        <v>0</v>
      </c>
      <c r="F3423">
        <v>0</v>
      </c>
      <c r="G3423">
        <v>56</v>
      </c>
      <c r="H3423" t="s">
        <v>10882</v>
      </c>
      <c r="I3423">
        <v>526.6875</v>
      </c>
      <c r="J3423" s="3">
        <f t="shared" si="53"/>
        <v>43746.760238009258</v>
      </c>
    </row>
    <row r="3424" spans="1:10" x14ac:dyDescent="0.25">
      <c r="A3424" s="1" t="s">
        <v>3423</v>
      </c>
      <c r="B3424">
        <v>393.75</v>
      </c>
      <c r="C3424">
        <v>20.584240000000001</v>
      </c>
      <c r="D3424">
        <v>61</v>
      </c>
      <c r="E3424">
        <v>0</v>
      </c>
      <c r="F3424">
        <v>0</v>
      </c>
      <c r="G3424">
        <v>58</v>
      </c>
      <c r="H3424" t="s">
        <v>10883</v>
      </c>
      <c r="I3424">
        <v>526.6875</v>
      </c>
      <c r="J3424" s="3">
        <f t="shared" si="53"/>
        <v>43746.760309305551</v>
      </c>
    </row>
    <row r="3425" spans="1:10" x14ac:dyDescent="0.25">
      <c r="A3425" s="1" t="s">
        <v>3424</v>
      </c>
      <c r="B3425">
        <v>393.75</v>
      </c>
      <c r="C3425">
        <v>20.584240000000001</v>
      </c>
      <c r="D3425">
        <v>61</v>
      </c>
      <c r="E3425">
        <v>0</v>
      </c>
      <c r="F3425">
        <v>0</v>
      </c>
      <c r="G3425">
        <v>56</v>
      </c>
      <c r="H3425" t="s">
        <v>10884</v>
      </c>
      <c r="I3425">
        <v>526.6875</v>
      </c>
      <c r="J3425" s="3">
        <f t="shared" si="53"/>
        <v>43746.760380821761</v>
      </c>
    </row>
    <row r="3426" spans="1:10" x14ac:dyDescent="0.25">
      <c r="A3426" s="1" t="s">
        <v>3425</v>
      </c>
      <c r="B3426">
        <v>393.75</v>
      </c>
      <c r="C3426">
        <v>20.531590000000001</v>
      </c>
      <c r="D3426">
        <v>61</v>
      </c>
      <c r="E3426">
        <v>0</v>
      </c>
      <c r="F3426">
        <v>0</v>
      </c>
      <c r="G3426">
        <v>60</v>
      </c>
      <c r="H3426" t="s">
        <v>10885</v>
      </c>
      <c r="I3426">
        <v>526.6875</v>
      </c>
      <c r="J3426" s="3">
        <f t="shared" si="53"/>
        <v>43746.760452245369</v>
      </c>
    </row>
    <row r="3427" spans="1:10" x14ac:dyDescent="0.25">
      <c r="A3427" s="1" t="s">
        <v>3426</v>
      </c>
      <c r="B3427">
        <v>393.75</v>
      </c>
      <c r="C3427">
        <v>20.584240000000001</v>
      </c>
      <c r="D3427">
        <v>61</v>
      </c>
      <c r="E3427">
        <v>0</v>
      </c>
      <c r="F3427">
        <v>0</v>
      </c>
      <c r="G3427">
        <v>58</v>
      </c>
      <c r="H3427" t="s">
        <v>10886</v>
      </c>
      <c r="I3427">
        <v>526.6875</v>
      </c>
      <c r="J3427" s="3">
        <f t="shared" si="53"/>
        <v>43746.760535810179</v>
      </c>
    </row>
    <row r="3428" spans="1:10" x14ac:dyDescent="0.25">
      <c r="A3428" s="1" t="s">
        <v>3427</v>
      </c>
      <c r="B3428">
        <v>393.75</v>
      </c>
      <c r="C3428">
        <v>20.531590000000001</v>
      </c>
      <c r="D3428">
        <v>61</v>
      </c>
      <c r="E3428">
        <v>0</v>
      </c>
      <c r="F3428">
        <v>0</v>
      </c>
      <c r="G3428">
        <v>48</v>
      </c>
      <c r="H3428" t="s">
        <v>10887</v>
      </c>
      <c r="I3428">
        <v>526.6875</v>
      </c>
      <c r="J3428" s="3">
        <f t="shared" si="53"/>
        <v>43746.760619479166</v>
      </c>
    </row>
    <row r="3429" spans="1:10" x14ac:dyDescent="0.25">
      <c r="A3429" s="1" t="s">
        <v>3428</v>
      </c>
      <c r="B3429">
        <v>412.5</v>
      </c>
      <c r="C3429">
        <v>20.584240000000001</v>
      </c>
      <c r="D3429">
        <v>61</v>
      </c>
      <c r="E3429">
        <v>0</v>
      </c>
      <c r="F3429">
        <v>0</v>
      </c>
      <c r="G3429">
        <v>59</v>
      </c>
      <c r="H3429" t="s">
        <v>10888</v>
      </c>
      <c r="I3429">
        <v>532.125</v>
      </c>
      <c r="J3429" s="3">
        <f t="shared" si="53"/>
        <v>43746.760690879622</v>
      </c>
    </row>
    <row r="3430" spans="1:10" x14ac:dyDescent="0.25">
      <c r="A3430" s="1" t="s">
        <v>3429</v>
      </c>
      <c r="B3430">
        <v>393.75</v>
      </c>
      <c r="C3430">
        <v>20.584240000000001</v>
      </c>
      <c r="D3430">
        <v>61</v>
      </c>
      <c r="E3430">
        <v>0</v>
      </c>
      <c r="F3430">
        <v>0</v>
      </c>
      <c r="G3430">
        <v>54</v>
      </c>
      <c r="H3430" t="s">
        <v>10889</v>
      </c>
      <c r="I3430">
        <v>526.6875</v>
      </c>
      <c r="J3430" s="3">
        <f t="shared" si="53"/>
        <v>43746.760774421295</v>
      </c>
    </row>
    <row r="3431" spans="1:10" x14ac:dyDescent="0.25">
      <c r="A3431" s="1" t="s">
        <v>3430</v>
      </c>
      <c r="B3431">
        <v>393.75</v>
      </c>
      <c r="C3431">
        <v>20.531590000000001</v>
      </c>
      <c r="D3431">
        <v>61</v>
      </c>
      <c r="E3431">
        <v>0</v>
      </c>
      <c r="F3431">
        <v>0</v>
      </c>
      <c r="G3431">
        <v>59</v>
      </c>
      <c r="H3431" t="s">
        <v>10890</v>
      </c>
      <c r="I3431">
        <v>526.6875</v>
      </c>
      <c r="J3431" s="3">
        <f t="shared" si="53"/>
        <v>43746.760845624995</v>
      </c>
    </row>
    <row r="3432" spans="1:10" x14ac:dyDescent="0.25">
      <c r="A3432" s="1" t="s">
        <v>3431</v>
      </c>
      <c r="B3432">
        <v>393.75</v>
      </c>
      <c r="C3432">
        <v>20.584240000000001</v>
      </c>
      <c r="D3432">
        <v>60</v>
      </c>
      <c r="E3432">
        <v>0</v>
      </c>
      <c r="F3432">
        <v>0</v>
      </c>
      <c r="G3432">
        <v>52</v>
      </c>
      <c r="H3432" t="s">
        <v>10891</v>
      </c>
      <c r="I3432">
        <v>526.6875</v>
      </c>
      <c r="J3432" s="3">
        <f t="shared" si="53"/>
        <v>43746.760917499996</v>
      </c>
    </row>
    <row r="3433" spans="1:10" x14ac:dyDescent="0.25">
      <c r="A3433" s="1" t="s">
        <v>3432</v>
      </c>
      <c r="B3433">
        <v>393.75</v>
      </c>
      <c r="C3433">
        <v>20.531590000000001</v>
      </c>
      <c r="D3433">
        <v>61</v>
      </c>
      <c r="E3433">
        <v>0</v>
      </c>
      <c r="F3433">
        <v>0</v>
      </c>
      <c r="G3433">
        <v>55</v>
      </c>
      <c r="H3433" t="s">
        <v>10892</v>
      </c>
      <c r="I3433">
        <v>526.6875</v>
      </c>
      <c r="J3433" s="3">
        <f t="shared" si="53"/>
        <v>43746.760989016206</v>
      </c>
    </row>
    <row r="3434" spans="1:10" x14ac:dyDescent="0.25">
      <c r="A3434" s="1" t="s">
        <v>3433</v>
      </c>
      <c r="B3434">
        <v>393.75</v>
      </c>
      <c r="C3434">
        <v>20.584240000000001</v>
      </c>
      <c r="D3434">
        <v>60</v>
      </c>
      <c r="E3434">
        <v>0</v>
      </c>
      <c r="F3434">
        <v>0</v>
      </c>
      <c r="G3434">
        <v>54</v>
      </c>
      <c r="H3434" t="s">
        <v>10893</v>
      </c>
      <c r="I3434">
        <v>526.6875</v>
      </c>
      <c r="J3434" s="3">
        <f t="shared" si="53"/>
        <v>43746.761060231474</v>
      </c>
    </row>
    <row r="3435" spans="1:10" x14ac:dyDescent="0.25">
      <c r="A3435" s="1" t="s">
        <v>3434</v>
      </c>
      <c r="B3435">
        <v>393.75</v>
      </c>
      <c r="C3435">
        <v>20.584240000000001</v>
      </c>
      <c r="D3435">
        <v>60</v>
      </c>
      <c r="E3435">
        <v>0</v>
      </c>
      <c r="F3435">
        <v>0</v>
      </c>
      <c r="G3435">
        <v>61</v>
      </c>
      <c r="H3435" t="s">
        <v>10894</v>
      </c>
      <c r="I3435">
        <v>526.5</v>
      </c>
      <c r="J3435" s="3">
        <f t="shared" si="53"/>
        <v>43746.761132083331</v>
      </c>
    </row>
    <row r="3436" spans="1:10" x14ac:dyDescent="0.25">
      <c r="A3436" s="1" t="s">
        <v>3435</v>
      </c>
      <c r="B3436">
        <v>393.75</v>
      </c>
      <c r="C3436">
        <v>20.584240000000001</v>
      </c>
      <c r="D3436">
        <v>60</v>
      </c>
      <c r="E3436">
        <v>0</v>
      </c>
      <c r="F3436">
        <v>0</v>
      </c>
      <c r="G3436">
        <v>59</v>
      </c>
      <c r="H3436" t="s">
        <v>10895</v>
      </c>
      <c r="I3436">
        <v>526.6875</v>
      </c>
      <c r="J3436" s="3">
        <f t="shared" si="53"/>
        <v>43746.76122768518</v>
      </c>
    </row>
    <row r="3437" spans="1:10" x14ac:dyDescent="0.25">
      <c r="A3437" s="1" t="s">
        <v>3436</v>
      </c>
      <c r="B3437">
        <v>393.75</v>
      </c>
      <c r="C3437">
        <v>20.584240000000001</v>
      </c>
      <c r="D3437">
        <v>58</v>
      </c>
      <c r="E3437">
        <v>0</v>
      </c>
      <c r="F3437">
        <v>0</v>
      </c>
      <c r="G3437">
        <v>54</v>
      </c>
      <c r="H3437" t="s">
        <v>10896</v>
      </c>
      <c r="I3437">
        <v>526.6875</v>
      </c>
      <c r="J3437" s="3">
        <f t="shared" si="53"/>
        <v>43746.761303460647</v>
      </c>
    </row>
    <row r="3438" spans="1:10" x14ac:dyDescent="0.25">
      <c r="A3438" s="1" t="s">
        <v>3437</v>
      </c>
      <c r="B3438">
        <v>393.75</v>
      </c>
      <c r="C3438">
        <v>20.584240000000001</v>
      </c>
      <c r="D3438">
        <v>60</v>
      </c>
      <c r="E3438">
        <v>0</v>
      </c>
      <c r="F3438">
        <v>0</v>
      </c>
      <c r="G3438">
        <v>65</v>
      </c>
      <c r="H3438" t="s">
        <v>10897</v>
      </c>
      <c r="I3438">
        <v>526.6875</v>
      </c>
      <c r="J3438" s="3">
        <f t="shared" si="53"/>
        <v>43746.761382418983</v>
      </c>
    </row>
    <row r="3439" spans="1:10" x14ac:dyDescent="0.25">
      <c r="A3439" s="1" t="s">
        <v>3438</v>
      </c>
      <c r="B3439">
        <v>393.75</v>
      </c>
      <c r="C3439">
        <v>20.584240000000001</v>
      </c>
      <c r="D3439">
        <v>60</v>
      </c>
      <c r="E3439">
        <v>0</v>
      </c>
      <c r="F3439">
        <v>0</v>
      </c>
      <c r="G3439">
        <v>69</v>
      </c>
      <c r="H3439" t="s">
        <v>10898</v>
      </c>
      <c r="I3439">
        <v>526.6875</v>
      </c>
      <c r="J3439" s="3">
        <f t="shared" si="53"/>
        <v>43746.7614540625</v>
      </c>
    </row>
    <row r="3440" spans="1:10" x14ac:dyDescent="0.25">
      <c r="A3440" s="1" t="s">
        <v>3439</v>
      </c>
      <c r="B3440">
        <v>393.75</v>
      </c>
      <c r="C3440">
        <v>20.531590000000001</v>
      </c>
      <c r="D3440">
        <v>60</v>
      </c>
      <c r="E3440">
        <v>0</v>
      </c>
      <c r="F3440">
        <v>0</v>
      </c>
      <c r="G3440">
        <v>59</v>
      </c>
      <c r="H3440" t="s">
        <v>10899</v>
      </c>
      <c r="I3440">
        <v>526.6875</v>
      </c>
      <c r="J3440" s="3">
        <f t="shared" si="53"/>
        <v>43746.761537523147</v>
      </c>
    </row>
    <row r="3441" spans="1:10" x14ac:dyDescent="0.25">
      <c r="A3441" s="1" t="s">
        <v>3440</v>
      </c>
      <c r="B3441">
        <v>393.75</v>
      </c>
      <c r="C3441">
        <v>20.478950000000001</v>
      </c>
      <c r="D3441">
        <v>61</v>
      </c>
      <c r="E3441">
        <v>0</v>
      </c>
      <c r="F3441">
        <v>0</v>
      </c>
      <c r="G3441">
        <v>60</v>
      </c>
      <c r="H3441" t="s">
        <v>10900</v>
      </c>
      <c r="I3441">
        <v>526.6875</v>
      </c>
      <c r="J3441" s="3">
        <f t="shared" si="53"/>
        <v>43746.761609039349</v>
      </c>
    </row>
    <row r="3442" spans="1:10" x14ac:dyDescent="0.25">
      <c r="A3442" s="1" t="s">
        <v>3441</v>
      </c>
      <c r="B3442">
        <v>412.5</v>
      </c>
      <c r="C3442">
        <v>20.531590000000001</v>
      </c>
      <c r="D3442">
        <v>61</v>
      </c>
      <c r="E3442">
        <v>0</v>
      </c>
      <c r="F3442">
        <v>0</v>
      </c>
      <c r="G3442">
        <v>53</v>
      </c>
      <c r="H3442" t="s">
        <v>10901</v>
      </c>
      <c r="I3442">
        <v>532.3125</v>
      </c>
      <c r="J3442" s="3">
        <f t="shared" si="53"/>
        <v>43746.761680601849</v>
      </c>
    </row>
    <row r="3443" spans="1:10" x14ac:dyDescent="0.25">
      <c r="A3443" s="1" t="s">
        <v>3442</v>
      </c>
      <c r="B3443">
        <v>393.75</v>
      </c>
      <c r="C3443">
        <v>20.584240000000001</v>
      </c>
      <c r="D3443">
        <v>61</v>
      </c>
      <c r="E3443">
        <v>0</v>
      </c>
      <c r="F3443">
        <v>0</v>
      </c>
      <c r="G3443">
        <v>61</v>
      </c>
      <c r="H3443" t="s">
        <v>10902</v>
      </c>
      <c r="I3443">
        <v>526.6875</v>
      </c>
      <c r="J3443" s="3">
        <f t="shared" si="53"/>
        <v>43746.761763923605</v>
      </c>
    </row>
    <row r="3444" spans="1:10" x14ac:dyDescent="0.25">
      <c r="A3444" s="1" t="s">
        <v>3443</v>
      </c>
      <c r="B3444">
        <v>393.75</v>
      </c>
      <c r="C3444">
        <v>20.531590000000001</v>
      </c>
      <c r="D3444">
        <v>61</v>
      </c>
      <c r="E3444">
        <v>0</v>
      </c>
      <c r="F3444">
        <v>0</v>
      </c>
      <c r="G3444">
        <v>58</v>
      </c>
      <c r="H3444" t="s">
        <v>10903</v>
      </c>
      <c r="I3444">
        <v>526.6875</v>
      </c>
      <c r="J3444" s="3">
        <f t="shared" si="53"/>
        <v>43746.761835682868</v>
      </c>
    </row>
    <row r="3445" spans="1:10" x14ac:dyDescent="0.25">
      <c r="A3445" s="1" t="s">
        <v>3444</v>
      </c>
      <c r="B3445">
        <v>425</v>
      </c>
      <c r="C3445">
        <v>20.584240000000001</v>
      </c>
      <c r="D3445">
        <v>62</v>
      </c>
      <c r="E3445">
        <v>0</v>
      </c>
      <c r="F3445">
        <v>0</v>
      </c>
      <c r="G3445">
        <v>61</v>
      </c>
      <c r="H3445" t="s">
        <v>10904</v>
      </c>
      <c r="I3445">
        <v>536.0625</v>
      </c>
      <c r="J3445" s="3">
        <f t="shared" si="53"/>
        <v>43746.761919131946</v>
      </c>
    </row>
    <row r="3446" spans="1:10" x14ac:dyDescent="0.25">
      <c r="A3446" s="1" t="s">
        <v>3445</v>
      </c>
      <c r="B3446">
        <v>393.75</v>
      </c>
      <c r="C3446">
        <v>20.584240000000001</v>
      </c>
      <c r="D3446">
        <v>61</v>
      </c>
      <c r="E3446">
        <v>0</v>
      </c>
      <c r="F3446">
        <v>0</v>
      </c>
      <c r="G3446">
        <v>54</v>
      </c>
      <c r="H3446" t="s">
        <v>10905</v>
      </c>
      <c r="I3446">
        <v>526.5</v>
      </c>
      <c r="J3446" s="3">
        <f t="shared" si="53"/>
        <v>43746.761990636573</v>
      </c>
    </row>
    <row r="3447" spans="1:10" x14ac:dyDescent="0.25">
      <c r="A3447" s="1" t="s">
        <v>3446</v>
      </c>
      <c r="B3447">
        <v>393.75</v>
      </c>
      <c r="C3447">
        <v>20.584240000000001</v>
      </c>
      <c r="D3447">
        <v>60</v>
      </c>
      <c r="E3447">
        <v>0</v>
      </c>
      <c r="F3447">
        <v>0</v>
      </c>
      <c r="G3447">
        <v>57</v>
      </c>
      <c r="H3447" t="s">
        <v>10906</v>
      </c>
      <c r="I3447">
        <v>526.6875</v>
      </c>
      <c r="J3447" s="3">
        <f t="shared" si="53"/>
        <v>43746.76206217592</v>
      </c>
    </row>
    <row r="3448" spans="1:10" x14ac:dyDescent="0.25">
      <c r="A3448" s="1" t="s">
        <v>3447</v>
      </c>
      <c r="B3448">
        <v>393.75</v>
      </c>
      <c r="C3448">
        <v>20.531590000000001</v>
      </c>
      <c r="D3448">
        <v>60</v>
      </c>
      <c r="E3448">
        <v>0</v>
      </c>
      <c r="F3448">
        <v>0</v>
      </c>
      <c r="G3448">
        <v>58</v>
      </c>
      <c r="H3448" t="s">
        <v>10907</v>
      </c>
      <c r="I3448">
        <v>526.6875</v>
      </c>
      <c r="J3448" s="3">
        <f t="shared" si="53"/>
        <v>43746.762133703705</v>
      </c>
    </row>
    <row r="3449" spans="1:10" x14ac:dyDescent="0.25">
      <c r="A3449" s="1" t="s">
        <v>3448</v>
      </c>
      <c r="B3449">
        <v>393.75</v>
      </c>
      <c r="C3449">
        <v>20.584240000000001</v>
      </c>
      <c r="D3449">
        <v>60</v>
      </c>
      <c r="E3449">
        <v>0</v>
      </c>
      <c r="F3449">
        <v>0</v>
      </c>
      <c r="G3449">
        <v>64</v>
      </c>
      <c r="H3449" t="s">
        <v>10908</v>
      </c>
      <c r="I3449">
        <v>526.6875</v>
      </c>
      <c r="J3449" s="3">
        <f t="shared" si="53"/>
        <v>43746.762205451385</v>
      </c>
    </row>
    <row r="3450" spans="1:10" x14ac:dyDescent="0.25">
      <c r="A3450" s="1" t="s">
        <v>3449</v>
      </c>
      <c r="B3450">
        <v>393.75</v>
      </c>
      <c r="C3450">
        <v>20.531590000000001</v>
      </c>
      <c r="D3450">
        <v>60</v>
      </c>
      <c r="E3450">
        <v>0</v>
      </c>
      <c r="F3450">
        <v>0</v>
      </c>
      <c r="G3450">
        <v>55</v>
      </c>
      <c r="H3450" t="s">
        <v>10909</v>
      </c>
      <c r="I3450">
        <v>526.6875</v>
      </c>
      <c r="J3450" s="3">
        <f t="shared" si="53"/>
        <v>43746.762276874993</v>
      </c>
    </row>
    <row r="3451" spans="1:10" x14ac:dyDescent="0.25">
      <c r="A3451" s="1" t="s">
        <v>3450</v>
      </c>
      <c r="B3451">
        <v>393.75</v>
      </c>
      <c r="C3451">
        <v>20.584240000000001</v>
      </c>
      <c r="D3451">
        <v>58</v>
      </c>
      <c r="E3451">
        <v>0</v>
      </c>
      <c r="F3451">
        <v>0</v>
      </c>
      <c r="G3451">
        <v>65</v>
      </c>
      <c r="H3451" t="s">
        <v>10910</v>
      </c>
      <c r="I3451">
        <v>526.6875</v>
      </c>
      <c r="J3451" s="3">
        <f t="shared" si="53"/>
        <v>43746.762348680553</v>
      </c>
    </row>
    <row r="3452" spans="1:10" x14ac:dyDescent="0.25">
      <c r="A3452" s="1" t="s">
        <v>3451</v>
      </c>
      <c r="B3452">
        <v>393.75</v>
      </c>
      <c r="C3452">
        <v>20.584240000000001</v>
      </c>
      <c r="D3452">
        <v>58</v>
      </c>
      <c r="E3452">
        <v>0</v>
      </c>
      <c r="F3452">
        <v>0</v>
      </c>
      <c r="G3452">
        <v>52</v>
      </c>
      <c r="H3452" t="s">
        <v>10911</v>
      </c>
      <c r="I3452">
        <v>526.6875</v>
      </c>
      <c r="J3452" s="3">
        <f t="shared" si="53"/>
        <v>43746.76243185185</v>
      </c>
    </row>
    <row r="3453" spans="1:10" x14ac:dyDescent="0.25">
      <c r="A3453" s="1" t="s">
        <v>3452</v>
      </c>
      <c r="B3453">
        <v>393.75</v>
      </c>
      <c r="C3453">
        <v>20.584240000000001</v>
      </c>
      <c r="D3453">
        <v>58</v>
      </c>
      <c r="E3453">
        <v>0</v>
      </c>
      <c r="F3453">
        <v>0</v>
      </c>
      <c r="G3453">
        <v>63</v>
      </c>
      <c r="H3453" t="s">
        <v>10912</v>
      </c>
      <c r="I3453">
        <v>526.6875</v>
      </c>
      <c r="J3453" s="3">
        <f t="shared" si="53"/>
        <v>43746.762515312497</v>
      </c>
    </row>
    <row r="3454" spans="1:10" x14ac:dyDescent="0.25">
      <c r="A3454" s="1" t="s">
        <v>3453</v>
      </c>
      <c r="B3454">
        <v>393.75</v>
      </c>
      <c r="C3454">
        <v>20.584240000000001</v>
      </c>
      <c r="D3454">
        <v>57</v>
      </c>
      <c r="E3454">
        <v>0</v>
      </c>
      <c r="F3454">
        <v>0</v>
      </c>
      <c r="G3454">
        <v>53</v>
      </c>
      <c r="H3454" t="s">
        <v>10913</v>
      </c>
      <c r="I3454">
        <v>526.6875</v>
      </c>
      <c r="J3454" s="3">
        <f t="shared" si="53"/>
        <v>43746.762586944438</v>
      </c>
    </row>
    <row r="3455" spans="1:10" x14ac:dyDescent="0.25">
      <c r="A3455" s="1" t="s">
        <v>3454</v>
      </c>
      <c r="B3455">
        <v>393.75</v>
      </c>
      <c r="C3455">
        <v>20.531590000000001</v>
      </c>
      <c r="D3455">
        <v>56</v>
      </c>
      <c r="E3455">
        <v>0</v>
      </c>
      <c r="F3455">
        <v>0</v>
      </c>
      <c r="G3455">
        <v>57</v>
      </c>
      <c r="H3455" t="s">
        <v>10914</v>
      </c>
      <c r="I3455">
        <v>526.6875</v>
      </c>
      <c r="J3455" s="3">
        <f t="shared" si="53"/>
        <v>43746.762658495369</v>
      </c>
    </row>
    <row r="3456" spans="1:10" x14ac:dyDescent="0.25">
      <c r="A3456" s="1" t="s">
        <v>3455</v>
      </c>
      <c r="B3456">
        <v>393.75</v>
      </c>
      <c r="C3456">
        <v>20.531590000000001</v>
      </c>
      <c r="D3456">
        <v>56</v>
      </c>
      <c r="E3456">
        <v>0</v>
      </c>
      <c r="F3456">
        <v>0</v>
      </c>
      <c r="G3456">
        <v>58</v>
      </c>
      <c r="H3456" t="s">
        <v>10915</v>
      </c>
      <c r="I3456">
        <v>526.6875</v>
      </c>
      <c r="J3456" s="3">
        <f t="shared" si="53"/>
        <v>43746.762741701386</v>
      </c>
    </row>
    <row r="3457" spans="1:10" x14ac:dyDescent="0.25">
      <c r="A3457" s="1" t="s">
        <v>3456</v>
      </c>
      <c r="B3457">
        <v>393.75</v>
      </c>
      <c r="C3457">
        <v>20.584240000000001</v>
      </c>
      <c r="D3457">
        <v>56</v>
      </c>
      <c r="E3457">
        <v>0</v>
      </c>
      <c r="F3457">
        <v>0</v>
      </c>
      <c r="G3457">
        <v>57</v>
      </c>
      <c r="H3457" t="s">
        <v>10916</v>
      </c>
      <c r="I3457">
        <v>526.6875</v>
      </c>
      <c r="J3457" s="3">
        <f t="shared" si="53"/>
        <v>43746.762813472218</v>
      </c>
    </row>
    <row r="3458" spans="1:10" x14ac:dyDescent="0.25">
      <c r="A3458" s="1" t="s">
        <v>3457</v>
      </c>
      <c r="B3458">
        <v>393.75</v>
      </c>
      <c r="C3458">
        <v>20.584240000000001</v>
      </c>
      <c r="D3458">
        <v>57</v>
      </c>
      <c r="E3458">
        <v>0</v>
      </c>
      <c r="F3458">
        <v>0</v>
      </c>
      <c r="G3458">
        <v>63</v>
      </c>
      <c r="H3458" t="s">
        <v>10917</v>
      </c>
      <c r="I3458">
        <v>526.6875</v>
      </c>
      <c r="J3458" s="3">
        <f t="shared" si="53"/>
        <v>43746.762896944441</v>
      </c>
    </row>
    <row r="3459" spans="1:10" x14ac:dyDescent="0.25">
      <c r="A3459" s="1" t="s">
        <v>3458</v>
      </c>
      <c r="B3459">
        <v>393.75</v>
      </c>
      <c r="C3459">
        <v>20.584240000000001</v>
      </c>
      <c r="D3459">
        <v>56</v>
      </c>
      <c r="E3459">
        <v>0</v>
      </c>
      <c r="F3459">
        <v>0</v>
      </c>
      <c r="G3459">
        <v>63</v>
      </c>
      <c r="H3459" t="s">
        <v>10918</v>
      </c>
      <c r="I3459">
        <v>526.6875</v>
      </c>
      <c r="J3459" s="3">
        <f t="shared" ref="J3459:J3522" si="54">(H3459/86400000)+25569+(7/24)</f>
        <v>43746.76299239583</v>
      </c>
    </row>
    <row r="3460" spans="1:10" x14ac:dyDescent="0.25">
      <c r="A3460" s="1" t="s">
        <v>3459</v>
      </c>
      <c r="B3460">
        <v>393.75</v>
      </c>
      <c r="C3460">
        <v>20.584240000000001</v>
      </c>
      <c r="D3460">
        <v>59</v>
      </c>
      <c r="E3460">
        <v>0</v>
      </c>
      <c r="F3460">
        <v>0</v>
      </c>
      <c r="G3460">
        <v>68</v>
      </c>
      <c r="H3460" t="s">
        <v>10919</v>
      </c>
      <c r="I3460">
        <v>526.6875</v>
      </c>
      <c r="J3460" s="3">
        <f t="shared" si="54"/>
        <v>43746.76306391204</v>
      </c>
    </row>
    <row r="3461" spans="1:10" x14ac:dyDescent="0.25">
      <c r="A3461" s="1" t="s">
        <v>3460</v>
      </c>
      <c r="B3461">
        <v>393.75</v>
      </c>
      <c r="C3461">
        <v>20.531590000000001</v>
      </c>
      <c r="D3461">
        <v>58</v>
      </c>
      <c r="E3461">
        <v>0</v>
      </c>
      <c r="F3461">
        <v>0</v>
      </c>
      <c r="G3461">
        <v>66</v>
      </c>
      <c r="H3461" t="s">
        <v>10920</v>
      </c>
      <c r="I3461">
        <v>526.6875</v>
      </c>
      <c r="J3461" s="3">
        <f t="shared" si="54"/>
        <v>43746.763147349535</v>
      </c>
    </row>
    <row r="3462" spans="1:10" x14ac:dyDescent="0.25">
      <c r="A3462" s="1" t="s">
        <v>3461</v>
      </c>
      <c r="B3462">
        <v>393.75</v>
      </c>
      <c r="C3462">
        <v>20.531590000000001</v>
      </c>
      <c r="D3462">
        <v>57</v>
      </c>
      <c r="E3462">
        <v>0</v>
      </c>
      <c r="F3462">
        <v>0</v>
      </c>
      <c r="G3462">
        <v>70</v>
      </c>
      <c r="H3462" t="s">
        <v>10921</v>
      </c>
      <c r="I3462">
        <v>526.6875</v>
      </c>
      <c r="J3462" s="3">
        <f t="shared" si="54"/>
        <v>43746.763230590273</v>
      </c>
    </row>
    <row r="3463" spans="1:10" x14ac:dyDescent="0.25">
      <c r="A3463" s="1" t="s">
        <v>3462</v>
      </c>
      <c r="B3463">
        <v>393.75</v>
      </c>
      <c r="C3463">
        <v>20.584240000000001</v>
      </c>
      <c r="D3463">
        <v>59</v>
      </c>
      <c r="E3463">
        <v>0</v>
      </c>
      <c r="F3463">
        <v>0</v>
      </c>
      <c r="G3463">
        <v>64</v>
      </c>
      <c r="H3463" t="s">
        <v>10922</v>
      </c>
      <c r="I3463">
        <v>526.6875</v>
      </c>
      <c r="J3463" s="3">
        <f t="shared" si="54"/>
        <v>43746.763326273147</v>
      </c>
    </row>
    <row r="3464" spans="1:10" x14ac:dyDescent="0.25">
      <c r="A3464" s="1" t="s">
        <v>3463</v>
      </c>
      <c r="B3464">
        <v>393.75</v>
      </c>
      <c r="C3464">
        <v>20.584240000000001</v>
      </c>
      <c r="D3464">
        <v>59</v>
      </c>
      <c r="E3464">
        <v>0</v>
      </c>
      <c r="F3464">
        <v>0</v>
      </c>
      <c r="G3464">
        <v>57</v>
      </c>
      <c r="H3464" t="s">
        <v>10923</v>
      </c>
      <c r="I3464">
        <v>526.6875</v>
      </c>
      <c r="J3464" s="3">
        <f t="shared" si="54"/>
        <v>43746.76339792824</v>
      </c>
    </row>
    <row r="3465" spans="1:10" x14ac:dyDescent="0.25">
      <c r="A3465" s="1" t="s">
        <v>3464</v>
      </c>
      <c r="B3465">
        <v>393.75</v>
      </c>
      <c r="C3465">
        <v>20.584240000000001</v>
      </c>
      <c r="D3465">
        <v>59</v>
      </c>
      <c r="E3465">
        <v>0</v>
      </c>
      <c r="F3465">
        <v>0</v>
      </c>
      <c r="G3465">
        <v>61</v>
      </c>
      <c r="H3465" t="s">
        <v>10924</v>
      </c>
      <c r="I3465">
        <v>526.6875</v>
      </c>
      <c r="J3465" s="3">
        <f t="shared" si="54"/>
        <v>43746.763469351848</v>
      </c>
    </row>
    <row r="3466" spans="1:10" x14ac:dyDescent="0.25">
      <c r="A3466" s="1" t="s">
        <v>3465</v>
      </c>
      <c r="B3466">
        <v>412.5</v>
      </c>
      <c r="C3466">
        <v>20.584240000000001</v>
      </c>
      <c r="D3466">
        <v>59</v>
      </c>
      <c r="E3466">
        <v>0</v>
      </c>
      <c r="F3466">
        <v>0</v>
      </c>
      <c r="G3466">
        <v>56</v>
      </c>
      <c r="H3466" t="s">
        <v>10925</v>
      </c>
      <c r="I3466">
        <v>532.3125</v>
      </c>
      <c r="J3466" s="3">
        <f t="shared" si="54"/>
        <v>43746.763540868058</v>
      </c>
    </row>
    <row r="3467" spans="1:10" x14ac:dyDescent="0.25">
      <c r="A3467" s="1" t="s">
        <v>3466</v>
      </c>
      <c r="B3467">
        <v>393.75</v>
      </c>
      <c r="C3467">
        <v>20.584240000000001</v>
      </c>
      <c r="D3467">
        <v>58</v>
      </c>
      <c r="E3467">
        <v>0</v>
      </c>
      <c r="F3467">
        <v>0</v>
      </c>
      <c r="G3467">
        <v>61</v>
      </c>
      <c r="H3467" t="s">
        <v>10926</v>
      </c>
      <c r="I3467">
        <v>526.6875</v>
      </c>
      <c r="J3467" s="3">
        <f t="shared" si="54"/>
        <v>43746.763612048606</v>
      </c>
    </row>
    <row r="3468" spans="1:10" x14ac:dyDescent="0.25">
      <c r="A3468" s="1" t="s">
        <v>3467</v>
      </c>
      <c r="B3468">
        <v>393.75</v>
      </c>
      <c r="C3468">
        <v>20.584240000000001</v>
      </c>
      <c r="D3468">
        <v>58</v>
      </c>
      <c r="E3468">
        <v>0</v>
      </c>
      <c r="F3468">
        <v>0</v>
      </c>
      <c r="G3468">
        <v>61</v>
      </c>
      <c r="H3468" t="s">
        <v>10927</v>
      </c>
      <c r="I3468">
        <v>526.6875</v>
      </c>
      <c r="J3468" s="3">
        <f t="shared" si="54"/>
        <v>43746.763683923607</v>
      </c>
    </row>
    <row r="3469" spans="1:10" x14ac:dyDescent="0.25">
      <c r="A3469" s="1" t="s">
        <v>3468</v>
      </c>
      <c r="B3469">
        <v>393.75</v>
      </c>
      <c r="C3469">
        <v>20.584240000000001</v>
      </c>
      <c r="D3469">
        <v>58</v>
      </c>
      <c r="E3469">
        <v>0</v>
      </c>
      <c r="F3469">
        <v>0</v>
      </c>
      <c r="G3469">
        <v>53</v>
      </c>
      <c r="H3469" t="s">
        <v>10928</v>
      </c>
      <c r="I3469">
        <v>526.5</v>
      </c>
      <c r="J3469" s="3">
        <f t="shared" si="54"/>
        <v>43746.763755578701</v>
      </c>
    </row>
    <row r="3470" spans="1:10" x14ac:dyDescent="0.25">
      <c r="A3470" s="1" t="s">
        <v>3469</v>
      </c>
      <c r="B3470">
        <v>393.75</v>
      </c>
      <c r="C3470">
        <v>20.584240000000001</v>
      </c>
      <c r="D3470">
        <v>59</v>
      </c>
      <c r="E3470">
        <v>0</v>
      </c>
      <c r="F3470">
        <v>0</v>
      </c>
      <c r="G3470">
        <v>53</v>
      </c>
      <c r="H3470" t="s">
        <v>10929</v>
      </c>
      <c r="I3470">
        <v>526.6875</v>
      </c>
      <c r="J3470" s="3">
        <f t="shared" si="54"/>
        <v>43746.763826874994</v>
      </c>
    </row>
    <row r="3471" spans="1:10" x14ac:dyDescent="0.25">
      <c r="A3471" s="1" t="s">
        <v>3470</v>
      </c>
      <c r="B3471">
        <v>393.75</v>
      </c>
      <c r="C3471">
        <v>20.584240000000001</v>
      </c>
      <c r="D3471">
        <v>59</v>
      </c>
      <c r="E3471">
        <v>0</v>
      </c>
      <c r="F3471">
        <v>0</v>
      </c>
      <c r="G3471">
        <v>59</v>
      </c>
      <c r="H3471" t="s">
        <v>10930</v>
      </c>
      <c r="I3471">
        <v>526.6875</v>
      </c>
      <c r="J3471" s="3">
        <f t="shared" si="54"/>
        <v>43746.763898518511</v>
      </c>
    </row>
    <row r="3472" spans="1:10" x14ac:dyDescent="0.25">
      <c r="A3472" s="1" t="s">
        <v>3471</v>
      </c>
      <c r="B3472">
        <v>393.75</v>
      </c>
      <c r="C3472">
        <v>20.584240000000001</v>
      </c>
      <c r="D3472">
        <v>58</v>
      </c>
      <c r="E3472">
        <v>0</v>
      </c>
      <c r="F3472">
        <v>0</v>
      </c>
      <c r="G3472">
        <v>58</v>
      </c>
      <c r="H3472" t="s">
        <v>10931</v>
      </c>
      <c r="I3472">
        <v>526.6875</v>
      </c>
      <c r="J3472" s="3">
        <f t="shared" si="54"/>
        <v>43746.763970150459</v>
      </c>
    </row>
    <row r="3473" spans="1:10" x14ac:dyDescent="0.25">
      <c r="A3473" s="1" t="s">
        <v>3472</v>
      </c>
      <c r="B3473">
        <v>393.75</v>
      </c>
      <c r="C3473">
        <v>20.584240000000001</v>
      </c>
      <c r="D3473">
        <v>58</v>
      </c>
      <c r="E3473">
        <v>0</v>
      </c>
      <c r="F3473">
        <v>0</v>
      </c>
      <c r="G3473">
        <v>52</v>
      </c>
      <c r="H3473" t="s">
        <v>10932</v>
      </c>
      <c r="I3473">
        <v>526.6875</v>
      </c>
      <c r="J3473" s="3">
        <f t="shared" si="54"/>
        <v>43746.764053611107</v>
      </c>
    </row>
    <row r="3474" spans="1:10" x14ac:dyDescent="0.25">
      <c r="A3474" s="1" t="s">
        <v>3473</v>
      </c>
      <c r="B3474">
        <v>393.75</v>
      </c>
      <c r="C3474">
        <v>20.478950000000001</v>
      </c>
      <c r="D3474">
        <v>58</v>
      </c>
      <c r="E3474">
        <v>0</v>
      </c>
      <c r="F3474">
        <v>0</v>
      </c>
      <c r="G3474">
        <v>56</v>
      </c>
      <c r="H3474" t="s">
        <v>10933</v>
      </c>
      <c r="I3474">
        <v>526.5</v>
      </c>
      <c r="J3474" s="3">
        <f t="shared" si="54"/>
        <v>43746.764125254624</v>
      </c>
    </row>
    <row r="3475" spans="1:10" x14ac:dyDescent="0.25">
      <c r="A3475" s="1" t="s">
        <v>3474</v>
      </c>
      <c r="B3475">
        <v>393.75</v>
      </c>
      <c r="C3475">
        <v>20.584240000000001</v>
      </c>
      <c r="D3475">
        <v>58</v>
      </c>
      <c r="E3475">
        <v>0</v>
      </c>
      <c r="F3475">
        <v>0</v>
      </c>
      <c r="G3475">
        <v>57</v>
      </c>
      <c r="H3475" t="s">
        <v>10934</v>
      </c>
      <c r="I3475">
        <v>526.6875</v>
      </c>
      <c r="J3475" s="3">
        <f t="shared" si="54"/>
        <v>43746.764196759257</v>
      </c>
    </row>
    <row r="3476" spans="1:10" x14ac:dyDescent="0.25">
      <c r="A3476" s="1" t="s">
        <v>3475</v>
      </c>
      <c r="B3476">
        <v>393.75</v>
      </c>
      <c r="C3476">
        <v>20.584240000000001</v>
      </c>
      <c r="D3476">
        <v>59</v>
      </c>
      <c r="E3476">
        <v>0</v>
      </c>
      <c r="F3476">
        <v>0</v>
      </c>
      <c r="G3476">
        <v>64</v>
      </c>
      <c r="H3476" t="s">
        <v>10935</v>
      </c>
      <c r="I3476">
        <v>526.5</v>
      </c>
      <c r="J3476" s="3">
        <f t="shared" si="54"/>
        <v>43746.76426841435</v>
      </c>
    </row>
    <row r="3477" spans="1:10" x14ac:dyDescent="0.25">
      <c r="A3477" s="1" t="s">
        <v>3476</v>
      </c>
      <c r="B3477">
        <v>393.75</v>
      </c>
      <c r="C3477">
        <v>20.584240000000001</v>
      </c>
      <c r="D3477">
        <v>60</v>
      </c>
      <c r="E3477">
        <v>0</v>
      </c>
      <c r="F3477">
        <v>0</v>
      </c>
      <c r="G3477">
        <v>60</v>
      </c>
      <c r="H3477" t="s">
        <v>10936</v>
      </c>
      <c r="I3477">
        <v>526.6875</v>
      </c>
      <c r="J3477" s="3">
        <f t="shared" si="54"/>
        <v>43746.764339837966</v>
      </c>
    </row>
    <row r="3478" spans="1:10" x14ac:dyDescent="0.25">
      <c r="A3478" s="1" t="s">
        <v>3477</v>
      </c>
      <c r="B3478">
        <v>393.75</v>
      </c>
      <c r="C3478">
        <v>20.584240000000001</v>
      </c>
      <c r="D3478">
        <v>60</v>
      </c>
      <c r="E3478">
        <v>0</v>
      </c>
      <c r="F3478">
        <v>0</v>
      </c>
      <c r="G3478">
        <v>59</v>
      </c>
      <c r="H3478" t="s">
        <v>10937</v>
      </c>
      <c r="I3478">
        <v>526.6875</v>
      </c>
      <c r="J3478" s="3">
        <f t="shared" si="54"/>
        <v>43746.764423182867</v>
      </c>
    </row>
    <row r="3479" spans="1:10" x14ac:dyDescent="0.25">
      <c r="A3479" s="1" t="s">
        <v>3478</v>
      </c>
      <c r="B3479">
        <v>393.75</v>
      </c>
      <c r="C3479">
        <v>20.531590000000001</v>
      </c>
      <c r="D3479">
        <v>60</v>
      </c>
      <c r="E3479">
        <v>0</v>
      </c>
      <c r="F3479">
        <v>0</v>
      </c>
      <c r="G3479">
        <v>59</v>
      </c>
      <c r="H3479" t="s">
        <v>10938</v>
      </c>
      <c r="I3479">
        <v>526.6875</v>
      </c>
      <c r="J3479" s="3">
        <f t="shared" si="54"/>
        <v>43746.764507048611</v>
      </c>
    </row>
    <row r="3480" spans="1:10" x14ac:dyDescent="0.25">
      <c r="A3480" s="1" t="s">
        <v>3479</v>
      </c>
      <c r="B3480">
        <v>393.75</v>
      </c>
      <c r="C3480">
        <v>20.478950000000001</v>
      </c>
      <c r="D3480">
        <v>61</v>
      </c>
      <c r="E3480">
        <v>0</v>
      </c>
      <c r="F3480">
        <v>0</v>
      </c>
      <c r="G3480">
        <v>58</v>
      </c>
      <c r="H3480" t="s">
        <v>10939</v>
      </c>
      <c r="I3480">
        <v>526.6875</v>
      </c>
      <c r="J3480" s="3">
        <f t="shared" si="54"/>
        <v>43746.764578391201</v>
      </c>
    </row>
    <row r="3481" spans="1:10" x14ac:dyDescent="0.25">
      <c r="A3481" s="1" t="s">
        <v>3480</v>
      </c>
      <c r="B3481">
        <v>393.75</v>
      </c>
      <c r="C3481">
        <v>20.584240000000001</v>
      </c>
      <c r="D3481">
        <v>61</v>
      </c>
      <c r="E3481">
        <v>0</v>
      </c>
      <c r="F3481">
        <v>0</v>
      </c>
      <c r="G3481">
        <v>60</v>
      </c>
      <c r="H3481" t="s">
        <v>10940</v>
      </c>
      <c r="I3481">
        <v>526.6875</v>
      </c>
      <c r="J3481" s="3">
        <f t="shared" si="54"/>
        <v>43746.764649895827</v>
      </c>
    </row>
    <row r="3482" spans="1:10" x14ac:dyDescent="0.25">
      <c r="A3482" s="1" t="s">
        <v>3481</v>
      </c>
      <c r="B3482">
        <v>393.75</v>
      </c>
      <c r="C3482">
        <v>20.584240000000001</v>
      </c>
      <c r="D3482">
        <v>61</v>
      </c>
      <c r="E3482">
        <v>0</v>
      </c>
      <c r="F3482">
        <v>0</v>
      </c>
      <c r="G3482">
        <v>63</v>
      </c>
      <c r="H3482" t="s">
        <v>10941</v>
      </c>
      <c r="I3482">
        <v>526.6875</v>
      </c>
      <c r="J3482" s="3">
        <f t="shared" si="54"/>
        <v>43746.764721423613</v>
      </c>
    </row>
    <row r="3483" spans="1:10" x14ac:dyDescent="0.25">
      <c r="A3483" s="1" t="s">
        <v>3482</v>
      </c>
      <c r="B3483">
        <v>393.75</v>
      </c>
      <c r="C3483">
        <v>20.584240000000001</v>
      </c>
      <c r="D3483">
        <v>61</v>
      </c>
      <c r="E3483">
        <v>0</v>
      </c>
      <c r="F3483">
        <v>0</v>
      </c>
      <c r="G3483">
        <v>59</v>
      </c>
      <c r="H3483" t="s">
        <v>10942</v>
      </c>
      <c r="I3483">
        <v>526.6875</v>
      </c>
      <c r="J3483" s="3">
        <f t="shared" si="54"/>
        <v>43746.764792951384</v>
      </c>
    </row>
    <row r="3484" spans="1:10" x14ac:dyDescent="0.25">
      <c r="A3484" s="1" t="s">
        <v>3483</v>
      </c>
      <c r="B3484">
        <v>393.75</v>
      </c>
      <c r="C3484">
        <v>20.584240000000001</v>
      </c>
      <c r="D3484">
        <v>61</v>
      </c>
      <c r="E3484">
        <v>0</v>
      </c>
      <c r="F3484">
        <v>0</v>
      </c>
      <c r="G3484">
        <v>56</v>
      </c>
      <c r="H3484" t="s">
        <v>10943</v>
      </c>
      <c r="I3484">
        <v>526.6875</v>
      </c>
      <c r="J3484" s="3">
        <f t="shared" si="54"/>
        <v>43746.764864710647</v>
      </c>
    </row>
    <row r="3485" spans="1:10" x14ac:dyDescent="0.25">
      <c r="A3485" s="1" t="s">
        <v>3484</v>
      </c>
      <c r="B3485">
        <v>418.75</v>
      </c>
      <c r="C3485">
        <v>20.584240000000001</v>
      </c>
      <c r="D3485">
        <v>61</v>
      </c>
      <c r="E3485">
        <v>0</v>
      </c>
      <c r="F3485">
        <v>0</v>
      </c>
      <c r="G3485">
        <v>63</v>
      </c>
      <c r="H3485" t="s">
        <v>10944</v>
      </c>
      <c r="I3485">
        <v>534.1875</v>
      </c>
      <c r="J3485" s="3">
        <f t="shared" si="54"/>
        <v>43746.764935995372</v>
      </c>
    </row>
    <row r="3486" spans="1:10" x14ac:dyDescent="0.25">
      <c r="A3486" s="1" t="s">
        <v>3485</v>
      </c>
      <c r="B3486">
        <v>393.75</v>
      </c>
      <c r="C3486">
        <v>20.584240000000001</v>
      </c>
      <c r="D3486">
        <v>61</v>
      </c>
      <c r="E3486">
        <v>0</v>
      </c>
      <c r="F3486">
        <v>0</v>
      </c>
      <c r="G3486">
        <v>59</v>
      </c>
      <c r="H3486" t="s">
        <v>10945</v>
      </c>
      <c r="I3486">
        <v>526.6875</v>
      </c>
      <c r="J3486" s="3">
        <f t="shared" si="54"/>
        <v>43746.765019456019</v>
      </c>
    </row>
    <row r="3487" spans="1:10" x14ac:dyDescent="0.25">
      <c r="A3487" s="1" t="s">
        <v>3486</v>
      </c>
      <c r="B3487">
        <v>393.75</v>
      </c>
      <c r="C3487">
        <v>20.584240000000001</v>
      </c>
      <c r="D3487">
        <v>61</v>
      </c>
      <c r="E3487">
        <v>0</v>
      </c>
      <c r="F3487">
        <v>0</v>
      </c>
      <c r="G3487">
        <v>64</v>
      </c>
      <c r="H3487" t="s">
        <v>10946</v>
      </c>
      <c r="I3487">
        <v>526.6875</v>
      </c>
      <c r="J3487" s="3">
        <f t="shared" si="54"/>
        <v>43746.765090972222</v>
      </c>
    </row>
    <row r="3488" spans="1:10" x14ac:dyDescent="0.25">
      <c r="A3488" s="1" t="s">
        <v>3487</v>
      </c>
      <c r="B3488">
        <v>393.75</v>
      </c>
      <c r="C3488">
        <v>20.584240000000001</v>
      </c>
      <c r="D3488">
        <v>62</v>
      </c>
      <c r="E3488">
        <v>0</v>
      </c>
      <c r="F3488">
        <v>0</v>
      </c>
      <c r="G3488">
        <v>63</v>
      </c>
      <c r="H3488" t="s">
        <v>10947</v>
      </c>
      <c r="I3488">
        <v>526.6875</v>
      </c>
      <c r="J3488" s="3">
        <f t="shared" si="54"/>
        <v>43746.765174560183</v>
      </c>
    </row>
    <row r="3489" spans="1:10" x14ac:dyDescent="0.25">
      <c r="A3489" s="1" t="s">
        <v>3488</v>
      </c>
      <c r="B3489">
        <v>393.75</v>
      </c>
      <c r="C3489">
        <v>20.584240000000001</v>
      </c>
      <c r="D3489">
        <v>61</v>
      </c>
      <c r="E3489">
        <v>0</v>
      </c>
      <c r="F3489">
        <v>0</v>
      </c>
      <c r="G3489">
        <v>61</v>
      </c>
      <c r="H3489" t="s">
        <v>10948</v>
      </c>
      <c r="I3489">
        <v>526.6875</v>
      </c>
      <c r="J3489" s="3">
        <f t="shared" si="54"/>
        <v>43746.7652462037</v>
      </c>
    </row>
    <row r="3490" spans="1:10" x14ac:dyDescent="0.25">
      <c r="A3490" s="1" t="s">
        <v>3489</v>
      </c>
      <c r="B3490">
        <v>393.75</v>
      </c>
      <c r="C3490">
        <v>20.584240000000001</v>
      </c>
      <c r="D3490">
        <v>61</v>
      </c>
      <c r="E3490">
        <v>0</v>
      </c>
      <c r="F3490">
        <v>0</v>
      </c>
      <c r="G3490">
        <v>57</v>
      </c>
      <c r="H3490" t="s">
        <v>10949</v>
      </c>
      <c r="I3490">
        <v>526.6875</v>
      </c>
      <c r="J3490" s="3">
        <f t="shared" si="54"/>
        <v>43746.76531761574</v>
      </c>
    </row>
    <row r="3491" spans="1:10" x14ac:dyDescent="0.25">
      <c r="A3491" s="1" t="s">
        <v>3490</v>
      </c>
      <c r="B3491">
        <v>393.75</v>
      </c>
      <c r="C3491">
        <v>20.584240000000001</v>
      </c>
      <c r="D3491">
        <v>60</v>
      </c>
      <c r="E3491">
        <v>0</v>
      </c>
      <c r="F3491">
        <v>0</v>
      </c>
      <c r="G3491">
        <v>70</v>
      </c>
      <c r="H3491" t="s">
        <v>10950</v>
      </c>
      <c r="I3491">
        <v>526.5</v>
      </c>
      <c r="J3491" s="3">
        <f t="shared" si="54"/>
        <v>43746.765389131942</v>
      </c>
    </row>
    <row r="3492" spans="1:10" x14ac:dyDescent="0.25">
      <c r="A3492" s="1" t="s">
        <v>3491</v>
      </c>
      <c r="B3492">
        <v>393.75</v>
      </c>
      <c r="C3492">
        <v>20.584240000000001</v>
      </c>
      <c r="D3492">
        <v>63</v>
      </c>
      <c r="E3492">
        <v>0</v>
      </c>
      <c r="F3492">
        <v>0</v>
      </c>
      <c r="G3492">
        <v>74</v>
      </c>
      <c r="H3492" t="s">
        <v>10951</v>
      </c>
      <c r="I3492">
        <v>526.6875</v>
      </c>
      <c r="J3492" s="3">
        <f t="shared" si="54"/>
        <v>43746.765484629628</v>
      </c>
    </row>
    <row r="3493" spans="1:10" x14ac:dyDescent="0.25">
      <c r="A3493" s="1" t="s">
        <v>3492</v>
      </c>
      <c r="B3493">
        <v>393.75</v>
      </c>
      <c r="C3493">
        <v>20.531590000000001</v>
      </c>
      <c r="D3493">
        <v>62</v>
      </c>
      <c r="E3493">
        <v>0</v>
      </c>
      <c r="F3493">
        <v>0</v>
      </c>
      <c r="G3493">
        <v>63</v>
      </c>
      <c r="H3493" t="s">
        <v>10952</v>
      </c>
      <c r="I3493">
        <v>526.6875</v>
      </c>
      <c r="J3493" s="3">
        <f t="shared" si="54"/>
        <v>43746.76555614583</v>
      </c>
    </row>
    <row r="3494" spans="1:10" x14ac:dyDescent="0.25">
      <c r="A3494" s="1" t="s">
        <v>3493</v>
      </c>
      <c r="B3494">
        <v>393.75</v>
      </c>
      <c r="C3494">
        <v>20.531590000000001</v>
      </c>
      <c r="D3494">
        <v>63</v>
      </c>
      <c r="E3494">
        <v>0</v>
      </c>
      <c r="F3494">
        <v>0</v>
      </c>
      <c r="G3494">
        <v>62</v>
      </c>
      <c r="H3494" t="s">
        <v>10953</v>
      </c>
      <c r="I3494">
        <v>526.6875</v>
      </c>
      <c r="J3494" s="3">
        <f t="shared" si="54"/>
        <v>43746.765627685185</v>
      </c>
    </row>
    <row r="3495" spans="1:10" x14ac:dyDescent="0.25">
      <c r="A3495" s="1" t="s">
        <v>3494</v>
      </c>
      <c r="B3495">
        <v>393.75</v>
      </c>
      <c r="C3495">
        <v>20.584240000000001</v>
      </c>
      <c r="D3495">
        <v>63</v>
      </c>
      <c r="E3495">
        <v>0</v>
      </c>
      <c r="F3495">
        <v>0</v>
      </c>
      <c r="G3495">
        <v>64</v>
      </c>
      <c r="H3495" t="s">
        <v>10954</v>
      </c>
      <c r="I3495">
        <v>526.6875</v>
      </c>
      <c r="J3495" s="3">
        <f t="shared" si="54"/>
        <v>43746.765699328702</v>
      </c>
    </row>
    <row r="3496" spans="1:10" x14ac:dyDescent="0.25">
      <c r="A3496" s="1" t="s">
        <v>3495</v>
      </c>
      <c r="B3496">
        <v>393.75</v>
      </c>
      <c r="C3496">
        <v>20.584240000000001</v>
      </c>
      <c r="D3496">
        <v>63</v>
      </c>
      <c r="E3496">
        <v>0</v>
      </c>
      <c r="F3496">
        <v>0</v>
      </c>
      <c r="G3496">
        <v>59</v>
      </c>
      <c r="H3496" t="s">
        <v>10955</v>
      </c>
      <c r="I3496">
        <v>526.6875</v>
      </c>
      <c r="J3496" s="3">
        <f t="shared" si="54"/>
        <v>43746.765785729163</v>
      </c>
    </row>
    <row r="3497" spans="1:10" x14ac:dyDescent="0.25">
      <c r="A3497" s="1" t="s">
        <v>3496</v>
      </c>
      <c r="B3497">
        <v>393.75</v>
      </c>
      <c r="C3497">
        <v>20.584240000000001</v>
      </c>
      <c r="D3497">
        <v>62</v>
      </c>
      <c r="E3497">
        <v>0</v>
      </c>
      <c r="F3497">
        <v>0</v>
      </c>
      <c r="G3497">
        <v>58</v>
      </c>
      <c r="H3497" t="s">
        <v>10956</v>
      </c>
      <c r="I3497">
        <v>526.6875</v>
      </c>
      <c r="J3497" s="3">
        <f t="shared" si="54"/>
        <v>43746.765866319438</v>
      </c>
    </row>
    <row r="3498" spans="1:10" x14ac:dyDescent="0.25">
      <c r="A3498" s="1" t="s">
        <v>3497</v>
      </c>
      <c r="B3498">
        <v>393.75</v>
      </c>
      <c r="C3498">
        <v>20.584240000000001</v>
      </c>
      <c r="D3498">
        <v>61</v>
      </c>
      <c r="E3498">
        <v>0</v>
      </c>
      <c r="F3498">
        <v>0</v>
      </c>
      <c r="G3498">
        <v>65</v>
      </c>
      <c r="H3498" t="s">
        <v>10957</v>
      </c>
      <c r="I3498">
        <v>526.6875</v>
      </c>
      <c r="J3498" s="3">
        <f t="shared" si="54"/>
        <v>43746.765949965273</v>
      </c>
    </row>
    <row r="3499" spans="1:10" x14ac:dyDescent="0.25">
      <c r="A3499" s="1" t="s">
        <v>3498</v>
      </c>
      <c r="B3499">
        <v>393.75</v>
      </c>
      <c r="C3499">
        <v>20.584240000000001</v>
      </c>
      <c r="D3499">
        <v>59</v>
      </c>
      <c r="E3499">
        <v>0</v>
      </c>
      <c r="F3499">
        <v>0</v>
      </c>
      <c r="G3499">
        <v>66</v>
      </c>
      <c r="H3499" t="s">
        <v>10958</v>
      </c>
      <c r="I3499">
        <v>526.6875</v>
      </c>
      <c r="J3499" s="3">
        <f t="shared" si="54"/>
        <v>43746.76602127315</v>
      </c>
    </row>
    <row r="3500" spans="1:10" x14ac:dyDescent="0.25">
      <c r="A3500" s="1" t="s">
        <v>3499</v>
      </c>
      <c r="B3500">
        <v>393.75</v>
      </c>
      <c r="C3500">
        <v>20.531590000000001</v>
      </c>
      <c r="D3500">
        <v>59</v>
      </c>
      <c r="E3500">
        <v>0</v>
      </c>
      <c r="F3500">
        <v>0</v>
      </c>
      <c r="G3500">
        <v>56</v>
      </c>
      <c r="H3500" t="s">
        <v>10959</v>
      </c>
      <c r="I3500">
        <v>526.6875</v>
      </c>
      <c r="J3500" s="3">
        <f t="shared" si="54"/>
        <v>43746.766104722221</v>
      </c>
    </row>
    <row r="3501" spans="1:10" x14ac:dyDescent="0.25">
      <c r="A3501" s="1" t="s">
        <v>3500</v>
      </c>
      <c r="B3501">
        <v>393.75</v>
      </c>
      <c r="C3501">
        <v>20.584240000000001</v>
      </c>
      <c r="D3501">
        <v>59</v>
      </c>
      <c r="E3501">
        <v>0</v>
      </c>
      <c r="F3501">
        <v>0</v>
      </c>
      <c r="G3501">
        <v>61</v>
      </c>
      <c r="H3501" t="s">
        <v>10960</v>
      </c>
      <c r="I3501">
        <v>526.6875</v>
      </c>
      <c r="J3501" s="3">
        <f t="shared" si="54"/>
        <v>43746.766176365738</v>
      </c>
    </row>
    <row r="3502" spans="1:10" x14ac:dyDescent="0.25">
      <c r="A3502" s="1" t="s">
        <v>3501</v>
      </c>
      <c r="B3502">
        <v>393.75</v>
      </c>
      <c r="C3502">
        <v>20.584240000000001</v>
      </c>
      <c r="D3502">
        <v>60</v>
      </c>
      <c r="E3502">
        <v>0</v>
      </c>
      <c r="F3502">
        <v>0</v>
      </c>
      <c r="G3502">
        <v>61</v>
      </c>
      <c r="H3502" t="s">
        <v>10961</v>
      </c>
      <c r="I3502">
        <v>526.6875</v>
      </c>
      <c r="J3502" s="3">
        <f t="shared" si="54"/>
        <v>43746.766259918979</v>
      </c>
    </row>
    <row r="3503" spans="1:10" x14ac:dyDescent="0.25">
      <c r="A3503" s="1" t="s">
        <v>3502</v>
      </c>
      <c r="B3503">
        <v>418.75</v>
      </c>
      <c r="C3503">
        <v>20.531590000000001</v>
      </c>
      <c r="D3503">
        <v>62</v>
      </c>
      <c r="E3503">
        <v>0</v>
      </c>
      <c r="F3503">
        <v>0</v>
      </c>
      <c r="G3503">
        <v>62</v>
      </c>
      <c r="H3503" t="s">
        <v>10962</v>
      </c>
      <c r="I3503">
        <v>534.375</v>
      </c>
      <c r="J3503" s="3">
        <f t="shared" si="54"/>
        <v>43746.766331435181</v>
      </c>
    </row>
    <row r="3504" spans="1:10" x14ac:dyDescent="0.25">
      <c r="A3504" s="1" t="s">
        <v>3503</v>
      </c>
      <c r="B3504">
        <v>393.75</v>
      </c>
      <c r="C3504">
        <v>20.584240000000001</v>
      </c>
      <c r="D3504">
        <v>61</v>
      </c>
      <c r="E3504">
        <v>0</v>
      </c>
      <c r="F3504">
        <v>0</v>
      </c>
      <c r="G3504">
        <v>57</v>
      </c>
      <c r="H3504" t="s">
        <v>10963</v>
      </c>
      <c r="I3504">
        <v>526.6875</v>
      </c>
      <c r="J3504" s="3">
        <f t="shared" si="54"/>
        <v>43746.766402986112</v>
      </c>
    </row>
    <row r="3505" spans="1:10" x14ac:dyDescent="0.25">
      <c r="A3505" s="1" t="s">
        <v>3504</v>
      </c>
      <c r="B3505">
        <v>393.75</v>
      </c>
      <c r="C3505">
        <v>20.584240000000001</v>
      </c>
      <c r="D3505">
        <v>61</v>
      </c>
      <c r="E3505">
        <v>0</v>
      </c>
      <c r="F3505">
        <v>0</v>
      </c>
      <c r="G3505">
        <v>64</v>
      </c>
      <c r="H3505" t="s">
        <v>10964</v>
      </c>
      <c r="I3505">
        <v>526.6875</v>
      </c>
      <c r="J3505" s="3">
        <f t="shared" si="54"/>
        <v>43746.766486192129</v>
      </c>
    </row>
    <row r="3506" spans="1:10" x14ac:dyDescent="0.25">
      <c r="A3506" s="1" t="s">
        <v>3505</v>
      </c>
      <c r="B3506">
        <v>393.75</v>
      </c>
      <c r="C3506">
        <v>20.531590000000001</v>
      </c>
      <c r="D3506">
        <v>61</v>
      </c>
      <c r="E3506">
        <v>0</v>
      </c>
      <c r="F3506">
        <v>0</v>
      </c>
      <c r="G3506">
        <v>57</v>
      </c>
      <c r="H3506" t="s">
        <v>10965</v>
      </c>
      <c r="I3506">
        <v>526.6875</v>
      </c>
      <c r="J3506" s="3">
        <f t="shared" si="54"/>
        <v>43746.76655782407</v>
      </c>
    </row>
    <row r="3507" spans="1:10" x14ac:dyDescent="0.25">
      <c r="A3507" s="1" t="s">
        <v>3506</v>
      </c>
      <c r="B3507">
        <v>393.75</v>
      </c>
      <c r="C3507">
        <v>20.584240000000001</v>
      </c>
      <c r="D3507">
        <v>61</v>
      </c>
      <c r="E3507">
        <v>0</v>
      </c>
      <c r="F3507">
        <v>0</v>
      </c>
      <c r="G3507">
        <v>57</v>
      </c>
      <c r="H3507" t="s">
        <v>10966</v>
      </c>
      <c r="I3507">
        <v>526.6875</v>
      </c>
      <c r="J3507" s="3">
        <f t="shared" si="54"/>
        <v>43746.766641504626</v>
      </c>
    </row>
    <row r="3508" spans="1:10" x14ac:dyDescent="0.25">
      <c r="A3508" s="1" t="s">
        <v>3507</v>
      </c>
      <c r="B3508">
        <v>393.75</v>
      </c>
      <c r="C3508">
        <v>20.584240000000001</v>
      </c>
      <c r="D3508">
        <v>61</v>
      </c>
      <c r="E3508">
        <v>0</v>
      </c>
      <c r="F3508">
        <v>0</v>
      </c>
      <c r="G3508">
        <v>55</v>
      </c>
      <c r="H3508" t="s">
        <v>10967</v>
      </c>
      <c r="I3508">
        <v>526.5</v>
      </c>
      <c r="J3508" s="3">
        <f t="shared" si="54"/>
        <v>43746.766725092595</v>
      </c>
    </row>
    <row r="3509" spans="1:10" x14ac:dyDescent="0.25">
      <c r="A3509" s="1" t="s">
        <v>3508</v>
      </c>
      <c r="B3509">
        <v>393.75</v>
      </c>
      <c r="C3509">
        <v>20.531590000000001</v>
      </c>
      <c r="D3509">
        <v>61</v>
      </c>
      <c r="E3509">
        <v>0</v>
      </c>
      <c r="F3509">
        <v>0</v>
      </c>
      <c r="G3509">
        <v>57</v>
      </c>
      <c r="H3509" t="s">
        <v>10968</v>
      </c>
      <c r="I3509">
        <v>526.6875</v>
      </c>
      <c r="J3509" s="3">
        <f t="shared" si="54"/>
        <v>43746.766808425928</v>
      </c>
    </row>
    <row r="3510" spans="1:10" x14ac:dyDescent="0.25">
      <c r="A3510" s="1" t="s">
        <v>3509</v>
      </c>
      <c r="B3510">
        <v>393.75</v>
      </c>
      <c r="C3510">
        <v>20.584240000000001</v>
      </c>
      <c r="D3510">
        <v>60</v>
      </c>
      <c r="E3510">
        <v>0</v>
      </c>
      <c r="F3510">
        <v>0</v>
      </c>
      <c r="G3510">
        <v>57</v>
      </c>
      <c r="H3510" t="s">
        <v>10969</v>
      </c>
      <c r="I3510">
        <v>526.6875</v>
      </c>
      <c r="J3510" s="3">
        <f t="shared" si="54"/>
        <v>43746.766891967585</v>
      </c>
    </row>
    <row r="3511" spans="1:10" x14ac:dyDescent="0.25">
      <c r="A3511" s="1" t="s">
        <v>3510</v>
      </c>
      <c r="B3511">
        <v>393.75</v>
      </c>
      <c r="C3511">
        <v>20.531590000000001</v>
      </c>
      <c r="D3511">
        <v>60</v>
      </c>
      <c r="E3511">
        <v>0</v>
      </c>
      <c r="F3511">
        <v>0</v>
      </c>
      <c r="G3511">
        <v>67</v>
      </c>
      <c r="H3511" t="s">
        <v>10970</v>
      </c>
      <c r="I3511">
        <v>526.6875</v>
      </c>
      <c r="J3511" s="3">
        <f t="shared" si="54"/>
        <v>43746.766963171292</v>
      </c>
    </row>
    <row r="3512" spans="1:10" x14ac:dyDescent="0.25">
      <c r="A3512" s="1" t="s">
        <v>3511</v>
      </c>
      <c r="B3512">
        <v>393.75</v>
      </c>
      <c r="C3512">
        <v>20.584240000000001</v>
      </c>
      <c r="D3512">
        <v>60</v>
      </c>
      <c r="E3512">
        <v>0</v>
      </c>
      <c r="F3512">
        <v>0</v>
      </c>
      <c r="G3512">
        <v>63</v>
      </c>
      <c r="H3512" t="s">
        <v>10971</v>
      </c>
      <c r="I3512">
        <v>526.6875</v>
      </c>
      <c r="J3512" s="3">
        <f t="shared" si="54"/>
        <v>43746.767046944442</v>
      </c>
    </row>
    <row r="3513" spans="1:10" x14ac:dyDescent="0.25">
      <c r="A3513" s="1" t="s">
        <v>3512</v>
      </c>
      <c r="B3513">
        <v>393.75</v>
      </c>
      <c r="C3513">
        <v>20.584240000000001</v>
      </c>
      <c r="D3513">
        <v>62</v>
      </c>
      <c r="E3513">
        <v>0</v>
      </c>
      <c r="F3513">
        <v>0</v>
      </c>
      <c r="G3513">
        <v>68</v>
      </c>
      <c r="H3513" t="s">
        <v>10972</v>
      </c>
      <c r="I3513">
        <v>526.6875</v>
      </c>
      <c r="J3513" s="3">
        <f t="shared" si="54"/>
        <v>43746.76714564814</v>
      </c>
    </row>
    <row r="3514" spans="1:10" x14ac:dyDescent="0.25">
      <c r="A3514" s="1" t="s">
        <v>3513</v>
      </c>
      <c r="B3514">
        <v>393.75</v>
      </c>
      <c r="C3514">
        <v>20.584240000000001</v>
      </c>
      <c r="D3514">
        <v>63</v>
      </c>
      <c r="E3514">
        <v>0</v>
      </c>
      <c r="F3514">
        <v>0</v>
      </c>
      <c r="G3514">
        <v>63</v>
      </c>
      <c r="H3514" t="s">
        <v>10973</v>
      </c>
      <c r="I3514">
        <v>526.6875</v>
      </c>
      <c r="J3514" s="3">
        <f t="shared" si="54"/>
        <v>43746.767225902775</v>
      </c>
    </row>
    <row r="3515" spans="1:10" x14ac:dyDescent="0.25">
      <c r="A3515" s="1" t="s">
        <v>3514</v>
      </c>
      <c r="B3515">
        <v>393.75</v>
      </c>
      <c r="C3515">
        <v>20.531590000000001</v>
      </c>
      <c r="D3515">
        <v>63</v>
      </c>
      <c r="E3515">
        <v>0</v>
      </c>
      <c r="F3515">
        <v>0</v>
      </c>
      <c r="G3515">
        <v>67</v>
      </c>
      <c r="H3515" t="s">
        <v>10974</v>
      </c>
      <c r="I3515">
        <v>526.6875</v>
      </c>
      <c r="J3515" s="3">
        <f t="shared" si="54"/>
        <v>43746.767297291663</v>
      </c>
    </row>
    <row r="3516" spans="1:10" x14ac:dyDescent="0.25">
      <c r="A3516" s="1" t="s">
        <v>3515</v>
      </c>
      <c r="B3516">
        <v>393.75</v>
      </c>
      <c r="C3516">
        <v>20.584240000000001</v>
      </c>
      <c r="D3516">
        <v>63</v>
      </c>
      <c r="E3516">
        <v>0</v>
      </c>
      <c r="F3516">
        <v>0</v>
      </c>
      <c r="G3516">
        <v>58</v>
      </c>
      <c r="H3516" t="s">
        <v>10975</v>
      </c>
      <c r="I3516">
        <v>526.6875</v>
      </c>
      <c r="J3516" s="3">
        <f t="shared" si="54"/>
        <v>43746.767369004629</v>
      </c>
    </row>
    <row r="3517" spans="1:10" x14ac:dyDescent="0.25">
      <c r="A3517" s="1" t="s">
        <v>3516</v>
      </c>
      <c r="B3517">
        <v>393.75</v>
      </c>
      <c r="C3517">
        <v>20.584240000000001</v>
      </c>
      <c r="D3517">
        <v>63</v>
      </c>
      <c r="E3517">
        <v>0</v>
      </c>
      <c r="F3517">
        <v>0</v>
      </c>
      <c r="G3517">
        <v>58</v>
      </c>
      <c r="H3517" t="s">
        <v>10976</v>
      </c>
      <c r="I3517">
        <v>526.6875</v>
      </c>
      <c r="J3517" s="3">
        <f t="shared" si="54"/>
        <v>43746.767452523149</v>
      </c>
    </row>
    <row r="3518" spans="1:10" x14ac:dyDescent="0.25">
      <c r="A3518" s="1" t="s">
        <v>3517</v>
      </c>
      <c r="B3518">
        <v>393.75</v>
      </c>
      <c r="C3518">
        <v>20.584240000000001</v>
      </c>
      <c r="D3518">
        <v>63</v>
      </c>
      <c r="E3518">
        <v>0</v>
      </c>
      <c r="F3518">
        <v>0</v>
      </c>
      <c r="G3518">
        <v>57</v>
      </c>
      <c r="H3518" t="s">
        <v>10977</v>
      </c>
      <c r="I3518">
        <v>526.6875</v>
      </c>
      <c r="J3518" s="3">
        <f t="shared" si="54"/>
        <v>43746.767535729166</v>
      </c>
    </row>
    <row r="3519" spans="1:10" x14ac:dyDescent="0.25">
      <c r="A3519" s="1" t="s">
        <v>3518</v>
      </c>
      <c r="B3519">
        <v>421.875</v>
      </c>
      <c r="C3519">
        <v>20.531590000000001</v>
      </c>
      <c r="D3519">
        <v>63</v>
      </c>
      <c r="E3519">
        <v>0</v>
      </c>
      <c r="F3519">
        <v>0</v>
      </c>
      <c r="G3519">
        <v>57</v>
      </c>
      <c r="H3519" t="s">
        <v>10978</v>
      </c>
      <c r="I3519">
        <v>535.5</v>
      </c>
      <c r="J3519" s="3">
        <f t="shared" si="54"/>
        <v>43746.767619537037</v>
      </c>
    </row>
    <row r="3520" spans="1:10" x14ac:dyDescent="0.25">
      <c r="A3520" s="1" t="s">
        <v>3519</v>
      </c>
      <c r="B3520">
        <v>393.75</v>
      </c>
      <c r="C3520">
        <v>20.584240000000001</v>
      </c>
      <c r="D3520">
        <v>64</v>
      </c>
      <c r="E3520">
        <v>0</v>
      </c>
      <c r="F3520">
        <v>0</v>
      </c>
      <c r="G3520">
        <v>49</v>
      </c>
      <c r="H3520" t="s">
        <v>10979</v>
      </c>
      <c r="I3520">
        <v>526.6875</v>
      </c>
      <c r="J3520" s="3">
        <f t="shared" si="54"/>
        <v>43746.767702986108</v>
      </c>
    </row>
    <row r="3521" spans="1:10" x14ac:dyDescent="0.25">
      <c r="A3521" s="1" t="s">
        <v>3520</v>
      </c>
      <c r="B3521">
        <v>393.75</v>
      </c>
      <c r="C3521">
        <v>20.584240000000001</v>
      </c>
      <c r="D3521">
        <v>63</v>
      </c>
      <c r="E3521">
        <v>0</v>
      </c>
      <c r="F3521">
        <v>0</v>
      </c>
      <c r="G3521">
        <v>66</v>
      </c>
      <c r="H3521" t="s">
        <v>10980</v>
      </c>
      <c r="I3521">
        <v>526.6875</v>
      </c>
      <c r="J3521" s="3">
        <f t="shared" si="54"/>
        <v>43746.76778618055</v>
      </c>
    </row>
    <row r="3522" spans="1:10" x14ac:dyDescent="0.25">
      <c r="A3522" s="1" t="s">
        <v>3521</v>
      </c>
      <c r="B3522">
        <v>393.75</v>
      </c>
      <c r="C3522">
        <v>20.531590000000001</v>
      </c>
      <c r="D3522">
        <v>63</v>
      </c>
      <c r="E3522">
        <v>0</v>
      </c>
      <c r="F3522">
        <v>0</v>
      </c>
      <c r="G3522">
        <v>59</v>
      </c>
      <c r="H3522" t="s">
        <v>10981</v>
      </c>
      <c r="I3522">
        <v>526.6875</v>
      </c>
      <c r="J3522" s="3">
        <f t="shared" si="54"/>
        <v>43746.76785783565</v>
      </c>
    </row>
    <row r="3523" spans="1:10" x14ac:dyDescent="0.25">
      <c r="A3523" s="1" t="s">
        <v>3522</v>
      </c>
      <c r="B3523">
        <v>393.75</v>
      </c>
      <c r="C3523">
        <v>20.584240000000001</v>
      </c>
      <c r="D3523">
        <v>63</v>
      </c>
      <c r="E3523">
        <v>0</v>
      </c>
      <c r="F3523">
        <v>0</v>
      </c>
      <c r="G3523">
        <v>69</v>
      </c>
      <c r="H3523" t="s">
        <v>10982</v>
      </c>
      <c r="I3523">
        <v>526.6875</v>
      </c>
      <c r="J3523" s="3">
        <f t="shared" ref="J3523:J3586" si="55">(H3523/86400000)+25569+(7/24)</f>
        <v>43746.76794140046</v>
      </c>
    </row>
    <row r="3524" spans="1:10" x14ac:dyDescent="0.25">
      <c r="A3524" s="1" t="s">
        <v>3523</v>
      </c>
      <c r="B3524">
        <v>393.75</v>
      </c>
      <c r="C3524">
        <v>20.584240000000001</v>
      </c>
      <c r="D3524">
        <v>60</v>
      </c>
      <c r="E3524">
        <v>0</v>
      </c>
      <c r="F3524">
        <v>0</v>
      </c>
      <c r="G3524">
        <v>59</v>
      </c>
      <c r="H3524" t="s">
        <v>10983</v>
      </c>
      <c r="I3524">
        <v>526.6875</v>
      </c>
      <c r="J3524" s="3">
        <f t="shared" si="55"/>
        <v>43746.768013043977</v>
      </c>
    </row>
    <row r="3525" spans="1:10" x14ac:dyDescent="0.25">
      <c r="A3525" s="1" t="s">
        <v>3524</v>
      </c>
      <c r="B3525">
        <v>393.75</v>
      </c>
      <c r="C3525">
        <v>20.584240000000001</v>
      </c>
      <c r="D3525">
        <v>60</v>
      </c>
      <c r="E3525">
        <v>0</v>
      </c>
      <c r="F3525">
        <v>0</v>
      </c>
      <c r="G3525">
        <v>56</v>
      </c>
      <c r="H3525" t="s">
        <v>10984</v>
      </c>
      <c r="I3525">
        <v>526.6875</v>
      </c>
      <c r="J3525" s="3">
        <f t="shared" si="55"/>
        <v>43746.768084583331</v>
      </c>
    </row>
    <row r="3526" spans="1:10" x14ac:dyDescent="0.25">
      <c r="A3526" s="1" t="s">
        <v>3525</v>
      </c>
      <c r="B3526">
        <v>393.75</v>
      </c>
      <c r="C3526">
        <v>20.531590000000001</v>
      </c>
      <c r="D3526">
        <v>60</v>
      </c>
      <c r="E3526">
        <v>0</v>
      </c>
      <c r="F3526">
        <v>0</v>
      </c>
      <c r="G3526">
        <v>65</v>
      </c>
      <c r="H3526" t="s">
        <v>10985</v>
      </c>
      <c r="I3526">
        <v>526.6875</v>
      </c>
      <c r="J3526" s="3">
        <f t="shared" si="55"/>
        <v>43746.768156122685</v>
      </c>
    </row>
    <row r="3527" spans="1:10" x14ac:dyDescent="0.25">
      <c r="A3527" s="1" t="s">
        <v>3526</v>
      </c>
      <c r="B3527">
        <v>393.75</v>
      </c>
      <c r="C3527">
        <v>20.584240000000001</v>
      </c>
      <c r="D3527">
        <v>62</v>
      </c>
      <c r="E3527">
        <v>0</v>
      </c>
      <c r="F3527">
        <v>0</v>
      </c>
      <c r="G3527">
        <v>63</v>
      </c>
      <c r="H3527" t="s">
        <v>10986</v>
      </c>
      <c r="I3527">
        <v>526.6875</v>
      </c>
      <c r="J3527" s="3">
        <f t="shared" si="55"/>
        <v>43746.768239537036</v>
      </c>
    </row>
    <row r="3528" spans="1:10" x14ac:dyDescent="0.25">
      <c r="A3528" s="1" t="s">
        <v>3527</v>
      </c>
      <c r="B3528">
        <v>393.75</v>
      </c>
      <c r="C3528">
        <v>20.584240000000001</v>
      </c>
      <c r="D3528">
        <v>63</v>
      </c>
      <c r="E3528">
        <v>0</v>
      </c>
      <c r="F3528">
        <v>0</v>
      </c>
      <c r="G3528">
        <v>51</v>
      </c>
      <c r="H3528" t="s">
        <v>10987</v>
      </c>
      <c r="I3528">
        <v>526.6875</v>
      </c>
      <c r="J3528" s="3">
        <f t="shared" si="55"/>
        <v>43746.768323240736</v>
      </c>
    </row>
    <row r="3529" spans="1:10" x14ac:dyDescent="0.25">
      <c r="A3529" s="1" t="s">
        <v>3528</v>
      </c>
      <c r="B3529">
        <v>393.75</v>
      </c>
      <c r="C3529">
        <v>20.531590000000001</v>
      </c>
      <c r="D3529">
        <v>63</v>
      </c>
      <c r="E3529">
        <v>0</v>
      </c>
      <c r="F3529">
        <v>0</v>
      </c>
      <c r="G3529">
        <v>63</v>
      </c>
      <c r="H3529" t="s">
        <v>10988</v>
      </c>
      <c r="I3529">
        <v>526.6875</v>
      </c>
      <c r="J3529" s="3">
        <f t="shared" si="55"/>
        <v>43746.768406574069</v>
      </c>
    </row>
    <row r="3530" spans="1:10" x14ac:dyDescent="0.25">
      <c r="A3530" s="1" t="s">
        <v>3529</v>
      </c>
      <c r="B3530">
        <v>393.75</v>
      </c>
      <c r="C3530">
        <v>20.584240000000001</v>
      </c>
      <c r="D3530">
        <v>63</v>
      </c>
      <c r="E3530">
        <v>0</v>
      </c>
      <c r="F3530">
        <v>0</v>
      </c>
      <c r="G3530">
        <v>60</v>
      </c>
      <c r="H3530" t="s">
        <v>10989</v>
      </c>
      <c r="I3530">
        <v>526.6875</v>
      </c>
      <c r="J3530" s="3">
        <f t="shared" si="55"/>
        <v>43746.768489895832</v>
      </c>
    </row>
    <row r="3531" spans="1:10" x14ac:dyDescent="0.25">
      <c r="A3531" s="1" t="s">
        <v>3530</v>
      </c>
      <c r="B3531">
        <v>393.75</v>
      </c>
      <c r="C3531">
        <v>20.584240000000001</v>
      </c>
      <c r="D3531">
        <v>63</v>
      </c>
      <c r="E3531">
        <v>0</v>
      </c>
      <c r="F3531">
        <v>0</v>
      </c>
      <c r="G3531">
        <v>57</v>
      </c>
      <c r="H3531" t="s">
        <v>10990</v>
      </c>
      <c r="I3531">
        <v>526.6875</v>
      </c>
      <c r="J3531" s="3">
        <f t="shared" si="55"/>
        <v>43746.768573587957</v>
      </c>
    </row>
    <row r="3532" spans="1:10" x14ac:dyDescent="0.25">
      <c r="A3532" s="1" t="s">
        <v>3531</v>
      </c>
      <c r="B3532">
        <v>393.75</v>
      </c>
      <c r="C3532">
        <v>20.584240000000001</v>
      </c>
      <c r="D3532">
        <v>63</v>
      </c>
      <c r="E3532">
        <v>0</v>
      </c>
      <c r="F3532">
        <v>0</v>
      </c>
      <c r="G3532">
        <v>55</v>
      </c>
      <c r="H3532" t="s">
        <v>10991</v>
      </c>
      <c r="I3532">
        <v>526.6875</v>
      </c>
      <c r="J3532" s="3">
        <f t="shared" si="55"/>
        <v>43746.768644872682</v>
      </c>
    </row>
    <row r="3533" spans="1:10" x14ac:dyDescent="0.25">
      <c r="A3533" s="1" t="s">
        <v>3532</v>
      </c>
      <c r="B3533">
        <v>418.75</v>
      </c>
      <c r="C3533">
        <v>20.584240000000001</v>
      </c>
      <c r="D3533">
        <v>64</v>
      </c>
      <c r="E3533">
        <v>0</v>
      </c>
      <c r="F3533">
        <v>0</v>
      </c>
      <c r="G3533">
        <v>63</v>
      </c>
      <c r="H3533" t="s">
        <v>10992</v>
      </c>
      <c r="I3533">
        <v>534.9375</v>
      </c>
      <c r="J3533" s="3">
        <f t="shared" si="55"/>
        <v>43746.768716631945</v>
      </c>
    </row>
    <row r="3534" spans="1:10" x14ac:dyDescent="0.25">
      <c r="A3534" s="1" t="s">
        <v>3533</v>
      </c>
      <c r="B3534">
        <v>393.75</v>
      </c>
      <c r="C3534">
        <v>20.584240000000001</v>
      </c>
      <c r="D3534">
        <v>63</v>
      </c>
      <c r="E3534">
        <v>0</v>
      </c>
      <c r="F3534">
        <v>0</v>
      </c>
      <c r="G3534">
        <v>60</v>
      </c>
      <c r="H3534" t="s">
        <v>10993</v>
      </c>
      <c r="I3534">
        <v>526.6875</v>
      </c>
      <c r="J3534" s="3">
        <f t="shared" si="55"/>
        <v>43746.76878828703</v>
      </c>
    </row>
    <row r="3535" spans="1:10" x14ac:dyDescent="0.25">
      <c r="A3535" s="1" t="s">
        <v>3534</v>
      </c>
      <c r="B3535">
        <v>393.75</v>
      </c>
      <c r="C3535">
        <v>20.584240000000001</v>
      </c>
      <c r="D3535">
        <v>63</v>
      </c>
      <c r="E3535">
        <v>0</v>
      </c>
      <c r="F3535">
        <v>0</v>
      </c>
      <c r="G3535">
        <v>55</v>
      </c>
      <c r="H3535" t="s">
        <v>10994</v>
      </c>
      <c r="I3535">
        <v>526.6875</v>
      </c>
      <c r="J3535" s="3">
        <f t="shared" si="55"/>
        <v>43746.768859849537</v>
      </c>
    </row>
    <row r="3536" spans="1:10" x14ac:dyDescent="0.25">
      <c r="A3536" s="1" t="s">
        <v>3535</v>
      </c>
      <c r="B3536">
        <v>393.75</v>
      </c>
      <c r="C3536">
        <v>20.584240000000001</v>
      </c>
      <c r="D3536">
        <v>63</v>
      </c>
      <c r="E3536">
        <v>0</v>
      </c>
      <c r="F3536">
        <v>0</v>
      </c>
      <c r="G3536">
        <v>64</v>
      </c>
      <c r="H3536" t="s">
        <v>10995</v>
      </c>
      <c r="I3536">
        <v>526.6875</v>
      </c>
      <c r="J3536" s="3">
        <f t="shared" si="55"/>
        <v>43746.768931342587</v>
      </c>
    </row>
    <row r="3537" spans="1:10" x14ac:dyDescent="0.25">
      <c r="A3537" s="1" t="s">
        <v>3536</v>
      </c>
      <c r="B3537">
        <v>393.75</v>
      </c>
      <c r="C3537">
        <v>20.531590000000001</v>
      </c>
      <c r="D3537">
        <v>63</v>
      </c>
      <c r="E3537">
        <v>0</v>
      </c>
      <c r="F3537">
        <v>0</v>
      </c>
      <c r="G3537">
        <v>55</v>
      </c>
      <c r="H3537" t="s">
        <v>10996</v>
      </c>
      <c r="I3537">
        <v>526.6875</v>
      </c>
      <c r="J3537" s="3">
        <f t="shared" si="55"/>
        <v>43746.769002962959</v>
      </c>
    </row>
    <row r="3538" spans="1:10" x14ac:dyDescent="0.25">
      <c r="A3538" s="1" t="s">
        <v>3537</v>
      </c>
      <c r="B3538">
        <v>393.75</v>
      </c>
      <c r="C3538">
        <v>20.584240000000001</v>
      </c>
      <c r="D3538">
        <v>64</v>
      </c>
      <c r="E3538">
        <v>0</v>
      </c>
      <c r="F3538">
        <v>0</v>
      </c>
      <c r="G3538">
        <v>55</v>
      </c>
      <c r="H3538" t="s">
        <v>10997</v>
      </c>
      <c r="I3538">
        <v>526.6875</v>
      </c>
      <c r="J3538" s="3">
        <f t="shared" si="55"/>
        <v>43746.769086203705</v>
      </c>
    </row>
    <row r="3539" spans="1:10" x14ac:dyDescent="0.25">
      <c r="A3539" s="1" t="s">
        <v>3538</v>
      </c>
      <c r="B3539">
        <v>393.75</v>
      </c>
      <c r="C3539">
        <v>20.584240000000001</v>
      </c>
      <c r="D3539">
        <v>63</v>
      </c>
      <c r="E3539">
        <v>0</v>
      </c>
      <c r="F3539">
        <v>0</v>
      </c>
      <c r="G3539">
        <v>58</v>
      </c>
      <c r="H3539" t="s">
        <v>10998</v>
      </c>
      <c r="I3539">
        <v>526.6875</v>
      </c>
      <c r="J3539" s="3">
        <f t="shared" si="55"/>
        <v>43746.7691580787</v>
      </c>
    </row>
    <row r="3540" spans="1:10" x14ac:dyDescent="0.25">
      <c r="A3540" s="1" t="s">
        <v>3539</v>
      </c>
      <c r="B3540">
        <v>393.75</v>
      </c>
      <c r="C3540">
        <v>20.531590000000001</v>
      </c>
      <c r="D3540">
        <v>63</v>
      </c>
      <c r="E3540">
        <v>0</v>
      </c>
      <c r="F3540">
        <v>0</v>
      </c>
      <c r="G3540">
        <v>63</v>
      </c>
      <c r="H3540" t="s">
        <v>10999</v>
      </c>
      <c r="I3540">
        <v>526.6875</v>
      </c>
      <c r="J3540" s="3">
        <f t="shared" si="55"/>
        <v>43746.769241412032</v>
      </c>
    </row>
    <row r="3541" spans="1:10" x14ac:dyDescent="0.25">
      <c r="A3541" s="1" t="s">
        <v>3540</v>
      </c>
      <c r="B3541">
        <v>393.75</v>
      </c>
      <c r="C3541">
        <v>20.584240000000001</v>
      </c>
      <c r="D3541">
        <v>64</v>
      </c>
      <c r="E3541">
        <v>0</v>
      </c>
      <c r="F3541">
        <v>0</v>
      </c>
      <c r="G3541">
        <v>64</v>
      </c>
      <c r="H3541" t="s">
        <v>11000</v>
      </c>
      <c r="I3541">
        <v>526.6875</v>
      </c>
      <c r="J3541" s="3">
        <f t="shared" si="55"/>
        <v>43746.769324965273</v>
      </c>
    </row>
    <row r="3542" spans="1:10" x14ac:dyDescent="0.25">
      <c r="A3542" s="1" t="s">
        <v>3541</v>
      </c>
      <c r="B3542">
        <v>393.75</v>
      </c>
      <c r="C3542">
        <v>20.531590000000001</v>
      </c>
      <c r="D3542">
        <v>62</v>
      </c>
      <c r="E3542">
        <v>0</v>
      </c>
      <c r="F3542">
        <v>0</v>
      </c>
      <c r="G3542">
        <v>54</v>
      </c>
      <c r="H3542" t="s">
        <v>11001</v>
      </c>
      <c r="I3542">
        <v>526.6875</v>
      </c>
      <c r="J3542" s="3">
        <f t="shared" si="55"/>
        <v>43746.769408414351</v>
      </c>
    </row>
    <row r="3543" spans="1:10" x14ac:dyDescent="0.25">
      <c r="A3543" s="1" t="s">
        <v>3542</v>
      </c>
      <c r="B3543">
        <v>393.75</v>
      </c>
      <c r="C3543">
        <v>20.531590000000001</v>
      </c>
      <c r="D3543">
        <v>62</v>
      </c>
      <c r="E3543">
        <v>0</v>
      </c>
      <c r="F3543">
        <v>0</v>
      </c>
      <c r="G3543">
        <v>51</v>
      </c>
      <c r="H3543" t="s">
        <v>11002</v>
      </c>
      <c r="I3543">
        <v>526.5</v>
      </c>
      <c r="J3543" s="3">
        <f t="shared" si="55"/>
        <v>43746.769491863422</v>
      </c>
    </row>
    <row r="3544" spans="1:10" x14ac:dyDescent="0.25">
      <c r="A3544" s="1" t="s">
        <v>3543</v>
      </c>
      <c r="B3544">
        <v>393.75</v>
      </c>
      <c r="C3544">
        <v>20.531590000000001</v>
      </c>
      <c r="D3544">
        <v>62</v>
      </c>
      <c r="E3544">
        <v>0</v>
      </c>
      <c r="F3544">
        <v>0</v>
      </c>
      <c r="G3544">
        <v>64</v>
      </c>
      <c r="H3544" t="s">
        <v>11003</v>
      </c>
      <c r="I3544">
        <v>526.6875</v>
      </c>
      <c r="J3544" s="3">
        <f t="shared" si="55"/>
        <v>43746.769575092585</v>
      </c>
    </row>
    <row r="3545" spans="1:10" x14ac:dyDescent="0.25">
      <c r="A3545" s="1" t="s">
        <v>3544</v>
      </c>
      <c r="B3545">
        <v>412.5</v>
      </c>
      <c r="C3545">
        <v>20.584240000000001</v>
      </c>
      <c r="D3545">
        <v>64</v>
      </c>
      <c r="E3545">
        <v>0</v>
      </c>
      <c r="F3545">
        <v>0</v>
      </c>
      <c r="G3545">
        <v>56</v>
      </c>
      <c r="H3545" t="s">
        <v>11004</v>
      </c>
      <c r="I3545">
        <v>532.5</v>
      </c>
      <c r="J3545" s="3">
        <f t="shared" si="55"/>
        <v>43746.769658888887</v>
      </c>
    </row>
    <row r="3546" spans="1:10" x14ac:dyDescent="0.25">
      <c r="A3546" s="1" t="s">
        <v>3545</v>
      </c>
      <c r="B3546">
        <v>393.75</v>
      </c>
      <c r="C3546">
        <v>20.584240000000001</v>
      </c>
      <c r="D3546">
        <v>64</v>
      </c>
      <c r="E3546">
        <v>0</v>
      </c>
      <c r="F3546">
        <v>0</v>
      </c>
      <c r="G3546">
        <v>58</v>
      </c>
      <c r="H3546" t="s">
        <v>11005</v>
      </c>
      <c r="I3546">
        <v>526.6875</v>
      </c>
      <c r="J3546" s="3">
        <f t="shared" si="55"/>
        <v>43746.769730624997</v>
      </c>
    </row>
    <row r="3547" spans="1:10" x14ac:dyDescent="0.25">
      <c r="A3547" s="1" t="s">
        <v>3546</v>
      </c>
      <c r="B3547">
        <v>393.75</v>
      </c>
      <c r="C3547">
        <v>20.584240000000001</v>
      </c>
      <c r="D3547">
        <v>64</v>
      </c>
      <c r="E3547">
        <v>0</v>
      </c>
      <c r="F3547">
        <v>0</v>
      </c>
      <c r="G3547">
        <v>65</v>
      </c>
      <c r="H3547" t="s">
        <v>11006</v>
      </c>
      <c r="I3547">
        <v>526.6875</v>
      </c>
      <c r="J3547" s="3">
        <f t="shared" si="55"/>
        <v>43746.769813854167</v>
      </c>
    </row>
    <row r="3548" spans="1:10" x14ac:dyDescent="0.25">
      <c r="A3548" s="1" t="s">
        <v>3547</v>
      </c>
      <c r="B3548">
        <v>393.75</v>
      </c>
      <c r="C3548">
        <v>20.584240000000001</v>
      </c>
      <c r="D3548">
        <v>63</v>
      </c>
      <c r="E3548">
        <v>0</v>
      </c>
      <c r="F3548">
        <v>0</v>
      </c>
      <c r="G3548">
        <v>64</v>
      </c>
      <c r="H3548" t="s">
        <v>11007</v>
      </c>
      <c r="I3548">
        <v>526.6875</v>
      </c>
      <c r="J3548" s="3">
        <f t="shared" si="55"/>
        <v>43746.769897303238</v>
      </c>
    </row>
    <row r="3549" spans="1:10" x14ac:dyDescent="0.25">
      <c r="A3549" s="1" t="s">
        <v>3548</v>
      </c>
      <c r="B3549">
        <v>393.75</v>
      </c>
      <c r="C3549">
        <v>20.584240000000001</v>
      </c>
      <c r="D3549">
        <v>64</v>
      </c>
      <c r="E3549">
        <v>0</v>
      </c>
      <c r="F3549">
        <v>0</v>
      </c>
      <c r="G3549">
        <v>56</v>
      </c>
      <c r="H3549" t="s">
        <v>11008</v>
      </c>
      <c r="I3549">
        <v>526.6875</v>
      </c>
      <c r="J3549" s="3">
        <f t="shared" si="55"/>
        <v>43746.769968946755</v>
      </c>
    </row>
    <row r="3550" spans="1:10" x14ac:dyDescent="0.25">
      <c r="A3550" s="1" t="s">
        <v>3549</v>
      </c>
      <c r="B3550">
        <v>393.75</v>
      </c>
      <c r="C3550">
        <v>20.584240000000001</v>
      </c>
      <c r="D3550">
        <v>64</v>
      </c>
      <c r="E3550">
        <v>0</v>
      </c>
      <c r="F3550">
        <v>0</v>
      </c>
      <c r="G3550">
        <v>58</v>
      </c>
      <c r="H3550" t="s">
        <v>11009</v>
      </c>
      <c r="I3550">
        <v>526.6875</v>
      </c>
      <c r="J3550" s="3">
        <f t="shared" si="55"/>
        <v>43746.77004048611</v>
      </c>
    </row>
    <row r="3551" spans="1:10" x14ac:dyDescent="0.25">
      <c r="A3551" s="1" t="s">
        <v>3550</v>
      </c>
      <c r="B3551">
        <v>421.875</v>
      </c>
      <c r="C3551">
        <v>20.531590000000001</v>
      </c>
      <c r="D3551">
        <v>63</v>
      </c>
      <c r="E3551">
        <v>0</v>
      </c>
      <c r="F3551">
        <v>0</v>
      </c>
      <c r="G3551">
        <v>66</v>
      </c>
      <c r="H3551" t="s">
        <v>11010</v>
      </c>
      <c r="I3551">
        <v>535.5</v>
      </c>
      <c r="J3551" s="3">
        <f t="shared" si="55"/>
        <v>43746.770112118051</v>
      </c>
    </row>
    <row r="3552" spans="1:10" x14ac:dyDescent="0.25">
      <c r="A3552" s="1" t="s">
        <v>3551</v>
      </c>
      <c r="B3552">
        <v>393.75</v>
      </c>
      <c r="C3552">
        <v>20.584240000000001</v>
      </c>
      <c r="D3552">
        <v>63</v>
      </c>
      <c r="E3552">
        <v>0</v>
      </c>
      <c r="F3552">
        <v>0</v>
      </c>
      <c r="G3552">
        <v>54</v>
      </c>
      <c r="H3552" t="s">
        <v>11011</v>
      </c>
      <c r="I3552">
        <v>526.6875</v>
      </c>
      <c r="J3552" s="3">
        <f t="shared" si="55"/>
        <v>43746.770183657405</v>
      </c>
    </row>
    <row r="3553" spans="1:10" x14ac:dyDescent="0.25">
      <c r="A3553" s="1" t="s">
        <v>3552</v>
      </c>
      <c r="B3553">
        <v>393.75</v>
      </c>
      <c r="C3553">
        <v>20.531590000000001</v>
      </c>
      <c r="D3553">
        <v>62</v>
      </c>
      <c r="E3553">
        <v>0</v>
      </c>
      <c r="F3553">
        <v>0</v>
      </c>
      <c r="G3553">
        <v>67</v>
      </c>
      <c r="H3553" t="s">
        <v>11012</v>
      </c>
      <c r="I3553">
        <v>526.6875</v>
      </c>
      <c r="J3553" s="3">
        <f t="shared" si="55"/>
        <v>43746.770272326386</v>
      </c>
    </row>
    <row r="3554" spans="1:10" x14ac:dyDescent="0.25">
      <c r="A3554" s="1" t="s">
        <v>3553</v>
      </c>
      <c r="B3554">
        <v>415.625</v>
      </c>
      <c r="C3554">
        <v>20.584240000000001</v>
      </c>
      <c r="D3554">
        <v>62</v>
      </c>
      <c r="E3554">
        <v>0</v>
      </c>
      <c r="F3554">
        <v>0</v>
      </c>
      <c r="G3554">
        <v>56</v>
      </c>
      <c r="H3554" t="s">
        <v>11013</v>
      </c>
      <c r="I3554">
        <v>533.625</v>
      </c>
      <c r="J3554" s="3">
        <f t="shared" si="55"/>
        <v>43746.770350659724</v>
      </c>
    </row>
    <row r="3555" spans="1:10" x14ac:dyDescent="0.25">
      <c r="A3555" s="1" t="s">
        <v>3554</v>
      </c>
      <c r="B3555">
        <v>393.75</v>
      </c>
      <c r="C3555">
        <v>20.584240000000001</v>
      </c>
      <c r="D3555">
        <v>61</v>
      </c>
      <c r="E3555">
        <v>0</v>
      </c>
      <c r="F3555">
        <v>0</v>
      </c>
      <c r="G3555">
        <v>57</v>
      </c>
      <c r="H3555" t="s">
        <v>11014</v>
      </c>
      <c r="I3555">
        <v>526.6875</v>
      </c>
      <c r="J3555" s="3">
        <f t="shared" si="55"/>
        <v>43746.770434224534</v>
      </c>
    </row>
    <row r="3556" spans="1:10" x14ac:dyDescent="0.25">
      <c r="A3556" s="1" t="s">
        <v>3555</v>
      </c>
      <c r="B3556">
        <v>393.75</v>
      </c>
      <c r="C3556">
        <v>20.584240000000001</v>
      </c>
      <c r="D3556">
        <v>62</v>
      </c>
      <c r="E3556">
        <v>0</v>
      </c>
      <c r="F3556">
        <v>0</v>
      </c>
      <c r="G3556">
        <v>67</v>
      </c>
      <c r="H3556" t="s">
        <v>11015</v>
      </c>
      <c r="I3556">
        <v>526.6875</v>
      </c>
      <c r="J3556" s="3">
        <f t="shared" si="55"/>
        <v>43746.770505636574</v>
      </c>
    </row>
    <row r="3557" spans="1:10" x14ac:dyDescent="0.25">
      <c r="A3557" s="1" t="s">
        <v>3556</v>
      </c>
      <c r="B3557">
        <v>393.75</v>
      </c>
      <c r="C3557">
        <v>20.531590000000001</v>
      </c>
      <c r="D3557">
        <v>62</v>
      </c>
      <c r="E3557">
        <v>0</v>
      </c>
      <c r="F3557">
        <v>0</v>
      </c>
      <c r="G3557">
        <v>60</v>
      </c>
      <c r="H3557" t="s">
        <v>11016</v>
      </c>
      <c r="I3557">
        <v>526.5</v>
      </c>
      <c r="J3557" s="3">
        <f t="shared" si="55"/>
        <v>43746.770577175928</v>
      </c>
    </row>
    <row r="3558" spans="1:10" x14ac:dyDescent="0.25">
      <c r="A3558" s="1" t="s">
        <v>3557</v>
      </c>
      <c r="B3558">
        <v>393.75</v>
      </c>
      <c r="C3558">
        <v>20.584240000000001</v>
      </c>
      <c r="D3558">
        <v>63</v>
      </c>
      <c r="E3558">
        <v>0</v>
      </c>
      <c r="F3558">
        <v>0</v>
      </c>
      <c r="G3558">
        <v>65</v>
      </c>
      <c r="H3558" t="s">
        <v>11017</v>
      </c>
      <c r="I3558">
        <v>526.6875</v>
      </c>
      <c r="J3558" s="3">
        <f t="shared" si="55"/>
        <v>43746.770660381946</v>
      </c>
    </row>
    <row r="3559" spans="1:10" x14ac:dyDescent="0.25">
      <c r="A3559" s="1" t="s">
        <v>3558</v>
      </c>
      <c r="B3559">
        <v>393.75</v>
      </c>
      <c r="C3559">
        <v>20.584240000000001</v>
      </c>
      <c r="D3559">
        <v>63</v>
      </c>
      <c r="E3559">
        <v>0</v>
      </c>
      <c r="F3559">
        <v>0</v>
      </c>
      <c r="G3559">
        <v>56</v>
      </c>
      <c r="H3559" t="s">
        <v>11018</v>
      </c>
      <c r="I3559">
        <v>526.6875</v>
      </c>
      <c r="J3559" s="3">
        <f t="shared" si="55"/>
        <v>43746.77073225694</v>
      </c>
    </row>
    <row r="3560" spans="1:10" x14ac:dyDescent="0.25">
      <c r="A3560" s="1" t="s">
        <v>3559</v>
      </c>
      <c r="B3560">
        <v>393.75</v>
      </c>
      <c r="C3560">
        <v>20.531590000000001</v>
      </c>
      <c r="D3560">
        <v>63</v>
      </c>
      <c r="E3560">
        <v>0</v>
      </c>
      <c r="F3560">
        <v>0</v>
      </c>
      <c r="G3560">
        <v>61</v>
      </c>
      <c r="H3560" t="s">
        <v>11019</v>
      </c>
      <c r="I3560">
        <v>526.6875</v>
      </c>
      <c r="J3560" s="3">
        <f t="shared" si="55"/>
        <v>43746.770815821757</v>
      </c>
    </row>
    <row r="3561" spans="1:10" x14ac:dyDescent="0.25">
      <c r="A3561" s="1" t="s">
        <v>3560</v>
      </c>
      <c r="B3561">
        <v>393.75</v>
      </c>
      <c r="C3561">
        <v>20.584240000000001</v>
      </c>
      <c r="D3561">
        <v>63</v>
      </c>
      <c r="E3561">
        <v>0</v>
      </c>
      <c r="F3561">
        <v>0</v>
      </c>
      <c r="G3561">
        <v>68</v>
      </c>
      <c r="H3561" t="s">
        <v>11020</v>
      </c>
      <c r="I3561">
        <v>526.6875</v>
      </c>
      <c r="J3561" s="3">
        <f t="shared" si="55"/>
        <v>43746.77088723379</v>
      </c>
    </row>
    <row r="3562" spans="1:10" x14ac:dyDescent="0.25">
      <c r="A3562" s="1" t="s">
        <v>3561</v>
      </c>
      <c r="B3562">
        <v>393.75</v>
      </c>
      <c r="C3562">
        <v>20.584240000000001</v>
      </c>
      <c r="D3562">
        <v>62</v>
      </c>
      <c r="E3562">
        <v>0</v>
      </c>
      <c r="F3562">
        <v>0</v>
      </c>
      <c r="G3562">
        <v>51</v>
      </c>
      <c r="H3562" t="s">
        <v>11021</v>
      </c>
      <c r="I3562">
        <v>526.6875</v>
      </c>
      <c r="J3562" s="3">
        <f t="shared" si="55"/>
        <v>43746.770982488422</v>
      </c>
    </row>
    <row r="3563" spans="1:10" x14ac:dyDescent="0.25">
      <c r="A3563" s="1" t="s">
        <v>3562</v>
      </c>
      <c r="B3563">
        <v>393.75</v>
      </c>
      <c r="C3563">
        <v>20.584240000000001</v>
      </c>
      <c r="D3563">
        <v>62</v>
      </c>
      <c r="E3563">
        <v>0</v>
      </c>
      <c r="F3563">
        <v>0</v>
      </c>
      <c r="G3563">
        <v>48</v>
      </c>
      <c r="H3563" t="s">
        <v>11022</v>
      </c>
      <c r="I3563">
        <v>526.5</v>
      </c>
      <c r="J3563" s="3">
        <f t="shared" si="55"/>
        <v>43746.771089803238</v>
      </c>
    </row>
    <row r="3564" spans="1:10" x14ac:dyDescent="0.25">
      <c r="A3564" s="1" t="s">
        <v>3563</v>
      </c>
      <c r="B3564">
        <v>415.625</v>
      </c>
      <c r="C3564">
        <v>20.531590000000001</v>
      </c>
      <c r="D3564">
        <v>64</v>
      </c>
      <c r="E3564">
        <v>0</v>
      </c>
      <c r="F3564">
        <v>0</v>
      </c>
      <c r="G3564">
        <v>65</v>
      </c>
      <c r="H3564" t="s">
        <v>11023</v>
      </c>
      <c r="I3564">
        <v>533.0625</v>
      </c>
      <c r="J3564" s="3">
        <f t="shared" si="55"/>
        <v>43746.771161504628</v>
      </c>
    </row>
    <row r="3565" spans="1:10" x14ac:dyDescent="0.25">
      <c r="A3565" s="1" t="s">
        <v>3564</v>
      </c>
      <c r="B3565">
        <v>393.75</v>
      </c>
      <c r="C3565">
        <v>20.584240000000001</v>
      </c>
      <c r="D3565">
        <v>63</v>
      </c>
      <c r="E3565">
        <v>0</v>
      </c>
      <c r="F3565">
        <v>0</v>
      </c>
      <c r="G3565">
        <v>54</v>
      </c>
      <c r="H3565" t="s">
        <v>11024</v>
      </c>
      <c r="I3565">
        <v>526.6875</v>
      </c>
      <c r="J3565" s="3">
        <f t="shared" si="55"/>
        <v>43746.771245081014</v>
      </c>
    </row>
    <row r="3566" spans="1:10" x14ac:dyDescent="0.25">
      <c r="A3566" s="1" t="s">
        <v>3565</v>
      </c>
      <c r="B3566">
        <v>393.75</v>
      </c>
      <c r="C3566">
        <v>20.584240000000001</v>
      </c>
      <c r="D3566">
        <v>62</v>
      </c>
      <c r="E3566">
        <v>0</v>
      </c>
      <c r="F3566">
        <v>0</v>
      </c>
      <c r="G3566">
        <v>54</v>
      </c>
      <c r="H3566" t="s">
        <v>11025</v>
      </c>
      <c r="I3566">
        <v>526.6875</v>
      </c>
      <c r="J3566" s="3">
        <f t="shared" si="55"/>
        <v>43746.771316631937</v>
      </c>
    </row>
    <row r="3567" spans="1:10" x14ac:dyDescent="0.25">
      <c r="A3567" s="1" t="s">
        <v>3566</v>
      </c>
      <c r="B3567">
        <v>393.75</v>
      </c>
      <c r="C3567">
        <v>20.531590000000001</v>
      </c>
      <c r="D3567">
        <v>61</v>
      </c>
      <c r="E3567">
        <v>0</v>
      </c>
      <c r="F3567">
        <v>0</v>
      </c>
      <c r="G3567">
        <v>57</v>
      </c>
      <c r="H3567" t="s">
        <v>11026</v>
      </c>
      <c r="I3567">
        <v>526.6875</v>
      </c>
      <c r="J3567" s="3">
        <f t="shared" si="55"/>
        <v>43746.771388136571</v>
      </c>
    </row>
    <row r="3568" spans="1:10" x14ac:dyDescent="0.25">
      <c r="A3568" s="1" t="s">
        <v>3567</v>
      </c>
      <c r="B3568">
        <v>393.75</v>
      </c>
      <c r="C3568">
        <v>20.531590000000001</v>
      </c>
      <c r="D3568">
        <v>61</v>
      </c>
      <c r="E3568">
        <v>0</v>
      </c>
      <c r="F3568">
        <v>0</v>
      </c>
      <c r="G3568">
        <v>52</v>
      </c>
      <c r="H3568" t="s">
        <v>11027</v>
      </c>
      <c r="I3568">
        <v>526.5</v>
      </c>
      <c r="J3568" s="3">
        <f t="shared" si="55"/>
        <v>43746.771471365741</v>
      </c>
    </row>
    <row r="3569" spans="1:10" x14ac:dyDescent="0.25">
      <c r="A3569" s="1" t="s">
        <v>3568</v>
      </c>
      <c r="B3569">
        <v>393.75</v>
      </c>
      <c r="C3569">
        <v>20.584240000000001</v>
      </c>
      <c r="D3569">
        <v>61</v>
      </c>
      <c r="E3569">
        <v>0</v>
      </c>
      <c r="F3569">
        <v>0</v>
      </c>
      <c r="G3569">
        <v>58</v>
      </c>
      <c r="H3569" t="s">
        <v>11028</v>
      </c>
      <c r="I3569">
        <v>526.6875</v>
      </c>
      <c r="J3569" s="3">
        <f t="shared" si="55"/>
        <v>43746.771547569442</v>
      </c>
    </row>
    <row r="3570" spans="1:10" x14ac:dyDescent="0.25">
      <c r="A3570" s="1" t="s">
        <v>3569</v>
      </c>
      <c r="B3570">
        <v>393.75</v>
      </c>
      <c r="C3570">
        <v>20.584240000000001</v>
      </c>
      <c r="D3570">
        <v>62</v>
      </c>
      <c r="E3570">
        <v>0</v>
      </c>
      <c r="F3570">
        <v>0</v>
      </c>
      <c r="G3570">
        <v>56</v>
      </c>
      <c r="H3570" t="s">
        <v>11029</v>
      </c>
      <c r="I3570">
        <v>526.6875</v>
      </c>
      <c r="J3570" s="3">
        <f t="shared" si="55"/>
        <v>43746.771626909722</v>
      </c>
    </row>
    <row r="3571" spans="1:10" x14ac:dyDescent="0.25">
      <c r="A3571" s="1" t="s">
        <v>3570</v>
      </c>
      <c r="B3571">
        <v>393.75</v>
      </c>
      <c r="C3571">
        <v>20.584240000000001</v>
      </c>
      <c r="D3571">
        <v>61</v>
      </c>
      <c r="E3571">
        <v>0</v>
      </c>
      <c r="F3571">
        <v>0</v>
      </c>
      <c r="G3571">
        <v>54</v>
      </c>
      <c r="H3571" t="s">
        <v>11030</v>
      </c>
      <c r="I3571">
        <v>526.6875</v>
      </c>
      <c r="J3571" s="3">
        <f t="shared" si="55"/>
        <v>43746.771710127308</v>
      </c>
    </row>
    <row r="3572" spans="1:10" x14ac:dyDescent="0.25">
      <c r="A3572" s="1" t="s">
        <v>3571</v>
      </c>
      <c r="B3572">
        <v>393.75</v>
      </c>
      <c r="C3572">
        <v>20.584240000000001</v>
      </c>
      <c r="D3572">
        <v>62</v>
      </c>
      <c r="E3572">
        <v>0</v>
      </c>
      <c r="F3572">
        <v>0</v>
      </c>
      <c r="G3572">
        <v>65</v>
      </c>
      <c r="H3572" t="s">
        <v>11031</v>
      </c>
      <c r="I3572">
        <v>526.6875</v>
      </c>
      <c r="J3572" s="3">
        <f t="shared" si="55"/>
        <v>43746.771793587955</v>
      </c>
    </row>
    <row r="3573" spans="1:10" x14ac:dyDescent="0.25">
      <c r="A3573" s="1" t="s">
        <v>3572</v>
      </c>
      <c r="B3573">
        <v>393.75</v>
      </c>
      <c r="C3573">
        <v>20.584240000000001</v>
      </c>
      <c r="D3573">
        <v>63</v>
      </c>
      <c r="E3573">
        <v>0</v>
      </c>
      <c r="F3573">
        <v>0</v>
      </c>
      <c r="G3573">
        <v>58</v>
      </c>
      <c r="H3573" t="s">
        <v>11032</v>
      </c>
      <c r="I3573">
        <v>526.6875</v>
      </c>
      <c r="J3573" s="3">
        <f t="shared" si="55"/>
        <v>43746.771865219904</v>
      </c>
    </row>
    <row r="3574" spans="1:10" x14ac:dyDescent="0.25">
      <c r="A3574" s="1" t="s">
        <v>3573</v>
      </c>
      <c r="B3574">
        <v>393.75</v>
      </c>
      <c r="C3574">
        <v>20.584240000000001</v>
      </c>
      <c r="D3574">
        <v>63</v>
      </c>
      <c r="E3574">
        <v>0</v>
      </c>
      <c r="F3574">
        <v>0</v>
      </c>
      <c r="G3574">
        <v>59</v>
      </c>
      <c r="H3574" t="s">
        <v>11033</v>
      </c>
      <c r="I3574">
        <v>526.5</v>
      </c>
      <c r="J3574" s="3">
        <f t="shared" si="55"/>
        <v>43746.771948784721</v>
      </c>
    </row>
    <row r="3575" spans="1:10" x14ac:dyDescent="0.25">
      <c r="A3575" s="1" t="s">
        <v>3574</v>
      </c>
      <c r="B3575">
        <v>393.75</v>
      </c>
      <c r="C3575">
        <v>20.584240000000001</v>
      </c>
      <c r="D3575">
        <v>62</v>
      </c>
      <c r="E3575">
        <v>0</v>
      </c>
      <c r="F3575">
        <v>0</v>
      </c>
      <c r="G3575">
        <v>60</v>
      </c>
      <c r="H3575" t="s">
        <v>11034</v>
      </c>
      <c r="I3575">
        <v>526.6875</v>
      </c>
      <c r="J3575" s="3">
        <f t="shared" si="55"/>
        <v>43746.772020335651</v>
      </c>
    </row>
    <row r="3576" spans="1:10" x14ac:dyDescent="0.25">
      <c r="A3576" s="1" t="s">
        <v>3575</v>
      </c>
      <c r="B3576">
        <v>428.125</v>
      </c>
      <c r="C3576">
        <v>20.584240000000001</v>
      </c>
      <c r="D3576">
        <v>62</v>
      </c>
      <c r="E3576">
        <v>0</v>
      </c>
      <c r="F3576">
        <v>0</v>
      </c>
      <c r="G3576">
        <v>55</v>
      </c>
      <c r="H3576" t="s">
        <v>11035</v>
      </c>
      <c r="I3576">
        <v>537.75</v>
      </c>
      <c r="J3576" s="3">
        <f t="shared" si="55"/>
        <v>43746.772091863422</v>
      </c>
    </row>
    <row r="3577" spans="1:10" x14ac:dyDescent="0.25">
      <c r="A3577" s="1" t="s">
        <v>3576</v>
      </c>
      <c r="B3577">
        <v>393.75</v>
      </c>
      <c r="C3577">
        <v>20.584240000000001</v>
      </c>
      <c r="D3577">
        <v>62</v>
      </c>
      <c r="E3577">
        <v>0</v>
      </c>
      <c r="F3577">
        <v>0</v>
      </c>
      <c r="G3577">
        <v>55</v>
      </c>
      <c r="H3577" t="s">
        <v>11036</v>
      </c>
      <c r="I3577">
        <v>526.6875</v>
      </c>
      <c r="J3577" s="3">
        <f t="shared" si="55"/>
        <v>43746.772163437498</v>
      </c>
    </row>
    <row r="3578" spans="1:10" x14ac:dyDescent="0.25">
      <c r="A3578" s="1" t="s">
        <v>3577</v>
      </c>
      <c r="B3578">
        <v>393.75</v>
      </c>
      <c r="C3578">
        <v>20.584240000000001</v>
      </c>
      <c r="D3578">
        <v>62</v>
      </c>
      <c r="E3578">
        <v>0</v>
      </c>
      <c r="F3578">
        <v>0</v>
      </c>
      <c r="G3578">
        <v>58</v>
      </c>
      <c r="H3578" t="s">
        <v>11037</v>
      </c>
      <c r="I3578">
        <v>526.6875</v>
      </c>
      <c r="J3578" s="3">
        <f t="shared" si="55"/>
        <v>43746.772246921297</v>
      </c>
    </row>
    <row r="3579" spans="1:10" x14ac:dyDescent="0.25">
      <c r="A3579" s="1" t="s">
        <v>3578</v>
      </c>
      <c r="B3579">
        <v>393.75</v>
      </c>
      <c r="C3579">
        <v>20.584240000000001</v>
      </c>
      <c r="D3579">
        <v>62</v>
      </c>
      <c r="E3579">
        <v>0</v>
      </c>
      <c r="F3579">
        <v>0</v>
      </c>
      <c r="G3579">
        <v>66</v>
      </c>
      <c r="H3579" t="s">
        <v>11038</v>
      </c>
      <c r="I3579">
        <v>526.6875</v>
      </c>
      <c r="J3579" s="3">
        <f t="shared" si="55"/>
        <v>43746.772342523145</v>
      </c>
    </row>
    <row r="3580" spans="1:10" x14ac:dyDescent="0.25">
      <c r="A3580" s="1" t="s">
        <v>3579</v>
      </c>
      <c r="B3580">
        <v>393.75</v>
      </c>
      <c r="C3580">
        <v>20.531590000000001</v>
      </c>
      <c r="D3580">
        <v>63</v>
      </c>
      <c r="E3580">
        <v>0</v>
      </c>
      <c r="F3580">
        <v>0</v>
      </c>
      <c r="G3580">
        <v>60</v>
      </c>
      <c r="H3580" t="s">
        <v>11039</v>
      </c>
      <c r="I3580">
        <v>526.6875</v>
      </c>
      <c r="J3580" s="3">
        <f t="shared" si="55"/>
        <v>43746.772413946754</v>
      </c>
    </row>
    <row r="3581" spans="1:10" x14ac:dyDescent="0.25">
      <c r="A3581" s="1" t="s">
        <v>3580</v>
      </c>
      <c r="B3581">
        <v>393.75</v>
      </c>
      <c r="C3581">
        <v>20.584240000000001</v>
      </c>
      <c r="D3581">
        <v>63</v>
      </c>
      <c r="E3581">
        <v>0</v>
      </c>
      <c r="F3581">
        <v>0</v>
      </c>
      <c r="G3581">
        <v>66</v>
      </c>
      <c r="H3581" t="s">
        <v>11040</v>
      </c>
      <c r="I3581">
        <v>526.6875</v>
      </c>
      <c r="J3581" s="3">
        <f t="shared" si="55"/>
        <v>43746.772497280086</v>
      </c>
    </row>
    <row r="3582" spans="1:10" x14ac:dyDescent="0.25">
      <c r="A3582" s="1" t="s">
        <v>3581</v>
      </c>
      <c r="B3582">
        <v>393.75</v>
      </c>
      <c r="C3582">
        <v>20.584240000000001</v>
      </c>
      <c r="D3582">
        <v>63</v>
      </c>
      <c r="E3582">
        <v>0</v>
      </c>
      <c r="F3582">
        <v>0</v>
      </c>
      <c r="G3582">
        <v>67</v>
      </c>
      <c r="H3582" t="s">
        <v>11041</v>
      </c>
      <c r="I3582">
        <v>526.6875</v>
      </c>
      <c r="J3582" s="3">
        <f t="shared" si="55"/>
        <v>43746.77256892361</v>
      </c>
    </row>
    <row r="3583" spans="1:10" x14ac:dyDescent="0.25">
      <c r="A3583" s="1" t="s">
        <v>3582</v>
      </c>
      <c r="B3583">
        <v>393.75</v>
      </c>
      <c r="C3583">
        <v>20.584240000000001</v>
      </c>
      <c r="D3583">
        <v>62</v>
      </c>
      <c r="E3583">
        <v>0</v>
      </c>
      <c r="F3583">
        <v>0</v>
      </c>
      <c r="G3583">
        <v>70</v>
      </c>
      <c r="H3583" t="s">
        <v>11042</v>
      </c>
      <c r="I3583">
        <v>526.6875</v>
      </c>
      <c r="J3583" s="3">
        <f t="shared" si="55"/>
        <v>43746.772652476844</v>
      </c>
    </row>
    <row r="3584" spans="1:10" x14ac:dyDescent="0.25">
      <c r="A3584" s="1" t="s">
        <v>3583</v>
      </c>
      <c r="B3584">
        <v>393.75</v>
      </c>
      <c r="C3584">
        <v>20.584240000000001</v>
      </c>
      <c r="D3584">
        <v>62</v>
      </c>
      <c r="E3584">
        <v>0</v>
      </c>
      <c r="F3584">
        <v>0</v>
      </c>
      <c r="G3584">
        <v>66</v>
      </c>
      <c r="H3584" t="s">
        <v>11043</v>
      </c>
      <c r="I3584">
        <v>526.6875</v>
      </c>
      <c r="J3584" s="3">
        <f t="shared" si="55"/>
        <v>43746.772735960643</v>
      </c>
    </row>
    <row r="3585" spans="1:10" x14ac:dyDescent="0.25">
      <c r="A3585" s="1" t="s">
        <v>3584</v>
      </c>
      <c r="B3585">
        <v>393.75</v>
      </c>
      <c r="C3585">
        <v>20.584240000000001</v>
      </c>
      <c r="D3585">
        <v>60</v>
      </c>
      <c r="E3585">
        <v>0</v>
      </c>
      <c r="F3585">
        <v>0</v>
      </c>
      <c r="G3585">
        <v>61</v>
      </c>
      <c r="H3585" t="s">
        <v>11044</v>
      </c>
      <c r="I3585">
        <v>526.6875</v>
      </c>
      <c r="J3585" s="3">
        <f t="shared" si="55"/>
        <v>43746.772819502316</v>
      </c>
    </row>
    <row r="3586" spans="1:10" x14ac:dyDescent="0.25">
      <c r="A3586" s="1" t="s">
        <v>3585</v>
      </c>
      <c r="B3586">
        <v>393.75</v>
      </c>
      <c r="C3586">
        <v>20.531590000000001</v>
      </c>
      <c r="D3586">
        <v>61</v>
      </c>
      <c r="E3586">
        <v>0</v>
      </c>
      <c r="F3586">
        <v>0</v>
      </c>
      <c r="G3586">
        <v>53</v>
      </c>
      <c r="H3586" t="s">
        <v>11045</v>
      </c>
      <c r="I3586">
        <v>526.6875</v>
      </c>
      <c r="J3586" s="3">
        <f t="shared" si="55"/>
        <v>43746.772891018518</v>
      </c>
    </row>
    <row r="3587" spans="1:10" x14ac:dyDescent="0.25">
      <c r="A3587" s="1" t="s">
        <v>3586</v>
      </c>
      <c r="B3587">
        <v>412.5</v>
      </c>
      <c r="C3587">
        <v>20.584240000000001</v>
      </c>
      <c r="D3587">
        <v>60</v>
      </c>
      <c r="E3587">
        <v>0</v>
      </c>
      <c r="F3587">
        <v>0</v>
      </c>
      <c r="G3587">
        <v>66</v>
      </c>
      <c r="H3587" t="s">
        <v>11046</v>
      </c>
      <c r="I3587">
        <v>532.3125</v>
      </c>
      <c r="J3587" s="3">
        <f t="shared" ref="J3587:J3650" si="56">(H3587/86400000)+25569+(7/24)</f>
        <v>43746.772974467589</v>
      </c>
    </row>
    <row r="3588" spans="1:10" x14ac:dyDescent="0.25">
      <c r="A3588" s="1" t="s">
        <v>3587</v>
      </c>
      <c r="B3588">
        <v>393.75</v>
      </c>
      <c r="C3588">
        <v>20.584240000000001</v>
      </c>
      <c r="D3588">
        <v>60</v>
      </c>
      <c r="E3588">
        <v>0</v>
      </c>
      <c r="F3588">
        <v>0</v>
      </c>
      <c r="G3588">
        <v>64</v>
      </c>
      <c r="H3588" t="s">
        <v>11047</v>
      </c>
      <c r="I3588">
        <v>526.6875</v>
      </c>
      <c r="J3588" s="3">
        <f t="shared" si="56"/>
        <v>43746.773046238428</v>
      </c>
    </row>
    <row r="3589" spans="1:10" x14ac:dyDescent="0.25">
      <c r="A3589" s="1" t="s">
        <v>3588</v>
      </c>
      <c r="B3589">
        <v>393.75</v>
      </c>
      <c r="C3589">
        <v>20.531590000000001</v>
      </c>
      <c r="D3589">
        <v>61</v>
      </c>
      <c r="E3589">
        <v>0</v>
      </c>
      <c r="F3589">
        <v>0</v>
      </c>
      <c r="G3589">
        <v>62</v>
      </c>
      <c r="H3589" t="s">
        <v>11048</v>
      </c>
      <c r="I3589">
        <v>526.6875</v>
      </c>
      <c r="J3589" s="3">
        <f t="shared" si="56"/>
        <v>43746.773117939811</v>
      </c>
    </row>
    <row r="3590" spans="1:10" x14ac:dyDescent="0.25">
      <c r="A3590" s="1" t="s">
        <v>3589</v>
      </c>
      <c r="B3590">
        <v>393.75</v>
      </c>
      <c r="C3590">
        <v>20.584240000000001</v>
      </c>
      <c r="D3590">
        <v>60</v>
      </c>
      <c r="E3590">
        <v>0</v>
      </c>
      <c r="F3590">
        <v>0</v>
      </c>
      <c r="G3590">
        <v>54</v>
      </c>
      <c r="H3590" t="s">
        <v>11049</v>
      </c>
      <c r="I3590">
        <v>526.6875</v>
      </c>
      <c r="J3590" s="3">
        <f t="shared" si="56"/>
        <v>43746.773200983793</v>
      </c>
    </row>
    <row r="3591" spans="1:10" x14ac:dyDescent="0.25">
      <c r="A3591" s="1" t="s">
        <v>3590</v>
      </c>
      <c r="B3591">
        <v>393.75</v>
      </c>
      <c r="C3591">
        <v>20.584240000000001</v>
      </c>
      <c r="D3591">
        <v>61</v>
      </c>
      <c r="E3591">
        <v>0</v>
      </c>
      <c r="F3591">
        <v>0</v>
      </c>
      <c r="G3591">
        <v>55</v>
      </c>
      <c r="H3591" t="s">
        <v>11050</v>
      </c>
      <c r="I3591">
        <v>526.6875</v>
      </c>
      <c r="J3591" s="3">
        <f t="shared" si="56"/>
        <v>43746.773272627317</v>
      </c>
    </row>
    <row r="3592" spans="1:10" x14ac:dyDescent="0.25">
      <c r="A3592" s="1" t="s">
        <v>3591</v>
      </c>
      <c r="B3592">
        <v>393.75</v>
      </c>
      <c r="C3592">
        <v>20.584240000000001</v>
      </c>
      <c r="D3592">
        <v>61</v>
      </c>
      <c r="E3592">
        <v>0</v>
      </c>
      <c r="F3592">
        <v>0</v>
      </c>
      <c r="G3592">
        <v>65</v>
      </c>
      <c r="H3592" t="s">
        <v>11051</v>
      </c>
      <c r="I3592">
        <v>526.6875</v>
      </c>
      <c r="J3592" s="3">
        <f t="shared" si="56"/>
        <v>43746.773356203703</v>
      </c>
    </row>
    <row r="3593" spans="1:10" x14ac:dyDescent="0.25">
      <c r="A3593" s="1" t="s">
        <v>3592</v>
      </c>
      <c r="B3593">
        <v>393.75</v>
      </c>
      <c r="C3593">
        <v>20.584240000000001</v>
      </c>
      <c r="D3593">
        <v>61</v>
      </c>
      <c r="E3593">
        <v>0</v>
      </c>
      <c r="F3593">
        <v>0</v>
      </c>
      <c r="G3593">
        <v>58</v>
      </c>
      <c r="H3593" t="s">
        <v>11052</v>
      </c>
      <c r="I3593">
        <v>526.6875</v>
      </c>
      <c r="J3593" s="3">
        <f t="shared" si="56"/>
        <v>43746.773427731481</v>
      </c>
    </row>
    <row r="3594" spans="1:10" x14ac:dyDescent="0.25">
      <c r="A3594" s="1" t="s">
        <v>3593</v>
      </c>
      <c r="B3594">
        <v>393.75</v>
      </c>
      <c r="C3594">
        <v>20.584240000000001</v>
      </c>
      <c r="D3594">
        <v>61</v>
      </c>
      <c r="E3594">
        <v>0</v>
      </c>
      <c r="F3594">
        <v>0</v>
      </c>
      <c r="G3594">
        <v>61</v>
      </c>
      <c r="H3594" t="s">
        <v>11053</v>
      </c>
      <c r="I3594">
        <v>526.6875</v>
      </c>
      <c r="J3594" s="3">
        <f t="shared" si="56"/>
        <v>43746.773499282404</v>
      </c>
    </row>
    <row r="3595" spans="1:10" x14ac:dyDescent="0.25">
      <c r="A3595" s="1" t="s">
        <v>3594</v>
      </c>
      <c r="B3595">
        <v>393.75</v>
      </c>
      <c r="C3595">
        <v>20.584240000000001</v>
      </c>
      <c r="D3595">
        <v>62</v>
      </c>
      <c r="E3595">
        <v>0</v>
      </c>
      <c r="F3595">
        <v>0</v>
      </c>
      <c r="G3595">
        <v>70</v>
      </c>
      <c r="H3595" t="s">
        <v>11054</v>
      </c>
      <c r="I3595">
        <v>526.6875</v>
      </c>
      <c r="J3595" s="3">
        <f t="shared" si="56"/>
        <v>43746.773582476853</v>
      </c>
    </row>
    <row r="3596" spans="1:10" x14ac:dyDescent="0.25">
      <c r="A3596" s="1" t="s">
        <v>3595</v>
      </c>
      <c r="B3596">
        <v>393.75</v>
      </c>
      <c r="C3596">
        <v>20.584240000000001</v>
      </c>
      <c r="D3596">
        <v>62</v>
      </c>
      <c r="E3596">
        <v>0</v>
      </c>
      <c r="F3596">
        <v>0</v>
      </c>
      <c r="G3596">
        <v>70</v>
      </c>
      <c r="H3596" t="s">
        <v>11055</v>
      </c>
      <c r="I3596">
        <v>526.6875</v>
      </c>
      <c r="J3596" s="3">
        <f t="shared" si="56"/>
        <v>43746.773666631947</v>
      </c>
    </row>
    <row r="3597" spans="1:10" x14ac:dyDescent="0.25">
      <c r="A3597" s="1" t="s">
        <v>3596</v>
      </c>
      <c r="B3597">
        <v>393.75</v>
      </c>
      <c r="C3597">
        <v>20.584240000000001</v>
      </c>
      <c r="D3597">
        <v>61</v>
      </c>
      <c r="E3597">
        <v>0</v>
      </c>
      <c r="F3597">
        <v>0</v>
      </c>
      <c r="G3597">
        <v>63</v>
      </c>
      <c r="H3597" t="s">
        <v>11056</v>
      </c>
      <c r="I3597">
        <v>526.6875</v>
      </c>
      <c r="J3597" s="3">
        <f t="shared" si="56"/>
        <v>43746.773749953696</v>
      </c>
    </row>
    <row r="3598" spans="1:10" x14ac:dyDescent="0.25">
      <c r="A3598" s="1" t="s">
        <v>3597</v>
      </c>
      <c r="B3598">
        <v>393.75</v>
      </c>
      <c r="C3598">
        <v>20.584240000000001</v>
      </c>
      <c r="D3598">
        <v>61</v>
      </c>
      <c r="E3598">
        <v>0</v>
      </c>
      <c r="F3598">
        <v>0</v>
      </c>
      <c r="G3598">
        <v>60</v>
      </c>
      <c r="H3598" t="s">
        <v>11057</v>
      </c>
      <c r="I3598">
        <v>526.6875</v>
      </c>
      <c r="J3598" s="3">
        <f t="shared" si="56"/>
        <v>43746.773821365736</v>
      </c>
    </row>
    <row r="3599" spans="1:10" x14ac:dyDescent="0.25">
      <c r="A3599" s="1" t="s">
        <v>3598</v>
      </c>
      <c r="B3599">
        <v>425</v>
      </c>
      <c r="C3599">
        <v>20.584240000000001</v>
      </c>
      <c r="D3599">
        <v>62</v>
      </c>
      <c r="E3599">
        <v>0</v>
      </c>
      <c r="F3599">
        <v>0</v>
      </c>
      <c r="G3599">
        <v>63</v>
      </c>
      <c r="H3599" t="s">
        <v>11058</v>
      </c>
      <c r="I3599">
        <v>536.4375</v>
      </c>
      <c r="J3599" s="3">
        <f t="shared" si="56"/>
        <v>43746.773904699068</v>
      </c>
    </row>
    <row r="3600" spans="1:10" x14ac:dyDescent="0.25">
      <c r="A3600" s="1" t="s">
        <v>3599</v>
      </c>
      <c r="B3600">
        <v>393.75</v>
      </c>
      <c r="C3600">
        <v>20.584240000000001</v>
      </c>
      <c r="D3600">
        <v>61</v>
      </c>
      <c r="E3600">
        <v>0</v>
      </c>
      <c r="F3600">
        <v>0</v>
      </c>
      <c r="G3600">
        <v>61</v>
      </c>
      <c r="H3600" t="s">
        <v>11059</v>
      </c>
      <c r="I3600">
        <v>526.5</v>
      </c>
      <c r="J3600" s="3">
        <f t="shared" si="56"/>
        <v>43746.773988379624</v>
      </c>
    </row>
    <row r="3601" spans="1:10" x14ac:dyDescent="0.25">
      <c r="A3601" s="1" t="s">
        <v>3600</v>
      </c>
      <c r="B3601">
        <v>393.75</v>
      </c>
      <c r="C3601">
        <v>20.584240000000001</v>
      </c>
      <c r="D3601">
        <v>61</v>
      </c>
      <c r="E3601">
        <v>0</v>
      </c>
      <c r="F3601">
        <v>0</v>
      </c>
      <c r="G3601">
        <v>62</v>
      </c>
      <c r="H3601" t="s">
        <v>11060</v>
      </c>
      <c r="I3601">
        <v>526.6875</v>
      </c>
      <c r="J3601" s="3">
        <f t="shared" si="56"/>
        <v>43746.77405965278</v>
      </c>
    </row>
    <row r="3602" spans="1:10" x14ac:dyDescent="0.25">
      <c r="A3602" s="1" t="s">
        <v>3601</v>
      </c>
      <c r="B3602">
        <v>412.5</v>
      </c>
      <c r="C3602">
        <v>20.584240000000001</v>
      </c>
      <c r="D3602">
        <v>61</v>
      </c>
      <c r="E3602">
        <v>0</v>
      </c>
      <c r="F3602">
        <v>0</v>
      </c>
      <c r="G3602">
        <v>64</v>
      </c>
      <c r="H3602" t="s">
        <v>11061</v>
      </c>
      <c r="I3602">
        <v>532.3125</v>
      </c>
      <c r="J3602" s="3">
        <f t="shared" si="56"/>
        <v>43746.774131435181</v>
      </c>
    </row>
    <row r="3603" spans="1:10" x14ac:dyDescent="0.25">
      <c r="A3603" s="1" t="s">
        <v>3602</v>
      </c>
      <c r="B3603">
        <v>393.75</v>
      </c>
      <c r="C3603">
        <v>20.584240000000001</v>
      </c>
      <c r="D3603">
        <v>59</v>
      </c>
      <c r="E3603">
        <v>0</v>
      </c>
      <c r="F3603">
        <v>0</v>
      </c>
      <c r="G3603">
        <v>56</v>
      </c>
      <c r="H3603" t="s">
        <v>11062</v>
      </c>
      <c r="I3603">
        <v>526.6875</v>
      </c>
      <c r="J3603" s="3">
        <f t="shared" si="56"/>
        <v>43746.774203078698</v>
      </c>
    </row>
    <row r="3604" spans="1:10" x14ac:dyDescent="0.25">
      <c r="A3604" s="1" t="s">
        <v>3603</v>
      </c>
      <c r="B3604">
        <v>393.75</v>
      </c>
      <c r="C3604">
        <v>20.584240000000001</v>
      </c>
      <c r="D3604">
        <v>60</v>
      </c>
      <c r="E3604">
        <v>0</v>
      </c>
      <c r="F3604">
        <v>0</v>
      </c>
      <c r="G3604">
        <v>61</v>
      </c>
      <c r="H3604" t="s">
        <v>11063</v>
      </c>
      <c r="I3604">
        <v>526.6875</v>
      </c>
      <c r="J3604" s="3">
        <f t="shared" si="56"/>
        <v>43746.774286157401</v>
      </c>
    </row>
    <row r="3605" spans="1:10" x14ac:dyDescent="0.25">
      <c r="A3605" s="1" t="s">
        <v>3604</v>
      </c>
      <c r="B3605">
        <v>393.75</v>
      </c>
      <c r="C3605">
        <v>20.531590000000001</v>
      </c>
      <c r="D3605">
        <v>60</v>
      </c>
      <c r="E3605">
        <v>0</v>
      </c>
      <c r="F3605">
        <v>0</v>
      </c>
      <c r="G3605">
        <v>55</v>
      </c>
      <c r="H3605" t="s">
        <v>11064</v>
      </c>
      <c r="I3605">
        <v>526.6875</v>
      </c>
      <c r="J3605" s="3">
        <f t="shared" si="56"/>
        <v>43746.774358101851</v>
      </c>
    </row>
    <row r="3606" spans="1:10" x14ac:dyDescent="0.25">
      <c r="A3606" s="1" t="s">
        <v>3605</v>
      </c>
      <c r="B3606">
        <v>393.75</v>
      </c>
      <c r="C3606">
        <v>20.584240000000001</v>
      </c>
      <c r="D3606">
        <v>59</v>
      </c>
      <c r="E3606">
        <v>0</v>
      </c>
      <c r="F3606">
        <v>0</v>
      </c>
      <c r="G3606">
        <v>62</v>
      </c>
      <c r="H3606" t="s">
        <v>11065</v>
      </c>
      <c r="I3606">
        <v>526.6875</v>
      </c>
      <c r="J3606" s="3">
        <f t="shared" si="56"/>
        <v>43746.774453634258</v>
      </c>
    </row>
    <row r="3607" spans="1:10" x14ac:dyDescent="0.25">
      <c r="A3607" s="1" t="s">
        <v>3606</v>
      </c>
      <c r="B3607">
        <v>393.75</v>
      </c>
      <c r="C3607">
        <v>20.531590000000001</v>
      </c>
      <c r="D3607">
        <v>60</v>
      </c>
      <c r="E3607">
        <v>0</v>
      </c>
      <c r="F3607">
        <v>0</v>
      </c>
      <c r="G3607">
        <v>62</v>
      </c>
      <c r="H3607" t="s">
        <v>11066</v>
      </c>
      <c r="I3607">
        <v>526.6875</v>
      </c>
      <c r="J3607" s="3">
        <f t="shared" si="56"/>
        <v>43746.774525069442</v>
      </c>
    </row>
    <row r="3608" spans="1:10" x14ac:dyDescent="0.25">
      <c r="A3608" s="1" t="s">
        <v>3607</v>
      </c>
      <c r="B3608">
        <v>393.75</v>
      </c>
      <c r="C3608">
        <v>20.584240000000001</v>
      </c>
      <c r="D3608">
        <v>60</v>
      </c>
      <c r="E3608">
        <v>0</v>
      </c>
      <c r="F3608">
        <v>0</v>
      </c>
      <c r="G3608">
        <v>64</v>
      </c>
      <c r="H3608" t="s">
        <v>11067</v>
      </c>
      <c r="I3608">
        <v>526.6875</v>
      </c>
      <c r="J3608" s="3">
        <f t="shared" si="56"/>
        <v>43746.774608391199</v>
      </c>
    </row>
    <row r="3609" spans="1:10" x14ac:dyDescent="0.25">
      <c r="A3609" s="1" t="s">
        <v>3608</v>
      </c>
      <c r="B3609">
        <v>393.75</v>
      </c>
      <c r="C3609">
        <v>20.531590000000001</v>
      </c>
      <c r="D3609">
        <v>60</v>
      </c>
      <c r="E3609">
        <v>0</v>
      </c>
      <c r="F3609">
        <v>0</v>
      </c>
      <c r="G3609">
        <v>65</v>
      </c>
      <c r="H3609" t="s">
        <v>11068</v>
      </c>
      <c r="I3609">
        <v>526.6875</v>
      </c>
      <c r="J3609" s="3">
        <f t="shared" si="56"/>
        <v>43746.774680162031</v>
      </c>
    </row>
    <row r="3610" spans="1:10" x14ac:dyDescent="0.25">
      <c r="A3610" s="1" t="s">
        <v>3609</v>
      </c>
      <c r="B3610">
        <v>393.75</v>
      </c>
      <c r="C3610">
        <v>20.584240000000001</v>
      </c>
      <c r="D3610">
        <v>60</v>
      </c>
      <c r="E3610">
        <v>0</v>
      </c>
      <c r="F3610">
        <v>0</v>
      </c>
      <c r="G3610">
        <v>60</v>
      </c>
      <c r="H3610" t="s">
        <v>11069</v>
      </c>
      <c r="I3610">
        <v>526.6875</v>
      </c>
      <c r="J3610" s="3">
        <f t="shared" si="56"/>
        <v>43746.774763611109</v>
      </c>
    </row>
    <row r="3611" spans="1:10" x14ac:dyDescent="0.25">
      <c r="A3611" s="1" t="s">
        <v>3610</v>
      </c>
      <c r="B3611">
        <v>393.75</v>
      </c>
      <c r="C3611">
        <v>20.584240000000001</v>
      </c>
      <c r="D3611">
        <v>61</v>
      </c>
      <c r="E3611">
        <v>0</v>
      </c>
      <c r="F3611">
        <v>0</v>
      </c>
      <c r="G3611">
        <v>64</v>
      </c>
      <c r="H3611" t="s">
        <v>11070</v>
      </c>
      <c r="I3611">
        <v>526.6875</v>
      </c>
      <c r="J3611" s="3">
        <f t="shared" si="56"/>
        <v>43746.774847152774</v>
      </c>
    </row>
    <row r="3612" spans="1:10" x14ac:dyDescent="0.25">
      <c r="A3612" s="1" t="s">
        <v>3611</v>
      </c>
      <c r="B3612">
        <v>393.75</v>
      </c>
      <c r="C3612">
        <v>20.584240000000001</v>
      </c>
      <c r="D3612">
        <v>63</v>
      </c>
      <c r="E3612">
        <v>0</v>
      </c>
      <c r="F3612">
        <v>0</v>
      </c>
      <c r="G3612">
        <v>56</v>
      </c>
      <c r="H3612" t="s">
        <v>11071</v>
      </c>
      <c r="I3612">
        <v>526.6875</v>
      </c>
      <c r="J3612" s="3">
        <f t="shared" si="56"/>
        <v>43746.774930636573</v>
      </c>
    </row>
    <row r="3613" spans="1:10" x14ac:dyDescent="0.25">
      <c r="A3613" s="1" t="s">
        <v>3612</v>
      </c>
      <c r="B3613">
        <v>412.5</v>
      </c>
      <c r="C3613">
        <v>20.531590000000001</v>
      </c>
      <c r="D3613">
        <v>63</v>
      </c>
      <c r="E3613">
        <v>0</v>
      </c>
      <c r="F3613">
        <v>0</v>
      </c>
      <c r="G3613">
        <v>61</v>
      </c>
      <c r="H3613" t="s">
        <v>11072</v>
      </c>
      <c r="I3613">
        <v>532.3125</v>
      </c>
      <c r="J3613" s="3">
        <f t="shared" si="56"/>
        <v>43746.775032106474</v>
      </c>
    </row>
    <row r="3614" spans="1:10" x14ac:dyDescent="0.25">
      <c r="A3614" s="1" t="s">
        <v>3613</v>
      </c>
      <c r="B3614">
        <v>393.75</v>
      </c>
      <c r="C3614">
        <v>20.584240000000001</v>
      </c>
      <c r="D3614">
        <v>63</v>
      </c>
      <c r="E3614">
        <v>0</v>
      </c>
      <c r="F3614">
        <v>0</v>
      </c>
      <c r="G3614">
        <v>63</v>
      </c>
      <c r="H3614" t="s">
        <v>11073</v>
      </c>
      <c r="I3614">
        <v>526.6875</v>
      </c>
      <c r="J3614" s="3">
        <f t="shared" si="56"/>
        <v>43746.775109548609</v>
      </c>
    </row>
    <row r="3615" spans="1:10" x14ac:dyDescent="0.25">
      <c r="A3615" s="1" t="s">
        <v>3614</v>
      </c>
      <c r="B3615">
        <v>393.75</v>
      </c>
      <c r="C3615">
        <v>20.584240000000001</v>
      </c>
      <c r="D3615">
        <v>63</v>
      </c>
      <c r="E3615">
        <v>0</v>
      </c>
      <c r="F3615">
        <v>0</v>
      </c>
      <c r="G3615">
        <v>66</v>
      </c>
      <c r="H3615" t="s">
        <v>11074</v>
      </c>
      <c r="I3615">
        <v>526.6875</v>
      </c>
      <c r="J3615" s="3">
        <f t="shared" si="56"/>
        <v>43746.775193009256</v>
      </c>
    </row>
    <row r="3616" spans="1:10" x14ac:dyDescent="0.25">
      <c r="A3616" s="1" t="s">
        <v>3615</v>
      </c>
      <c r="B3616">
        <v>393.75</v>
      </c>
      <c r="C3616">
        <v>20.584240000000001</v>
      </c>
      <c r="D3616">
        <v>62</v>
      </c>
      <c r="E3616">
        <v>0</v>
      </c>
      <c r="F3616">
        <v>0</v>
      </c>
      <c r="G3616">
        <v>62</v>
      </c>
      <c r="H3616" t="s">
        <v>11075</v>
      </c>
      <c r="I3616">
        <v>526.6875</v>
      </c>
      <c r="J3616" s="3">
        <f t="shared" si="56"/>
        <v>43746.775264768519</v>
      </c>
    </row>
    <row r="3617" spans="1:10" x14ac:dyDescent="0.25">
      <c r="A3617" s="1" t="s">
        <v>3616</v>
      </c>
      <c r="B3617">
        <v>393.75</v>
      </c>
      <c r="C3617">
        <v>20.584240000000001</v>
      </c>
      <c r="D3617">
        <v>62</v>
      </c>
      <c r="E3617">
        <v>0</v>
      </c>
      <c r="F3617">
        <v>0</v>
      </c>
      <c r="G3617">
        <v>59</v>
      </c>
      <c r="H3617" t="s">
        <v>11076</v>
      </c>
      <c r="I3617">
        <v>526.5</v>
      </c>
      <c r="J3617" s="3">
        <f t="shared" si="56"/>
        <v>43746.775336064813</v>
      </c>
    </row>
    <row r="3618" spans="1:10" x14ac:dyDescent="0.25">
      <c r="A3618" s="1" t="s">
        <v>3617</v>
      </c>
      <c r="B3618">
        <v>412.5</v>
      </c>
      <c r="C3618">
        <v>20.531590000000001</v>
      </c>
      <c r="D3618">
        <v>62</v>
      </c>
      <c r="E3618">
        <v>0</v>
      </c>
      <c r="F3618">
        <v>0</v>
      </c>
      <c r="G3618">
        <v>63</v>
      </c>
      <c r="H3618" t="s">
        <v>11077</v>
      </c>
      <c r="I3618">
        <v>532.3125</v>
      </c>
      <c r="J3618" s="3">
        <f t="shared" si="56"/>
        <v>43746.775419513891</v>
      </c>
    </row>
    <row r="3619" spans="1:10" x14ac:dyDescent="0.25">
      <c r="A3619" s="1" t="s">
        <v>3618</v>
      </c>
      <c r="B3619">
        <v>393.75</v>
      </c>
      <c r="C3619">
        <v>20.584240000000001</v>
      </c>
      <c r="D3619">
        <v>62</v>
      </c>
      <c r="E3619">
        <v>0</v>
      </c>
      <c r="F3619">
        <v>0</v>
      </c>
      <c r="G3619">
        <v>65</v>
      </c>
      <c r="H3619" t="s">
        <v>11078</v>
      </c>
      <c r="I3619">
        <v>526.6875</v>
      </c>
      <c r="J3619" s="3">
        <f t="shared" si="56"/>
        <v>43746.775503055549</v>
      </c>
    </row>
    <row r="3620" spans="1:10" x14ac:dyDescent="0.25">
      <c r="A3620" s="1" t="s">
        <v>3619</v>
      </c>
      <c r="B3620">
        <v>393.75</v>
      </c>
      <c r="C3620">
        <v>20.584240000000001</v>
      </c>
      <c r="D3620">
        <v>62</v>
      </c>
      <c r="E3620">
        <v>0</v>
      </c>
      <c r="F3620">
        <v>0</v>
      </c>
      <c r="G3620">
        <v>59</v>
      </c>
      <c r="H3620" t="s">
        <v>11079</v>
      </c>
      <c r="I3620">
        <v>526.6875</v>
      </c>
      <c r="J3620" s="3">
        <f t="shared" si="56"/>
        <v>43746.775586180556</v>
      </c>
    </row>
    <row r="3621" spans="1:10" x14ac:dyDescent="0.25">
      <c r="A3621" s="1" t="s">
        <v>3620</v>
      </c>
      <c r="B3621">
        <v>393.75</v>
      </c>
      <c r="C3621">
        <v>20.584240000000001</v>
      </c>
      <c r="D3621">
        <v>62</v>
      </c>
      <c r="E3621">
        <v>0</v>
      </c>
      <c r="F3621">
        <v>0</v>
      </c>
      <c r="G3621">
        <v>68</v>
      </c>
      <c r="H3621" t="s">
        <v>11080</v>
      </c>
      <c r="I3621">
        <v>526.6875</v>
      </c>
      <c r="J3621" s="3">
        <f t="shared" si="56"/>
        <v>43746.775658171297</v>
      </c>
    </row>
    <row r="3622" spans="1:10" x14ac:dyDescent="0.25">
      <c r="A3622" s="1" t="s">
        <v>3621</v>
      </c>
      <c r="B3622">
        <v>393.75</v>
      </c>
      <c r="C3622">
        <v>20.584240000000001</v>
      </c>
      <c r="D3622">
        <v>62</v>
      </c>
      <c r="E3622">
        <v>0</v>
      </c>
      <c r="F3622">
        <v>0</v>
      </c>
      <c r="G3622">
        <v>61</v>
      </c>
      <c r="H3622" t="s">
        <v>11081</v>
      </c>
      <c r="I3622">
        <v>526.6875</v>
      </c>
      <c r="J3622" s="3">
        <f t="shared" si="56"/>
        <v>43746.775741712961</v>
      </c>
    </row>
    <row r="3623" spans="1:10" x14ac:dyDescent="0.25">
      <c r="A3623" s="1" t="s">
        <v>3622</v>
      </c>
      <c r="B3623">
        <v>393.75</v>
      </c>
      <c r="C3623">
        <v>20.531590000000001</v>
      </c>
      <c r="D3623">
        <v>61</v>
      </c>
      <c r="E3623">
        <v>0</v>
      </c>
      <c r="F3623">
        <v>0</v>
      </c>
      <c r="G3623">
        <v>64</v>
      </c>
      <c r="H3623" t="s">
        <v>11082</v>
      </c>
      <c r="I3623">
        <v>526.6875</v>
      </c>
      <c r="J3623" s="3">
        <f t="shared" si="56"/>
        <v>43746.77582505787</v>
      </c>
    </row>
    <row r="3624" spans="1:10" x14ac:dyDescent="0.25">
      <c r="A3624" s="1" t="s">
        <v>3623</v>
      </c>
      <c r="B3624">
        <v>393.75</v>
      </c>
      <c r="C3624">
        <v>20.584240000000001</v>
      </c>
      <c r="D3624">
        <v>60</v>
      </c>
      <c r="E3624">
        <v>0</v>
      </c>
      <c r="F3624">
        <v>0</v>
      </c>
      <c r="G3624">
        <v>59</v>
      </c>
      <c r="H3624" t="s">
        <v>11083</v>
      </c>
      <c r="I3624">
        <v>526.6875</v>
      </c>
      <c r="J3624" s="3">
        <f t="shared" si="56"/>
        <v>43746.775908437499</v>
      </c>
    </row>
    <row r="3625" spans="1:10" x14ac:dyDescent="0.25">
      <c r="A3625" s="1" t="s">
        <v>3624</v>
      </c>
      <c r="B3625">
        <v>393.75</v>
      </c>
      <c r="C3625">
        <v>20.584240000000001</v>
      </c>
      <c r="D3625">
        <v>62</v>
      </c>
      <c r="E3625">
        <v>0</v>
      </c>
      <c r="F3625">
        <v>0</v>
      </c>
      <c r="G3625">
        <v>57</v>
      </c>
      <c r="H3625" t="s">
        <v>11084</v>
      </c>
      <c r="I3625">
        <v>526.6875</v>
      </c>
      <c r="J3625" s="3">
        <f t="shared" si="56"/>
        <v>43746.775980150465</v>
      </c>
    </row>
    <row r="3626" spans="1:10" x14ac:dyDescent="0.25">
      <c r="A3626" s="1" t="s">
        <v>3625</v>
      </c>
      <c r="B3626">
        <v>393.75</v>
      </c>
      <c r="C3626">
        <v>20.584240000000001</v>
      </c>
      <c r="D3626">
        <v>62</v>
      </c>
      <c r="E3626">
        <v>0</v>
      </c>
      <c r="F3626">
        <v>0</v>
      </c>
      <c r="G3626">
        <v>62</v>
      </c>
      <c r="H3626" t="s">
        <v>11085</v>
      </c>
      <c r="I3626">
        <v>526.6875</v>
      </c>
      <c r="J3626" s="3">
        <f t="shared" si="56"/>
        <v>43746.77606358796</v>
      </c>
    </row>
    <row r="3627" spans="1:10" x14ac:dyDescent="0.25">
      <c r="A3627" s="1" t="s">
        <v>3626</v>
      </c>
      <c r="B3627">
        <v>393.75</v>
      </c>
      <c r="C3627">
        <v>20.584240000000001</v>
      </c>
      <c r="D3627">
        <v>62</v>
      </c>
      <c r="E3627">
        <v>0</v>
      </c>
      <c r="F3627">
        <v>0</v>
      </c>
      <c r="G3627">
        <v>63</v>
      </c>
      <c r="H3627" t="s">
        <v>11086</v>
      </c>
      <c r="I3627">
        <v>526.6875</v>
      </c>
      <c r="J3627" s="3">
        <f t="shared" si="56"/>
        <v>43746.776147164353</v>
      </c>
    </row>
    <row r="3628" spans="1:10" x14ac:dyDescent="0.25">
      <c r="A3628" s="1" t="s">
        <v>3627</v>
      </c>
      <c r="B3628">
        <v>393.75</v>
      </c>
      <c r="C3628">
        <v>20.584240000000001</v>
      </c>
      <c r="D3628">
        <v>61</v>
      </c>
      <c r="E3628">
        <v>0</v>
      </c>
      <c r="F3628">
        <v>0</v>
      </c>
      <c r="G3628">
        <v>66</v>
      </c>
      <c r="H3628" t="s">
        <v>11087</v>
      </c>
      <c r="I3628">
        <v>526.6875</v>
      </c>
      <c r="J3628" s="3">
        <f t="shared" si="56"/>
        <v>43746.776230625001</v>
      </c>
    </row>
    <row r="3629" spans="1:10" x14ac:dyDescent="0.25">
      <c r="A3629" s="1" t="s">
        <v>3628</v>
      </c>
      <c r="B3629">
        <v>393.75</v>
      </c>
      <c r="C3629">
        <v>20.584240000000001</v>
      </c>
      <c r="D3629">
        <v>60</v>
      </c>
      <c r="E3629">
        <v>0</v>
      </c>
      <c r="F3629">
        <v>0</v>
      </c>
      <c r="G3629">
        <v>61</v>
      </c>
      <c r="H3629" t="s">
        <v>11088</v>
      </c>
      <c r="I3629">
        <v>526.6875</v>
      </c>
      <c r="J3629" s="3">
        <f t="shared" si="56"/>
        <v>43746.776302152772</v>
      </c>
    </row>
    <row r="3630" spans="1:10" x14ac:dyDescent="0.25">
      <c r="A3630" s="1" t="s">
        <v>3629</v>
      </c>
      <c r="B3630">
        <v>393.75</v>
      </c>
      <c r="C3630">
        <v>20.584240000000001</v>
      </c>
      <c r="D3630">
        <v>61</v>
      </c>
      <c r="E3630">
        <v>0</v>
      </c>
      <c r="F3630">
        <v>0</v>
      </c>
      <c r="G3630">
        <v>62</v>
      </c>
      <c r="H3630" t="s">
        <v>11089</v>
      </c>
      <c r="I3630">
        <v>526.6875</v>
      </c>
      <c r="J3630" s="3">
        <f t="shared" si="56"/>
        <v>43746.776397268513</v>
      </c>
    </row>
    <row r="3631" spans="1:10" x14ac:dyDescent="0.25">
      <c r="A3631" s="1" t="s">
        <v>3630</v>
      </c>
      <c r="B3631">
        <v>393.75</v>
      </c>
      <c r="C3631">
        <v>20.584240000000001</v>
      </c>
      <c r="D3631">
        <v>62</v>
      </c>
      <c r="E3631">
        <v>0</v>
      </c>
      <c r="F3631">
        <v>0</v>
      </c>
      <c r="G3631">
        <v>56</v>
      </c>
      <c r="H3631" t="s">
        <v>11090</v>
      </c>
      <c r="I3631">
        <v>526.6875</v>
      </c>
      <c r="J3631" s="3">
        <f t="shared" si="56"/>
        <v>43746.77646916666</v>
      </c>
    </row>
    <row r="3632" spans="1:10" x14ac:dyDescent="0.25">
      <c r="A3632" s="1" t="s">
        <v>3631</v>
      </c>
      <c r="B3632">
        <v>393.75</v>
      </c>
      <c r="C3632">
        <v>20.584240000000001</v>
      </c>
      <c r="D3632">
        <v>63</v>
      </c>
      <c r="E3632">
        <v>0</v>
      </c>
      <c r="F3632">
        <v>0</v>
      </c>
      <c r="G3632">
        <v>59</v>
      </c>
      <c r="H3632" t="s">
        <v>11091</v>
      </c>
      <c r="I3632">
        <v>526.6875</v>
      </c>
      <c r="J3632" s="3">
        <f t="shared" si="56"/>
        <v>43746.776552592586</v>
      </c>
    </row>
    <row r="3633" spans="1:10" x14ac:dyDescent="0.25">
      <c r="A3633" s="1" t="s">
        <v>3632</v>
      </c>
      <c r="B3633">
        <v>393.75</v>
      </c>
      <c r="C3633">
        <v>20.584240000000001</v>
      </c>
      <c r="D3633">
        <v>63</v>
      </c>
      <c r="E3633">
        <v>0</v>
      </c>
      <c r="F3633">
        <v>0</v>
      </c>
      <c r="G3633">
        <v>64</v>
      </c>
      <c r="H3633" t="s">
        <v>11092</v>
      </c>
      <c r="I3633">
        <v>526.6875</v>
      </c>
      <c r="J3633" s="3">
        <f t="shared" si="56"/>
        <v>43746.77662413194</v>
      </c>
    </row>
    <row r="3634" spans="1:10" x14ac:dyDescent="0.25">
      <c r="A3634" s="1" t="s">
        <v>3633</v>
      </c>
      <c r="B3634">
        <v>393.75</v>
      </c>
      <c r="C3634">
        <v>20.584240000000001</v>
      </c>
      <c r="D3634">
        <v>62</v>
      </c>
      <c r="E3634">
        <v>0</v>
      </c>
      <c r="F3634">
        <v>0</v>
      </c>
      <c r="G3634">
        <v>58</v>
      </c>
      <c r="H3634" t="s">
        <v>11093</v>
      </c>
      <c r="I3634">
        <v>526.6875</v>
      </c>
      <c r="J3634" s="3">
        <f t="shared" si="56"/>
        <v>43746.776695648143</v>
      </c>
    </row>
    <row r="3635" spans="1:10" x14ac:dyDescent="0.25">
      <c r="A3635" s="1" t="s">
        <v>3634</v>
      </c>
      <c r="B3635">
        <v>393.75</v>
      </c>
      <c r="C3635">
        <v>20.584240000000001</v>
      </c>
      <c r="D3635">
        <v>62</v>
      </c>
      <c r="E3635">
        <v>0</v>
      </c>
      <c r="F3635">
        <v>0</v>
      </c>
      <c r="G3635">
        <v>62</v>
      </c>
      <c r="H3635" t="s">
        <v>11094</v>
      </c>
      <c r="I3635">
        <v>526.5</v>
      </c>
      <c r="J3635" s="3">
        <f t="shared" si="56"/>
        <v>43746.776767048614</v>
      </c>
    </row>
    <row r="3636" spans="1:10" x14ac:dyDescent="0.25">
      <c r="A3636" s="1" t="s">
        <v>3635</v>
      </c>
      <c r="B3636">
        <v>393.75</v>
      </c>
      <c r="C3636">
        <v>20.531590000000001</v>
      </c>
      <c r="D3636">
        <v>63</v>
      </c>
      <c r="E3636">
        <v>0</v>
      </c>
      <c r="F3636">
        <v>0</v>
      </c>
      <c r="G3636">
        <v>59</v>
      </c>
      <c r="H3636" t="s">
        <v>11095</v>
      </c>
      <c r="I3636">
        <v>526.6875</v>
      </c>
      <c r="J3636" s="3">
        <f t="shared" si="56"/>
        <v>43746.776838807869</v>
      </c>
    </row>
    <row r="3637" spans="1:10" x14ac:dyDescent="0.25">
      <c r="A3637" s="1" t="s">
        <v>3636</v>
      </c>
      <c r="B3637">
        <v>393.75</v>
      </c>
      <c r="C3637">
        <v>20.584240000000001</v>
      </c>
      <c r="D3637">
        <v>62</v>
      </c>
      <c r="E3637">
        <v>0</v>
      </c>
      <c r="F3637">
        <v>0</v>
      </c>
      <c r="G3637">
        <v>64</v>
      </c>
      <c r="H3637" t="s">
        <v>11096</v>
      </c>
      <c r="I3637">
        <v>526.6875</v>
      </c>
      <c r="J3637" s="3">
        <f t="shared" si="56"/>
        <v>43746.776910358793</v>
      </c>
    </row>
    <row r="3638" spans="1:10" x14ac:dyDescent="0.25">
      <c r="A3638" s="1" t="s">
        <v>3637</v>
      </c>
      <c r="B3638">
        <v>393.75</v>
      </c>
      <c r="C3638">
        <v>20.584240000000001</v>
      </c>
      <c r="D3638">
        <v>67</v>
      </c>
      <c r="E3638">
        <v>0</v>
      </c>
      <c r="F3638">
        <v>0</v>
      </c>
      <c r="G3638">
        <v>62</v>
      </c>
      <c r="H3638" t="s">
        <v>11097</v>
      </c>
      <c r="I3638">
        <v>526.6875</v>
      </c>
      <c r="J3638" s="3">
        <f t="shared" si="56"/>
        <v>43746.776993553234</v>
      </c>
    </row>
    <row r="3639" spans="1:10" x14ac:dyDescent="0.25">
      <c r="A3639" s="1" t="s">
        <v>3638</v>
      </c>
      <c r="B3639">
        <v>393.75</v>
      </c>
      <c r="C3639">
        <v>20.584240000000001</v>
      </c>
      <c r="D3639">
        <v>67</v>
      </c>
      <c r="E3639">
        <v>0</v>
      </c>
      <c r="F3639">
        <v>0</v>
      </c>
      <c r="G3639">
        <v>66</v>
      </c>
      <c r="H3639" t="s">
        <v>11098</v>
      </c>
      <c r="I3639">
        <v>526.5</v>
      </c>
      <c r="J3639" s="3">
        <f t="shared" si="56"/>
        <v>43746.777065324073</v>
      </c>
    </row>
    <row r="3640" spans="1:10" x14ac:dyDescent="0.25">
      <c r="A3640" s="1" t="s">
        <v>3639</v>
      </c>
      <c r="B3640">
        <v>393.75</v>
      </c>
      <c r="C3640">
        <v>20.584240000000001</v>
      </c>
      <c r="D3640">
        <v>60</v>
      </c>
      <c r="E3640">
        <v>0</v>
      </c>
      <c r="F3640">
        <v>0</v>
      </c>
      <c r="G3640">
        <v>60</v>
      </c>
      <c r="H3640" t="s">
        <v>11099</v>
      </c>
      <c r="I3640">
        <v>526.6875</v>
      </c>
      <c r="J3640" s="3">
        <f t="shared" si="56"/>
        <v>43746.777149131944</v>
      </c>
    </row>
    <row r="3641" spans="1:10" x14ac:dyDescent="0.25">
      <c r="A3641" s="1" t="s">
        <v>3640</v>
      </c>
      <c r="B3641">
        <v>393.75</v>
      </c>
      <c r="C3641">
        <v>20.584240000000001</v>
      </c>
      <c r="D3641">
        <v>60</v>
      </c>
      <c r="E3641">
        <v>0</v>
      </c>
      <c r="F3641">
        <v>0</v>
      </c>
      <c r="G3641">
        <v>45</v>
      </c>
      <c r="H3641" t="s">
        <v>11100</v>
      </c>
      <c r="I3641">
        <v>526.6875</v>
      </c>
      <c r="J3641" s="3">
        <f t="shared" si="56"/>
        <v>43746.777220532407</v>
      </c>
    </row>
    <row r="3642" spans="1:10" x14ac:dyDescent="0.25">
      <c r="A3642" s="1" t="s">
        <v>3641</v>
      </c>
      <c r="B3642">
        <v>393.75</v>
      </c>
      <c r="C3642">
        <v>20.584240000000001</v>
      </c>
      <c r="D3642">
        <v>60</v>
      </c>
      <c r="E3642">
        <v>0</v>
      </c>
      <c r="F3642">
        <v>0</v>
      </c>
      <c r="G3642">
        <v>68</v>
      </c>
      <c r="H3642" t="s">
        <v>11101</v>
      </c>
      <c r="I3642">
        <v>526.5</v>
      </c>
      <c r="J3642" s="3">
        <f t="shared" si="56"/>
        <v>43746.777292060178</v>
      </c>
    </row>
    <row r="3643" spans="1:10" x14ac:dyDescent="0.25">
      <c r="A3643" s="1" t="s">
        <v>3642</v>
      </c>
      <c r="B3643">
        <v>393.75</v>
      </c>
      <c r="C3643">
        <v>20.531590000000001</v>
      </c>
      <c r="D3643">
        <v>62</v>
      </c>
      <c r="E3643">
        <v>0</v>
      </c>
      <c r="F3643">
        <v>0</v>
      </c>
      <c r="G3643">
        <v>72</v>
      </c>
      <c r="H3643" t="s">
        <v>11102</v>
      </c>
      <c r="I3643">
        <v>526.6875</v>
      </c>
      <c r="J3643" s="3">
        <f t="shared" si="56"/>
        <v>43746.777375740734</v>
      </c>
    </row>
    <row r="3644" spans="1:10" x14ac:dyDescent="0.25">
      <c r="A3644" s="1" t="s">
        <v>3643</v>
      </c>
      <c r="B3644">
        <v>412.5</v>
      </c>
      <c r="C3644">
        <v>20.584240000000001</v>
      </c>
      <c r="D3644">
        <v>61</v>
      </c>
      <c r="E3644">
        <v>0</v>
      </c>
      <c r="F3644">
        <v>0</v>
      </c>
      <c r="G3644">
        <v>61</v>
      </c>
      <c r="H3644" t="s">
        <v>11103</v>
      </c>
      <c r="I3644">
        <v>532.5</v>
      </c>
      <c r="J3644" s="3">
        <f t="shared" si="56"/>
        <v>43746.777447037035</v>
      </c>
    </row>
    <row r="3645" spans="1:10" x14ac:dyDescent="0.25">
      <c r="A3645" s="1" t="s">
        <v>3644</v>
      </c>
      <c r="B3645">
        <v>393.75</v>
      </c>
      <c r="C3645">
        <v>20.584240000000001</v>
      </c>
      <c r="D3645">
        <v>61</v>
      </c>
      <c r="E3645">
        <v>0</v>
      </c>
      <c r="F3645">
        <v>0</v>
      </c>
      <c r="G3645">
        <v>59</v>
      </c>
      <c r="H3645" t="s">
        <v>11104</v>
      </c>
      <c r="I3645">
        <v>526.6875</v>
      </c>
      <c r="J3645" s="3">
        <f t="shared" si="56"/>
        <v>43746.777530601852</v>
      </c>
    </row>
    <row r="3646" spans="1:10" x14ac:dyDescent="0.25">
      <c r="A3646" s="1" t="s">
        <v>3645</v>
      </c>
      <c r="B3646">
        <v>393.75</v>
      </c>
      <c r="C3646">
        <v>20.531590000000001</v>
      </c>
      <c r="D3646">
        <v>62</v>
      </c>
      <c r="E3646">
        <v>0</v>
      </c>
      <c r="F3646">
        <v>0</v>
      </c>
      <c r="G3646">
        <v>59</v>
      </c>
      <c r="H3646" t="s">
        <v>11105</v>
      </c>
      <c r="I3646">
        <v>526.6875</v>
      </c>
      <c r="J3646" s="3">
        <f t="shared" si="56"/>
        <v>43746.77761690972</v>
      </c>
    </row>
    <row r="3647" spans="1:10" x14ac:dyDescent="0.25">
      <c r="A3647" s="1" t="s">
        <v>3646</v>
      </c>
      <c r="B3647">
        <v>393.75</v>
      </c>
      <c r="C3647">
        <v>20.584240000000001</v>
      </c>
      <c r="D3647">
        <v>63</v>
      </c>
      <c r="E3647">
        <v>0</v>
      </c>
      <c r="F3647">
        <v>0</v>
      </c>
      <c r="G3647">
        <v>57</v>
      </c>
      <c r="H3647" t="s">
        <v>11106</v>
      </c>
      <c r="I3647">
        <v>526.6875</v>
      </c>
      <c r="J3647" s="3">
        <f t="shared" si="56"/>
        <v>43746.777697268517</v>
      </c>
    </row>
    <row r="3648" spans="1:10" x14ac:dyDescent="0.25">
      <c r="A3648" s="1" t="s">
        <v>3647</v>
      </c>
      <c r="B3648">
        <v>393.75</v>
      </c>
      <c r="C3648">
        <v>20.531590000000001</v>
      </c>
      <c r="D3648">
        <v>62</v>
      </c>
      <c r="E3648">
        <v>0</v>
      </c>
      <c r="F3648">
        <v>0</v>
      </c>
      <c r="G3648">
        <v>64</v>
      </c>
      <c r="H3648" t="s">
        <v>11107</v>
      </c>
      <c r="I3648">
        <v>526.5</v>
      </c>
      <c r="J3648" s="3">
        <f t="shared" si="56"/>
        <v>43746.777769143511</v>
      </c>
    </row>
    <row r="3649" spans="1:10" x14ac:dyDescent="0.25">
      <c r="A3649" s="1" t="s">
        <v>3648</v>
      </c>
      <c r="B3649">
        <v>393.75</v>
      </c>
      <c r="C3649">
        <v>20.584240000000001</v>
      </c>
      <c r="D3649">
        <v>62</v>
      </c>
      <c r="E3649">
        <v>0</v>
      </c>
      <c r="F3649">
        <v>0</v>
      </c>
      <c r="G3649">
        <v>65</v>
      </c>
      <c r="H3649" t="s">
        <v>11108</v>
      </c>
      <c r="I3649">
        <v>526.5</v>
      </c>
      <c r="J3649" s="3">
        <f t="shared" si="56"/>
        <v>43746.777852604166</v>
      </c>
    </row>
    <row r="3650" spans="1:10" x14ac:dyDescent="0.25">
      <c r="A3650" s="1" t="s">
        <v>3649</v>
      </c>
      <c r="B3650">
        <v>393.75</v>
      </c>
      <c r="C3650">
        <v>20.584240000000001</v>
      </c>
      <c r="D3650">
        <v>62</v>
      </c>
      <c r="E3650">
        <v>0</v>
      </c>
      <c r="F3650">
        <v>0</v>
      </c>
      <c r="G3650">
        <v>64</v>
      </c>
      <c r="H3650" t="s">
        <v>11109</v>
      </c>
      <c r="I3650">
        <v>526.6875</v>
      </c>
      <c r="J3650" s="3">
        <f t="shared" si="56"/>
        <v>43746.777947951385</v>
      </c>
    </row>
    <row r="3651" spans="1:10" x14ac:dyDescent="0.25">
      <c r="A3651" s="1" t="s">
        <v>3650</v>
      </c>
      <c r="B3651">
        <v>393.75</v>
      </c>
      <c r="C3651">
        <v>20.584240000000001</v>
      </c>
      <c r="D3651">
        <v>62</v>
      </c>
      <c r="E3651">
        <v>0</v>
      </c>
      <c r="F3651">
        <v>0</v>
      </c>
      <c r="G3651">
        <v>56</v>
      </c>
      <c r="H3651" t="s">
        <v>11110</v>
      </c>
      <c r="I3651">
        <v>526.5</v>
      </c>
      <c r="J3651" s="3">
        <f t="shared" ref="J3651:J3714" si="57">(H3651/86400000)+25569+(7/24)</f>
        <v>43746.778031516202</v>
      </c>
    </row>
    <row r="3652" spans="1:10" x14ac:dyDescent="0.25">
      <c r="A3652" s="1" t="s">
        <v>3651</v>
      </c>
      <c r="B3652">
        <v>393.75</v>
      </c>
      <c r="C3652">
        <v>20.584240000000001</v>
      </c>
      <c r="D3652">
        <v>60</v>
      </c>
      <c r="E3652">
        <v>0</v>
      </c>
      <c r="F3652">
        <v>0</v>
      </c>
      <c r="G3652">
        <v>59</v>
      </c>
      <c r="H3652" t="s">
        <v>11111</v>
      </c>
      <c r="I3652">
        <v>526.6875</v>
      </c>
      <c r="J3652" s="3">
        <f t="shared" si="57"/>
        <v>43746.778103055556</v>
      </c>
    </row>
    <row r="3653" spans="1:10" x14ac:dyDescent="0.25">
      <c r="A3653" s="1" t="s">
        <v>3652</v>
      </c>
      <c r="B3653">
        <v>393.75</v>
      </c>
      <c r="C3653">
        <v>20.584240000000001</v>
      </c>
      <c r="D3653">
        <v>60</v>
      </c>
      <c r="E3653">
        <v>0</v>
      </c>
      <c r="F3653">
        <v>0</v>
      </c>
      <c r="G3653">
        <v>63</v>
      </c>
      <c r="H3653" t="s">
        <v>11112</v>
      </c>
      <c r="I3653">
        <v>526.6875</v>
      </c>
      <c r="J3653" s="3">
        <f t="shared" si="57"/>
        <v>43746.778186157404</v>
      </c>
    </row>
    <row r="3654" spans="1:10" x14ac:dyDescent="0.25">
      <c r="A3654" s="1" t="s">
        <v>3653</v>
      </c>
      <c r="B3654">
        <v>437.5</v>
      </c>
      <c r="C3654">
        <v>20.584240000000001</v>
      </c>
      <c r="D3654">
        <v>61</v>
      </c>
      <c r="E3654">
        <v>0</v>
      </c>
      <c r="F3654">
        <v>0</v>
      </c>
      <c r="G3654">
        <v>59</v>
      </c>
      <c r="H3654" t="s">
        <v>11113</v>
      </c>
      <c r="I3654">
        <v>540.375</v>
      </c>
      <c r="J3654" s="3">
        <f t="shared" si="57"/>
        <v>43746.778258043974</v>
      </c>
    </row>
    <row r="3655" spans="1:10" x14ac:dyDescent="0.25">
      <c r="A3655" s="1" t="s">
        <v>3654</v>
      </c>
      <c r="B3655">
        <v>393.75</v>
      </c>
      <c r="C3655">
        <v>20.584240000000001</v>
      </c>
      <c r="D3655">
        <v>60</v>
      </c>
      <c r="E3655">
        <v>0</v>
      </c>
      <c r="F3655">
        <v>0</v>
      </c>
      <c r="G3655">
        <v>64</v>
      </c>
      <c r="H3655" t="s">
        <v>11114</v>
      </c>
      <c r="I3655">
        <v>526.6875</v>
      </c>
      <c r="J3655" s="3">
        <f t="shared" si="57"/>
        <v>43746.778341701385</v>
      </c>
    </row>
    <row r="3656" spans="1:10" x14ac:dyDescent="0.25">
      <c r="A3656" s="1" t="s">
        <v>3655</v>
      </c>
      <c r="B3656">
        <v>393.75</v>
      </c>
      <c r="C3656">
        <v>20.584240000000001</v>
      </c>
      <c r="D3656">
        <v>60</v>
      </c>
      <c r="E3656">
        <v>0</v>
      </c>
      <c r="F3656">
        <v>0</v>
      </c>
      <c r="G3656">
        <v>60</v>
      </c>
      <c r="H3656" t="s">
        <v>11115</v>
      </c>
      <c r="I3656">
        <v>526.6875</v>
      </c>
      <c r="J3656" s="3">
        <f t="shared" si="57"/>
        <v>43746.778425104167</v>
      </c>
    </row>
    <row r="3657" spans="1:10" x14ac:dyDescent="0.25">
      <c r="A3657" s="1" t="s">
        <v>3656</v>
      </c>
      <c r="B3657">
        <v>393.75</v>
      </c>
      <c r="C3657">
        <v>20.531590000000001</v>
      </c>
      <c r="D3657">
        <v>61</v>
      </c>
      <c r="E3657">
        <v>0</v>
      </c>
      <c r="F3657">
        <v>0</v>
      </c>
      <c r="G3657">
        <v>67</v>
      </c>
      <c r="H3657" t="s">
        <v>11116</v>
      </c>
      <c r="I3657">
        <v>526.6875</v>
      </c>
      <c r="J3657" s="3">
        <f t="shared" si="57"/>
        <v>43746.778508425923</v>
      </c>
    </row>
    <row r="3658" spans="1:10" x14ac:dyDescent="0.25">
      <c r="A3658" s="1" t="s">
        <v>3657</v>
      </c>
      <c r="B3658">
        <v>393.75</v>
      </c>
      <c r="C3658">
        <v>20.584240000000001</v>
      </c>
      <c r="D3658">
        <v>62</v>
      </c>
      <c r="E3658">
        <v>0</v>
      </c>
      <c r="F3658">
        <v>0</v>
      </c>
      <c r="G3658">
        <v>67</v>
      </c>
      <c r="H3658" t="s">
        <v>11117</v>
      </c>
      <c r="I3658">
        <v>526.6875</v>
      </c>
      <c r="J3658" s="3">
        <f t="shared" si="57"/>
        <v>43746.778580034719</v>
      </c>
    </row>
    <row r="3659" spans="1:10" x14ac:dyDescent="0.25">
      <c r="A3659" s="1" t="s">
        <v>3658</v>
      </c>
      <c r="B3659">
        <v>393.75</v>
      </c>
      <c r="C3659">
        <v>20.584240000000001</v>
      </c>
      <c r="D3659">
        <v>62</v>
      </c>
      <c r="E3659">
        <v>0</v>
      </c>
      <c r="F3659">
        <v>0</v>
      </c>
      <c r="G3659">
        <v>74</v>
      </c>
      <c r="H3659" t="s">
        <v>11118</v>
      </c>
      <c r="I3659">
        <v>526.6875</v>
      </c>
      <c r="J3659" s="3">
        <f t="shared" si="57"/>
        <v>43746.77866358796</v>
      </c>
    </row>
    <row r="3660" spans="1:10" x14ac:dyDescent="0.25">
      <c r="A3660" s="1" t="s">
        <v>3659</v>
      </c>
      <c r="B3660">
        <v>393.75</v>
      </c>
      <c r="C3660">
        <v>20.584240000000001</v>
      </c>
      <c r="D3660">
        <v>62</v>
      </c>
      <c r="E3660">
        <v>0</v>
      </c>
      <c r="F3660">
        <v>0</v>
      </c>
      <c r="G3660">
        <v>59</v>
      </c>
      <c r="H3660" t="s">
        <v>11119</v>
      </c>
      <c r="I3660">
        <v>526.6875</v>
      </c>
      <c r="J3660" s="3">
        <f t="shared" si="57"/>
        <v>43746.778747037031</v>
      </c>
    </row>
    <row r="3661" spans="1:10" x14ac:dyDescent="0.25">
      <c r="A3661" s="1" t="s">
        <v>3660</v>
      </c>
      <c r="B3661">
        <v>393.75</v>
      </c>
      <c r="C3661">
        <v>20.584240000000001</v>
      </c>
      <c r="D3661">
        <v>63</v>
      </c>
      <c r="E3661">
        <v>0</v>
      </c>
      <c r="F3661">
        <v>0</v>
      </c>
      <c r="G3661">
        <v>58</v>
      </c>
      <c r="H3661" t="s">
        <v>11120</v>
      </c>
      <c r="I3661">
        <v>526.6875</v>
      </c>
      <c r="J3661" s="3">
        <f t="shared" si="57"/>
        <v>43746.778830590272</v>
      </c>
    </row>
    <row r="3662" spans="1:10" x14ac:dyDescent="0.25">
      <c r="A3662" s="1" t="s">
        <v>3661</v>
      </c>
      <c r="B3662">
        <v>412.5</v>
      </c>
      <c r="C3662">
        <v>20.584240000000001</v>
      </c>
      <c r="D3662">
        <v>63</v>
      </c>
      <c r="E3662">
        <v>0</v>
      </c>
      <c r="F3662">
        <v>0</v>
      </c>
      <c r="G3662">
        <v>64</v>
      </c>
      <c r="H3662" t="s">
        <v>11121</v>
      </c>
      <c r="I3662">
        <v>532.3125</v>
      </c>
      <c r="J3662" s="3">
        <f t="shared" si="57"/>
        <v>43746.778902025464</v>
      </c>
    </row>
    <row r="3663" spans="1:10" x14ac:dyDescent="0.25">
      <c r="A3663" s="1" t="s">
        <v>3662</v>
      </c>
      <c r="B3663">
        <v>393.75</v>
      </c>
      <c r="C3663">
        <v>20.584240000000001</v>
      </c>
      <c r="D3663">
        <v>64</v>
      </c>
      <c r="E3663">
        <v>0</v>
      </c>
      <c r="F3663">
        <v>0</v>
      </c>
      <c r="G3663">
        <v>66</v>
      </c>
      <c r="H3663" t="s">
        <v>11122</v>
      </c>
      <c r="I3663">
        <v>526.6875</v>
      </c>
      <c r="J3663" s="3">
        <f t="shared" si="57"/>
        <v>43746.778997291665</v>
      </c>
    </row>
    <row r="3664" spans="1:10" x14ac:dyDescent="0.25">
      <c r="A3664" s="1" t="s">
        <v>3663</v>
      </c>
      <c r="B3664">
        <v>393.75</v>
      </c>
      <c r="C3664">
        <v>20.584240000000001</v>
      </c>
      <c r="D3664">
        <v>64</v>
      </c>
      <c r="E3664">
        <v>0</v>
      </c>
      <c r="F3664">
        <v>0</v>
      </c>
      <c r="G3664">
        <v>65</v>
      </c>
      <c r="H3664" t="s">
        <v>11123</v>
      </c>
      <c r="I3664">
        <v>526.5</v>
      </c>
      <c r="J3664" s="3">
        <f t="shared" si="57"/>
        <v>43746.779069039352</v>
      </c>
    </row>
    <row r="3665" spans="1:10" x14ac:dyDescent="0.25">
      <c r="A3665" s="1" t="s">
        <v>3664</v>
      </c>
      <c r="B3665">
        <v>393.75</v>
      </c>
      <c r="C3665">
        <v>20.531590000000001</v>
      </c>
      <c r="D3665">
        <v>64</v>
      </c>
      <c r="E3665">
        <v>0</v>
      </c>
      <c r="F3665">
        <v>0</v>
      </c>
      <c r="G3665">
        <v>57</v>
      </c>
      <c r="H3665" t="s">
        <v>11124</v>
      </c>
      <c r="I3665">
        <v>526.6875</v>
      </c>
      <c r="J3665" s="3">
        <f t="shared" si="57"/>
        <v>43746.779152499999</v>
      </c>
    </row>
    <row r="3666" spans="1:10" x14ac:dyDescent="0.25">
      <c r="A3666" s="1" t="s">
        <v>3665</v>
      </c>
      <c r="B3666">
        <v>393.75</v>
      </c>
      <c r="C3666">
        <v>20.584240000000001</v>
      </c>
      <c r="D3666">
        <v>64</v>
      </c>
      <c r="E3666">
        <v>0</v>
      </c>
      <c r="F3666">
        <v>0</v>
      </c>
      <c r="G3666">
        <v>59</v>
      </c>
      <c r="H3666" t="s">
        <v>11125</v>
      </c>
      <c r="I3666">
        <v>526.5</v>
      </c>
      <c r="J3666" s="3">
        <f t="shared" si="57"/>
        <v>43746.77922413194</v>
      </c>
    </row>
    <row r="3667" spans="1:10" x14ac:dyDescent="0.25">
      <c r="A3667" s="1" t="s">
        <v>3666</v>
      </c>
      <c r="B3667">
        <v>393.75</v>
      </c>
      <c r="C3667">
        <v>20.584240000000001</v>
      </c>
      <c r="D3667">
        <v>65</v>
      </c>
      <c r="E3667">
        <v>0</v>
      </c>
      <c r="F3667">
        <v>0</v>
      </c>
      <c r="G3667">
        <v>54</v>
      </c>
      <c r="H3667" t="s">
        <v>11126</v>
      </c>
      <c r="I3667">
        <v>526.6875</v>
      </c>
      <c r="J3667" s="3">
        <f t="shared" si="57"/>
        <v>43746.779295671295</v>
      </c>
    </row>
    <row r="3668" spans="1:10" x14ac:dyDescent="0.25">
      <c r="A3668" s="1" t="s">
        <v>3667</v>
      </c>
      <c r="B3668">
        <v>400</v>
      </c>
      <c r="C3668">
        <v>20.584240000000001</v>
      </c>
      <c r="D3668">
        <v>65</v>
      </c>
      <c r="E3668">
        <v>0</v>
      </c>
      <c r="F3668">
        <v>0</v>
      </c>
      <c r="G3668">
        <v>58</v>
      </c>
      <c r="H3668" t="s">
        <v>11127</v>
      </c>
      <c r="I3668">
        <v>528.75</v>
      </c>
      <c r="J3668" s="3">
        <f t="shared" si="57"/>
        <v>43746.779367187497</v>
      </c>
    </row>
    <row r="3669" spans="1:10" x14ac:dyDescent="0.25">
      <c r="A3669" s="1" t="s">
        <v>3668</v>
      </c>
      <c r="B3669">
        <v>393.75</v>
      </c>
      <c r="C3669">
        <v>20.584240000000001</v>
      </c>
      <c r="D3669">
        <v>64</v>
      </c>
      <c r="E3669">
        <v>0</v>
      </c>
      <c r="F3669">
        <v>0</v>
      </c>
      <c r="G3669">
        <v>63</v>
      </c>
      <c r="H3669" t="s">
        <v>11128</v>
      </c>
      <c r="I3669">
        <v>526.6875</v>
      </c>
      <c r="J3669" s="3">
        <f t="shared" si="57"/>
        <v>43746.779450740738</v>
      </c>
    </row>
    <row r="3670" spans="1:10" x14ac:dyDescent="0.25">
      <c r="A3670" s="1" t="s">
        <v>3669</v>
      </c>
      <c r="B3670">
        <v>393.75</v>
      </c>
      <c r="C3670">
        <v>20.531590000000001</v>
      </c>
      <c r="D3670">
        <v>64</v>
      </c>
      <c r="E3670">
        <v>0</v>
      </c>
      <c r="F3670">
        <v>0</v>
      </c>
      <c r="G3670">
        <v>56</v>
      </c>
      <c r="H3670" t="s">
        <v>11129</v>
      </c>
      <c r="I3670">
        <v>526.6875</v>
      </c>
      <c r="J3670" s="3">
        <f t="shared" si="57"/>
        <v>43746.779535127316</v>
      </c>
    </row>
    <row r="3671" spans="1:10" x14ac:dyDescent="0.25">
      <c r="A3671" s="1" t="s">
        <v>3670</v>
      </c>
      <c r="B3671">
        <v>393.75</v>
      </c>
      <c r="C3671">
        <v>20.584240000000001</v>
      </c>
      <c r="D3671">
        <v>61</v>
      </c>
      <c r="E3671">
        <v>0</v>
      </c>
      <c r="F3671">
        <v>0</v>
      </c>
      <c r="G3671">
        <v>59</v>
      </c>
      <c r="H3671" t="s">
        <v>11130</v>
      </c>
      <c r="I3671">
        <v>526.6875</v>
      </c>
      <c r="J3671" s="3">
        <f t="shared" si="57"/>
        <v>43746.779605752316</v>
      </c>
    </row>
    <row r="3672" spans="1:10" x14ac:dyDescent="0.25">
      <c r="A3672" s="1" t="s">
        <v>3671</v>
      </c>
      <c r="B3672">
        <v>393.75</v>
      </c>
      <c r="C3672">
        <v>20.584240000000001</v>
      </c>
      <c r="D3672">
        <v>62</v>
      </c>
      <c r="E3672">
        <v>0</v>
      </c>
      <c r="F3672">
        <v>0</v>
      </c>
      <c r="G3672">
        <v>60</v>
      </c>
      <c r="H3672" t="s">
        <v>11131</v>
      </c>
      <c r="I3672">
        <v>526.6875</v>
      </c>
      <c r="J3672" s="3">
        <f t="shared" si="57"/>
        <v>43746.779677268518</v>
      </c>
    </row>
    <row r="3673" spans="1:10" x14ac:dyDescent="0.25">
      <c r="A3673" s="1" t="s">
        <v>3672</v>
      </c>
      <c r="B3673">
        <v>393.75</v>
      </c>
      <c r="C3673">
        <v>20.584240000000001</v>
      </c>
      <c r="D3673">
        <v>62</v>
      </c>
      <c r="E3673">
        <v>0</v>
      </c>
      <c r="F3673">
        <v>0</v>
      </c>
      <c r="G3673">
        <v>62</v>
      </c>
      <c r="H3673" t="s">
        <v>11132</v>
      </c>
      <c r="I3673">
        <v>526.6875</v>
      </c>
      <c r="J3673" s="3">
        <f t="shared" si="57"/>
        <v>43746.779748773144</v>
      </c>
    </row>
    <row r="3674" spans="1:10" x14ac:dyDescent="0.25">
      <c r="A3674" s="1" t="s">
        <v>3673</v>
      </c>
      <c r="B3674">
        <v>393.75</v>
      </c>
      <c r="C3674">
        <v>20.584240000000001</v>
      </c>
      <c r="D3674">
        <v>61</v>
      </c>
      <c r="E3674">
        <v>0</v>
      </c>
      <c r="F3674">
        <v>0</v>
      </c>
      <c r="G3674">
        <v>63</v>
      </c>
      <c r="H3674" t="s">
        <v>11133</v>
      </c>
      <c r="I3674">
        <v>526.5</v>
      </c>
      <c r="J3674" s="3">
        <f t="shared" si="57"/>
        <v>43746.779820439813</v>
      </c>
    </row>
    <row r="3675" spans="1:10" x14ac:dyDescent="0.25">
      <c r="A3675" s="1" t="s">
        <v>3674</v>
      </c>
      <c r="B3675">
        <v>393.75</v>
      </c>
      <c r="C3675">
        <v>20.584240000000001</v>
      </c>
      <c r="D3675">
        <v>61</v>
      </c>
      <c r="E3675">
        <v>0</v>
      </c>
      <c r="F3675">
        <v>0</v>
      </c>
      <c r="G3675">
        <v>58</v>
      </c>
      <c r="H3675" t="s">
        <v>11134</v>
      </c>
      <c r="I3675">
        <v>526.6875</v>
      </c>
      <c r="J3675" s="3">
        <f t="shared" si="57"/>
        <v>43746.779891956015</v>
      </c>
    </row>
    <row r="3676" spans="1:10" x14ac:dyDescent="0.25">
      <c r="A3676" s="1" t="s">
        <v>3675</v>
      </c>
      <c r="B3676">
        <v>393.75</v>
      </c>
      <c r="C3676">
        <v>20.584240000000001</v>
      </c>
      <c r="D3676">
        <v>63</v>
      </c>
      <c r="E3676">
        <v>0</v>
      </c>
      <c r="F3676">
        <v>0</v>
      </c>
      <c r="G3676">
        <v>62</v>
      </c>
      <c r="H3676" t="s">
        <v>11135</v>
      </c>
      <c r="I3676">
        <v>526.6875</v>
      </c>
      <c r="J3676" s="3">
        <f t="shared" si="57"/>
        <v>43746.779975057863</v>
      </c>
    </row>
    <row r="3677" spans="1:10" x14ac:dyDescent="0.25">
      <c r="A3677" s="1" t="s">
        <v>3676</v>
      </c>
      <c r="B3677">
        <v>393.75</v>
      </c>
      <c r="C3677">
        <v>20.584240000000001</v>
      </c>
      <c r="D3677">
        <v>63</v>
      </c>
      <c r="E3677">
        <v>0</v>
      </c>
      <c r="F3677">
        <v>0</v>
      </c>
      <c r="G3677">
        <v>56</v>
      </c>
      <c r="H3677" t="s">
        <v>11136</v>
      </c>
      <c r="I3677">
        <v>526.6875</v>
      </c>
      <c r="J3677" s="3">
        <f t="shared" si="57"/>
        <v>43746.780046689812</v>
      </c>
    </row>
    <row r="3678" spans="1:10" x14ac:dyDescent="0.25">
      <c r="A3678" s="1" t="s">
        <v>3677</v>
      </c>
      <c r="B3678">
        <v>418.75</v>
      </c>
      <c r="C3678">
        <v>20.584240000000001</v>
      </c>
      <c r="D3678">
        <v>62</v>
      </c>
      <c r="E3678">
        <v>0</v>
      </c>
      <c r="F3678">
        <v>0</v>
      </c>
      <c r="G3678">
        <v>62</v>
      </c>
      <c r="H3678" t="s">
        <v>11137</v>
      </c>
      <c r="I3678">
        <v>534</v>
      </c>
      <c r="J3678" s="3">
        <f t="shared" si="57"/>
        <v>43746.780130613428</v>
      </c>
    </row>
    <row r="3679" spans="1:10" x14ac:dyDescent="0.25">
      <c r="A3679" s="1" t="s">
        <v>3678</v>
      </c>
      <c r="B3679">
        <v>393.75</v>
      </c>
      <c r="C3679">
        <v>20.584240000000001</v>
      </c>
      <c r="D3679">
        <v>62</v>
      </c>
      <c r="E3679">
        <v>0</v>
      </c>
      <c r="F3679">
        <v>0</v>
      </c>
      <c r="G3679">
        <v>61</v>
      </c>
      <c r="H3679" t="s">
        <v>11138</v>
      </c>
      <c r="I3679">
        <v>526.6875</v>
      </c>
      <c r="J3679" s="3">
        <f t="shared" si="57"/>
        <v>43746.780202037036</v>
      </c>
    </row>
    <row r="3680" spans="1:10" x14ac:dyDescent="0.25">
      <c r="A3680" s="1" t="s">
        <v>3679</v>
      </c>
      <c r="B3680">
        <v>393.75</v>
      </c>
      <c r="C3680">
        <v>20.584240000000001</v>
      </c>
      <c r="D3680">
        <v>65</v>
      </c>
      <c r="E3680">
        <v>0</v>
      </c>
      <c r="F3680">
        <v>0</v>
      </c>
      <c r="G3680">
        <v>54</v>
      </c>
      <c r="H3680" t="s">
        <v>11139</v>
      </c>
      <c r="I3680">
        <v>526.5</v>
      </c>
      <c r="J3680" s="3">
        <f t="shared" si="57"/>
        <v>43746.780285578701</v>
      </c>
    </row>
    <row r="3681" spans="1:10" x14ac:dyDescent="0.25">
      <c r="A3681" s="1" t="s">
        <v>3680</v>
      </c>
      <c r="B3681">
        <v>393.75</v>
      </c>
      <c r="C3681">
        <v>20.584240000000001</v>
      </c>
      <c r="D3681">
        <v>64</v>
      </c>
      <c r="E3681">
        <v>0</v>
      </c>
      <c r="F3681">
        <v>0</v>
      </c>
      <c r="G3681">
        <v>63</v>
      </c>
      <c r="H3681" t="s">
        <v>11140</v>
      </c>
      <c r="I3681">
        <v>526.6875</v>
      </c>
      <c r="J3681" s="3">
        <f t="shared" si="57"/>
        <v>43746.780369050924</v>
      </c>
    </row>
    <row r="3682" spans="1:10" x14ac:dyDescent="0.25">
      <c r="A3682" s="1" t="s">
        <v>3681</v>
      </c>
      <c r="B3682">
        <v>393.75</v>
      </c>
      <c r="C3682">
        <v>20.531590000000001</v>
      </c>
      <c r="D3682">
        <v>64</v>
      </c>
      <c r="E3682">
        <v>0</v>
      </c>
      <c r="F3682">
        <v>0</v>
      </c>
      <c r="G3682">
        <v>59</v>
      </c>
      <c r="H3682" t="s">
        <v>11141</v>
      </c>
      <c r="I3682">
        <v>526.6875</v>
      </c>
      <c r="J3682" s="3">
        <f t="shared" si="57"/>
        <v>43746.780452511572</v>
      </c>
    </row>
    <row r="3683" spans="1:10" x14ac:dyDescent="0.25">
      <c r="A3683" s="1" t="s">
        <v>3682</v>
      </c>
      <c r="B3683">
        <v>393.75</v>
      </c>
      <c r="C3683">
        <v>20.584240000000001</v>
      </c>
      <c r="D3683">
        <v>64</v>
      </c>
      <c r="E3683">
        <v>0</v>
      </c>
      <c r="F3683">
        <v>0</v>
      </c>
      <c r="G3683">
        <v>60</v>
      </c>
      <c r="H3683" t="s">
        <v>11142</v>
      </c>
      <c r="I3683">
        <v>526.6875</v>
      </c>
      <c r="J3683" s="3">
        <f t="shared" si="57"/>
        <v>43746.780524004622</v>
      </c>
    </row>
    <row r="3684" spans="1:10" x14ac:dyDescent="0.25">
      <c r="A3684" s="1" t="s">
        <v>3683</v>
      </c>
      <c r="B3684">
        <v>393.75</v>
      </c>
      <c r="C3684">
        <v>20.531590000000001</v>
      </c>
      <c r="D3684">
        <v>64</v>
      </c>
      <c r="E3684">
        <v>0</v>
      </c>
      <c r="F3684">
        <v>0</v>
      </c>
      <c r="G3684">
        <v>59</v>
      </c>
      <c r="H3684" t="s">
        <v>11143</v>
      </c>
      <c r="I3684">
        <v>526.6875</v>
      </c>
      <c r="J3684" s="3">
        <f t="shared" si="57"/>
        <v>43746.780595659722</v>
      </c>
    </row>
    <row r="3685" spans="1:10" x14ac:dyDescent="0.25">
      <c r="A3685" s="1" t="s">
        <v>3684</v>
      </c>
      <c r="B3685">
        <v>393.75</v>
      </c>
      <c r="C3685">
        <v>20.584240000000001</v>
      </c>
      <c r="D3685">
        <v>64</v>
      </c>
      <c r="E3685">
        <v>0</v>
      </c>
      <c r="F3685">
        <v>0</v>
      </c>
      <c r="G3685">
        <v>68</v>
      </c>
      <c r="H3685" t="s">
        <v>11144</v>
      </c>
      <c r="I3685">
        <v>526.6875</v>
      </c>
      <c r="J3685" s="3">
        <f t="shared" si="57"/>
        <v>43746.780667199077</v>
      </c>
    </row>
    <row r="3686" spans="1:10" x14ac:dyDescent="0.25">
      <c r="A3686" s="1" t="s">
        <v>3685</v>
      </c>
      <c r="B3686">
        <v>393.75</v>
      </c>
      <c r="C3686">
        <v>20.584240000000001</v>
      </c>
      <c r="D3686">
        <v>63</v>
      </c>
      <c r="E3686">
        <v>0</v>
      </c>
      <c r="F3686">
        <v>0</v>
      </c>
      <c r="G3686">
        <v>57</v>
      </c>
      <c r="H3686" t="s">
        <v>11145</v>
      </c>
      <c r="I3686">
        <v>526.6875</v>
      </c>
      <c r="J3686" s="3">
        <f t="shared" si="57"/>
        <v>43746.780750763886</v>
      </c>
    </row>
    <row r="3687" spans="1:10" x14ac:dyDescent="0.25">
      <c r="A3687" s="1" t="s">
        <v>3686</v>
      </c>
      <c r="B3687">
        <v>393.75</v>
      </c>
      <c r="C3687">
        <v>20.584240000000001</v>
      </c>
      <c r="D3687">
        <v>63</v>
      </c>
      <c r="E3687">
        <v>0</v>
      </c>
      <c r="F3687">
        <v>0</v>
      </c>
      <c r="G3687">
        <v>60</v>
      </c>
      <c r="H3687" t="s">
        <v>11146</v>
      </c>
      <c r="I3687">
        <v>526.6875</v>
      </c>
      <c r="J3687" s="3">
        <f t="shared" si="57"/>
        <v>43746.78083442129</v>
      </c>
    </row>
    <row r="3688" spans="1:10" x14ac:dyDescent="0.25">
      <c r="A3688" s="1" t="s">
        <v>3687</v>
      </c>
      <c r="B3688">
        <v>393.75</v>
      </c>
      <c r="C3688">
        <v>20.584240000000001</v>
      </c>
      <c r="D3688">
        <v>63</v>
      </c>
      <c r="E3688">
        <v>0</v>
      </c>
      <c r="F3688">
        <v>0</v>
      </c>
      <c r="G3688">
        <v>55</v>
      </c>
      <c r="H3688" t="s">
        <v>11147</v>
      </c>
      <c r="I3688">
        <v>526.6875</v>
      </c>
      <c r="J3688" s="3">
        <f t="shared" si="57"/>
        <v>43746.780905729167</v>
      </c>
    </row>
    <row r="3689" spans="1:10" x14ac:dyDescent="0.25">
      <c r="A3689" s="1" t="s">
        <v>3688</v>
      </c>
      <c r="B3689">
        <v>393.75</v>
      </c>
      <c r="C3689">
        <v>20.584240000000001</v>
      </c>
      <c r="D3689">
        <v>64</v>
      </c>
      <c r="E3689">
        <v>0</v>
      </c>
      <c r="F3689">
        <v>0</v>
      </c>
      <c r="G3689">
        <v>63</v>
      </c>
      <c r="H3689" t="s">
        <v>11148</v>
      </c>
      <c r="I3689">
        <v>526.6875</v>
      </c>
      <c r="J3689" s="3">
        <f t="shared" si="57"/>
        <v>43746.780977268521</v>
      </c>
    </row>
    <row r="3690" spans="1:10" x14ac:dyDescent="0.25">
      <c r="A3690" s="1" t="s">
        <v>3689</v>
      </c>
      <c r="B3690">
        <v>400</v>
      </c>
      <c r="C3690">
        <v>20.584240000000001</v>
      </c>
      <c r="D3690">
        <v>64</v>
      </c>
      <c r="E3690">
        <v>0</v>
      </c>
      <c r="F3690">
        <v>0</v>
      </c>
      <c r="G3690">
        <v>59</v>
      </c>
      <c r="H3690" t="s">
        <v>11149</v>
      </c>
      <c r="I3690">
        <v>528.375</v>
      </c>
      <c r="J3690" s="3">
        <f t="shared" si="57"/>
        <v>43746.781048541663</v>
      </c>
    </row>
    <row r="3691" spans="1:10" x14ac:dyDescent="0.25">
      <c r="A3691" s="1" t="s">
        <v>3690</v>
      </c>
      <c r="B3691">
        <v>393.75</v>
      </c>
      <c r="C3691">
        <v>20.584240000000001</v>
      </c>
      <c r="D3691">
        <v>63</v>
      </c>
      <c r="E3691">
        <v>0</v>
      </c>
      <c r="F3691">
        <v>0</v>
      </c>
      <c r="G3691">
        <v>63</v>
      </c>
      <c r="H3691" t="s">
        <v>11150</v>
      </c>
      <c r="I3691">
        <v>526.5</v>
      </c>
      <c r="J3691" s="3">
        <f t="shared" si="57"/>
        <v>43746.781132337965</v>
      </c>
    </row>
    <row r="3692" spans="1:10" x14ac:dyDescent="0.25">
      <c r="A3692" s="1" t="s">
        <v>3691</v>
      </c>
      <c r="B3692">
        <v>393.75</v>
      </c>
      <c r="C3692">
        <v>20.531590000000001</v>
      </c>
      <c r="D3692">
        <v>63</v>
      </c>
      <c r="E3692">
        <v>0</v>
      </c>
      <c r="F3692">
        <v>0</v>
      </c>
      <c r="G3692">
        <v>64</v>
      </c>
      <c r="H3692" t="s">
        <v>11151</v>
      </c>
      <c r="I3692">
        <v>526.6875</v>
      </c>
      <c r="J3692" s="3">
        <f t="shared" si="57"/>
        <v>43746.781215810181</v>
      </c>
    </row>
    <row r="3693" spans="1:10" x14ac:dyDescent="0.25">
      <c r="A3693" s="1" t="s">
        <v>3692</v>
      </c>
      <c r="B3693">
        <v>412.5</v>
      </c>
      <c r="C3693">
        <v>20.584240000000001</v>
      </c>
      <c r="D3693">
        <v>61</v>
      </c>
      <c r="E3693">
        <v>0</v>
      </c>
      <c r="F3693">
        <v>0</v>
      </c>
      <c r="G3693">
        <v>60</v>
      </c>
      <c r="H3693" t="s">
        <v>11152</v>
      </c>
      <c r="I3693">
        <v>532.3125</v>
      </c>
      <c r="J3693" s="3">
        <f t="shared" si="57"/>
        <v>43746.781287453698</v>
      </c>
    </row>
    <row r="3694" spans="1:10" x14ac:dyDescent="0.25">
      <c r="A3694" s="1" t="s">
        <v>3693</v>
      </c>
      <c r="B3694">
        <v>393.75</v>
      </c>
      <c r="C3694">
        <v>20.584240000000001</v>
      </c>
      <c r="D3694">
        <v>62</v>
      </c>
      <c r="E3694">
        <v>0</v>
      </c>
      <c r="F3694">
        <v>0</v>
      </c>
      <c r="G3694">
        <v>66</v>
      </c>
      <c r="H3694" t="s">
        <v>11153</v>
      </c>
      <c r="I3694">
        <v>526.6875</v>
      </c>
      <c r="J3694" s="3">
        <f t="shared" si="57"/>
        <v>43746.7813708912</v>
      </c>
    </row>
    <row r="3695" spans="1:10" x14ac:dyDescent="0.25">
      <c r="A3695" s="1" t="s">
        <v>3694</v>
      </c>
      <c r="B3695">
        <v>393.75</v>
      </c>
      <c r="C3695">
        <v>20.531590000000001</v>
      </c>
      <c r="D3695">
        <v>65</v>
      </c>
      <c r="E3695">
        <v>0</v>
      </c>
      <c r="F3695">
        <v>0</v>
      </c>
      <c r="G3695">
        <v>58</v>
      </c>
      <c r="H3695" t="s">
        <v>11154</v>
      </c>
      <c r="I3695">
        <v>526.6875</v>
      </c>
      <c r="J3695" s="3">
        <f t="shared" si="57"/>
        <v>43746.781442546293</v>
      </c>
    </row>
    <row r="3696" spans="1:10" x14ac:dyDescent="0.25">
      <c r="A3696" s="1" t="s">
        <v>3695</v>
      </c>
      <c r="B3696">
        <v>393.75</v>
      </c>
      <c r="C3696">
        <v>20.584240000000001</v>
      </c>
      <c r="D3696">
        <v>65</v>
      </c>
      <c r="E3696">
        <v>0</v>
      </c>
      <c r="F3696">
        <v>0</v>
      </c>
      <c r="G3696">
        <v>60</v>
      </c>
      <c r="H3696" t="s">
        <v>11155</v>
      </c>
      <c r="I3696">
        <v>526.6875</v>
      </c>
      <c r="J3696" s="3">
        <f t="shared" si="57"/>
        <v>43746.781529525462</v>
      </c>
    </row>
    <row r="3697" spans="1:10" x14ac:dyDescent="0.25">
      <c r="A3697" s="1" t="s">
        <v>3696</v>
      </c>
      <c r="B3697">
        <v>393.75</v>
      </c>
      <c r="C3697">
        <v>20.584240000000001</v>
      </c>
      <c r="D3697">
        <v>64</v>
      </c>
      <c r="E3697">
        <v>0</v>
      </c>
      <c r="F3697">
        <v>0</v>
      </c>
      <c r="G3697">
        <v>64</v>
      </c>
      <c r="H3697" t="s">
        <v>11156</v>
      </c>
      <c r="I3697">
        <v>526.6875</v>
      </c>
      <c r="J3697" s="3">
        <f t="shared" si="57"/>
        <v>43746.781609456018</v>
      </c>
    </row>
    <row r="3698" spans="1:10" x14ac:dyDescent="0.25">
      <c r="A3698" s="1" t="s">
        <v>3697</v>
      </c>
      <c r="B3698">
        <v>393.75</v>
      </c>
      <c r="C3698">
        <v>20.584240000000001</v>
      </c>
      <c r="D3698">
        <v>65</v>
      </c>
      <c r="E3698">
        <v>0</v>
      </c>
      <c r="F3698">
        <v>0</v>
      </c>
      <c r="G3698">
        <v>61</v>
      </c>
      <c r="H3698" t="s">
        <v>11157</v>
      </c>
      <c r="I3698">
        <v>526.6875</v>
      </c>
      <c r="J3698" s="3">
        <f t="shared" si="57"/>
        <v>43746.781692858793</v>
      </c>
    </row>
    <row r="3699" spans="1:10" x14ac:dyDescent="0.25">
      <c r="A3699" s="1" t="s">
        <v>3698</v>
      </c>
      <c r="B3699">
        <v>393.75</v>
      </c>
      <c r="C3699">
        <v>20.584240000000001</v>
      </c>
      <c r="D3699">
        <v>65</v>
      </c>
      <c r="E3699">
        <v>0</v>
      </c>
      <c r="F3699">
        <v>0</v>
      </c>
      <c r="G3699">
        <v>63</v>
      </c>
      <c r="H3699" t="s">
        <v>11158</v>
      </c>
      <c r="I3699">
        <v>526.6875</v>
      </c>
      <c r="J3699" s="3">
        <f t="shared" si="57"/>
        <v>43746.781764155086</v>
      </c>
    </row>
    <row r="3700" spans="1:10" x14ac:dyDescent="0.25">
      <c r="A3700" s="1" t="s">
        <v>3699</v>
      </c>
      <c r="B3700">
        <v>393.75</v>
      </c>
      <c r="C3700">
        <v>20.584240000000001</v>
      </c>
      <c r="D3700">
        <v>65</v>
      </c>
      <c r="E3700">
        <v>0</v>
      </c>
      <c r="F3700">
        <v>0</v>
      </c>
      <c r="G3700">
        <v>59</v>
      </c>
      <c r="H3700" t="s">
        <v>11159</v>
      </c>
      <c r="I3700">
        <v>526.6875</v>
      </c>
      <c r="J3700" s="3">
        <f t="shared" si="57"/>
        <v>43746.781836030095</v>
      </c>
    </row>
    <row r="3701" spans="1:10" x14ac:dyDescent="0.25">
      <c r="A3701" s="1" t="s">
        <v>3700</v>
      </c>
      <c r="B3701">
        <v>393.75</v>
      </c>
      <c r="C3701">
        <v>20.584240000000001</v>
      </c>
      <c r="D3701">
        <v>65</v>
      </c>
      <c r="E3701">
        <v>0</v>
      </c>
      <c r="F3701">
        <v>0</v>
      </c>
      <c r="G3701">
        <v>63</v>
      </c>
      <c r="H3701" t="s">
        <v>11160</v>
      </c>
      <c r="I3701">
        <v>526.6875</v>
      </c>
      <c r="J3701" s="3">
        <f t="shared" si="57"/>
        <v>43746.78191946759</v>
      </c>
    </row>
    <row r="3702" spans="1:10" x14ac:dyDescent="0.25">
      <c r="A3702" s="1" t="s">
        <v>3701</v>
      </c>
      <c r="B3702">
        <v>393.75</v>
      </c>
      <c r="C3702">
        <v>20.584240000000001</v>
      </c>
      <c r="D3702">
        <v>65</v>
      </c>
      <c r="E3702">
        <v>0</v>
      </c>
      <c r="F3702">
        <v>0</v>
      </c>
      <c r="G3702">
        <v>61</v>
      </c>
      <c r="H3702" t="s">
        <v>11161</v>
      </c>
      <c r="I3702">
        <v>526.6875</v>
      </c>
      <c r="J3702" s="3">
        <f t="shared" si="57"/>
        <v>43746.782003055552</v>
      </c>
    </row>
    <row r="3703" spans="1:10" x14ac:dyDescent="0.25">
      <c r="A3703" s="1" t="s">
        <v>3702</v>
      </c>
      <c r="B3703">
        <v>393.75</v>
      </c>
      <c r="C3703">
        <v>20.584240000000001</v>
      </c>
      <c r="D3703">
        <v>65</v>
      </c>
      <c r="E3703">
        <v>0</v>
      </c>
      <c r="F3703">
        <v>0</v>
      </c>
      <c r="G3703">
        <v>59</v>
      </c>
      <c r="H3703" t="s">
        <v>11162</v>
      </c>
      <c r="I3703">
        <v>526.6875</v>
      </c>
      <c r="J3703" s="3">
        <f t="shared" si="57"/>
        <v>43746.782074560186</v>
      </c>
    </row>
    <row r="3704" spans="1:10" x14ac:dyDescent="0.25">
      <c r="A3704" s="1" t="s">
        <v>3703</v>
      </c>
      <c r="B3704">
        <v>393.75</v>
      </c>
      <c r="C3704">
        <v>20.584240000000001</v>
      </c>
      <c r="D3704">
        <v>65</v>
      </c>
      <c r="E3704">
        <v>0</v>
      </c>
      <c r="F3704">
        <v>0</v>
      </c>
      <c r="G3704">
        <v>66</v>
      </c>
      <c r="H3704" t="s">
        <v>11163</v>
      </c>
      <c r="I3704">
        <v>526.5</v>
      </c>
      <c r="J3704" s="3">
        <f t="shared" si="57"/>
        <v>43746.782146087957</v>
      </c>
    </row>
    <row r="3705" spans="1:10" x14ac:dyDescent="0.25">
      <c r="A3705" s="1" t="s">
        <v>3704</v>
      </c>
      <c r="B3705">
        <v>412.5</v>
      </c>
      <c r="C3705">
        <v>20.584240000000001</v>
      </c>
      <c r="D3705">
        <v>63</v>
      </c>
      <c r="E3705">
        <v>0</v>
      </c>
      <c r="F3705">
        <v>0</v>
      </c>
      <c r="G3705">
        <v>53</v>
      </c>
      <c r="H3705" t="s">
        <v>11164</v>
      </c>
      <c r="I3705">
        <v>532.125</v>
      </c>
      <c r="J3705" s="3">
        <f t="shared" si="57"/>
        <v>43746.78223290509</v>
      </c>
    </row>
    <row r="3706" spans="1:10" x14ac:dyDescent="0.25">
      <c r="A3706" s="1" t="s">
        <v>3705</v>
      </c>
      <c r="B3706">
        <v>393.75</v>
      </c>
      <c r="C3706">
        <v>20.584240000000001</v>
      </c>
      <c r="D3706">
        <v>63</v>
      </c>
      <c r="E3706">
        <v>0</v>
      </c>
      <c r="F3706">
        <v>0</v>
      </c>
      <c r="G3706">
        <v>59</v>
      </c>
      <c r="H3706" t="s">
        <v>11165</v>
      </c>
      <c r="I3706">
        <v>526.6875</v>
      </c>
      <c r="J3706" s="3">
        <f t="shared" si="57"/>
        <v>43746.782313113428</v>
      </c>
    </row>
    <row r="3707" spans="1:10" x14ac:dyDescent="0.25">
      <c r="A3707" s="1" t="s">
        <v>3706</v>
      </c>
      <c r="B3707">
        <v>393.75</v>
      </c>
      <c r="C3707">
        <v>20.584240000000001</v>
      </c>
      <c r="D3707">
        <v>63</v>
      </c>
      <c r="E3707">
        <v>0</v>
      </c>
      <c r="F3707">
        <v>0</v>
      </c>
      <c r="G3707">
        <v>57</v>
      </c>
      <c r="H3707" t="s">
        <v>11166</v>
      </c>
      <c r="I3707">
        <v>526.6875</v>
      </c>
      <c r="J3707" s="3">
        <f t="shared" si="57"/>
        <v>43746.782384652775</v>
      </c>
    </row>
    <row r="3708" spans="1:10" x14ac:dyDescent="0.25">
      <c r="A3708" s="1" t="s">
        <v>3707</v>
      </c>
      <c r="B3708">
        <v>393.75</v>
      </c>
      <c r="C3708">
        <v>20.584240000000001</v>
      </c>
      <c r="D3708">
        <v>63</v>
      </c>
      <c r="E3708">
        <v>0</v>
      </c>
      <c r="F3708">
        <v>0</v>
      </c>
      <c r="G3708">
        <v>60</v>
      </c>
      <c r="H3708" t="s">
        <v>11167</v>
      </c>
      <c r="I3708">
        <v>526.6875</v>
      </c>
      <c r="J3708" s="3">
        <f t="shared" si="57"/>
        <v>43746.782456053239</v>
      </c>
    </row>
    <row r="3709" spans="1:10" x14ac:dyDescent="0.25">
      <c r="A3709" s="1" t="s">
        <v>3708</v>
      </c>
      <c r="B3709">
        <v>393.75</v>
      </c>
      <c r="C3709">
        <v>20.584240000000001</v>
      </c>
      <c r="D3709">
        <v>63</v>
      </c>
      <c r="E3709">
        <v>0</v>
      </c>
      <c r="F3709">
        <v>0</v>
      </c>
      <c r="G3709">
        <v>59</v>
      </c>
      <c r="H3709" t="s">
        <v>11168</v>
      </c>
      <c r="I3709">
        <v>526.6875</v>
      </c>
      <c r="J3709" s="3">
        <f t="shared" si="57"/>
        <v>43746.782539745363</v>
      </c>
    </row>
    <row r="3710" spans="1:10" x14ac:dyDescent="0.25">
      <c r="A3710" s="1" t="s">
        <v>3709</v>
      </c>
      <c r="B3710">
        <v>393.75</v>
      </c>
      <c r="C3710">
        <v>20.584240000000001</v>
      </c>
      <c r="D3710">
        <v>63</v>
      </c>
      <c r="E3710">
        <v>0</v>
      </c>
      <c r="F3710">
        <v>0</v>
      </c>
      <c r="G3710">
        <v>65</v>
      </c>
      <c r="H3710" t="s">
        <v>11169</v>
      </c>
      <c r="I3710">
        <v>526.6875</v>
      </c>
      <c r="J3710" s="3">
        <f t="shared" si="57"/>
        <v>43746.782623182873</v>
      </c>
    </row>
    <row r="3711" spans="1:10" x14ac:dyDescent="0.25">
      <c r="A3711" s="1" t="s">
        <v>3710</v>
      </c>
      <c r="B3711">
        <v>393.75</v>
      </c>
      <c r="C3711">
        <v>20.584240000000001</v>
      </c>
      <c r="D3711">
        <v>62</v>
      </c>
      <c r="E3711">
        <v>0</v>
      </c>
      <c r="F3711">
        <v>0</v>
      </c>
      <c r="G3711">
        <v>60</v>
      </c>
      <c r="H3711" t="s">
        <v>11170</v>
      </c>
      <c r="I3711">
        <v>526.6875</v>
      </c>
      <c r="J3711" s="3">
        <f t="shared" si="57"/>
        <v>43746.78269472222</v>
      </c>
    </row>
    <row r="3712" spans="1:10" x14ac:dyDescent="0.25">
      <c r="A3712" s="1" t="s">
        <v>3711</v>
      </c>
      <c r="B3712">
        <v>393.75</v>
      </c>
      <c r="C3712">
        <v>20.584240000000001</v>
      </c>
      <c r="D3712">
        <v>62</v>
      </c>
      <c r="E3712">
        <v>0</v>
      </c>
      <c r="F3712">
        <v>0</v>
      </c>
      <c r="G3712">
        <v>63</v>
      </c>
      <c r="H3712" t="s">
        <v>11171</v>
      </c>
      <c r="I3712">
        <v>526.5</v>
      </c>
      <c r="J3712" s="3">
        <f t="shared" si="57"/>
        <v>43746.782766481476</v>
      </c>
    </row>
    <row r="3713" spans="1:10" x14ac:dyDescent="0.25">
      <c r="A3713" s="1" t="s">
        <v>3712</v>
      </c>
      <c r="B3713">
        <v>393.75</v>
      </c>
      <c r="C3713">
        <v>20.584240000000001</v>
      </c>
      <c r="D3713">
        <v>62</v>
      </c>
      <c r="E3713">
        <v>0</v>
      </c>
      <c r="F3713">
        <v>0</v>
      </c>
      <c r="G3713">
        <v>62</v>
      </c>
      <c r="H3713" t="s">
        <v>11172</v>
      </c>
      <c r="I3713">
        <v>526.6875</v>
      </c>
      <c r="J3713" s="3">
        <f t="shared" si="57"/>
        <v>43746.782849814808</v>
      </c>
    </row>
    <row r="3714" spans="1:10" x14ac:dyDescent="0.25">
      <c r="A3714" s="1" t="s">
        <v>3713</v>
      </c>
      <c r="B3714">
        <v>393.75</v>
      </c>
      <c r="C3714">
        <v>20.584240000000001</v>
      </c>
      <c r="D3714">
        <v>62</v>
      </c>
      <c r="E3714">
        <v>0</v>
      </c>
      <c r="F3714">
        <v>0</v>
      </c>
      <c r="G3714">
        <v>60</v>
      </c>
      <c r="H3714" t="s">
        <v>11173</v>
      </c>
      <c r="I3714">
        <v>526.6875</v>
      </c>
      <c r="J3714" s="3">
        <f t="shared" si="57"/>
        <v>43746.782921481477</v>
      </c>
    </row>
    <row r="3715" spans="1:10" x14ac:dyDescent="0.25">
      <c r="A3715" s="1" t="s">
        <v>3714</v>
      </c>
      <c r="B3715">
        <v>393.75</v>
      </c>
      <c r="C3715">
        <v>20.584240000000001</v>
      </c>
      <c r="D3715">
        <v>62</v>
      </c>
      <c r="E3715">
        <v>0</v>
      </c>
      <c r="F3715">
        <v>0</v>
      </c>
      <c r="G3715">
        <v>60</v>
      </c>
      <c r="H3715" t="s">
        <v>11174</v>
      </c>
      <c r="I3715">
        <v>526.6875</v>
      </c>
      <c r="J3715" s="3">
        <f t="shared" ref="J3715:J3778" si="58">(H3715/86400000)+25569+(7/24)</f>
        <v>43746.78300466435</v>
      </c>
    </row>
    <row r="3716" spans="1:10" x14ac:dyDescent="0.25">
      <c r="A3716" s="1" t="s">
        <v>3715</v>
      </c>
      <c r="B3716">
        <v>393.75</v>
      </c>
      <c r="C3716">
        <v>20.584240000000001</v>
      </c>
      <c r="D3716">
        <v>63</v>
      </c>
      <c r="E3716">
        <v>0</v>
      </c>
      <c r="F3716">
        <v>0</v>
      </c>
      <c r="G3716">
        <v>61</v>
      </c>
      <c r="H3716" t="s">
        <v>11175</v>
      </c>
      <c r="I3716">
        <v>526.6875</v>
      </c>
      <c r="J3716" s="3">
        <f t="shared" si="58"/>
        <v>43746.783088344906</v>
      </c>
    </row>
    <row r="3717" spans="1:10" x14ac:dyDescent="0.25">
      <c r="A3717" s="1" t="s">
        <v>3716</v>
      </c>
      <c r="B3717">
        <v>393.75</v>
      </c>
      <c r="C3717">
        <v>20.584240000000001</v>
      </c>
      <c r="D3717">
        <v>63</v>
      </c>
      <c r="E3717">
        <v>0</v>
      </c>
      <c r="F3717">
        <v>0</v>
      </c>
      <c r="G3717">
        <v>63</v>
      </c>
      <c r="H3717" t="s">
        <v>11176</v>
      </c>
      <c r="I3717">
        <v>526.6875</v>
      </c>
      <c r="J3717" s="3">
        <f t="shared" si="58"/>
        <v>43746.783159652776</v>
      </c>
    </row>
    <row r="3718" spans="1:10" x14ac:dyDescent="0.25">
      <c r="A3718" s="1" t="s">
        <v>3717</v>
      </c>
      <c r="B3718">
        <v>393.75</v>
      </c>
      <c r="C3718">
        <v>20.531590000000001</v>
      </c>
      <c r="D3718">
        <v>63</v>
      </c>
      <c r="E3718">
        <v>0</v>
      </c>
      <c r="F3718">
        <v>0</v>
      </c>
      <c r="G3718">
        <v>65</v>
      </c>
      <c r="H3718" t="s">
        <v>11177</v>
      </c>
      <c r="I3718">
        <v>526.5</v>
      </c>
      <c r="J3718" s="3">
        <f t="shared" si="58"/>
        <v>43746.783231412039</v>
      </c>
    </row>
    <row r="3719" spans="1:10" x14ac:dyDescent="0.25">
      <c r="A3719" s="1" t="s">
        <v>3718</v>
      </c>
      <c r="B3719">
        <v>393.75</v>
      </c>
      <c r="C3719">
        <v>20.584240000000001</v>
      </c>
      <c r="D3719">
        <v>65</v>
      </c>
      <c r="E3719">
        <v>0</v>
      </c>
      <c r="F3719">
        <v>0</v>
      </c>
      <c r="G3719">
        <v>60</v>
      </c>
      <c r="H3719" t="s">
        <v>11178</v>
      </c>
      <c r="I3719">
        <v>526.5</v>
      </c>
      <c r="J3719" s="3">
        <f t="shared" si="58"/>
        <v>43746.783303067125</v>
      </c>
    </row>
    <row r="3720" spans="1:10" x14ac:dyDescent="0.25">
      <c r="A3720" s="1" t="s">
        <v>3719</v>
      </c>
      <c r="B3720">
        <v>425</v>
      </c>
      <c r="C3720">
        <v>20.584240000000001</v>
      </c>
      <c r="D3720">
        <v>64</v>
      </c>
      <c r="E3720">
        <v>0</v>
      </c>
      <c r="F3720">
        <v>0</v>
      </c>
      <c r="G3720">
        <v>59</v>
      </c>
      <c r="H3720" t="s">
        <v>11179</v>
      </c>
      <c r="I3720">
        <v>536.4375</v>
      </c>
      <c r="J3720" s="3">
        <f t="shared" si="58"/>
        <v>43746.783388263888</v>
      </c>
    </row>
    <row r="3721" spans="1:10" x14ac:dyDescent="0.25">
      <c r="A3721" s="1" t="s">
        <v>3720</v>
      </c>
      <c r="B3721">
        <v>393.75</v>
      </c>
      <c r="C3721">
        <v>20.584240000000001</v>
      </c>
      <c r="D3721">
        <v>63</v>
      </c>
      <c r="E3721">
        <v>0</v>
      </c>
      <c r="F3721">
        <v>0</v>
      </c>
      <c r="G3721">
        <v>66</v>
      </c>
      <c r="H3721" t="s">
        <v>11180</v>
      </c>
      <c r="I3721">
        <v>526.6875</v>
      </c>
      <c r="J3721" s="3">
        <f t="shared" si="58"/>
        <v>43746.783470046292</v>
      </c>
    </row>
    <row r="3722" spans="1:10" x14ac:dyDescent="0.25">
      <c r="A3722" s="1" t="s">
        <v>3721</v>
      </c>
      <c r="B3722">
        <v>393.75</v>
      </c>
      <c r="C3722">
        <v>20.584240000000001</v>
      </c>
      <c r="D3722">
        <v>62</v>
      </c>
      <c r="E3722">
        <v>0</v>
      </c>
      <c r="F3722">
        <v>0</v>
      </c>
      <c r="G3722">
        <v>61</v>
      </c>
      <c r="H3722" t="s">
        <v>11181</v>
      </c>
      <c r="I3722">
        <v>526.6875</v>
      </c>
      <c r="J3722" s="3">
        <f t="shared" si="58"/>
        <v>43746.783541712961</v>
      </c>
    </row>
    <row r="3723" spans="1:10" x14ac:dyDescent="0.25">
      <c r="A3723" s="1" t="s">
        <v>3722</v>
      </c>
      <c r="B3723">
        <v>412.5</v>
      </c>
      <c r="C3723">
        <v>20.584240000000001</v>
      </c>
      <c r="D3723">
        <v>61</v>
      </c>
      <c r="E3723">
        <v>0</v>
      </c>
      <c r="F3723">
        <v>0</v>
      </c>
      <c r="G3723">
        <v>67</v>
      </c>
      <c r="H3723" t="s">
        <v>11182</v>
      </c>
      <c r="I3723">
        <v>532.3125</v>
      </c>
      <c r="J3723" s="3">
        <f t="shared" si="58"/>
        <v>43746.783613101848</v>
      </c>
    </row>
    <row r="3724" spans="1:10" x14ac:dyDescent="0.25">
      <c r="A3724" s="1" t="s">
        <v>3723</v>
      </c>
      <c r="B3724">
        <v>393.75</v>
      </c>
      <c r="C3724">
        <v>20.584240000000001</v>
      </c>
      <c r="D3724">
        <v>60</v>
      </c>
      <c r="E3724">
        <v>0</v>
      </c>
      <c r="F3724">
        <v>0</v>
      </c>
      <c r="G3724">
        <v>59</v>
      </c>
      <c r="H3724" t="s">
        <v>11183</v>
      </c>
      <c r="I3724">
        <v>526.6875</v>
      </c>
      <c r="J3724" s="3">
        <f t="shared" si="58"/>
        <v>43746.783684652772</v>
      </c>
    </row>
    <row r="3725" spans="1:10" x14ac:dyDescent="0.25">
      <c r="A3725" s="1" t="s">
        <v>3724</v>
      </c>
      <c r="B3725">
        <v>393.75</v>
      </c>
      <c r="C3725">
        <v>20.584240000000001</v>
      </c>
      <c r="D3725">
        <v>61</v>
      </c>
      <c r="E3725">
        <v>0</v>
      </c>
      <c r="F3725">
        <v>0</v>
      </c>
      <c r="G3725">
        <v>63</v>
      </c>
      <c r="H3725" t="s">
        <v>11184</v>
      </c>
      <c r="I3725">
        <v>526.6875</v>
      </c>
      <c r="J3725" s="3">
        <f t="shared" si="58"/>
        <v>43746.783768333327</v>
      </c>
    </row>
    <row r="3726" spans="1:10" x14ac:dyDescent="0.25">
      <c r="A3726" s="1" t="s">
        <v>3725</v>
      </c>
      <c r="B3726">
        <v>393.75</v>
      </c>
      <c r="C3726">
        <v>20.584240000000001</v>
      </c>
      <c r="D3726">
        <v>59</v>
      </c>
      <c r="E3726">
        <v>0</v>
      </c>
      <c r="F3726">
        <v>0</v>
      </c>
      <c r="G3726">
        <v>57</v>
      </c>
      <c r="H3726" t="s">
        <v>11185</v>
      </c>
      <c r="I3726">
        <v>526.6875</v>
      </c>
      <c r="J3726" s="3">
        <f t="shared" si="58"/>
        <v>43746.783839756943</v>
      </c>
    </row>
    <row r="3727" spans="1:10" x14ac:dyDescent="0.25">
      <c r="A3727" s="1" t="s">
        <v>3726</v>
      </c>
      <c r="B3727">
        <v>393.75</v>
      </c>
      <c r="C3727">
        <v>20.584240000000001</v>
      </c>
      <c r="D3727">
        <v>62</v>
      </c>
      <c r="E3727">
        <v>0</v>
      </c>
      <c r="F3727">
        <v>0</v>
      </c>
      <c r="G3727">
        <v>60</v>
      </c>
      <c r="H3727" t="s">
        <v>11186</v>
      </c>
      <c r="I3727">
        <v>526.6875</v>
      </c>
      <c r="J3727" s="3">
        <f t="shared" si="58"/>
        <v>43746.783923194445</v>
      </c>
    </row>
    <row r="3728" spans="1:10" x14ac:dyDescent="0.25">
      <c r="A3728" s="1" t="s">
        <v>3727</v>
      </c>
      <c r="B3728">
        <v>393.75</v>
      </c>
      <c r="C3728">
        <v>20.584240000000001</v>
      </c>
      <c r="D3728">
        <v>61</v>
      </c>
      <c r="E3728">
        <v>0</v>
      </c>
      <c r="F3728">
        <v>0</v>
      </c>
      <c r="G3728">
        <v>63</v>
      </c>
      <c r="H3728" t="s">
        <v>11187</v>
      </c>
      <c r="I3728">
        <v>526.6875</v>
      </c>
      <c r="J3728" s="3">
        <f t="shared" si="58"/>
        <v>43746.783994826386</v>
      </c>
    </row>
    <row r="3729" spans="1:10" x14ac:dyDescent="0.25">
      <c r="A3729" s="1" t="s">
        <v>3728</v>
      </c>
      <c r="B3729">
        <v>393.75</v>
      </c>
      <c r="C3729">
        <v>20.584240000000001</v>
      </c>
      <c r="D3729">
        <v>63</v>
      </c>
      <c r="E3729">
        <v>0</v>
      </c>
      <c r="F3729">
        <v>0</v>
      </c>
      <c r="G3729">
        <v>61</v>
      </c>
      <c r="H3729" t="s">
        <v>11188</v>
      </c>
      <c r="I3729">
        <v>526.5</v>
      </c>
      <c r="J3729" s="3">
        <f t="shared" si="58"/>
        <v>43746.78408986111</v>
      </c>
    </row>
    <row r="3730" spans="1:10" x14ac:dyDescent="0.25">
      <c r="A3730" s="1" t="s">
        <v>3729</v>
      </c>
      <c r="B3730">
        <v>393.75</v>
      </c>
      <c r="C3730">
        <v>20.584240000000001</v>
      </c>
      <c r="D3730">
        <v>62</v>
      </c>
      <c r="E3730">
        <v>0</v>
      </c>
      <c r="F3730">
        <v>0</v>
      </c>
      <c r="G3730">
        <v>59</v>
      </c>
      <c r="H3730" t="s">
        <v>11189</v>
      </c>
      <c r="I3730">
        <v>526.6875</v>
      </c>
      <c r="J3730" s="3">
        <f t="shared" si="58"/>
        <v>43746.784185601849</v>
      </c>
    </row>
    <row r="3731" spans="1:10" x14ac:dyDescent="0.25">
      <c r="A3731" s="1" t="s">
        <v>3730</v>
      </c>
      <c r="B3731">
        <v>393.75</v>
      </c>
      <c r="C3731">
        <v>20.584240000000001</v>
      </c>
      <c r="D3731">
        <v>60</v>
      </c>
      <c r="E3731">
        <v>0</v>
      </c>
      <c r="F3731">
        <v>0</v>
      </c>
      <c r="G3731">
        <v>51</v>
      </c>
      <c r="H3731" t="s">
        <v>11190</v>
      </c>
      <c r="I3731">
        <v>526.6875</v>
      </c>
      <c r="J3731" s="3">
        <f t="shared" si="58"/>
        <v>43746.784269143514</v>
      </c>
    </row>
    <row r="3732" spans="1:10" x14ac:dyDescent="0.25">
      <c r="A3732" s="1" t="s">
        <v>3731</v>
      </c>
      <c r="B3732">
        <v>393.75</v>
      </c>
      <c r="C3732">
        <v>20.584240000000001</v>
      </c>
      <c r="D3732">
        <v>62</v>
      </c>
      <c r="E3732">
        <v>0</v>
      </c>
      <c r="F3732">
        <v>0</v>
      </c>
      <c r="G3732">
        <v>61</v>
      </c>
      <c r="H3732" t="s">
        <v>11191</v>
      </c>
      <c r="I3732">
        <v>526.6875</v>
      </c>
      <c r="J3732" s="3">
        <f t="shared" si="58"/>
        <v>43746.784352719907</v>
      </c>
    </row>
    <row r="3733" spans="1:10" x14ac:dyDescent="0.25">
      <c r="A3733" s="1" t="s">
        <v>3732</v>
      </c>
      <c r="B3733">
        <v>393.75</v>
      </c>
      <c r="C3733">
        <v>20.531590000000001</v>
      </c>
      <c r="D3733">
        <v>59</v>
      </c>
      <c r="E3733">
        <v>0</v>
      </c>
      <c r="F3733">
        <v>0</v>
      </c>
      <c r="G3733">
        <v>68</v>
      </c>
      <c r="H3733" t="s">
        <v>11192</v>
      </c>
      <c r="I3733">
        <v>526.5</v>
      </c>
      <c r="J3733" s="3">
        <f t="shared" si="58"/>
        <v>43746.784445092591</v>
      </c>
    </row>
    <row r="3734" spans="1:10" x14ac:dyDescent="0.25">
      <c r="A3734" s="1" t="s">
        <v>3733</v>
      </c>
      <c r="B3734">
        <v>393.75</v>
      </c>
      <c r="C3734">
        <v>20.584240000000001</v>
      </c>
      <c r="D3734">
        <v>59</v>
      </c>
      <c r="E3734">
        <v>0</v>
      </c>
      <c r="F3734">
        <v>0</v>
      </c>
      <c r="G3734">
        <v>55</v>
      </c>
      <c r="H3734" t="s">
        <v>11193</v>
      </c>
      <c r="I3734">
        <v>526.5</v>
      </c>
      <c r="J3734" s="3">
        <f t="shared" si="58"/>
        <v>43746.784519502311</v>
      </c>
    </row>
    <row r="3735" spans="1:10" x14ac:dyDescent="0.25">
      <c r="A3735" s="1" t="s">
        <v>3734</v>
      </c>
      <c r="B3735">
        <v>393.75</v>
      </c>
      <c r="C3735">
        <v>20.531590000000001</v>
      </c>
      <c r="D3735">
        <v>59</v>
      </c>
      <c r="E3735">
        <v>0</v>
      </c>
      <c r="F3735">
        <v>0</v>
      </c>
      <c r="G3735">
        <v>54</v>
      </c>
      <c r="H3735" t="s">
        <v>11194</v>
      </c>
      <c r="I3735">
        <v>526.6875</v>
      </c>
      <c r="J3735" s="3">
        <f t="shared" si="58"/>
        <v>43746.784591134252</v>
      </c>
    </row>
    <row r="3736" spans="1:10" x14ac:dyDescent="0.25">
      <c r="A3736" s="1" t="s">
        <v>3735</v>
      </c>
      <c r="B3736">
        <v>393.75</v>
      </c>
      <c r="C3736">
        <v>20.584240000000001</v>
      </c>
      <c r="D3736">
        <v>58</v>
      </c>
      <c r="E3736">
        <v>0</v>
      </c>
      <c r="F3736">
        <v>0</v>
      </c>
      <c r="G3736">
        <v>59</v>
      </c>
      <c r="H3736" t="s">
        <v>11195</v>
      </c>
      <c r="I3736">
        <v>526.5</v>
      </c>
      <c r="J3736" s="3">
        <f t="shared" si="58"/>
        <v>43746.7846861574</v>
      </c>
    </row>
    <row r="3737" spans="1:10" x14ac:dyDescent="0.25">
      <c r="A3737" s="1" t="s">
        <v>3736</v>
      </c>
      <c r="B3737">
        <v>393.75</v>
      </c>
      <c r="C3737">
        <v>20.584240000000001</v>
      </c>
      <c r="D3737">
        <v>59</v>
      </c>
      <c r="E3737">
        <v>0</v>
      </c>
      <c r="F3737">
        <v>0</v>
      </c>
      <c r="G3737">
        <v>63</v>
      </c>
      <c r="H3737" t="s">
        <v>11196</v>
      </c>
      <c r="I3737">
        <v>526.6875</v>
      </c>
      <c r="J3737" s="3">
        <f t="shared" si="58"/>
        <v>43746.784758055554</v>
      </c>
    </row>
    <row r="3738" spans="1:10" x14ac:dyDescent="0.25">
      <c r="A3738" s="1" t="s">
        <v>3737</v>
      </c>
      <c r="B3738">
        <v>393.75</v>
      </c>
      <c r="C3738">
        <v>20.531590000000001</v>
      </c>
      <c r="D3738">
        <v>59</v>
      </c>
      <c r="E3738">
        <v>0</v>
      </c>
      <c r="F3738">
        <v>0</v>
      </c>
      <c r="G3738">
        <v>68</v>
      </c>
      <c r="H3738" t="s">
        <v>11197</v>
      </c>
      <c r="I3738">
        <v>526.6875</v>
      </c>
      <c r="J3738" s="3">
        <f t="shared" si="58"/>
        <v>43746.784841736109</v>
      </c>
    </row>
    <row r="3739" spans="1:10" x14ac:dyDescent="0.25">
      <c r="A3739" s="1" t="s">
        <v>3738</v>
      </c>
      <c r="B3739">
        <v>393.75</v>
      </c>
      <c r="C3739">
        <v>20.584240000000001</v>
      </c>
      <c r="D3739">
        <v>66</v>
      </c>
      <c r="E3739">
        <v>0</v>
      </c>
      <c r="F3739">
        <v>0</v>
      </c>
      <c r="G3739">
        <v>57</v>
      </c>
      <c r="H3739" t="s">
        <v>11198</v>
      </c>
      <c r="I3739">
        <v>526.5</v>
      </c>
      <c r="J3739" s="3">
        <f t="shared" si="58"/>
        <v>43746.784925069442</v>
      </c>
    </row>
    <row r="3740" spans="1:10" x14ac:dyDescent="0.25">
      <c r="A3740" s="1" t="s">
        <v>3739</v>
      </c>
      <c r="B3740">
        <v>393.75</v>
      </c>
      <c r="C3740">
        <v>20.584240000000001</v>
      </c>
      <c r="D3740">
        <v>64</v>
      </c>
      <c r="E3740">
        <v>0</v>
      </c>
      <c r="F3740">
        <v>0</v>
      </c>
      <c r="G3740">
        <v>59</v>
      </c>
      <c r="H3740" t="s">
        <v>11199</v>
      </c>
      <c r="I3740">
        <v>526.6875</v>
      </c>
      <c r="J3740" s="3">
        <f t="shared" si="58"/>
        <v>43746.785008391198</v>
      </c>
    </row>
    <row r="3741" spans="1:10" x14ac:dyDescent="0.25">
      <c r="A3741" s="1" t="s">
        <v>3740</v>
      </c>
      <c r="B3741">
        <v>393.75</v>
      </c>
      <c r="C3741">
        <v>20.584240000000001</v>
      </c>
      <c r="D3741">
        <v>64</v>
      </c>
      <c r="E3741">
        <v>0</v>
      </c>
      <c r="F3741">
        <v>0</v>
      </c>
      <c r="G3741">
        <v>55</v>
      </c>
      <c r="H3741" t="s">
        <v>11200</v>
      </c>
      <c r="I3741">
        <v>526.6875</v>
      </c>
      <c r="J3741" s="3">
        <f t="shared" si="58"/>
        <v>43746.785080034715</v>
      </c>
    </row>
    <row r="3742" spans="1:10" x14ac:dyDescent="0.25">
      <c r="A3742" s="1" t="s">
        <v>3741</v>
      </c>
      <c r="B3742">
        <v>393.75</v>
      </c>
      <c r="C3742">
        <v>20.584240000000001</v>
      </c>
      <c r="D3742">
        <v>63</v>
      </c>
      <c r="E3742">
        <v>0</v>
      </c>
      <c r="F3742">
        <v>0</v>
      </c>
      <c r="G3742">
        <v>61</v>
      </c>
      <c r="H3742" t="s">
        <v>11201</v>
      </c>
      <c r="I3742">
        <v>526.6875</v>
      </c>
      <c r="J3742" s="3">
        <f t="shared" si="58"/>
        <v>43746.785163622684</v>
      </c>
    </row>
    <row r="3743" spans="1:10" x14ac:dyDescent="0.25">
      <c r="A3743" s="1" t="s">
        <v>3742</v>
      </c>
      <c r="B3743">
        <v>393.75</v>
      </c>
      <c r="C3743">
        <v>20.584240000000001</v>
      </c>
      <c r="D3743">
        <v>63</v>
      </c>
      <c r="E3743">
        <v>0</v>
      </c>
      <c r="F3743">
        <v>0</v>
      </c>
      <c r="G3743">
        <v>60</v>
      </c>
      <c r="H3743" t="s">
        <v>11202</v>
      </c>
      <c r="I3743">
        <v>526.6875</v>
      </c>
      <c r="J3743" s="3">
        <f t="shared" si="58"/>
        <v>43746.785247037034</v>
      </c>
    </row>
    <row r="3744" spans="1:10" x14ac:dyDescent="0.25">
      <c r="A3744" s="1" t="s">
        <v>3743</v>
      </c>
      <c r="B3744">
        <v>393.75</v>
      </c>
      <c r="C3744">
        <v>20.584240000000001</v>
      </c>
      <c r="D3744">
        <v>63</v>
      </c>
      <c r="E3744">
        <v>0</v>
      </c>
      <c r="F3744">
        <v>0</v>
      </c>
      <c r="G3744">
        <v>55</v>
      </c>
      <c r="H3744" t="s">
        <v>11203</v>
      </c>
      <c r="I3744">
        <v>526.6875</v>
      </c>
      <c r="J3744" s="3">
        <f t="shared" si="58"/>
        <v>43746.785330613428</v>
      </c>
    </row>
    <row r="3745" spans="1:10" x14ac:dyDescent="0.25">
      <c r="A3745" s="1" t="s">
        <v>3744</v>
      </c>
      <c r="B3745">
        <v>393.75</v>
      </c>
      <c r="C3745">
        <v>20.584240000000001</v>
      </c>
      <c r="D3745">
        <v>63</v>
      </c>
      <c r="E3745">
        <v>0</v>
      </c>
      <c r="F3745">
        <v>0</v>
      </c>
      <c r="G3745">
        <v>67</v>
      </c>
      <c r="H3745" t="s">
        <v>11204</v>
      </c>
      <c r="I3745">
        <v>526.6875</v>
      </c>
      <c r="J3745" s="3">
        <f t="shared" si="58"/>
        <v>43746.78540212963</v>
      </c>
    </row>
    <row r="3746" spans="1:10" x14ac:dyDescent="0.25">
      <c r="A3746" s="1" t="s">
        <v>3745</v>
      </c>
      <c r="B3746">
        <v>393.75</v>
      </c>
      <c r="C3746">
        <v>20.584240000000001</v>
      </c>
      <c r="D3746">
        <v>63</v>
      </c>
      <c r="E3746">
        <v>0</v>
      </c>
      <c r="F3746">
        <v>0</v>
      </c>
      <c r="G3746">
        <v>64</v>
      </c>
      <c r="H3746" t="s">
        <v>11205</v>
      </c>
      <c r="I3746">
        <v>526.6875</v>
      </c>
      <c r="J3746" s="3">
        <f t="shared" si="58"/>
        <v>43746.785485601846</v>
      </c>
    </row>
    <row r="3747" spans="1:10" x14ac:dyDescent="0.25">
      <c r="A3747" s="1" t="s">
        <v>3746</v>
      </c>
      <c r="B3747">
        <v>393.75</v>
      </c>
      <c r="C3747">
        <v>20.584240000000001</v>
      </c>
      <c r="D3747">
        <v>63</v>
      </c>
      <c r="E3747">
        <v>0</v>
      </c>
      <c r="F3747">
        <v>0</v>
      </c>
      <c r="G3747">
        <v>53</v>
      </c>
      <c r="H3747" t="s">
        <v>11206</v>
      </c>
      <c r="I3747">
        <v>526.6875</v>
      </c>
      <c r="J3747" s="3">
        <f t="shared" si="58"/>
        <v>43746.785557361109</v>
      </c>
    </row>
    <row r="3748" spans="1:10" x14ac:dyDescent="0.25">
      <c r="A3748" s="1" t="s">
        <v>3747</v>
      </c>
      <c r="B3748">
        <v>393.75</v>
      </c>
      <c r="C3748">
        <v>20.584240000000001</v>
      </c>
      <c r="D3748">
        <v>66</v>
      </c>
      <c r="E3748">
        <v>0</v>
      </c>
      <c r="F3748">
        <v>0</v>
      </c>
      <c r="G3748">
        <v>57</v>
      </c>
      <c r="H3748" t="s">
        <v>11207</v>
      </c>
      <c r="I3748">
        <v>526.6875</v>
      </c>
      <c r="J3748" s="3">
        <f t="shared" si="58"/>
        <v>43746.785628634258</v>
      </c>
    </row>
    <row r="3749" spans="1:10" x14ac:dyDescent="0.25">
      <c r="A3749" s="1" t="s">
        <v>3748</v>
      </c>
      <c r="B3749">
        <v>393.75</v>
      </c>
      <c r="C3749">
        <v>20.584240000000001</v>
      </c>
      <c r="D3749">
        <v>63</v>
      </c>
      <c r="E3749">
        <v>0</v>
      </c>
      <c r="F3749">
        <v>0</v>
      </c>
      <c r="G3749">
        <v>57</v>
      </c>
      <c r="H3749" t="s">
        <v>11208</v>
      </c>
      <c r="I3749">
        <v>526.6875</v>
      </c>
      <c r="J3749" s="3">
        <f t="shared" si="58"/>
        <v>43746.785712106481</v>
      </c>
    </row>
    <row r="3750" spans="1:10" x14ac:dyDescent="0.25">
      <c r="A3750" s="1" t="s">
        <v>3749</v>
      </c>
      <c r="B3750">
        <v>393.75</v>
      </c>
      <c r="C3750">
        <v>20.531590000000001</v>
      </c>
      <c r="D3750">
        <v>64</v>
      </c>
      <c r="E3750">
        <v>0</v>
      </c>
      <c r="F3750">
        <v>0</v>
      </c>
      <c r="G3750">
        <v>53</v>
      </c>
      <c r="H3750" t="s">
        <v>11209</v>
      </c>
      <c r="I3750">
        <v>526.6875</v>
      </c>
      <c r="J3750" s="3">
        <f t="shared" si="58"/>
        <v>43746.785795671291</v>
      </c>
    </row>
    <row r="3751" spans="1:10" x14ac:dyDescent="0.25">
      <c r="A3751" s="1" t="s">
        <v>3750</v>
      </c>
      <c r="B3751">
        <v>393.75</v>
      </c>
      <c r="C3751">
        <v>20.584240000000001</v>
      </c>
      <c r="D3751">
        <v>64</v>
      </c>
      <c r="E3751">
        <v>0</v>
      </c>
      <c r="F3751">
        <v>0</v>
      </c>
      <c r="G3751">
        <v>64</v>
      </c>
      <c r="H3751" t="s">
        <v>11210</v>
      </c>
      <c r="I3751">
        <v>526.6875</v>
      </c>
      <c r="J3751" s="3">
        <f t="shared" si="58"/>
        <v>43746.78586708333</v>
      </c>
    </row>
    <row r="3752" spans="1:10" x14ac:dyDescent="0.25">
      <c r="A3752" s="1" t="s">
        <v>3751</v>
      </c>
      <c r="B3752">
        <v>412.5</v>
      </c>
      <c r="C3752">
        <v>20.584240000000001</v>
      </c>
      <c r="D3752">
        <v>63</v>
      </c>
      <c r="E3752">
        <v>0</v>
      </c>
      <c r="F3752">
        <v>0</v>
      </c>
      <c r="G3752">
        <v>58</v>
      </c>
      <c r="H3752" t="s">
        <v>11211</v>
      </c>
      <c r="I3752">
        <v>532.3125</v>
      </c>
      <c r="J3752" s="3">
        <f t="shared" si="58"/>
        <v>43746.785950625002</v>
      </c>
    </row>
    <row r="3753" spans="1:10" x14ac:dyDescent="0.25">
      <c r="A3753" s="1" t="s">
        <v>3752</v>
      </c>
      <c r="B3753">
        <v>393.75</v>
      </c>
      <c r="C3753">
        <v>20.584240000000001</v>
      </c>
      <c r="D3753">
        <v>63</v>
      </c>
      <c r="E3753">
        <v>0</v>
      </c>
      <c r="F3753">
        <v>0</v>
      </c>
      <c r="G3753">
        <v>63</v>
      </c>
      <c r="H3753" t="s">
        <v>11212</v>
      </c>
      <c r="I3753">
        <v>526.6875</v>
      </c>
      <c r="J3753" s="3">
        <f t="shared" si="58"/>
        <v>43746.786034305558</v>
      </c>
    </row>
    <row r="3754" spans="1:10" x14ac:dyDescent="0.25">
      <c r="A3754" s="1" t="s">
        <v>3753</v>
      </c>
      <c r="B3754">
        <v>393.75</v>
      </c>
      <c r="C3754">
        <v>20.584240000000001</v>
      </c>
      <c r="D3754">
        <v>62</v>
      </c>
      <c r="E3754">
        <v>0</v>
      </c>
      <c r="F3754">
        <v>0</v>
      </c>
      <c r="G3754">
        <v>65</v>
      </c>
      <c r="H3754" t="s">
        <v>11213</v>
      </c>
      <c r="I3754">
        <v>526.6875</v>
      </c>
      <c r="J3754" s="3">
        <f t="shared" si="58"/>
        <v>43746.786117650459</v>
      </c>
    </row>
    <row r="3755" spans="1:10" x14ac:dyDescent="0.25">
      <c r="A3755" s="1" t="s">
        <v>3754</v>
      </c>
      <c r="B3755">
        <v>393.75</v>
      </c>
      <c r="C3755">
        <v>20.531590000000001</v>
      </c>
      <c r="D3755">
        <v>62</v>
      </c>
      <c r="E3755">
        <v>0</v>
      </c>
      <c r="F3755">
        <v>0</v>
      </c>
      <c r="G3755">
        <v>64</v>
      </c>
      <c r="H3755" t="s">
        <v>11214</v>
      </c>
      <c r="I3755">
        <v>526.6875</v>
      </c>
      <c r="J3755" s="3">
        <f t="shared" si="58"/>
        <v>43746.786200972223</v>
      </c>
    </row>
    <row r="3756" spans="1:10" x14ac:dyDescent="0.25">
      <c r="A3756" s="1" t="s">
        <v>3755</v>
      </c>
      <c r="B3756">
        <v>393.75</v>
      </c>
      <c r="C3756">
        <v>20.531590000000001</v>
      </c>
      <c r="D3756">
        <v>62</v>
      </c>
      <c r="E3756">
        <v>0</v>
      </c>
      <c r="F3756">
        <v>0</v>
      </c>
      <c r="G3756">
        <v>64</v>
      </c>
      <c r="H3756" t="s">
        <v>11215</v>
      </c>
      <c r="I3756">
        <v>526.6875</v>
      </c>
      <c r="J3756" s="3">
        <f t="shared" si="58"/>
        <v>43746.786281504632</v>
      </c>
    </row>
    <row r="3757" spans="1:10" x14ac:dyDescent="0.25">
      <c r="A3757" s="1" t="s">
        <v>3756</v>
      </c>
      <c r="B3757">
        <v>393.75</v>
      </c>
      <c r="C3757">
        <v>20.584240000000001</v>
      </c>
      <c r="D3757">
        <v>62</v>
      </c>
      <c r="E3757">
        <v>0</v>
      </c>
      <c r="F3757">
        <v>0</v>
      </c>
      <c r="G3757">
        <v>62</v>
      </c>
      <c r="H3757" t="s">
        <v>11216</v>
      </c>
      <c r="I3757">
        <v>526.6875</v>
      </c>
      <c r="J3757" s="3">
        <f t="shared" si="58"/>
        <v>43746.78635618055</v>
      </c>
    </row>
    <row r="3758" spans="1:10" x14ac:dyDescent="0.25">
      <c r="A3758" s="1" t="s">
        <v>3757</v>
      </c>
      <c r="B3758">
        <v>393.75</v>
      </c>
      <c r="C3758">
        <v>20.531590000000001</v>
      </c>
      <c r="D3758">
        <v>65</v>
      </c>
      <c r="E3758">
        <v>0</v>
      </c>
      <c r="F3758">
        <v>0</v>
      </c>
      <c r="G3758">
        <v>61</v>
      </c>
      <c r="H3758" t="s">
        <v>11217</v>
      </c>
      <c r="I3758">
        <v>526.6875</v>
      </c>
      <c r="J3758" s="3">
        <f t="shared" si="58"/>
        <v>43746.78642773148</v>
      </c>
    </row>
    <row r="3759" spans="1:10" x14ac:dyDescent="0.25">
      <c r="A3759" s="1" t="s">
        <v>3758</v>
      </c>
      <c r="B3759">
        <v>393.75</v>
      </c>
      <c r="C3759">
        <v>20.584240000000001</v>
      </c>
      <c r="D3759">
        <v>64</v>
      </c>
      <c r="E3759">
        <v>0</v>
      </c>
      <c r="F3759">
        <v>0</v>
      </c>
      <c r="G3759">
        <v>68</v>
      </c>
      <c r="H3759" t="s">
        <v>11218</v>
      </c>
      <c r="I3759">
        <v>526.6875</v>
      </c>
      <c r="J3759" s="3">
        <f t="shared" si="58"/>
        <v>43746.786499236106</v>
      </c>
    </row>
    <row r="3760" spans="1:10" x14ac:dyDescent="0.25">
      <c r="A3760" s="1" t="s">
        <v>3759</v>
      </c>
      <c r="B3760">
        <v>393.75</v>
      </c>
      <c r="C3760">
        <v>20.584240000000001</v>
      </c>
      <c r="D3760">
        <v>64</v>
      </c>
      <c r="E3760">
        <v>0</v>
      </c>
      <c r="F3760">
        <v>0</v>
      </c>
      <c r="G3760">
        <v>56</v>
      </c>
      <c r="H3760" t="s">
        <v>11219</v>
      </c>
      <c r="I3760">
        <v>526.6875</v>
      </c>
      <c r="J3760" s="3">
        <f t="shared" si="58"/>
        <v>43746.7865824537</v>
      </c>
    </row>
    <row r="3761" spans="1:10" x14ac:dyDescent="0.25">
      <c r="A3761" s="1" t="s">
        <v>3760</v>
      </c>
      <c r="B3761">
        <v>393.75</v>
      </c>
      <c r="C3761">
        <v>20.584240000000001</v>
      </c>
      <c r="D3761">
        <v>64</v>
      </c>
      <c r="E3761">
        <v>0</v>
      </c>
      <c r="F3761">
        <v>0</v>
      </c>
      <c r="G3761">
        <v>65</v>
      </c>
      <c r="H3761" t="s">
        <v>11220</v>
      </c>
      <c r="I3761">
        <v>526.6875</v>
      </c>
      <c r="J3761" s="3">
        <f t="shared" si="58"/>
        <v>43746.786654097225</v>
      </c>
    </row>
    <row r="3762" spans="1:10" x14ac:dyDescent="0.25">
      <c r="A3762" s="1" t="s">
        <v>3761</v>
      </c>
      <c r="B3762">
        <v>393.75</v>
      </c>
      <c r="C3762">
        <v>20.584240000000001</v>
      </c>
      <c r="D3762">
        <v>62</v>
      </c>
      <c r="E3762">
        <v>0</v>
      </c>
      <c r="F3762">
        <v>0</v>
      </c>
      <c r="G3762">
        <v>60</v>
      </c>
      <c r="H3762" t="s">
        <v>11221</v>
      </c>
      <c r="I3762">
        <v>526.6875</v>
      </c>
      <c r="J3762" s="3">
        <f t="shared" si="58"/>
        <v>43746.78673803241</v>
      </c>
    </row>
    <row r="3763" spans="1:10" x14ac:dyDescent="0.25">
      <c r="A3763" s="1" t="s">
        <v>3762</v>
      </c>
      <c r="B3763">
        <v>393.75</v>
      </c>
      <c r="C3763">
        <v>20.584240000000001</v>
      </c>
      <c r="D3763">
        <v>68</v>
      </c>
      <c r="E3763">
        <v>0</v>
      </c>
      <c r="F3763">
        <v>0</v>
      </c>
      <c r="G3763">
        <v>67</v>
      </c>
      <c r="H3763" t="s">
        <v>11222</v>
      </c>
      <c r="I3763">
        <v>526.6875</v>
      </c>
      <c r="J3763" s="3">
        <f t="shared" si="58"/>
        <v>43746.786837106476</v>
      </c>
    </row>
    <row r="3764" spans="1:10" x14ac:dyDescent="0.25">
      <c r="A3764" s="1" t="s">
        <v>3763</v>
      </c>
      <c r="B3764">
        <v>393.75</v>
      </c>
      <c r="C3764">
        <v>20.531590000000001</v>
      </c>
      <c r="D3764">
        <v>68</v>
      </c>
      <c r="E3764">
        <v>0</v>
      </c>
      <c r="F3764">
        <v>0</v>
      </c>
      <c r="G3764">
        <v>55</v>
      </c>
      <c r="H3764" t="s">
        <v>11223</v>
      </c>
      <c r="I3764">
        <v>526.5</v>
      </c>
      <c r="J3764" s="3">
        <f t="shared" si="58"/>
        <v>43746.786916770834</v>
      </c>
    </row>
    <row r="3765" spans="1:10" x14ac:dyDescent="0.25">
      <c r="A3765" s="1" t="s">
        <v>3764</v>
      </c>
      <c r="B3765">
        <v>412.5</v>
      </c>
      <c r="C3765">
        <v>20.584240000000001</v>
      </c>
      <c r="D3765">
        <v>67</v>
      </c>
      <c r="E3765">
        <v>0</v>
      </c>
      <c r="F3765">
        <v>0</v>
      </c>
      <c r="G3765">
        <v>67</v>
      </c>
      <c r="H3765" t="s">
        <v>11224</v>
      </c>
      <c r="I3765">
        <v>532.3125</v>
      </c>
      <c r="J3765" s="3">
        <f t="shared" si="58"/>
        <v>43746.786988287036</v>
      </c>
    </row>
    <row r="3766" spans="1:10" x14ac:dyDescent="0.25">
      <c r="A3766" s="1" t="s">
        <v>3765</v>
      </c>
      <c r="B3766">
        <v>393.75</v>
      </c>
      <c r="C3766">
        <v>20.584240000000001</v>
      </c>
      <c r="D3766">
        <v>68</v>
      </c>
      <c r="E3766">
        <v>0</v>
      </c>
      <c r="F3766">
        <v>0</v>
      </c>
      <c r="G3766">
        <v>62</v>
      </c>
      <c r="H3766" t="s">
        <v>11225</v>
      </c>
      <c r="I3766">
        <v>526.6875</v>
      </c>
      <c r="J3766" s="3">
        <f t="shared" si="58"/>
        <v>43746.787071504623</v>
      </c>
    </row>
    <row r="3767" spans="1:10" x14ac:dyDescent="0.25">
      <c r="A3767" s="1" t="s">
        <v>3766</v>
      </c>
      <c r="B3767">
        <v>393.75</v>
      </c>
      <c r="C3767">
        <v>20.584240000000001</v>
      </c>
      <c r="D3767">
        <v>68</v>
      </c>
      <c r="E3767">
        <v>0</v>
      </c>
      <c r="F3767">
        <v>0</v>
      </c>
      <c r="G3767">
        <v>61</v>
      </c>
      <c r="H3767" t="s">
        <v>11226</v>
      </c>
      <c r="I3767">
        <v>526.6875</v>
      </c>
      <c r="J3767" s="3">
        <f t="shared" si="58"/>
        <v>43746.787143125002</v>
      </c>
    </row>
    <row r="3768" spans="1:10" x14ac:dyDescent="0.25">
      <c r="A3768" s="1" t="s">
        <v>3767</v>
      </c>
      <c r="B3768">
        <v>415.625</v>
      </c>
      <c r="C3768">
        <v>20.584240000000001</v>
      </c>
      <c r="D3768">
        <v>66</v>
      </c>
      <c r="E3768">
        <v>0</v>
      </c>
      <c r="F3768">
        <v>0</v>
      </c>
      <c r="G3768">
        <v>62</v>
      </c>
      <c r="H3768" t="s">
        <v>11227</v>
      </c>
      <c r="I3768">
        <v>533.4375</v>
      </c>
      <c r="J3768" s="3">
        <f t="shared" si="58"/>
        <v>43746.787226944441</v>
      </c>
    </row>
    <row r="3769" spans="1:10" x14ac:dyDescent="0.25">
      <c r="A3769" s="1" t="s">
        <v>3768</v>
      </c>
      <c r="B3769">
        <v>393.75</v>
      </c>
      <c r="C3769">
        <v>20.584240000000001</v>
      </c>
      <c r="D3769">
        <v>65</v>
      </c>
      <c r="E3769">
        <v>0</v>
      </c>
      <c r="F3769">
        <v>0</v>
      </c>
      <c r="G3769">
        <v>53</v>
      </c>
      <c r="H3769" t="s">
        <v>11228</v>
      </c>
      <c r="I3769">
        <v>526.6875</v>
      </c>
      <c r="J3769" s="3">
        <f t="shared" si="58"/>
        <v>43746.787310416665</v>
      </c>
    </row>
    <row r="3770" spans="1:10" x14ac:dyDescent="0.25">
      <c r="A3770" s="1" t="s">
        <v>3769</v>
      </c>
      <c r="B3770">
        <v>393.75</v>
      </c>
      <c r="C3770">
        <v>20.584240000000001</v>
      </c>
      <c r="D3770">
        <v>65</v>
      </c>
      <c r="E3770">
        <v>0</v>
      </c>
      <c r="F3770">
        <v>0</v>
      </c>
      <c r="G3770">
        <v>69</v>
      </c>
      <c r="H3770" t="s">
        <v>11229</v>
      </c>
      <c r="I3770">
        <v>526.6875</v>
      </c>
      <c r="J3770" s="3">
        <f t="shared" si="58"/>
        <v>43746.787393622682</v>
      </c>
    </row>
    <row r="3771" spans="1:10" x14ac:dyDescent="0.25">
      <c r="A3771" s="1" t="s">
        <v>3770</v>
      </c>
      <c r="B3771">
        <v>393.75</v>
      </c>
      <c r="C3771">
        <v>20.584240000000001</v>
      </c>
      <c r="D3771">
        <v>65</v>
      </c>
      <c r="E3771">
        <v>0</v>
      </c>
      <c r="F3771">
        <v>0</v>
      </c>
      <c r="G3771">
        <v>68</v>
      </c>
      <c r="H3771" t="s">
        <v>11230</v>
      </c>
      <c r="I3771">
        <v>526.6875</v>
      </c>
      <c r="J3771" s="3">
        <f t="shared" si="58"/>
        <v>43746.787465243055</v>
      </c>
    </row>
    <row r="3772" spans="1:10" x14ac:dyDescent="0.25">
      <c r="A3772" s="1" t="s">
        <v>3771</v>
      </c>
      <c r="B3772">
        <v>393.75</v>
      </c>
      <c r="C3772">
        <v>20.584240000000001</v>
      </c>
      <c r="D3772">
        <v>66</v>
      </c>
      <c r="E3772">
        <v>0</v>
      </c>
      <c r="F3772">
        <v>0</v>
      </c>
      <c r="G3772">
        <v>60</v>
      </c>
      <c r="H3772" t="s">
        <v>11231</v>
      </c>
      <c r="I3772">
        <v>526.6875</v>
      </c>
      <c r="J3772" s="3">
        <f t="shared" si="58"/>
        <v>43746.787548935179</v>
      </c>
    </row>
    <row r="3773" spans="1:10" x14ac:dyDescent="0.25">
      <c r="A3773" s="1" t="s">
        <v>3772</v>
      </c>
      <c r="B3773">
        <v>393.75</v>
      </c>
      <c r="C3773">
        <v>20.584240000000001</v>
      </c>
      <c r="D3773">
        <v>67</v>
      </c>
      <c r="E3773">
        <v>0</v>
      </c>
      <c r="F3773">
        <v>0</v>
      </c>
      <c r="G3773">
        <v>61</v>
      </c>
      <c r="H3773" t="s">
        <v>11232</v>
      </c>
      <c r="I3773">
        <v>526.5</v>
      </c>
      <c r="J3773" s="3">
        <f t="shared" si="58"/>
        <v>43746.787632372681</v>
      </c>
    </row>
    <row r="3774" spans="1:10" x14ac:dyDescent="0.25">
      <c r="A3774" s="1" t="s">
        <v>3773</v>
      </c>
      <c r="B3774">
        <v>393.75</v>
      </c>
      <c r="C3774">
        <v>20.584240000000001</v>
      </c>
      <c r="D3774">
        <v>67</v>
      </c>
      <c r="E3774">
        <v>0</v>
      </c>
      <c r="F3774">
        <v>0</v>
      </c>
      <c r="G3774">
        <v>61</v>
      </c>
      <c r="H3774" t="s">
        <v>11233</v>
      </c>
      <c r="I3774">
        <v>526.6875</v>
      </c>
      <c r="J3774" s="3">
        <f t="shared" si="58"/>
        <v>43746.787715821752</v>
      </c>
    </row>
    <row r="3775" spans="1:10" x14ac:dyDescent="0.25">
      <c r="A3775" s="1" t="s">
        <v>3774</v>
      </c>
      <c r="B3775">
        <v>393.75</v>
      </c>
      <c r="C3775">
        <v>20.584240000000001</v>
      </c>
      <c r="D3775">
        <v>67</v>
      </c>
      <c r="E3775">
        <v>0</v>
      </c>
      <c r="F3775">
        <v>0</v>
      </c>
      <c r="G3775">
        <v>61</v>
      </c>
      <c r="H3775" t="s">
        <v>11234</v>
      </c>
      <c r="I3775">
        <v>526.6875</v>
      </c>
      <c r="J3775" s="3">
        <f t="shared" si="58"/>
        <v>43746.787799409714</v>
      </c>
    </row>
    <row r="3776" spans="1:10" x14ac:dyDescent="0.25">
      <c r="A3776" s="1" t="s">
        <v>3775</v>
      </c>
      <c r="B3776">
        <v>393.75</v>
      </c>
      <c r="C3776">
        <v>20.584240000000001</v>
      </c>
      <c r="D3776">
        <v>67</v>
      </c>
      <c r="E3776">
        <v>0</v>
      </c>
      <c r="F3776">
        <v>0</v>
      </c>
      <c r="G3776">
        <v>52</v>
      </c>
      <c r="H3776" t="s">
        <v>11235</v>
      </c>
      <c r="I3776">
        <v>526.6875</v>
      </c>
      <c r="J3776" s="3">
        <f t="shared" si="58"/>
        <v>43746.787870972221</v>
      </c>
    </row>
    <row r="3777" spans="1:10" x14ac:dyDescent="0.25">
      <c r="A3777" s="1" t="s">
        <v>3776</v>
      </c>
      <c r="B3777">
        <v>393.75</v>
      </c>
      <c r="C3777">
        <v>20.584240000000001</v>
      </c>
      <c r="D3777">
        <v>66</v>
      </c>
      <c r="E3777">
        <v>0</v>
      </c>
      <c r="F3777">
        <v>0</v>
      </c>
      <c r="G3777">
        <v>55</v>
      </c>
      <c r="H3777" t="s">
        <v>11236</v>
      </c>
      <c r="I3777">
        <v>526.6875</v>
      </c>
      <c r="J3777" s="3">
        <f t="shared" si="58"/>
        <v>43746.78796642361</v>
      </c>
    </row>
    <row r="3778" spans="1:10" x14ac:dyDescent="0.25">
      <c r="A3778" s="1" t="s">
        <v>3777</v>
      </c>
      <c r="B3778">
        <v>393.75</v>
      </c>
      <c r="C3778">
        <v>20.584240000000001</v>
      </c>
      <c r="D3778">
        <v>66</v>
      </c>
      <c r="E3778">
        <v>0</v>
      </c>
      <c r="F3778">
        <v>0</v>
      </c>
      <c r="G3778">
        <v>63</v>
      </c>
      <c r="H3778" t="s">
        <v>11237</v>
      </c>
      <c r="I3778">
        <v>526.6875</v>
      </c>
      <c r="J3778" s="3">
        <f t="shared" si="58"/>
        <v>43746.788049849536</v>
      </c>
    </row>
    <row r="3779" spans="1:10" x14ac:dyDescent="0.25">
      <c r="A3779" s="1" t="s">
        <v>3778</v>
      </c>
      <c r="B3779">
        <v>393.75</v>
      </c>
      <c r="C3779">
        <v>20.584240000000001</v>
      </c>
      <c r="D3779">
        <v>66</v>
      </c>
      <c r="E3779">
        <v>0</v>
      </c>
      <c r="F3779">
        <v>0</v>
      </c>
      <c r="G3779">
        <v>62</v>
      </c>
      <c r="H3779" t="s">
        <v>11238</v>
      </c>
      <c r="I3779">
        <v>526.6875</v>
      </c>
      <c r="J3779" s="3">
        <f t="shared" ref="J3779:J3842" si="59">(H3779/86400000)+25569+(7/24)</f>
        <v>43746.788121493053</v>
      </c>
    </row>
    <row r="3780" spans="1:10" x14ac:dyDescent="0.25">
      <c r="A3780" s="1" t="s">
        <v>3779</v>
      </c>
      <c r="B3780">
        <v>393.75</v>
      </c>
      <c r="C3780">
        <v>20.531590000000001</v>
      </c>
      <c r="D3780">
        <v>66</v>
      </c>
      <c r="E3780">
        <v>0</v>
      </c>
      <c r="F3780">
        <v>0</v>
      </c>
      <c r="G3780">
        <v>69</v>
      </c>
      <c r="H3780" t="s">
        <v>11239</v>
      </c>
      <c r="I3780">
        <v>526.6875</v>
      </c>
      <c r="J3780" s="3">
        <f t="shared" si="59"/>
        <v>43746.788204733799</v>
      </c>
    </row>
    <row r="3781" spans="1:10" x14ac:dyDescent="0.25">
      <c r="A3781" s="1" t="s">
        <v>3780</v>
      </c>
      <c r="B3781">
        <v>393.75</v>
      </c>
      <c r="C3781">
        <v>20.584240000000001</v>
      </c>
      <c r="D3781">
        <v>66</v>
      </c>
      <c r="E3781">
        <v>0</v>
      </c>
      <c r="F3781">
        <v>0</v>
      </c>
      <c r="G3781">
        <v>66</v>
      </c>
      <c r="H3781" t="s">
        <v>11240</v>
      </c>
      <c r="I3781">
        <v>526.6875</v>
      </c>
      <c r="J3781" s="3">
        <f t="shared" si="59"/>
        <v>43746.788276377316</v>
      </c>
    </row>
    <row r="3782" spans="1:10" x14ac:dyDescent="0.25">
      <c r="A3782" s="1" t="s">
        <v>3781</v>
      </c>
      <c r="B3782">
        <v>393.75</v>
      </c>
      <c r="C3782">
        <v>20.584240000000001</v>
      </c>
      <c r="D3782">
        <v>68</v>
      </c>
      <c r="E3782">
        <v>0</v>
      </c>
      <c r="F3782">
        <v>0</v>
      </c>
      <c r="G3782">
        <v>63</v>
      </c>
      <c r="H3782" t="s">
        <v>11241</v>
      </c>
      <c r="I3782">
        <v>526.6875</v>
      </c>
      <c r="J3782" s="3">
        <f t="shared" si="59"/>
        <v>43746.788359942126</v>
      </c>
    </row>
    <row r="3783" spans="1:10" x14ac:dyDescent="0.25">
      <c r="A3783" s="1" t="s">
        <v>3782</v>
      </c>
      <c r="B3783">
        <v>393.75</v>
      </c>
      <c r="C3783">
        <v>20.584240000000001</v>
      </c>
      <c r="D3783">
        <v>67</v>
      </c>
      <c r="E3783">
        <v>0</v>
      </c>
      <c r="F3783">
        <v>0</v>
      </c>
      <c r="G3783">
        <v>48</v>
      </c>
      <c r="H3783" t="s">
        <v>11242</v>
      </c>
      <c r="I3783">
        <v>526.6875</v>
      </c>
      <c r="J3783" s="3">
        <f t="shared" si="59"/>
        <v>43746.788443506943</v>
      </c>
    </row>
    <row r="3784" spans="1:10" x14ac:dyDescent="0.25">
      <c r="A3784" s="1" t="s">
        <v>3783</v>
      </c>
      <c r="B3784">
        <v>393.75</v>
      </c>
      <c r="C3784">
        <v>20.584240000000001</v>
      </c>
      <c r="D3784">
        <v>65</v>
      </c>
      <c r="E3784">
        <v>0</v>
      </c>
      <c r="F3784">
        <v>0</v>
      </c>
      <c r="G3784">
        <v>67</v>
      </c>
      <c r="H3784" t="s">
        <v>11243</v>
      </c>
      <c r="I3784">
        <v>526.6875</v>
      </c>
      <c r="J3784" s="3">
        <f t="shared" si="59"/>
        <v>43746.788526956014</v>
      </c>
    </row>
    <row r="3785" spans="1:10" x14ac:dyDescent="0.25">
      <c r="A3785" s="1" t="s">
        <v>3784</v>
      </c>
      <c r="B3785">
        <v>393.75</v>
      </c>
      <c r="C3785">
        <v>20.584240000000001</v>
      </c>
      <c r="D3785">
        <v>70</v>
      </c>
      <c r="E3785">
        <v>0</v>
      </c>
      <c r="F3785">
        <v>0</v>
      </c>
      <c r="G3785">
        <v>70</v>
      </c>
      <c r="H3785" t="s">
        <v>11244</v>
      </c>
      <c r="I3785">
        <v>526.6875</v>
      </c>
      <c r="J3785" s="3">
        <f t="shared" si="59"/>
        <v>43746.788610405092</v>
      </c>
    </row>
    <row r="3786" spans="1:10" x14ac:dyDescent="0.25">
      <c r="A3786" s="1" t="s">
        <v>3785</v>
      </c>
      <c r="B3786">
        <v>393.75</v>
      </c>
      <c r="C3786">
        <v>20.584240000000001</v>
      </c>
      <c r="D3786">
        <v>72</v>
      </c>
      <c r="E3786">
        <v>0</v>
      </c>
      <c r="F3786">
        <v>0</v>
      </c>
      <c r="G3786">
        <v>57</v>
      </c>
      <c r="H3786" t="s">
        <v>11245</v>
      </c>
      <c r="I3786">
        <v>526.6875</v>
      </c>
      <c r="J3786" s="3">
        <f t="shared" si="59"/>
        <v>43746.788693599534</v>
      </c>
    </row>
    <row r="3787" spans="1:10" x14ac:dyDescent="0.25">
      <c r="A3787" s="1" t="s">
        <v>3786</v>
      </c>
      <c r="B3787">
        <v>393.75</v>
      </c>
      <c r="C3787">
        <v>20.584240000000001</v>
      </c>
      <c r="D3787">
        <v>72</v>
      </c>
      <c r="E3787">
        <v>0</v>
      </c>
      <c r="F3787">
        <v>0</v>
      </c>
      <c r="G3787">
        <v>62</v>
      </c>
      <c r="H3787" t="s">
        <v>11246</v>
      </c>
      <c r="I3787">
        <v>526.6875</v>
      </c>
      <c r="J3787" s="3">
        <f t="shared" si="59"/>
        <v>43746.788765254627</v>
      </c>
    </row>
    <row r="3788" spans="1:10" x14ac:dyDescent="0.25">
      <c r="A3788" s="1" t="s">
        <v>3787</v>
      </c>
      <c r="B3788">
        <v>393.75</v>
      </c>
      <c r="C3788">
        <v>20.584240000000001</v>
      </c>
      <c r="D3788">
        <v>72</v>
      </c>
      <c r="E3788">
        <v>0</v>
      </c>
      <c r="F3788">
        <v>0</v>
      </c>
      <c r="G3788">
        <v>63</v>
      </c>
      <c r="H3788" t="s">
        <v>11247</v>
      </c>
      <c r="I3788">
        <v>526.6875</v>
      </c>
      <c r="J3788" s="3">
        <f t="shared" si="59"/>
        <v>43746.788861122688</v>
      </c>
    </row>
    <row r="3789" spans="1:10" x14ac:dyDescent="0.25">
      <c r="A3789" s="1" t="s">
        <v>3788</v>
      </c>
      <c r="B3789">
        <v>393.75</v>
      </c>
      <c r="C3789">
        <v>20.531590000000001</v>
      </c>
      <c r="D3789">
        <v>71</v>
      </c>
      <c r="E3789">
        <v>0</v>
      </c>
      <c r="F3789">
        <v>0</v>
      </c>
      <c r="G3789">
        <v>63</v>
      </c>
      <c r="H3789" t="s">
        <v>11248</v>
      </c>
      <c r="I3789">
        <v>526.6875</v>
      </c>
      <c r="J3789" s="3">
        <f t="shared" si="59"/>
        <v>43746.788932511576</v>
      </c>
    </row>
    <row r="3790" spans="1:10" x14ac:dyDescent="0.25">
      <c r="A3790" s="1" t="s">
        <v>3789</v>
      </c>
      <c r="B3790">
        <v>393.75</v>
      </c>
      <c r="C3790">
        <v>20.584240000000001</v>
      </c>
      <c r="D3790">
        <v>70</v>
      </c>
      <c r="E3790">
        <v>0</v>
      </c>
      <c r="F3790">
        <v>0</v>
      </c>
      <c r="G3790">
        <v>57</v>
      </c>
      <c r="H3790" t="s">
        <v>11249</v>
      </c>
      <c r="I3790">
        <v>526.6875</v>
      </c>
      <c r="J3790" s="3">
        <f t="shared" si="59"/>
        <v>43746.789015833332</v>
      </c>
    </row>
    <row r="3791" spans="1:10" x14ac:dyDescent="0.25">
      <c r="A3791" s="1" t="s">
        <v>3790</v>
      </c>
      <c r="B3791">
        <v>393.75</v>
      </c>
      <c r="C3791">
        <v>20.584240000000001</v>
      </c>
      <c r="D3791">
        <v>70</v>
      </c>
      <c r="E3791">
        <v>0</v>
      </c>
      <c r="F3791">
        <v>0</v>
      </c>
      <c r="G3791">
        <v>66</v>
      </c>
      <c r="H3791" t="s">
        <v>11250</v>
      </c>
      <c r="I3791">
        <v>526.6875</v>
      </c>
      <c r="J3791" s="3">
        <f t="shared" si="59"/>
        <v>43746.789099525464</v>
      </c>
    </row>
    <row r="3792" spans="1:10" x14ac:dyDescent="0.25">
      <c r="A3792" s="1" t="s">
        <v>3791</v>
      </c>
      <c r="B3792">
        <v>393.75</v>
      </c>
      <c r="C3792">
        <v>20.584240000000001</v>
      </c>
      <c r="D3792">
        <v>67</v>
      </c>
      <c r="E3792">
        <v>0</v>
      </c>
      <c r="F3792">
        <v>0</v>
      </c>
      <c r="G3792">
        <v>64</v>
      </c>
      <c r="H3792" t="s">
        <v>11251</v>
      </c>
      <c r="I3792">
        <v>526.6875</v>
      </c>
      <c r="J3792" s="3">
        <f t="shared" si="59"/>
        <v>43746.789182627312</v>
      </c>
    </row>
    <row r="3793" spans="1:10" x14ac:dyDescent="0.25">
      <c r="A3793" s="1" t="s">
        <v>3792</v>
      </c>
      <c r="B3793">
        <v>412.5</v>
      </c>
      <c r="C3793">
        <v>20.584240000000001</v>
      </c>
      <c r="D3793">
        <v>67</v>
      </c>
      <c r="E3793">
        <v>0</v>
      </c>
      <c r="F3793">
        <v>0</v>
      </c>
      <c r="G3793">
        <v>61</v>
      </c>
      <c r="H3793" t="s">
        <v>11252</v>
      </c>
      <c r="I3793">
        <v>532.6875</v>
      </c>
      <c r="J3793" s="3">
        <f t="shared" si="59"/>
        <v>43746.789254618052</v>
      </c>
    </row>
    <row r="3794" spans="1:10" x14ac:dyDescent="0.25">
      <c r="A3794" s="1" t="s">
        <v>3793</v>
      </c>
      <c r="B3794">
        <v>393.75</v>
      </c>
      <c r="C3794">
        <v>20.584240000000001</v>
      </c>
      <c r="D3794">
        <v>67</v>
      </c>
      <c r="E3794">
        <v>0</v>
      </c>
      <c r="F3794">
        <v>0</v>
      </c>
      <c r="G3794">
        <v>56</v>
      </c>
      <c r="H3794" t="s">
        <v>11253</v>
      </c>
      <c r="I3794">
        <v>526.5</v>
      </c>
      <c r="J3794" s="3">
        <f t="shared" si="59"/>
        <v>43746.789338067123</v>
      </c>
    </row>
    <row r="3795" spans="1:10" x14ac:dyDescent="0.25">
      <c r="A3795" s="1" t="s">
        <v>3794</v>
      </c>
      <c r="B3795">
        <v>393.75</v>
      </c>
      <c r="C3795">
        <v>20.584240000000001</v>
      </c>
      <c r="D3795">
        <v>67</v>
      </c>
      <c r="E3795">
        <v>0</v>
      </c>
      <c r="F3795">
        <v>0</v>
      </c>
      <c r="G3795">
        <v>62</v>
      </c>
      <c r="H3795" t="s">
        <v>11254</v>
      </c>
      <c r="I3795">
        <v>526.5</v>
      </c>
      <c r="J3795" s="3">
        <f t="shared" si="59"/>
        <v>43746.789421504633</v>
      </c>
    </row>
    <row r="3796" spans="1:10" x14ac:dyDescent="0.25">
      <c r="A3796" s="1" t="s">
        <v>3795</v>
      </c>
      <c r="B3796">
        <v>393.75</v>
      </c>
      <c r="C3796">
        <v>20.531590000000001</v>
      </c>
      <c r="D3796">
        <v>67</v>
      </c>
      <c r="E3796">
        <v>0</v>
      </c>
      <c r="F3796">
        <v>0</v>
      </c>
      <c r="G3796">
        <v>66</v>
      </c>
      <c r="H3796" t="s">
        <v>11255</v>
      </c>
      <c r="I3796">
        <v>526.6875</v>
      </c>
      <c r="J3796" s="3">
        <f t="shared" si="59"/>
        <v>43746.789518321755</v>
      </c>
    </row>
    <row r="3797" spans="1:10" x14ac:dyDescent="0.25">
      <c r="A3797" s="1" t="s">
        <v>3796</v>
      </c>
      <c r="B3797">
        <v>393.75</v>
      </c>
      <c r="C3797">
        <v>20.584240000000001</v>
      </c>
      <c r="D3797">
        <v>65</v>
      </c>
      <c r="E3797">
        <v>0</v>
      </c>
      <c r="F3797">
        <v>0</v>
      </c>
      <c r="G3797">
        <v>60</v>
      </c>
      <c r="H3797" t="s">
        <v>11256</v>
      </c>
      <c r="I3797">
        <v>526.5</v>
      </c>
      <c r="J3797" s="3">
        <f t="shared" si="59"/>
        <v>43746.789600393517</v>
      </c>
    </row>
    <row r="3798" spans="1:10" x14ac:dyDescent="0.25">
      <c r="A3798" s="1" t="s">
        <v>3797</v>
      </c>
      <c r="B3798">
        <v>393.75</v>
      </c>
      <c r="C3798">
        <v>20.584240000000001</v>
      </c>
      <c r="D3798">
        <v>64</v>
      </c>
      <c r="E3798">
        <v>0</v>
      </c>
      <c r="F3798">
        <v>0</v>
      </c>
      <c r="G3798">
        <v>52</v>
      </c>
      <c r="H3798" t="s">
        <v>11257</v>
      </c>
      <c r="I3798">
        <v>526.6875</v>
      </c>
      <c r="J3798" s="3">
        <f t="shared" si="59"/>
        <v>43746.789672025458</v>
      </c>
    </row>
    <row r="3799" spans="1:10" x14ac:dyDescent="0.25">
      <c r="A3799" s="1" t="s">
        <v>3798</v>
      </c>
      <c r="B3799">
        <v>393.75</v>
      </c>
      <c r="C3799">
        <v>20.584240000000001</v>
      </c>
      <c r="D3799">
        <v>64</v>
      </c>
      <c r="E3799">
        <v>0</v>
      </c>
      <c r="F3799">
        <v>0</v>
      </c>
      <c r="G3799">
        <v>61</v>
      </c>
      <c r="H3799" t="s">
        <v>11258</v>
      </c>
      <c r="I3799">
        <v>526.6875</v>
      </c>
      <c r="J3799" s="3">
        <f t="shared" si="59"/>
        <v>43746.789743425928</v>
      </c>
    </row>
    <row r="3800" spans="1:10" x14ac:dyDescent="0.25">
      <c r="A3800" s="1" t="s">
        <v>3799</v>
      </c>
      <c r="B3800">
        <v>393.75</v>
      </c>
      <c r="C3800">
        <v>20.584240000000001</v>
      </c>
      <c r="D3800">
        <v>65</v>
      </c>
      <c r="E3800">
        <v>0</v>
      </c>
      <c r="F3800">
        <v>0</v>
      </c>
      <c r="G3800">
        <v>58</v>
      </c>
      <c r="H3800" t="s">
        <v>11259</v>
      </c>
      <c r="I3800">
        <v>526.6875</v>
      </c>
      <c r="J3800" s="3">
        <f t="shared" si="59"/>
        <v>43746.789826886576</v>
      </c>
    </row>
    <row r="3801" spans="1:10" x14ac:dyDescent="0.25">
      <c r="A3801" s="1" t="s">
        <v>3800</v>
      </c>
      <c r="B3801">
        <v>393.75</v>
      </c>
      <c r="C3801">
        <v>20.584240000000001</v>
      </c>
      <c r="D3801">
        <v>65</v>
      </c>
      <c r="E3801">
        <v>0</v>
      </c>
      <c r="F3801">
        <v>0</v>
      </c>
      <c r="G3801">
        <v>63</v>
      </c>
      <c r="H3801" t="s">
        <v>11260</v>
      </c>
      <c r="I3801">
        <v>526.6875</v>
      </c>
      <c r="J3801" s="3">
        <f t="shared" si="59"/>
        <v>43746.789910462961</v>
      </c>
    </row>
    <row r="3802" spans="1:10" x14ac:dyDescent="0.25">
      <c r="A3802" s="1" t="s">
        <v>3801</v>
      </c>
      <c r="B3802">
        <v>393.75</v>
      </c>
      <c r="C3802">
        <v>20.584240000000001</v>
      </c>
      <c r="D3802">
        <v>66</v>
      </c>
      <c r="E3802">
        <v>0</v>
      </c>
      <c r="F3802">
        <v>0</v>
      </c>
      <c r="G3802">
        <v>64</v>
      </c>
      <c r="H3802" t="s">
        <v>11261</v>
      </c>
      <c r="I3802">
        <v>526.6875</v>
      </c>
      <c r="J3802" s="3">
        <f t="shared" si="59"/>
        <v>43746.789993564809</v>
      </c>
    </row>
    <row r="3803" spans="1:10" x14ac:dyDescent="0.25">
      <c r="A3803" s="1" t="s">
        <v>3802</v>
      </c>
      <c r="B3803">
        <v>393.75</v>
      </c>
      <c r="C3803">
        <v>20.584240000000001</v>
      </c>
      <c r="D3803">
        <v>67</v>
      </c>
      <c r="E3803">
        <v>0</v>
      </c>
      <c r="F3803">
        <v>0</v>
      </c>
      <c r="G3803">
        <v>59</v>
      </c>
      <c r="H3803" t="s">
        <v>11262</v>
      </c>
      <c r="I3803">
        <v>526.6875</v>
      </c>
      <c r="J3803" s="3">
        <f t="shared" si="59"/>
        <v>43746.790065185181</v>
      </c>
    </row>
    <row r="3804" spans="1:10" x14ac:dyDescent="0.25">
      <c r="A3804" s="1" t="s">
        <v>3803</v>
      </c>
      <c r="B3804">
        <v>393.75</v>
      </c>
      <c r="C3804">
        <v>20.584240000000001</v>
      </c>
      <c r="D3804">
        <v>66</v>
      </c>
      <c r="E3804">
        <v>0</v>
      </c>
      <c r="F3804">
        <v>0</v>
      </c>
      <c r="G3804">
        <v>60</v>
      </c>
      <c r="H3804" t="s">
        <v>11263</v>
      </c>
      <c r="I3804">
        <v>526.6875</v>
      </c>
      <c r="J3804" s="3">
        <f t="shared" si="59"/>
        <v>43746.790149120367</v>
      </c>
    </row>
    <row r="3805" spans="1:10" x14ac:dyDescent="0.25">
      <c r="A3805" s="1" t="s">
        <v>3804</v>
      </c>
      <c r="B3805">
        <v>393.75</v>
      </c>
      <c r="C3805">
        <v>20.531590000000001</v>
      </c>
      <c r="D3805">
        <v>64</v>
      </c>
      <c r="E3805">
        <v>0</v>
      </c>
      <c r="F3805">
        <v>0</v>
      </c>
      <c r="G3805">
        <v>59</v>
      </c>
      <c r="H3805" t="s">
        <v>11264</v>
      </c>
      <c r="I3805">
        <v>526.6875</v>
      </c>
      <c r="J3805" s="3">
        <f t="shared" si="59"/>
        <v>43746.790232546293</v>
      </c>
    </row>
    <row r="3806" spans="1:10" x14ac:dyDescent="0.25">
      <c r="A3806" s="1" t="s">
        <v>3805</v>
      </c>
      <c r="B3806">
        <v>393.75</v>
      </c>
      <c r="C3806">
        <v>20.531590000000001</v>
      </c>
      <c r="D3806">
        <v>64</v>
      </c>
      <c r="E3806">
        <v>0</v>
      </c>
      <c r="F3806">
        <v>0</v>
      </c>
      <c r="G3806">
        <v>64</v>
      </c>
      <c r="H3806" t="s">
        <v>11265</v>
      </c>
      <c r="I3806">
        <v>526.6875</v>
      </c>
      <c r="J3806" s="3">
        <f t="shared" si="59"/>
        <v>43746.790315763887</v>
      </c>
    </row>
    <row r="3807" spans="1:10" x14ac:dyDescent="0.25">
      <c r="A3807" s="1" t="s">
        <v>3806</v>
      </c>
      <c r="B3807">
        <v>393.75</v>
      </c>
      <c r="C3807">
        <v>20.584240000000001</v>
      </c>
      <c r="D3807">
        <v>64</v>
      </c>
      <c r="E3807">
        <v>0</v>
      </c>
      <c r="F3807">
        <v>0</v>
      </c>
      <c r="G3807">
        <v>56</v>
      </c>
      <c r="H3807" t="s">
        <v>11266</v>
      </c>
      <c r="I3807">
        <v>526.6875</v>
      </c>
      <c r="J3807" s="3">
        <f t="shared" si="59"/>
        <v>43746.79038741898</v>
      </c>
    </row>
    <row r="3808" spans="1:10" x14ac:dyDescent="0.25">
      <c r="A3808" s="1" t="s">
        <v>3807</v>
      </c>
      <c r="B3808">
        <v>393.75</v>
      </c>
      <c r="C3808">
        <v>20.584240000000001</v>
      </c>
      <c r="D3808">
        <v>65</v>
      </c>
      <c r="E3808">
        <v>0</v>
      </c>
      <c r="F3808">
        <v>0</v>
      </c>
      <c r="G3808">
        <v>63</v>
      </c>
      <c r="H3808" t="s">
        <v>11267</v>
      </c>
      <c r="I3808">
        <v>526.5</v>
      </c>
      <c r="J3808" s="3">
        <f t="shared" si="59"/>
        <v>43746.790470972221</v>
      </c>
    </row>
    <row r="3809" spans="1:10" x14ac:dyDescent="0.25">
      <c r="A3809" s="1" t="s">
        <v>3808</v>
      </c>
      <c r="B3809">
        <v>393.75</v>
      </c>
      <c r="C3809">
        <v>20.584240000000001</v>
      </c>
      <c r="D3809">
        <v>65</v>
      </c>
      <c r="E3809">
        <v>0</v>
      </c>
      <c r="F3809">
        <v>0</v>
      </c>
      <c r="G3809">
        <v>62</v>
      </c>
      <c r="H3809" t="s">
        <v>11268</v>
      </c>
      <c r="I3809">
        <v>526.6875</v>
      </c>
      <c r="J3809" s="3">
        <f t="shared" si="59"/>
        <v>43746.790554432868</v>
      </c>
    </row>
    <row r="3810" spans="1:10" x14ac:dyDescent="0.25">
      <c r="A3810" s="1" t="s">
        <v>3809</v>
      </c>
      <c r="B3810">
        <v>393.75</v>
      </c>
      <c r="C3810">
        <v>20.584240000000001</v>
      </c>
      <c r="D3810">
        <v>66</v>
      </c>
      <c r="E3810">
        <v>0</v>
      </c>
      <c r="F3810">
        <v>0</v>
      </c>
      <c r="G3810">
        <v>55</v>
      </c>
      <c r="H3810" t="s">
        <v>11269</v>
      </c>
      <c r="I3810">
        <v>526.5</v>
      </c>
      <c r="J3810" s="3">
        <f t="shared" si="59"/>
        <v>43746.79063802083</v>
      </c>
    </row>
    <row r="3811" spans="1:10" x14ac:dyDescent="0.25">
      <c r="A3811" s="1" t="s">
        <v>3810</v>
      </c>
      <c r="B3811">
        <v>415.625</v>
      </c>
      <c r="C3811">
        <v>20.531590000000001</v>
      </c>
      <c r="D3811">
        <v>65</v>
      </c>
      <c r="E3811">
        <v>0</v>
      </c>
      <c r="F3811">
        <v>0</v>
      </c>
      <c r="G3811">
        <v>56</v>
      </c>
      <c r="H3811" t="s">
        <v>11270</v>
      </c>
      <c r="I3811">
        <v>533.25</v>
      </c>
      <c r="J3811" s="3">
        <f t="shared" si="59"/>
        <v>43746.790709537039</v>
      </c>
    </row>
    <row r="3812" spans="1:10" x14ac:dyDescent="0.25">
      <c r="A3812" s="1" t="s">
        <v>3811</v>
      </c>
      <c r="B3812">
        <v>393.75</v>
      </c>
      <c r="C3812">
        <v>20.584240000000001</v>
      </c>
      <c r="D3812">
        <v>65</v>
      </c>
      <c r="E3812">
        <v>0</v>
      </c>
      <c r="F3812">
        <v>0</v>
      </c>
      <c r="G3812">
        <v>62</v>
      </c>
      <c r="H3812" t="s">
        <v>11271</v>
      </c>
      <c r="I3812">
        <v>526.6875</v>
      </c>
      <c r="J3812" s="3">
        <f t="shared" si="59"/>
        <v>43746.790792974534</v>
      </c>
    </row>
    <row r="3813" spans="1:10" x14ac:dyDescent="0.25">
      <c r="A3813" s="1" t="s">
        <v>3812</v>
      </c>
      <c r="B3813">
        <v>393.75</v>
      </c>
      <c r="C3813">
        <v>20.584240000000001</v>
      </c>
      <c r="D3813">
        <v>65</v>
      </c>
      <c r="E3813">
        <v>0</v>
      </c>
      <c r="F3813">
        <v>0</v>
      </c>
      <c r="G3813">
        <v>57</v>
      </c>
      <c r="H3813" t="s">
        <v>11272</v>
      </c>
      <c r="I3813">
        <v>526.6875</v>
      </c>
      <c r="J3813" s="3">
        <f t="shared" si="59"/>
        <v>43746.790876527775</v>
      </c>
    </row>
    <row r="3814" spans="1:10" x14ac:dyDescent="0.25">
      <c r="A3814" s="1" t="s">
        <v>3813</v>
      </c>
      <c r="B3814">
        <v>393.75</v>
      </c>
      <c r="C3814">
        <v>20.584240000000001</v>
      </c>
      <c r="D3814">
        <v>62</v>
      </c>
      <c r="E3814">
        <v>0</v>
      </c>
      <c r="F3814">
        <v>0</v>
      </c>
      <c r="G3814">
        <v>61</v>
      </c>
      <c r="H3814" t="s">
        <v>11273</v>
      </c>
      <c r="I3814">
        <v>526.5</v>
      </c>
      <c r="J3814" s="3">
        <f t="shared" si="59"/>
        <v>43746.790948078698</v>
      </c>
    </row>
    <row r="3815" spans="1:10" x14ac:dyDescent="0.25">
      <c r="A3815" s="1" t="s">
        <v>3814</v>
      </c>
      <c r="B3815">
        <v>393.75</v>
      </c>
      <c r="C3815">
        <v>20.584240000000001</v>
      </c>
      <c r="D3815">
        <v>64</v>
      </c>
      <c r="E3815">
        <v>0</v>
      </c>
      <c r="F3815">
        <v>0</v>
      </c>
      <c r="G3815">
        <v>62</v>
      </c>
      <c r="H3815" t="s">
        <v>11274</v>
      </c>
      <c r="I3815">
        <v>526.6875</v>
      </c>
      <c r="J3815" s="3">
        <f t="shared" si="59"/>
        <v>43746.791031504625</v>
      </c>
    </row>
    <row r="3816" spans="1:10" x14ac:dyDescent="0.25">
      <c r="A3816" s="1" t="s">
        <v>3815</v>
      </c>
      <c r="B3816">
        <v>393.75</v>
      </c>
      <c r="C3816">
        <v>20.584240000000001</v>
      </c>
      <c r="D3816">
        <v>64</v>
      </c>
      <c r="E3816">
        <v>0</v>
      </c>
      <c r="F3816">
        <v>0</v>
      </c>
      <c r="G3816">
        <v>65</v>
      </c>
      <c r="H3816" t="s">
        <v>11275</v>
      </c>
      <c r="I3816">
        <v>526.6875</v>
      </c>
      <c r="J3816" s="3">
        <f t="shared" si="59"/>
        <v>43746.791103171294</v>
      </c>
    </row>
    <row r="3817" spans="1:10" x14ac:dyDescent="0.25">
      <c r="A3817" s="1" t="s">
        <v>3816</v>
      </c>
      <c r="B3817">
        <v>412.5</v>
      </c>
      <c r="C3817">
        <v>20.584240000000001</v>
      </c>
      <c r="D3817">
        <v>65</v>
      </c>
      <c r="E3817">
        <v>0</v>
      </c>
      <c r="F3817">
        <v>0</v>
      </c>
      <c r="G3817">
        <v>66</v>
      </c>
      <c r="H3817" t="s">
        <v>11276</v>
      </c>
      <c r="I3817">
        <v>532.125</v>
      </c>
      <c r="J3817" s="3">
        <f t="shared" si="59"/>
        <v>43746.791186273149</v>
      </c>
    </row>
    <row r="3818" spans="1:10" x14ac:dyDescent="0.25">
      <c r="A3818" s="1" t="s">
        <v>3817</v>
      </c>
      <c r="B3818">
        <v>393.75</v>
      </c>
      <c r="C3818">
        <v>20.584240000000001</v>
      </c>
      <c r="D3818">
        <v>65</v>
      </c>
      <c r="E3818">
        <v>0</v>
      </c>
      <c r="F3818">
        <v>0</v>
      </c>
      <c r="G3818">
        <v>56</v>
      </c>
      <c r="H3818" t="s">
        <v>11277</v>
      </c>
      <c r="I3818">
        <v>526.6875</v>
      </c>
      <c r="J3818" s="3">
        <f t="shared" si="59"/>
        <v>43746.791258148143</v>
      </c>
    </row>
    <row r="3819" spans="1:10" x14ac:dyDescent="0.25">
      <c r="A3819" s="1" t="s">
        <v>3818</v>
      </c>
      <c r="B3819">
        <v>393.75</v>
      </c>
      <c r="C3819">
        <v>20.584240000000001</v>
      </c>
      <c r="D3819">
        <v>65</v>
      </c>
      <c r="E3819">
        <v>0</v>
      </c>
      <c r="F3819">
        <v>0</v>
      </c>
      <c r="G3819">
        <v>58</v>
      </c>
      <c r="H3819" t="s">
        <v>11278</v>
      </c>
      <c r="I3819">
        <v>526.6875</v>
      </c>
      <c r="J3819" s="3">
        <f t="shared" si="59"/>
        <v>43746.79134171296</v>
      </c>
    </row>
    <row r="3820" spans="1:10" x14ac:dyDescent="0.25">
      <c r="A3820" s="1" t="s">
        <v>3819</v>
      </c>
      <c r="B3820">
        <v>393.75</v>
      </c>
      <c r="C3820">
        <v>20.584240000000001</v>
      </c>
      <c r="D3820">
        <v>65</v>
      </c>
      <c r="E3820">
        <v>0</v>
      </c>
      <c r="F3820">
        <v>0</v>
      </c>
      <c r="G3820">
        <v>53</v>
      </c>
      <c r="H3820" t="s">
        <v>11279</v>
      </c>
      <c r="I3820">
        <v>526.6875</v>
      </c>
      <c r="J3820" s="3">
        <f t="shared" si="59"/>
        <v>43746.791413333332</v>
      </c>
    </row>
    <row r="3821" spans="1:10" x14ac:dyDescent="0.25">
      <c r="A3821" s="1" t="s">
        <v>3820</v>
      </c>
      <c r="B3821">
        <v>393.75</v>
      </c>
      <c r="C3821">
        <v>20.584240000000001</v>
      </c>
      <c r="D3821">
        <v>64</v>
      </c>
      <c r="E3821">
        <v>0</v>
      </c>
      <c r="F3821">
        <v>0</v>
      </c>
      <c r="G3821">
        <v>58</v>
      </c>
      <c r="H3821" t="s">
        <v>11280</v>
      </c>
      <c r="I3821">
        <v>526.6875</v>
      </c>
      <c r="J3821" s="3">
        <f t="shared" si="59"/>
        <v>43746.791496689817</v>
      </c>
    </row>
    <row r="3822" spans="1:10" x14ac:dyDescent="0.25">
      <c r="A3822" s="1" t="s">
        <v>3821</v>
      </c>
      <c r="B3822">
        <v>393.75</v>
      </c>
      <c r="C3822">
        <v>20.584240000000001</v>
      </c>
      <c r="D3822">
        <v>65</v>
      </c>
      <c r="E3822">
        <v>0</v>
      </c>
      <c r="F3822">
        <v>0</v>
      </c>
      <c r="G3822">
        <v>68</v>
      </c>
      <c r="H3822" t="s">
        <v>11281</v>
      </c>
      <c r="I3822">
        <v>526.6875</v>
      </c>
      <c r="J3822" s="3">
        <f t="shared" si="59"/>
        <v>43746.791568449073</v>
      </c>
    </row>
    <row r="3823" spans="1:10" x14ac:dyDescent="0.25">
      <c r="A3823" s="1" t="s">
        <v>3822</v>
      </c>
      <c r="B3823">
        <v>393.75</v>
      </c>
      <c r="C3823">
        <v>20.584240000000001</v>
      </c>
      <c r="D3823">
        <v>65</v>
      </c>
      <c r="E3823">
        <v>0</v>
      </c>
      <c r="F3823">
        <v>0</v>
      </c>
      <c r="G3823">
        <v>62</v>
      </c>
      <c r="H3823" t="s">
        <v>11282</v>
      </c>
      <c r="I3823">
        <v>526.6875</v>
      </c>
      <c r="J3823" s="3">
        <f t="shared" si="59"/>
        <v>43746.791639861105</v>
      </c>
    </row>
    <row r="3824" spans="1:10" x14ac:dyDescent="0.25">
      <c r="A3824" s="1" t="s">
        <v>3823</v>
      </c>
      <c r="B3824">
        <v>393.75</v>
      </c>
      <c r="C3824">
        <v>20.584240000000001</v>
      </c>
      <c r="D3824">
        <v>65</v>
      </c>
      <c r="E3824">
        <v>0</v>
      </c>
      <c r="F3824">
        <v>0</v>
      </c>
      <c r="G3824">
        <v>58</v>
      </c>
      <c r="H3824" t="s">
        <v>11283</v>
      </c>
      <c r="I3824">
        <v>526.6875</v>
      </c>
      <c r="J3824" s="3">
        <f t="shared" si="59"/>
        <v>43746.791711377307</v>
      </c>
    </row>
    <row r="3825" spans="1:10" x14ac:dyDescent="0.25">
      <c r="A3825" s="1" t="s">
        <v>3824</v>
      </c>
      <c r="B3825">
        <v>393.75</v>
      </c>
      <c r="C3825">
        <v>20.584240000000001</v>
      </c>
      <c r="D3825">
        <v>65</v>
      </c>
      <c r="E3825">
        <v>0</v>
      </c>
      <c r="F3825">
        <v>0</v>
      </c>
      <c r="G3825">
        <v>62</v>
      </c>
      <c r="H3825" t="s">
        <v>11284</v>
      </c>
      <c r="I3825">
        <v>526.6875</v>
      </c>
      <c r="J3825" s="3">
        <f t="shared" si="59"/>
        <v>43746.791794826386</v>
      </c>
    </row>
    <row r="3826" spans="1:10" x14ac:dyDescent="0.25">
      <c r="A3826" s="1" t="s">
        <v>3825</v>
      </c>
      <c r="B3826">
        <v>393.75</v>
      </c>
      <c r="C3826">
        <v>20.584240000000001</v>
      </c>
      <c r="D3826">
        <v>65</v>
      </c>
      <c r="E3826">
        <v>0</v>
      </c>
      <c r="F3826">
        <v>0</v>
      </c>
      <c r="G3826">
        <v>62</v>
      </c>
      <c r="H3826" t="s">
        <v>11285</v>
      </c>
      <c r="I3826">
        <v>526.6875</v>
      </c>
      <c r="J3826" s="3">
        <f t="shared" si="59"/>
        <v>43746.791878750002</v>
      </c>
    </row>
    <row r="3827" spans="1:10" x14ac:dyDescent="0.25">
      <c r="A3827" s="1" t="s">
        <v>3826</v>
      </c>
      <c r="B3827">
        <v>393.75</v>
      </c>
      <c r="C3827">
        <v>20.531590000000001</v>
      </c>
      <c r="D3827">
        <v>64</v>
      </c>
      <c r="E3827">
        <v>0</v>
      </c>
      <c r="F3827">
        <v>0</v>
      </c>
      <c r="G3827">
        <v>59</v>
      </c>
      <c r="H3827" t="s">
        <v>11286</v>
      </c>
      <c r="I3827">
        <v>526.6875</v>
      </c>
      <c r="J3827" s="3">
        <f t="shared" si="59"/>
        <v>43746.791961828705</v>
      </c>
    </row>
    <row r="3828" spans="1:10" x14ac:dyDescent="0.25">
      <c r="A3828" s="1" t="s">
        <v>3827</v>
      </c>
      <c r="B3828">
        <v>393.75</v>
      </c>
      <c r="C3828">
        <v>20.584240000000001</v>
      </c>
      <c r="D3828">
        <v>64</v>
      </c>
      <c r="E3828">
        <v>0</v>
      </c>
      <c r="F3828">
        <v>0</v>
      </c>
      <c r="G3828">
        <v>62</v>
      </c>
      <c r="H3828" t="s">
        <v>11287</v>
      </c>
      <c r="I3828">
        <v>526.6875</v>
      </c>
      <c r="J3828" s="3">
        <f t="shared" si="59"/>
        <v>43746.792045393515</v>
      </c>
    </row>
    <row r="3829" spans="1:10" x14ac:dyDescent="0.25">
      <c r="A3829" s="1" t="s">
        <v>3828</v>
      </c>
      <c r="B3829">
        <v>393.75</v>
      </c>
      <c r="C3829">
        <v>20.584240000000001</v>
      </c>
      <c r="D3829">
        <v>65</v>
      </c>
      <c r="E3829">
        <v>0</v>
      </c>
      <c r="F3829">
        <v>0</v>
      </c>
      <c r="G3829">
        <v>63</v>
      </c>
      <c r="H3829" t="s">
        <v>11288</v>
      </c>
      <c r="I3829">
        <v>526.6875</v>
      </c>
      <c r="J3829" s="3">
        <f t="shared" si="59"/>
        <v>43746.792116817123</v>
      </c>
    </row>
    <row r="3830" spans="1:10" x14ac:dyDescent="0.25">
      <c r="A3830" s="1" t="s">
        <v>3829</v>
      </c>
      <c r="B3830">
        <v>393.75</v>
      </c>
      <c r="C3830">
        <v>20.584240000000001</v>
      </c>
      <c r="D3830">
        <v>64</v>
      </c>
      <c r="E3830">
        <v>0</v>
      </c>
      <c r="F3830">
        <v>0</v>
      </c>
      <c r="G3830">
        <v>62</v>
      </c>
      <c r="H3830" t="s">
        <v>11289</v>
      </c>
      <c r="I3830">
        <v>526.5</v>
      </c>
      <c r="J3830" s="3">
        <f t="shared" si="59"/>
        <v>43746.792200428237</v>
      </c>
    </row>
    <row r="3831" spans="1:10" x14ac:dyDescent="0.25">
      <c r="A3831" s="1" t="s">
        <v>3830</v>
      </c>
      <c r="B3831">
        <v>393.75</v>
      </c>
      <c r="C3831">
        <v>20.584240000000001</v>
      </c>
      <c r="D3831">
        <v>63</v>
      </c>
      <c r="E3831">
        <v>0</v>
      </c>
      <c r="F3831">
        <v>0</v>
      </c>
      <c r="G3831">
        <v>60</v>
      </c>
      <c r="H3831" t="s">
        <v>11290</v>
      </c>
      <c r="I3831">
        <v>526.5</v>
      </c>
      <c r="J3831" s="3">
        <f t="shared" si="59"/>
        <v>43746.792283969909</v>
      </c>
    </row>
    <row r="3832" spans="1:10" x14ac:dyDescent="0.25">
      <c r="A3832" s="1" t="s">
        <v>3831</v>
      </c>
      <c r="B3832">
        <v>393.75</v>
      </c>
      <c r="C3832">
        <v>20.531590000000001</v>
      </c>
      <c r="D3832">
        <v>65</v>
      </c>
      <c r="E3832">
        <v>0</v>
      </c>
      <c r="F3832">
        <v>0</v>
      </c>
      <c r="G3832">
        <v>66</v>
      </c>
      <c r="H3832" t="s">
        <v>11291</v>
      </c>
      <c r="I3832">
        <v>526.6875</v>
      </c>
      <c r="J3832" s="3">
        <f t="shared" si="59"/>
        <v>43746.79236767361</v>
      </c>
    </row>
    <row r="3833" spans="1:10" x14ac:dyDescent="0.25">
      <c r="A3833" s="1" t="s">
        <v>3832</v>
      </c>
      <c r="B3833">
        <v>393.75</v>
      </c>
      <c r="C3833">
        <v>20.584240000000001</v>
      </c>
      <c r="D3833">
        <v>65</v>
      </c>
      <c r="E3833">
        <v>0</v>
      </c>
      <c r="F3833">
        <v>0</v>
      </c>
      <c r="G3833">
        <v>60</v>
      </c>
      <c r="H3833" t="s">
        <v>11292</v>
      </c>
      <c r="I3833">
        <v>526.6875</v>
      </c>
      <c r="J3833" s="3">
        <f t="shared" si="59"/>
        <v>43746.792438969904</v>
      </c>
    </row>
    <row r="3834" spans="1:10" x14ac:dyDescent="0.25">
      <c r="A3834" s="1" t="s">
        <v>3833</v>
      </c>
      <c r="B3834">
        <v>393.75</v>
      </c>
      <c r="C3834">
        <v>20.584240000000001</v>
      </c>
      <c r="D3834">
        <v>64</v>
      </c>
      <c r="E3834">
        <v>0</v>
      </c>
      <c r="F3834">
        <v>0</v>
      </c>
      <c r="G3834">
        <v>67</v>
      </c>
      <c r="H3834" t="s">
        <v>11293</v>
      </c>
      <c r="I3834">
        <v>526.6875</v>
      </c>
      <c r="J3834" s="3">
        <f t="shared" si="59"/>
        <v>43746.792522418975</v>
      </c>
    </row>
    <row r="3835" spans="1:10" x14ac:dyDescent="0.25">
      <c r="A3835" s="1" t="s">
        <v>3834</v>
      </c>
      <c r="B3835">
        <v>393.75</v>
      </c>
      <c r="C3835">
        <v>20.584240000000001</v>
      </c>
      <c r="D3835">
        <v>64</v>
      </c>
      <c r="E3835">
        <v>0</v>
      </c>
      <c r="F3835">
        <v>0</v>
      </c>
      <c r="G3835">
        <v>64</v>
      </c>
      <c r="H3835" t="s">
        <v>11294</v>
      </c>
      <c r="I3835">
        <v>526.6875</v>
      </c>
      <c r="J3835" s="3">
        <f t="shared" si="59"/>
        <v>43746.792593715276</v>
      </c>
    </row>
    <row r="3836" spans="1:10" x14ac:dyDescent="0.25">
      <c r="A3836" s="1" t="s">
        <v>3835</v>
      </c>
      <c r="B3836">
        <v>393.75</v>
      </c>
      <c r="C3836">
        <v>20.584240000000001</v>
      </c>
      <c r="D3836">
        <v>64</v>
      </c>
      <c r="E3836">
        <v>0</v>
      </c>
      <c r="F3836">
        <v>0</v>
      </c>
      <c r="G3836">
        <v>62</v>
      </c>
      <c r="H3836" t="s">
        <v>11295</v>
      </c>
      <c r="I3836">
        <v>526.6875</v>
      </c>
      <c r="J3836" s="3">
        <f t="shared" si="59"/>
        <v>43746.792665231478</v>
      </c>
    </row>
    <row r="3837" spans="1:10" x14ac:dyDescent="0.25">
      <c r="A3837" s="1" t="s">
        <v>3836</v>
      </c>
      <c r="B3837">
        <v>393.75</v>
      </c>
      <c r="C3837">
        <v>20.584240000000001</v>
      </c>
      <c r="D3837">
        <v>61</v>
      </c>
      <c r="E3837">
        <v>0</v>
      </c>
      <c r="F3837">
        <v>0</v>
      </c>
      <c r="G3837">
        <v>55</v>
      </c>
      <c r="H3837" t="s">
        <v>11296</v>
      </c>
      <c r="I3837">
        <v>526.6875</v>
      </c>
      <c r="J3837" s="3">
        <f t="shared" si="59"/>
        <v>43746.792749166663</v>
      </c>
    </row>
    <row r="3838" spans="1:10" x14ac:dyDescent="0.25">
      <c r="A3838" s="1" t="s">
        <v>3837</v>
      </c>
      <c r="B3838">
        <v>393.75</v>
      </c>
      <c r="C3838">
        <v>20.584240000000001</v>
      </c>
      <c r="D3838">
        <v>61</v>
      </c>
      <c r="E3838">
        <v>0</v>
      </c>
      <c r="F3838">
        <v>0</v>
      </c>
      <c r="G3838">
        <v>62</v>
      </c>
      <c r="H3838" t="s">
        <v>11297</v>
      </c>
      <c r="I3838">
        <v>526.6875</v>
      </c>
      <c r="J3838" s="3">
        <f t="shared" si="59"/>
        <v>43746.792820682873</v>
      </c>
    </row>
    <row r="3839" spans="1:10" x14ac:dyDescent="0.25">
      <c r="A3839" s="1" t="s">
        <v>3838</v>
      </c>
      <c r="B3839">
        <v>393.75</v>
      </c>
      <c r="C3839">
        <v>20.584240000000001</v>
      </c>
      <c r="D3839">
        <v>61</v>
      </c>
      <c r="E3839">
        <v>0</v>
      </c>
      <c r="F3839">
        <v>0</v>
      </c>
      <c r="G3839">
        <v>59</v>
      </c>
      <c r="H3839" t="s">
        <v>11298</v>
      </c>
      <c r="I3839">
        <v>526.6875</v>
      </c>
      <c r="J3839" s="3">
        <f t="shared" si="59"/>
        <v>43746.792904166665</v>
      </c>
    </row>
    <row r="3840" spans="1:10" x14ac:dyDescent="0.25">
      <c r="A3840" s="1" t="s">
        <v>3839</v>
      </c>
      <c r="B3840">
        <v>393.75</v>
      </c>
      <c r="C3840">
        <v>20.584240000000001</v>
      </c>
      <c r="D3840">
        <v>62</v>
      </c>
      <c r="E3840">
        <v>0</v>
      </c>
      <c r="F3840">
        <v>0</v>
      </c>
      <c r="G3840">
        <v>60</v>
      </c>
      <c r="H3840" t="s">
        <v>11299</v>
      </c>
      <c r="I3840">
        <v>526.6875</v>
      </c>
      <c r="J3840" s="3">
        <f t="shared" si="59"/>
        <v>43746.792975879631</v>
      </c>
    </row>
    <row r="3841" spans="1:10" x14ac:dyDescent="0.25">
      <c r="A3841" s="1" t="s">
        <v>3840</v>
      </c>
      <c r="B3841">
        <v>393.75</v>
      </c>
      <c r="C3841">
        <v>20.584240000000001</v>
      </c>
      <c r="D3841">
        <v>62</v>
      </c>
      <c r="E3841">
        <v>0</v>
      </c>
      <c r="F3841">
        <v>0</v>
      </c>
      <c r="G3841">
        <v>63</v>
      </c>
      <c r="H3841" t="s">
        <v>11300</v>
      </c>
      <c r="I3841">
        <v>526.6875</v>
      </c>
      <c r="J3841" s="3">
        <f t="shared" si="59"/>
        <v>43746.793047175925</v>
      </c>
    </row>
    <row r="3842" spans="1:10" x14ac:dyDescent="0.25">
      <c r="A3842" s="1" t="s">
        <v>3841</v>
      </c>
      <c r="B3842">
        <v>393.75</v>
      </c>
      <c r="C3842">
        <v>20.531590000000001</v>
      </c>
      <c r="D3842">
        <v>63</v>
      </c>
      <c r="E3842">
        <v>0</v>
      </c>
      <c r="F3842">
        <v>0</v>
      </c>
      <c r="G3842">
        <v>58</v>
      </c>
      <c r="H3842" t="s">
        <v>11301</v>
      </c>
      <c r="I3842">
        <v>526.5</v>
      </c>
      <c r="J3842" s="3">
        <f t="shared" si="59"/>
        <v>43746.793130625003</v>
      </c>
    </row>
    <row r="3843" spans="1:10" x14ac:dyDescent="0.25">
      <c r="A3843" s="1" t="s">
        <v>3842</v>
      </c>
      <c r="B3843">
        <v>393.75</v>
      </c>
      <c r="C3843">
        <v>20.584240000000001</v>
      </c>
      <c r="D3843">
        <v>65</v>
      </c>
      <c r="E3843">
        <v>0</v>
      </c>
      <c r="F3843">
        <v>0</v>
      </c>
      <c r="G3843">
        <v>57</v>
      </c>
      <c r="H3843" t="s">
        <v>11302</v>
      </c>
      <c r="I3843">
        <v>526.6875</v>
      </c>
      <c r="J3843" s="3">
        <f t="shared" ref="J3843:J3906" si="60">(H3843/86400000)+25569+(7/24)</f>
        <v>43746.793230636576</v>
      </c>
    </row>
    <row r="3844" spans="1:10" x14ac:dyDescent="0.25">
      <c r="A3844" s="1" t="s">
        <v>3843</v>
      </c>
      <c r="B3844">
        <v>393.75</v>
      </c>
      <c r="C3844">
        <v>20.531590000000001</v>
      </c>
      <c r="D3844">
        <v>66</v>
      </c>
      <c r="E3844">
        <v>0</v>
      </c>
      <c r="F3844">
        <v>0</v>
      </c>
      <c r="G3844">
        <v>58</v>
      </c>
      <c r="H3844" t="s">
        <v>11303</v>
      </c>
      <c r="I3844">
        <v>526.5</v>
      </c>
      <c r="J3844" s="3">
        <f t="shared" si="60"/>
        <v>43746.793309687499</v>
      </c>
    </row>
    <row r="3845" spans="1:10" x14ac:dyDescent="0.25">
      <c r="A3845" s="1" t="s">
        <v>3844</v>
      </c>
      <c r="B3845">
        <v>393.75</v>
      </c>
      <c r="C3845">
        <v>20.584240000000001</v>
      </c>
      <c r="D3845">
        <v>65</v>
      </c>
      <c r="E3845">
        <v>0</v>
      </c>
      <c r="F3845">
        <v>0</v>
      </c>
      <c r="G3845">
        <v>62</v>
      </c>
      <c r="H3845" t="s">
        <v>11304</v>
      </c>
      <c r="I3845">
        <v>526.6875</v>
      </c>
      <c r="J3845" s="3">
        <f t="shared" si="60"/>
        <v>43746.793393136577</v>
      </c>
    </row>
    <row r="3846" spans="1:10" x14ac:dyDescent="0.25">
      <c r="A3846" s="1" t="s">
        <v>3845</v>
      </c>
      <c r="B3846">
        <v>393.75</v>
      </c>
      <c r="C3846">
        <v>20.531590000000001</v>
      </c>
      <c r="D3846">
        <v>66</v>
      </c>
      <c r="E3846">
        <v>0</v>
      </c>
      <c r="F3846">
        <v>0</v>
      </c>
      <c r="G3846">
        <v>57</v>
      </c>
      <c r="H3846" t="s">
        <v>11305</v>
      </c>
      <c r="I3846">
        <v>526.6875</v>
      </c>
      <c r="J3846" s="3">
        <f t="shared" si="60"/>
        <v>43746.793487939816</v>
      </c>
    </row>
    <row r="3847" spans="1:10" x14ac:dyDescent="0.25">
      <c r="A3847" s="1" t="s">
        <v>3846</v>
      </c>
      <c r="B3847">
        <v>412.5</v>
      </c>
      <c r="C3847">
        <v>20.584240000000001</v>
      </c>
      <c r="D3847">
        <v>66</v>
      </c>
      <c r="E3847">
        <v>0</v>
      </c>
      <c r="F3847">
        <v>0</v>
      </c>
      <c r="G3847">
        <v>64</v>
      </c>
      <c r="H3847" t="s">
        <v>11306</v>
      </c>
      <c r="I3847">
        <v>532.125</v>
      </c>
      <c r="J3847" s="3">
        <f t="shared" si="60"/>
        <v>43746.793572164352</v>
      </c>
    </row>
    <row r="3848" spans="1:10" x14ac:dyDescent="0.25">
      <c r="A3848" s="1" t="s">
        <v>3847</v>
      </c>
      <c r="B3848">
        <v>393.75</v>
      </c>
      <c r="C3848">
        <v>20.531590000000001</v>
      </c>
      <c r="D3848">
        <v>63</v>
      </c>
      <c r="E3848">
        <v>0</v>
      </c>
      <c r="F3848">
        <v>0</v>
      </c>
      <c r="G3848">
        <v>62</v>
      </c>
      <c r="H3848" t="s">
        <v>11307</v>
      </c>
      <c r="I3848">
        <v>526.6875</v>
      </c>
      <c r="J3848" s="3">
        <f t="shared" si="60"/>
        <v>43746.793643472221</v>
      </c>
    </row>
    <row r="3849" spans="1:10" x14ac:dyDescent="0.25">
      <c r="A3849" s="1" t="s">
        <v>3848</v>
      </c>
      <c r="B3849">
        <v>393.75</v>
      </c>
      <c r="C3849">
        <v>20.584240000000001</v>
      </c>
      <c r="D3849">
        <v>65</v>
      </c>
      <c r="E3849">
        <v>0</v>
      </c>
      <c r="F3849">
        <v>0</v>
      </c>
      <c r="G3849">
        <v>59</v>
      </c>
      <c r="H3849" t="s">
        <v>11308</v>
      </c>
      <c r="I3849">
        <v>526.6875</v>
      </c>
      <c r="J3849" s="3">
        <f t="shared" si="60"/>
        <v>43746.793726944445</v>
      </c>
    </row>
    <row r="3850" spans="1:10" x14ac:dyDescent="0.25">
      <c r="A3850" s="1" t="s">
        <v>3849</v>
      </c>
      <c r="B3850">
        <v>393.75</v>
      </c>
      <c r="C3850">
        <v>20.584240000000001</v>
      </c>
      <c r="D3850">
        <v>65</v>
      </c>
      <c r="E3850">
        <v>0</v>
      </c>
      <c r="F3850">
        <v>0</v>
      </c>
      <c r="G3850">
        <v>67</v>
      </c>
      <c r="H3850" t="s">
        <v>11309</v>
      </c>
      <c r="I3850">
        <v>526.6875</v>
      </c>
      <c r="J3850" s="3">
        <f t="shared" si="60"/>
        <v>43746.79379856481</v>
      </c>
    </row>
    <row r="3851" spans="1:10" x14ac:dyDescent="0.25">
      <c r="A3851" s="1" t="s">
        <v>3850</v>
      </c>
      <c r="B3851">
        <v>393.75</v>
      </c>
      <c r="C3851">
        <v>20.531590000000001</v>
      </c>
      <c r="D3851">
        <v>65</v>
      </c>
      <c r="E3851">
        <v>0</v>
      </c>
      <c r="F3851">
        <v>0</v>
      </c>
      <c r="G3851">
        <v>59</v>
      </c>
      <c r="H3851" t="s">
        <v>11310</v>
      </c>
      <c r="I3851">
        <v>526.6875</v>
      </c>
      <c r="J3851" s="3">
        <f t="shared" si="60"/>
        <v>43746.793882141203</v>
      </c>
    </row>
    <row r="3852" spans="1:10" x14ac:dyDescent="0.25">
      <c r="A3852" s="1" t="s">
        <v>3851</v>
      </c>
      <c r="B3852">
        <v>393.75</v>
      </c>
      <c r="C3852">
        <v>20.584240000000001</v>
      </c>
      <c r="D3852">
        <v>63</v>
      </c>
      <c r="E3852">
        <v>0</v>
      </c>
      <c r="F3852">
        <v>0</v>
      </c>
      <c r="G3852">
        <v>60</v>
      </c>
      <c r="H3852" t="s">
        <v>11311</v>
      </c>
      <c r="I3852">
        <v>526.6875</v>
      </c>
      <c r="J3852" s="3">
        <f t="shared" si="60"/>
        <v>43746.793965590274</v>
      </c>
    </row>
    <row r="3853" spans="1:10" x14ac:dyDescent="0.25">
      <c r="A3853" s="1" t="s">
        <v>3852</v>
      </c>
      <c r="B3853">
        <v>393.75</v>
      </c>
      <c r="C3853">
        <v>20.584240000000001</v>
      </c>
      <c r="D3853">
        <v>64</v>
      </c>
      <c r="E3853">
        <v>0</v>
      </c>
      <c r="F3853">
        <v>0</v>
      </c>
      <c r="G3853">
        <v>63</v>
      </c>
      <c r="H3853" t="s">
        <v>11312</v>
      </c>
      <c r="I3853">
        <v>526.6875</v>
      </c>
      <c r="J3853" s="3">
        <f t="shared" si="60"/>
        <v>43746.794037106483</v>
      </c>
    </row>
    <row r="3854" spans="1:10" x14ac:dyDescent="0.25">
      <c r="A3854" s="1" t="s">
        <v>3853</v>
      </c>
      <c r="B3854">
        <v>393.75</v>
      </c>
      <c r="C3854">
        <v>20.584240000000001</v>
      </c>
      <c r="D3854">
        <v>65</v>
      </c>
      <c r="E3854">
        <v>0</v>
      </c>
      <c r="F3854">
        <v>0</v>
      </c>
      <c r="G3854">
        <v>57</v>
      </c>
      <c r="H3854" t="s">
        <v>11313</v>
      </c>
      <c r="I3854">
        <v>526.6875</v>
      </c>
      <c r="J3854" s="3">
        <f t="shared" si="60"/>
        <v>43746.794132581017</v>
      </c>
    </row>
    <row r="3855" spans="1:10" x14ac:dyDescent="0.25">
      <c r="A3855" s="1" t="s">
        <v>3854</v>
      </c>
      <c r="B3855">
        <v>412.5</v>
      </c>
      <c r="C3855">
        <v>20.584240000000001</v>
      </c>
      <c r="D3855">
        <v>63</v>
      </c>
      <c r="E3855">
        <v>0</v>
      </c>
      <c r="F3855">
        <v>0</v>
      </c>
      <c r="G3855">
        <v>65</v>
      </c>
      <c r="H3855" t="s">
        <v>11314</v>
      </c>
      <c r="I3855">
        <v>532.3125</v>
      </c>
      <c r="J3855" s="3">
        <f t="shared" si="60"/>
        <v>43746.794204108795</v>
      </c>
    </row>
    <row r="3856" spans="1:10" x14ac:dyDescent="0.25">
      <c r="A3856" s="1" t="s">
        <v>3855</v>
      </c>
      <c r="B3856">
        <v>393.75</v>
      </c>
      <c r="C3856">
        <v>20.584240000000001</v>
      </c>
      <c r="D3856">
        <v>63</v>
      </c>
      <c r="E3856">
        <v>0</v>
      </c>
      <c r="F3856">
        <v>0</v>
      </c>
      <c r="G3856">
        <v>67</v>
      </c>
      <c r="H3856" t="s">
        <v>11315</v>
      </c>
      <c r="I3856">
        <v>526.6875</v>
      </c>
      <c r="J3856" s="3">
        <f t="shared" si="60"/>
        <v>43746.794287569443</v>
      </c>
    </row>
    <row r="3857" spans="1:10" x14ac:dyDescent="0.25">
      <c r="A3857" s="1" t="s">
        <v>3856</v>
      </c>
      <c r="B3857">
        <v>393.75</v>
      </c>
      <c r="C3857">
        <v>20.584240000000001</v>
      </c>
      <c r="D3857">
        <v>64</v>
      </c>
      <c r="E3857">
        <v>0</v>
      </c>
      <c r="F3857">
        <v>0</v>
      </c>
      <c r="G3857">
        <v>65</v>
      </c>
      <c r="H3857" t="s">
        <v>11316</v>
      </c>
      <c r="I3857">
        <v>526.6875</v>
      </c>
      <c r="J3857" s="3">
        <f t="shared" si="60"/>
        <v>43746.79437113426</v>
      </c>
    </row>
    <row r="3858" spans="1:10" x14ac:dyDescent="0.25">
      <c r="A3858" s="1" t="s">
        <v>3857</v>
      </c>
      <c r="B3858">
        <v>393.75</v>
      </c>
      <c r="C3858">
        <v>20.584240000000001</v>
      </c>
      <c r="D3858">
        <v>67</v>
      </c>
      <c r="E3858">
        <v>0</v>
      </c>
      <c r="F3858">
        <v>0</v>
      </c>
      <c r="G3858">
        <v>66</v>
      </c>
      <c r="H3858" t="s">
        <v>11317</v>
      </c>
      <c r="I3858">
        <v>526.6875</v>
      </c>
      <c r="J3858" s="3">
        <f t="shared" si="60"/>
        <v>43746.794454594907</v>
      </c>
    </row>
    <row r="3859" spans="1:10" x14ac:dyDescent="0.25">
      <c r="A3859" s="1" t="s">
        <v>3858</v>
      </c>
      <c r="B3859">
        <v>393.75</v>
      </c>
      <c r="C3859">
        <v>20.584240000000001</v>
      </c>
      <c r="D3859">
        <v>66</v>
      </c>
      <c r="E3859">
        <v>0</v>
      </c>
      <c r="F3859">
        <v>0</v>
      </c>
      <c r="G3859">
        <v>63</v>
      </c>
      <c r="H3859" t="s">
        <v>11318</v>
      </c>
      <c r="I3859">
        <v>526.6875</v>
      </c>
      <c r="J3859" s="3">
        <f t="shared" si="60"/>
        <v>43746.794538043978</v>
      </c>
    </row>
    <row r="3860" spans="1:10" x14ac:dyDescent="0.25">
      <c r="A3860" s="1" t="s">
        <v>3859</v>
      </c>
      <c r="B3860">
        <v>412.5</v>
      </c>
      <c r="C3860">
        <v>20.584240000000001</v>
      </c>
      <c r="D3860">
        <v>66</v>
      </c>
      <c r="E3860">
        <v>0</v>
      </c>
      <c r="F3860">
        <v>0</v>
      </c>
      <c r="G3860">
        <v>69</v>
      </c>
      <c r="H3860" t="s">
        <v>11319</v>
      </c>
      <c r="I3860">
        <v>532.125</v>
      </c>
      <c r="J3860" s="3">
        <f t="shared" si="60"/>
        <v>43746.79462148148</v>
      </c>
    </row>
    <row r="3861" spans="1:10" x14ac:dyDescent="0.25">
      <c r="A3861" s="1" t="s">
        <v>3860</v>
      </c>
      <c r="B3861">
        <v>393.75</v>
      </c>
      <c r="C3861">
        <v>20.584240000000001</v>
      </c>
      <c r="D3861">
        <v>66</v>
      </c>
      <c r="E3861">
        <v>0</v>
      </c>
      <c r="F3861">
        <v>0</v>
      </c>
      <c r="G3861">
        <v>63</v>
      </c>
      <c r="H3861" t="s">
        <v>11320</v>
      </c>
      <c r="I3861">
        <v>526.6875</v>
      </c>
      <c r="J3861" s="3">
        <f t="shared" si="60"/>
        <v>43746.794692997682</v>
      </c>
    </row>
    <row r="3862" spans="1:10" x14ac:dyDescent="0.25">
      <c r="A3862" s="1" t="s">
        <v>3861</v>
      </c>
      <c r="B3862">
        <v>393.75</v>
      </c>
      <c r="C3862">
        <v>20.584240000000001</v>
      </c>
      <c r="D3862">
        <v>66</v>
      </c>
      <c r="E3862">
        <v>0</v>
      </c>
      <c r="F3862">
        <v>0</v>
      </c>
      <c r="G3862">
        <v>57</v>
      </c>
      <c r="H3862" t="s">
        <v>11321</v>
      </c>
      <c r="I3862">
        <v>526.6875</v>
      </c>
      <c r="J3862" s="3">
        <f t="shared" si="60"/>
        <v>43746.794764768514</v>
      </c>
    </row>
    <row r="3863" spans="1:10" x14ac:dyDescent="0.25">
      <c r="A3863" s="1" t="s">
        <v>3862</v>
      </c>
      <c r="B3863">
        <v>393.75</v>
      </c>
      <c r="C3863">
        <v>20.584240000000001</v>
      </c>
      <c r="D3863">
        <v>65</v>
      </c>
      <c r="E3863">
        <v>0</v>
      </c>
      <c r="F3863">
        <v>0</v>
      </c>
      <c r="G3863">
        <v>62</v>
      </c>
      <c r="H3863" t="s">
        <v>11322</v>
      </c>
      <c r="I3863">
        <v>526.6875</v>
      </c>
      <c r="J3863" s="3">
        <f t="shared" si="60"/>
        <v>43746.794860231479</v>
      </c>
    </row>
    <row r="3864" spans="1:10" x14ac:dyDescent="0.25">
      <c r="A3864" s="1" t="s">
        <v>3863</v>
      </c>
      <c r="B3864">
        <v>393.75</v>
      </c>
      <c r="C3864">
        <v>20.584240000000001</v>
      </c>
      <c r="D3864">
        <v>65</v>
      </c>
      <c r="E3864">
        <v>0</v>
      </c>
      <c r="F3864">
        <v>0</v>
      </c>
      <c r="G3864">
        <v>53</v>
      </c>
      <c r="H3864" t="s">
        <v>11323</v>
      </c>
      <c r="I3864">
        <v>526.6875</v>
      </c>
      <c r="J3864" s="3">
        <f t="shared" si="60"/>
        <v>43746.794943576388</v>
      </c>
    </row>
    <row r="3865" spans="1:10" x14ac:dyDescent="0.25">
      <c r="A3865" s="1" t="s">
        <v>3864</v>
      </c>
      <c r="B3865">
        <v>412.5</v>
      </c>
      <c r="C3865">
        <v>20.584240000000001</v>
      </c>
      <c r="D3865">
        <v>65</v>
      </c>
      <c r="E3865">
        <v>0</v>
      </c>
      <c r="F3865">
        <v>0</v>
      </c>
      <c r="G3865">
        <v>54</v>
      </c>
      <c r="H3865" t="s">
        <v>11324</v>
      </c>
      <c r="I3865">
        <v>532.3125</v>
      </c>
      <c r="J3865" s="3">
        <f t="shared" si="60"/>
        <v>43746.795026898144</v>
      </c>
    </row>
    <row r="3866" spans="1:10" x14ac:dyDescent="0.25">
      <c r="A3866" s="1" t="s">
        <v>3865</v>
      </c>
      <c r="B3866">
        <v>393.75</v>
      </c>
      <c r="C3866">
        <v>20.584240000000001</v>
      </c>
      <c r="D3866">
        <v>65</v>
      </c>
      <c r="E3866">
        <v>0</v>
      </c>
      <c r="F3866">
        <v>0</v>
      </c>
      <c r="G3866">
        <v>59</v>
      </c>
      <c r="H3866" t="s">
        <v>11325</v>
      </c>
      <c r="I3866">
        <v>526.6875</v>
      </c>
      <c r="J3866" s="3">
        <f t="shared" si="60"/>
        <v>43746.795098541661</v>
      </c>
    </row>
    <row r="3867" spans="1:10" x14ac:dyDescent="0.25">
      <c r="A3867" s="1" t="s">
        <v>3866</v>
      </c>
      <c r="B3867">
        <v>393.75</v>
      </c>
      <c r="C3867">
        <v>20.584240000000001</v>
      </c>
      <c r="D3867">
        <v>65</v>
      </c>
      <c r="E3867">
        <v>0</v>
      </c>
      <c r="F3867">
        <v>0</v>
      </c>
      <c r="G3867">
        <v>56</v>
      </c>
      <c r="H3867" t="s">
        <v>11326</v>
      </c>
      <c r="I3867">
        <v>526.6875</v>
      </c>
      <c r="J3867" s="3">
        <f t="shared" si="60"/>
        <v>43746.795182129623</v>
      </c>
    </row>
    <row r="3868" spans="1:10" x14ac:dyDescent="0.25">
      <c r="A3868" s="1" t="s">
        <v>3867</v>
      </c>
      <c r="B3868">
        <v>393.75</v>
      </c>
      <c r="C3868">
        <v>20.584240000000001</v>
      </c>
      <c r="D3868">
        <v>64</v>
      </c>
      <c r="E3868">
        <v>0</v>
      </c>
      <c r="F3868">
        <v>0</v>
      </c>
      <c r="G3868">
        <v>62</v>
      </c>
      <c r="H3868" t="s">
        <v>11327</v>
      </c>
      <c r="I3868">
        <v>526.6875</v>
      </c>
      <c r="J3868" s="3">
        <f t="shared" si="60"/>
        <v>43746.795265567132</v>
      </c>
    </row>
    <row r="3869" spans="1:10" x14ac:dyDescent="0.25">
      <c r="A3869" s="1" t="s">
        <v>3868</v>
      </c>
      <c r="B3869">
        <v>393.75</v>
      </c>
      <c r="C3869">
        <v>20.584240000000001</v>
      </c>
      <c r="D3869">
        <v>64</v>
      </c>
      <c r="E3869">
        <v>0</v>
      </c>
      <c r="F3869">
        <v>0</v>
      </c>
      <c r="G3869">
        <v>60</v>
      </c>
      <c r="H3869" t="s">
        <v>11328</v>
      </c>
      <c r="I3869">
        <v>526.6875</v>
      </c>
      <c r="J3869" s="3">
        <f t="shared" si="60"/>
        <v>43746.795349131942</v>
      </c>
    </row>
    <row r="3870" spans="1:10" x14ac:dyDescent="0.25">
      <c r="A3870" s="1" t="s">
        <v>3869</v>
      </c>
      <c r="B3870">
        <v>415.625</v>
      </c>
      <c r="C3870">
        <v>20.531590000000001</v>
      </c>
      <c r="D3870">
        <v>65</v>
      </c>
      <c r="E3870">
        <v>0</v>
      </c>
      <c r="F3870">
        <v>0</v>
      </c>
      <c r="G3870">
        <v>66</v>
      </c>
      <c r="H3870" t="s">
        <v>11329</v>
      </c>
      <c r="I3870">
        <v>533.0625</v>
      </c>
      <c r="J3870" s="3">
        <f t="shared" si="60"/>
        <v>43746.795432581021</v>
      </c>
    </row>
    <row r="3871" spans="1:10" x14ac:dyDescent="0.25">
      <c r="A3871" s="1" t="s">
        <v>3870</v>
      </c>
      <c r="B3871">
        <v>393.75</v>
      </c>
      <c r="C3871">
        <v>20.584240000000001</v>
      </c>
      <c r="D3871">
        <v>63</v>
      </c>
      <c r="E3871">
        <v>0</v>
      </c>
      <c r="F3871">
        <v>0</v>
      </c>
      <c r="G3871">
        <v>68</v>
      </c>
      <c r="H3871" t="s">
        <v>11330</v>
      </c>
      <c r="I3871">
        <v>526.6875</v>
      </c>
      <c r="J3871" s="3">
        <f t="shared" si="60"/>
        <v>43746.795515798607</v>
      </c>
    </row>
    <row r="3872" spans="1:10" x14ac:dyDescent="0.25">
      <c r="A3872" s="1" t="s">
        <v>3871</v>
      </c>
      <c r="B3872">
        <v>393.75</v>
      </c>
      <c r="C3872">
        <v>20.584240000000001</v>
      </c>
      <c r="D3872">
        <v>63</v>
      </c>
      <c r="E3872">
        <v>0</v>
      </c>
      <c r="F3872">
        <v>0</v>
      </c>
      <c r="G3872">
        <v>57</v>
      </c>
      <c r="H3872" t="s">
        <v>11331</v>
      </c>
      <c r="I3872">
        <v>526.6875</v>
      </c>
      <c r="J3872" s="3">
        <f t="shared" si="60"/>
        <v>43746.795587546294</v>
      </c>
    </row>
    <row r="3873" spans="1:10" x14ac:dyDescent="0.25">
      <c r="A3873" s="1" t="s">
        <v>3872</v>
      </c>
      <c r="B3873">
        <v>393.75</v>
      </c>
      <c r="C3873">
        <v>20.584240000000001</v>
      </c>
      <c r="D3873">
        <v>63</v>
      </c>
      <c r="E3873">
        <v>0</v>
      </c>
      <c r="F3873">
        <v>0</v>
      </c>
      <c r="G3873">
        <v>66</v>
      </c>
      <c r="H3873" t="s">
        <v>11332</v>
      </c>
      <c r="I3873">
        <v>526.6875</v>
      </c>
      <c r="J3873" s="3">
        <f t="shared" si="60"/>
        <v>43746.795671145832</v>
      </c>
    </row>
    <row r="3874" spans="1:10" x14ac:dyDescent="0.25">
      <c r="A3874" s="1" t="s">
        <v>3873</v>
      </c>
      <c r="B3874">
        <v>393.75</v>
      </c>
      <c r="C3874">
        <v>20.584240000000001</v>
      </c>
      <c r="D3874">
        <v>63</v>
      </c>
      <c r="E3874">
        <v>0</v>
      </c>
      <c r="F3874">
        <v>0</v>
      </c>
      <c r="G3874">
        <v>71</v>
      </c>
      <c r="H3874" t="s">
        <v>11333</v>
      </c>
      <c r="I3874">
        <v>526.6875</v>
      </c>
      <c r="J3874" s="3">
        <f t="shared" si="60"/>
        <v>43746.795754560182</v>
      </c>
    </row>
    <row r="3875" spans="1:10" x14ac:dyDescent="0.25">
      <c r="A3875" s="1" t="s">
        <v>3874</v>
      </c>
      <c r="B3875">
        <v>412.5</v>
      </c>
      <c r="C3875">
        <v>20.584240000000001</v>
      </c>
      <c r="D3875">
        <v>63</v>
      </c>
      <c r="E3875">
        <v>0</v>
      </c>
      <c r="F3875">
        <v>0</v>
      </c>
      <c r="G3875">
        <v>60</v>
      </c>
      <c r="H3875" t="s">
        <v>11334</v>
      </c>
      <c r="I3875">
        <v>532.875</v>
      </c>
      <c r="J3875" s="3">
        <f t="shared" si="60"/>
        <v>43746.795838032405</v>
      </c>
    </row>
    <row r="3876" spans="1:10" x14ac:dyDescent="0.25">
      <c r="A3876" s="1" t="s">
        <v>3875</v>
      </c>
      <c r="B3876">
        <v>393.75</v>
      </c>
      <c r="C3876">
        <v>20.584240000000001</v>
      </c>
      <c r="D3876">
        <v>63</v>
      </c>
      <c r="E3876">
        <v>0</v>
      </c>
      <c r="F3876">
        <v>0</v>
      </c>
      <c r="G3876">
        <v>60</v>
      </c>
      <c r="H3876" t="s">
        <v>11335</v>
      </c>
      <c r="I3876">
        <v>526.6875</v>
      </c>
      <c r="J3876" s="3">
        <f t="shared" si="60"/>
        <v>43746.795921481484</v>
      </c>
    </row>
    <row r="3877" spans="1:10" x14ac:dyDescent="0.25">
      <c r="A3877" s="1" t="s">
        <v>3876</v>
      </c>
      <c r="B3877">
        <v>393.75</v>
      </c>
      <c r="C3877">
        <v>20.584240000000001</v>
      </c>
      <c r="D3877">
        <v>62</v>
      </c>
      <c r="E3877">
        <v>0</v>
      </c>
      <c r="F3877">
        <v>0</v>
      </c>
      <c r="G3877">
        <v>60</v>
      </c>
      <c r="H3877" t="s">
        <v>11336</v>
      </c>
      <c r="I3877">
        <v>526.6875</v>
      </c>
      <c r="J3877" s="3">
        <f t="shared" si="60"/>
        <v>43746.796004675918</v>
      </c>
    </row>
    <row r="3878" spans="1:10" x14ac:dyDescent="0.25">
      <c r="A3878" s="1" t="s">
        <v>3877</v>
      </c>
      <c r="B3878">
        <v>393.75</v>
      </c>
      <c r="C3878">
        <v>20.584240000000001</v>
      </c>
      <c r="D3878">
        <v>62</v>
      </c>
      <c r="E3878">
        <v>0</v>
      </c>
      <c r="F3878">
        <v>0</v>
      </c>
      <c r="G3878">
        <v>63</v>
      </c>
      <c r="H3878" t="s">
        <v>11337</v>
      </c>
      <c r="I3878">
        <v>526.6875</v>
      </c>
      <c r="J3878" s="3">
        <f t="shared" si="60"/>
        <v>43746.796076319442</v>
      </c>
    </row>
    <row r="3879" spans="1:10" x14ac:dyDescent="0.25">
      <c r="A3879" s="1" t="s">
        <v>3878</v>
      </c>
      <c r="B3879">
        <v>393.75</v>
      </c>
      <c r="C3879">
        <v>20.584240000000001</v>
      </c>
      <c r="D3879">
        <v>63</v>
      </c>
      <c r="E3879">
        <v>0</v>
      </c>
      <c r="F3879">
        <v>0</v>
      </c>
      <c r="G3879">
        <v>63</v>
      </c>
      <c r="H3879" t="s">
        <v>11338</v>
      </c>
      <c r="I3879">
        <v>526.6875</v>
      </c>
      <c r="J3879" s="3">
        <f t="shared" si="60"/>
        <v>43746.796172152775</v>
      </c>
    </row>
    <row r="3880" spans="1:10" x14ac:dyDescent="0.25">
      <c r="A3880" s="1" t="s">
        <v>3879</v>
      </c>
      <c r="B3880">
        <v>393.75</v>
      </c>
      <c r="C3880">
        <v>20.584240000000001</v>
      </c>
      <c r="D3880">
        <v>65</v>
      </c>
      <c r="E3880">
        <v>0</v>
      </c>
      <c r="F3880">
        <v>0</v>
      </c>
      <c r="G3880">
        <v>66</v>
      </c>
      <c r="H3880" t="s">
        <v>11339</v>
      </c>
      <c r="I3880">
        <v>526.6875</v>
      </c>
      <c r="J3880" s="3">
        <f t="shared" si="60"/>
        <v>43746.79624358796</v>
      </c>
    </row>
    <row r="3881" spans="1:10" x14ac:dyDescent="0.25">
      <c r="A3881" s="1" t="s">
        <v>3880</v>
      </c>
      <c r="B3881">
        <v>393.75</v>
      </c>
      <c r="C3881">
        <v>20.531590000000001</v>
      </c>
      <c r="D3881">
        <v>63</v>
      </c>
      <c r="E3881">
        <v>0</v>
      </c>
      <c r="F3881">
        <v>0</v>
      </c>
      <c r="G3881">
        <v>60</v>
      </c>
      <c r="H3881" t="s">
        <v>11340</v>
      </c>
      <c r="I3881">
        <v>526.6875</v>
      </c>
      <c r="J3881" s="3">
        <f t="shared" si="60"/>
        <v>43746.796326909716</v>
      </c>
    </row>
    <row r="3882" spans="1:10" x14ac:dyDescent="0.25">
      <c r="A3882" s="1" t="s">
        <v>3881</v>
      </c>
      <c r="B3882">
        <v>393.75</v>
      </c>
      <c r="C3882">
        <v>20.584240000000001</v>
      </c>
      <c r="D3882">
        <v>62</v>
      </c>
      <c r="E3882">
        <v>0</v>
      </c>
      <c r="F3882">
        <v>0</v>
      </c>
      <c r="G3882">
        <v>65</v>
      </c>
      <c r="H3882" t="s">
        <v>11341</v>
      </c>
      <c r="I3882">
        <v>526.6875</v>
      </c>
      <c r="J3882" s="3">
        <f t="shared" si="60"/>
        <v>43746.796398553233</v>
      </c>
    </row>
    <row r="3883" spans="1:10" x14ac:dyDescent="0.25">
      <c r="A3883" s="1" t="s">
        <v>3882</v>
      </c>
      <c r="B3883">
        <v>393.75</v>
      </c>
      <c r="C3883">
        <v>20.584240000000001</v>
      </c>
      <c r="D3883">
        <v>63</v>
      </c>
      <c r="E3883">
        <v>0</v>
      </c>
      <c r="F3883">
        <v>0</v>
      </c>
      <c r="G3883">
        <v>52</v>
      </c>
      <c r="H3883" t="s">
        <v>11342</v>
      </c>
      <c r="I3883">
        <v>526.6875</v>
      </c>
      <c r="J3883" s="3">
        <f t="shared" si="60"/>
        <v>43746.796482118058</v>
      </c>
    </row>
    <row r="3884" spans="1:10" x14ac:dyDescent="0.25">
      <c r="A3884" s="1" t="s">
        <v>3883</v>
      </c>
      <c r="B3884">
        <v>393.75</v>
      </c>
      <c r="C3884">
        <v>20.584240000000001</v>
      </c>
      <c r="D3884">
        <v>64</v>
      </c>
      <c r="E3884">
        <v>0</v>
      </c>
      <c r="F3884">
        <v>0</v>
      </c>
      <c r="G3884">
        <v>61</v>
      </c>
      <c r="H3884" t="s">
        <v>11343</v>
      </c>
      <c r="I3884">
        <v>526.6875</v>
      </c>
      <c r="J3884" s="3">
        <f t="shared" si="60"/>
        <v>43746.796565578705</v>
      </c>
    </row>
    <row r="3885" spans="1:10" x14ac:dyDescent="0.25">
      <c r="A3885" s="1" t="s">
        <v>3884</v>
      </c>
      <c r="B3885">
        <v>393.75</v>
      </c>
      <c r="C3885">
        <v>20.584240000000001</v>
      </c>
      <c r="D3885">
        <v>64</v>
      </c>
      <c r="E3885">
        <v>0</v>
      </c>
      <c r="F3885">
        <v>0</v>
      </c>
      <c r="G3885">
        <v>69</v>
      </c>
      <c r="H3885" t="s">
        <v>11344</v>
      </c>
      <c r="I3885">
        <v>526.6875</v>
      </c>
      <c r="J3885" s="3">
        <f t="shared" si="60"/>
        <v>43746.796649131946</v>
      </c>
    </row>
    <row r="3886" spans="1:10" x14ac:dyDescent="0.25">
      <c r="A3886" s="1" t="s">
        <v>3885</v>
      </c>
      <c r="B3886">
        <v>393.75</v>
      </c>
      <c r="C3886">
        <v>20.584240000000001</v>
      </c>
      <c r="D3886">
        <v>65</v>
      </c>
      <c r="E3886">
        <v>0</v>
      </c>
      <c r="F3886">
        <v>0</v>
      </c>
      <c r="G3886">
        <v>69</v>
      </c>
      <c r="H3886" t="s">
        <v>11345</v>
      </c>
      <c r="I3886">
        <v>526.6875</v>
      </c>
      <c r="J3886" s="3">
        <f t="shared" si="60"/>
        <v>43746.796744502317</v>
      </c>
    </row>
    <row r="3887" spans="1:10" x14ac:dyDescent="0.25">
      <c r="A3887" s="1" t="s">
        <v>3886</v>
      </c>
      <c r="B3887">
        <v>415.625</v>
      </c>
      <c r="C3887">
        <v>20.584240000000001</v>
      </c>
      <c r="D3887">
        <v>66</v>
      </c>
      <c r="E3887">
        <v>0</v>
      </c>
      <c r="F3887">
        <v>0</v>
      </c>
      <c r="G3887">
        <v>64</v>
      </c>
      <c r="H3887" t="s">
        <v>11346</v>
      </c>
      <c r="I3887">
        <v>533.0625</v>
      </c>
      <c r="J3887" s="3">
        <f t="shared" si="60"/>
        <v>43746.796827951388</v>
      </c>
    </row>
    <row r="3888" spans="1:10" x14ac:dyDescent="0.25">
      <c r="A3888" s="1" t="s">
        <v>3887</v>
      </c>
      <c r="B3888">
        <v>393.75</v>
      </c>
      <c r="C3888">
        <v>20.584240000000001</v>
      </c>
      <c r="D3888">
        <v>66</v>
      </c>
      <c r="E3888">
        <v>0</v>
      </c>
      <c r="F3888">
        <v>0</v>
      </c>
      <c r="G3888">
        <v>60</v>
      </c>
      <c r="H3888" t="s">
        <v>11347</v>
      </c>
      <c r="I3888">
        <v>526.6875</v>
      </c>
      <c r="J3888" s="3">
        <f t="shared" si="60"/>
        <v>43746.79691138889</v>
      </c>
    </row>
    <row r="3889" spans="1:10" x14ac:dyDescent="0.25">
      <c r="A3889" s="1" t="s">
        <v>3888</v>
      </c>
      <c r="B3889">
        <v>393.75</v>
      </c>
      <c r="C3889">
        <v>20.584240000000001</v>
      </c>
      <c r="D3889">
        <v>66</v>
      </c>
      <c r="E3889">
        <v>0</v>
      </c>
      <c r="F3889">
        <v>0</v>
      </c>
      <c r="G3889">
        <v>64</v>
      </c>
      <c r="H3889" t="s">
        <v>11348</v>
      </c>
      <c r="I3889">
        <v>526.6875</v>
      </c>
      <c r="J3889" s="3">
        <f t="shared" si="60"/>
        <v>43746.796994965276</v>
      </c>
    </row>
    <row r="3890" spans="1:10" x14ac:dyDescent="0.25">
      <c r="A3890" s="1" t="s">
        <v>3889</v>
      </c>
      <c r="B3890">
        <v>393.75</v>
      </c>
      <c r="C3890">
        <v>20.584240000000001</v>
      </c>
      <c r="D3890">
        <v>62</v>
      </c>
      <c r="E3890">
        <v>0</v>
      </c>
      <c r="F3890">
        <v>0</v>
      </c>
      <c r="G3890">
        <v>65</v>
      </c>
      <c r="H3890" t="s">
        <v>11349</v>
      </c>
      <c r="I3890">
        <v>526.6875</v>
      </c>
      <c r="J3890" s="3">
        <f t="shared" si="60"/>
        <v>43746.79707876157</v>
      </c>
    </row>
    <row r="3891" spans="1:10" x14ac:dyDescent="0.25">
      <c r="A3891" s="1" t="s">
        <v>3890</v>
      </c>
      <c r="B3891">
        <v>393.75</v>
      </c>
      <c r="C3891">
        <v>20.584240000000001</v>
      </c>
      <c r="D3891">
        <v>61</v>
      </c>
      <c r="E3891">
        <v>0</v>
      </c>
      <c r="F3891">
        <v>0</v>
      </c>
      <c r="G3891">
        <v>63</v>
      </c>
      <c r="H3891" t="s">
        <v>11350</v>
      </c>
      <c r="I3891">
        <v>526.875</v>
      </c>
      <c r="J3891" s="3">
        <f t="shared" si="60"/>
        <v>43746.797161874994</v>
      </c>
    </row>
    <row r="3892" spans="1:10" x14ac:dyDescent="0.25">
      <c r="A3892" s="1" t="s">
        <v>3891</v>
      </c>
      <c r="B3892">
        <v>393.75</v>
      </c>
      <c r="C3892">
        <v>20.531590000000001</v>
      </c>
      <c r="D3892">
        <v>62</v>
      </c>
      <c r="E3892">
        <v>0</v>
      </c>
      <c r="F3892">
        <v>0</v>
      </c>
      <c r="G3892">
        <v>66</v>
      </c>
      <c r="H3892" t="s">
        <v>11351</v>
      </c>
      <c r="I3892">
        <v>526.6875</v>
      </c>
      <c r="J3892" s="3">
        <f t="shared" si="60"/>
        <v>43746.797245428235</v>
      </c>
    </row>
    <row r="3893" spans="1:10" x14ac:dyDescent="0.25">
      <c r="A3893" s="1" t="s">
        <v>3892</v>
      </c>
      <c r="B3893">
        <v>393.75</v>
      </c>
      <c r="C3893">
        <v>20.584240000000001</v>
      </c>
      <c r="D3893">
        <v>62</v>
      </c>
      <c r="E3893">
        <v>0</v>
      </c>
      <c r="F3893">
        <v>0</v>
      </c>
      <c r="G3893">
        <v>66</v>
      </c>
      <c r="H3893" t="s">
        <v>11352</v>
      </c>
      <c r="I3893">
        <v>526.6875</v>
      </c>
      <c r="J3893" s="3">
        <f t="shared" si="60"/>
        <v>43746.797328877314</v>
      </c>
    </row>
    <row r="3894" spans="1:10" x14ac:dyDescent="0.25">
      <c r="A3894" s="1" t="s">
        <v>3893</v>
      </c>
      <c r="B3894">
        <v>412.5</v>
      </c>
      <c r="C3894">
        <v>20.584240000000001</v>
      </c>
      <c r="D3894">
        <v>61</v>
      </c>
      <c r="E3894">
        <v>0</v>
      </c>
      <c r="F3894">
        <v>0</v>
      </c>
      <c r="G3894">
        <v>65</v>
      </c>
      <c r="H3894" t="s">
        <v>11353</v>
      </c>
      <c r="I3894">
        <v>532.3125</v>
      </c>
      <c r="J3894" s="3">
        <f t="shared" si="60"/>
        <v>43746.7974120949</v>
      </c>
    </row>
    <row r="3895" spans="1:10" x14ac:dyDescent="0.25">
      <c r="A3895" s="1" t="s">
        <v>3894</v>
      </c>
      <c r="B3895">
        <v>393.75</v>
      </c>
      <c r="C3895">
        <v>20.584240000000001</v>
      </c>
      <c r="D3895">
        <v>61</v>
      </c>
      <c r="E3895">
        <v>0</v>
      </c>
      <c r="F3895">
        <v>0</v>
      </c>
      <c r="G3895">
        <v>64</v>
      </c>
      <c r="H3895" t="s">
        <v>11354</v>
      </c>
      <c r="I3895">
        <v>526.6875</v>
      </c>
      <c r="J3895" s="3">
        <f t="shared" si="60"/>
        <v>43746.797483969909</v>
      </c>
    </row>
    <row r="3896" spans="1:10" x14ac:dyDescent="0.25">
      <c r="A3896" s="1" t="s">
        <v>3895</v>
      </c>
      <c r="B3896">
        <v>393.75</v>
      </c>
      <c r="C3896">
        <v>20.584240000000001</v>
      </c>
      <c r="D3896">
        <v>63</v>
      </c>
      <c r="E3896">
        <v>0</v>
      </c>
      <c r="F3896">
        <v>0</v>
      </c>
      <c r="G3896">
        <v>65</v>
      </c>
      <c r="H3896" t="s">
        <v>11355</v>
      </c>
      <c r="I3896">
        <v>526.6875</v>
      </c>
      <c r="J3896" s="3">
        <f t="shared" si="60"/>
        <v>43746.797581284722</v>
      </c>
    </row>
    <row r="3897" spans="1:10" x14ac:dyDescent="0.25">
      <c r="A3897" s="1" t="s">
        <v>3896</v>
      </c>
      <c r="B3897">
        <v>393.75</v>
      </c>
      <c r="C3897">
        <v>20.584240000000001</v>
      </c>
      <c r="D3897">
        <v>64</v>
      </c>
      <c r="E3897">
        <v>0</v>
      </c>
      <c r="F3897">
        <v>0</v>
      </c>
      <c r="G3897">
        <v>62</v>
      </c>
      <c r="H3897" t="s">
        <v>11356</v>
      </c>
      <c r="I3897">
        <v>526.6875</v>
      </c>
      <c r="J3897" s="3">
        <f t="shared" si="60"/>
        <v>43746.79765083333</v>
      </c>
    </row>
    <row r="3898" spans="1:10" x14ac:dyDescent="0.25">
      <c r="A3898" s="1" t="s">
        <v>3897</v>
      </c>
      <c r="B3898">
        <v>393.75</v>
      </c>
      <c r="C3898">
        <v>20.584240000000001</v>
      </c>
      <c r="D3898">
        <v>68</v>
      </c>
      <c r="E3898">
        <v>0</v>
      </c>
      <c r="F3898">
        <v>0</v>
      </c>
      <c r="G3898">
        <v>60</v>
      </c>
      <c r="H3898" t="s">
        <v>11357</v>
      </c>
      <c r="I3898">
        <v>526.6875</v>
      </c>
      <c r="J3898" s="3">
        <f t="shared" si="60"/>
        <v>43746.79773431713</v>
      </c>
    </row>
    <row r="3899" spans="1:10" x14ac:dyDescent="0.25">
      <c r="A3899" s="1" t="s">
        <v>3898</v>
      </c>
      <c r="B3899">
        <v>415.625</v>
      </c>
      <c r="C3899">
        <v>20.584240000000001</v>
      </c>
      <c r="D3899">
        <v>70</v>
      </c>
      <c r="E3899">
        <v>0</v>
      </c>
      <c r="F3899">
        <v>0</v>
      </c>
      <c r="G3899">
        <v>63</v>
      </c>
      <c r="H3899" t="s">
        <v>11358</v>
      </c>
      <c r="I3899">
        <v>533.25</v>
      </c>
      <c r="J3899" s="3">
        <f t="shared" si="60"/>
        <v>43746.79781783565</v>
      </c>
    </row>
    <row r="3900" spans="1:10" x14ac:dyDescent="0.25">
      <c r="A3900" s="1" t="s">
        <v>3899</v>
      </c>
      <c r="B3900">
        <v>393.75</v>
      </c>
      <c r="C3900">
        <v>20.584240000000001</v>
      </c>
      <c r="D3900">
        <v>70</v>
      </c>
      <c r="E3900">
        <v>0</v>
      </c>
      <c r="F3900">
        <v>0</v>
      </c>
      <c r="G3900">
        <v>59</v>
      </c>
      <c r="H3900" t="s">
        <v>11359</v>
      </c>
      <c r="I3900">
        <v>526.6875</v>
      </c>
      <c r="J3900" s="3">
        <f t="shared" si="60"/>
        <v>43746.797900960642</v>
      </c>
    </row>
    <row r="3901" spans="1:10" x14ac:dyDescent="0.25">
      <c r="A3901" s="1" t="s">
        <v>3900</v>
      </c>
      <c r="B3901">
        <v>393.75</v>
      </c>
      <c r="C3901">
        <v>20.584240000000001</v>
      </c>
      <c r="D3901">
        <v>70</v>
      </c>
      <c r="E3901">
        <v>0</v>
      </c>
      <c r="F3901">
        <v>0</v>
      </c>
      <c r="G3901">
        <v>70</v>
      </c>
      <c r="H3901" t="s">
        <v>11360</v>
      </c>
      <c r="I3901">
        <v>526.6875</v>
      </c>
      <c r="J3901" s="3">
        <f t="shared" si="60"/>
        <v>43746.797972592591</v>
      </c>
    </row>
    <row r="3902" spans="1:10" x14ac:dyDescent="0.25">
      <c r="A3902" s="1" t="s">
        <v>3901</v>
      </c>
      <c r="B3902">
        <v>393.75</v>
      </c>
      <c r="C3902">
        <v>20.584240000000001</v>
      </c>
      <c r="D3902">
        <v>69</v>
      </c>
      <c r="E3902">
        <v>0</v>
      </c>
      <c r="F3902">
        <v>0</v>
      </c>
      <c r="G3902">
        <v>59</v>
      </c>
      <c r="H3902" t="s">
        <v>11361</v>
      </c>
      <c r="I3902">
        <v>526.6875</v>
      </c>
      <c r="J3902" s="3">
        <f t="shared" si="60"/>
        <v>43746.7980565162</v>
      </c>
    </row>
    <row r="3903" spans="1:10" x14ac:dyDescent="0.25">
      <c r="A3903" s="1" t="s">
        <v>3902</v>
      </c>
      <c r="B3903">
        <v>393.75</v>
      </c>
      <c r="C3903">
        <v>20.584240000000001</v>
      </c>
      <c r="D3903">
        <v>67</v>
      </c>
      <c r="E3903">
        <v>0</v>
      </c>
      <c r="F3903">
        <v>0</v>
      </c>
      <c r="G3903">
        <v>65</v>
      </c>
      <c r="H3903" t="s">
        <v>11362</v>
      </c>
      <c r="I3903">
        <v>526.6875</v>
      </c>
      <c r="J3903" s="3">
        <f t="shared" si="60"/>
        <v>43746.798127905095</v>
      </c>
    </row>
    <row r="3904" spans="1:10" x14ac:dyDescent="0.25">
      <c r="A3904" s="1" t="s">
        <v>3903</v>
      </c>
      <c r="B3904">
        <v>393.75</v>
      </c>
      <c r="C3904">
        <v>20.584240000000001</v>
      </c>
      <c r="D3904">
        <v>67</v>
      </c>
      <c r="E3904">
        <v>0</v>
      </c>
      <c r="F3904">
        <v>0</v>
      </c>
      <c r="G3904">
        <v>58</v>
      </c>
      <c r="H3904" t="s">
        <v>11363</v>
      </c>
      <c r="I3904">
        <v>526.6875</v>
      </c>
      <c r="J3904" s="3">
        <f t="shared" si="60"/>
        <v>43746.798199456018</v>
      </c>
    </row>
    <row r="3905" spans="1:10" x14ac:dyDescent="0.25">
      <c r="A3905" s="1" t="s">
        <v>3904</v>
      </c>
      <c r="B3905">
        <v>418.75</v>
      </c>
      <c r="C3905">
        <v>20.584240000000001</v>
      </c>
      <c r="D3905">
        <v>67</v>
      </c>
      <c r="E3905">
        <v>0</v>
      </c>
      <c r="F3905">
        <v>0</v>
      </c>
      <c r="G3905">
        <v>59</v>
      </c>
      <c r="H3905" t="s">
        <v>11364</v>
      </c>
      <c r="I3905">
        <v>534.9375</v>
      </c>
      <c r="J3905" s="3">
        <f t="shared" si="60"/>
        <v>43746.798270752312</v>
      </c>
    </row>
    <row r="3906" spans="1:10" x14ac:dyDescent="0.25">
      <c r="A3906" s="1" t="s">
        <v>3905</v>
      </c>
      <c r="B3906">
        <v>393.75</v>
      </c>
      <c r="C3906">
        <v>20.584240000000001</v>
      </c>
      <c r="D3906">
        <v>67</v>
      </c>
      <c r="E3906">
        <v>0</v>
      </c>
      <c r="F3906">
        <v>0</v>
      </c>
      <c r="G3906">
        <v>58</v>
      </c>
      <c r="H3906" t="s">
        <v>11365</v>
      </c>
      <c r="I3906">
        <v>526.6875</v>
      </c>
      <c r="J3906" s="3">
        <f t="shared" si="60"/>
        <v>43746.798342615737</v>
      </c>
    </row>
    <row r="3907" spans="1:10" x14ac:dyDescent="0.25">
      <c r="A3907" s="1" t="s">
        <v>3906</v>
      </c>
      <c r="B3907">
        <v>393.75</v>
      </c>
      <c r="C3907">
        <v>20.584240000000001</v>
      </c>
      <c r="D3907">
        <v>66</v>
      </c>
      <c r="E3907">
        <v>0</v>
      </c>
      <c r="F3907">
        <v>0</v>
      </c>
      <c r="G3907">
        <v>65</v>
      </c>
      <c r="H3907" t="s">
        <v>11366</v>
      </c>
      <c r="I3907">
        <v>526.6875</v>
      </c>
      <c r="J3907" s="3">
        <f t="shared" ref="J3907:J3970" si="61">(H3907/86400000)+25569+(7/24)</f>
        <v>43746.798414733792</v>
      </c>
    </row>
    <row r="3908" spans="1:10" x14ac:dyDescent="0.25">
      <c r="A3908" s="1" t="s">
        <v>3907</v>
      </c>
      <c r="B3908">
        <v>393.75</v>
      </c>
      <c r="C3908">
        <v>20.584240000000001</v>
      </c>
      <c r="D3908">
        <v>66</v>
      </c>
      <c r="E3908">
        <v>0</v>
      </c>
      <c r="F3908">
        <v>0</v>
      </c>
      <c r="G3908">
        <v>60</v>
      </c>
      <c r="H3908" t="s">
        <v>11367</v>
      </c>
      <c r="I3908">
        <v>526.6875</v>
      </c>
      <c r="J3908" s="3">
        <f t="shared" si="61"/>
        <v>43746.798485567131</v>
      </c>
    </row>
    <row r="3909" spans="1:10" x14ac:dyDescent="0.25">
      <c r="A3909" s="1" t="s">
        <v>3908</v>
      </c>
      <c r="B3909">
        <v>393.75</v>
      </c>
      <c r="C3909">
        <v>20.584240000000001</v>
      </c>
      <c r="D3909">
        <v>66</v>
      </c>
      <c r="E3909">
        <v>0</v>
      </c>
      <c r="F3909">
        <v>0</v>
      </c>
      <c r="G3909">
        <v>64</v>
      </c>
      <c r="H3909" t="s">
        <v>11368</v>
      </c>
      <c r="I3909">
        <v>526.6875</v>
      </c>
      <c r="J3909" s="3">
        <f t="shared" si="61"/>
        <v>43746.798557314811</v>
      </c>
    </row>
    <row r="3910" spans="1:10" x14ac:dyDescent="0.25">
      <c r="A3910" s="1" t="s">
        <v>3909</v>
      </c>
      <c r="B3910">
        <v>393.75</v>
      </c>
      <c r="C3910">
        <v>20.531590000000001</v>
      </c>
      <c r="D3910">
        <v>66</v>
      </c>
      <c r="E3910">
        <v>0</v>
      </c>
      <c r="F3910">
        <v>0</v>
      </c>
      <c r="G3910">
        <v>64</v>
      </c>
      <c r="H3910" t="s">
        <v>11369</v>
      </c>
      <c r="I3910">
        <v>526.6875</v>
      </c>
      <c r="J3910" s="3">
        <f t="shared" si="61"/>
        <v>43746.798628842589</v>
      </c>
    </row>
    <row r="3911" spans="1:10" x14ac:dyDescent="0.25">
      <c r="A3911" s="1" t="s">
        <v>3910</v>
      </c>
      <c r="B3911">
        <v>393.75</v>
      </c>
      <c r="C3911">
        <v>20.531590000000001</v>
      </c>
      <c r="D3911">
        <v>66</v>
      </c>
      <c r="E3911">
        <v>0</v>
      </c>
      <c r="F3911">
        <v>0</v>
      </c>
      <c r="G3911">
        <v>61</v>
      </c>
      <c r="H3911" t="s">
        <v>11370</v>
      </c>
      <c r="I3911">
        <v>526.6875</v>
      </c>
      <c r="J3911" s="3">
        <f t="shared" si="61"/>
        <v>43746.798700370367</v>
      </c>
    </row>
    <row r="3912" spans="1:10" x14ac:dyDescent="0.25">
      <c r="A3912" s="1" t="s">
        <v>3911</v>
      </c>
      <c r="B3912">
        <v>393.75</v>
      </c>
      <c r="C3912">
        <v>20.584240000000001</v>
      </c>
      <c r="D3912">
        <v>64</v>
      </c>
      <c r="E3912">
        <v>0</v>
      </c>
      <c r="F3912">
        <v>0</v>
      </c>
      <c r="G3912">
        <v>58</v>
      </c>
      <c r="H3912" t="s">
        <v>11371</v>
      </c>
      <c r="I3912">
        <v>526.5</v>
      </c>
      <c r="J3912" s="3">
        <f t="shared" si="61"/>
        <v>43746.798772118054</v>
      </c>
    </row>
    <row r="3913" spans="1:10" x14ac:dyDescent="0.25">
      <c r="A3913" s="1" t="s">
        <v>3912</v>
      </c>
      <c r="B3913">
        <v>393.75</v>
      </c>
      <c r="C3913">
        <v>20.584240000000001</v>
      </c>
      <c r="D3913">
        <v>65</v>
      </c>
      <c r="E3913">
        <v>0</v>
      </c>
      <c r="F3913">
        <v>0</v>
      </c>
      <c r="G3913">
        <v>67</v>
      </c>
      <c r="H3913" t="s">
        <v>11372</v>
      </c>
      <c r="I3913">
        <v>526.6875</v>
      </c>
      <c r="J3913" s="3">
        <f t="shared" si="61"/>
        <v>43746.798843564808</v>
      </c>
    </row>
    <row r="3914" spans="1:10" x14ac:dyDescent="0.25">
      <c r="A3914" s="1" t="s">
        <v>3913</v>
      </c>
      <c r="B3914">
        <v>412.5</v>
      </c>
      <c r="C3914">
        <v>20.584240000000001</v>
      </c>
      <c r="D3914">
        <v>67</v>
      </c>
      <c r="E3914">
        <v>0</v>
      </c>
      <c r="F3914">
        <v>0</v>
      </c>
      <c r="G3914">
        <v>68</v>
      </c>
      <c r="H3914" t="s">
        <v>11373</v>
      </c>
      <c r="I3914">
        <v>532.125</v>
      </c>
      <c r="J3914" s="3">
        <f t="shared" si="61"/>
        <v>43746.798926875003</v>
      </c>
    </row>
    <row r="3915" spans="1:10" x14ac:dyDescent="0.25">
      <c r="A3915" s="1" t="s">
        <v>3914</v>
      </c>
      <c r="B3915">
        <v>393.75</v>
      </c>
      <c r="C3915">
        <v>20.584240000000001</v>
      </c>
      <c r="D3915">
        <v>66</v>
      </c>
      <c r="E3915">
        <v>0</v>
      </c>
      <c r="F3915">
        <v>0</v>
      </c>
      <c r="G3915">
        <v>63</v>
      </c>
      <c r="H3915" t="s">
        <v>11374</v>
      </c>
      <c r="I3915">
        <v>526.6875</v>
      </c>
      <c r="J3915" s="3">
        <f t="shared" si="61"/>
        <v>43746.798998645834</v>
      </c>
    </row>
    <row r="3916" spans="1:10" x14ac:dyDescent="0.25">
      <c r="A3916" s="1" t="s">
        <v>3915</v>
      </c>
      <c r="B3916">
        <v>393.75</v>
      </c>
      <c r="C3916">
        <v>20.584240000000001</v>
      </c>
      <c r="D3916">
        <v>63</v>
      </c>
      <c r="E3916">
        <v>0</v>
      </c>
      <c r="F3916">
        <v>0</v>
      </c>
      <c r="G3916">
        <v>66</v>
      </c>
      <c r="H3916" t="s">
        <v>11375</v>
      </c>
      <c r="I3916">
        <v>526.6875</v>
      </c>
      <c r="J3916" s="3">
        <f t="shared" si="61"/>
        <v>43746.799082083329</v>
      </c>
    </row>
    <row r="3917" spans="1:10" x14ac:dyDescent="0.25">
      <c r="A3917" s="1" t="s">
        <v>3916</v>
      </c>
      <c r="B3917">
        <v>393.75</v>
      </c>
      <c r="C3917">
        <v>20.584240000000001</v>
      </c>
      <c r="D3917">
        <v>63</v>
      </c>
      <c r="E3917">
        <v>0</v>
      </c>
      <c r="F3917">
        <v>0</v>
      </c>
      <c r="G3917">
        <v>65</v>
      </c>
      <c r="H3917" t="s">
        <v>11376</v>
      </c>
      <c r="I3917">
        <v>526.6875</v>
      </c>
      <c r="J3917" s="3">
        <f t="shared" si="61"/>
        <v>43746.799153622684</v>
      </c>
    </row>
    <row r="3918" spans="1:10" x14ac:dyDescent="0.25">
      <c r="A3918" s="1" t="s">
        <v>3917</v>
      </c>
      <c r="B3918">
        <v>393.75</v>
      </c>
      <c r="C3918">
        <v>20.584240000000001</v>
      </c>
      <c r="D3918">
        <v>64</v>
      </c>
      <c r="E3918">
        <v>0</v>
      </c>
      <c r="F3918">
        <v>0</v>
      </c>
      <c r="G3918">
        <v>62</v>
      </c>
      <c r="H3918" t="s">
        <v>11377</v>
      </c>
      <c r="I3918">
        <v>526.6875</v>
      </c>
      <c r="J3918" s="3">
        <f t="shared" si="61"/>
        <v>43746.799225254632</v>
      </c>
    </row>
    <row r="3919" spans="1:10" x14ac:dyDescent="0.25">
      <c r="A3919" s="1" t="s">
        <v>3918</v>
      </c>
      <c r="B3919">
        <v>393.75</v>
      </c>
      <c r="C3919">
        <v>20.531590000000001</v>
      </c>
      <c r="D3919">
        <v>64</v>
      </c>
      <c r="E3919">
        <v>0</v>
      </c>
      <c r="F3919">
        <v>0</v>
      </c>
      <c r="G3919">
        <v>67</v>
      </c>
      <c r="H3919" t="s">
        <v>11378</v>
      </c>
      <c r="I3919">
        <v>526.6875</v>
      </c>
      <c r="J3919" s="3">
        <f t="shared" si="61"/>
        <v>43746.799296770834</v>
      </c>
    </row>
    <row r="3920" spans="1:10" x14ac:dyDescent="0.25">
      <c r="A3920" s="1" t="s">
        <v>3919</v>
      </c>
      <c r="B3920">
        <v>393.75</v>
      </c>
      <c r="C3920">
        <v>20.584240000000001</v>
      </c>
      <c r="D3920">
        <v>64</v>
      </c>
      <c r="E3920">
        <v>0</v>
      </c>
      <c r="F3920">
        <v>0</v>
      </c>
      <c r="G3920">
        <v>66</v>
      </c>
      <c r="H3920" t="s">
        <v>11379</v>
      </c>
      <c r="I3920">
        <v>526.6875</v>
      </c>
      <c r="J3920" s="3">
        <f t="shared" si="61"/>
        <v>43746.799368391199</v>
      </c>
    </row>
    <row r="3921" spans="1:10" x14ac:dyDescent="0.25">
      <c r="A3921" s="1" t="s">
        <v>3920</v>
      </c>
      <c r="B3921">
        <v>412.5</v>
      </c>
      <c r="C3921">
        <v>20.584240000000001</v>
      </c>
      <c r="D3921">
        <v>65</v>
      </c>
      <c r="E3921">
        <v>0</v>
      </c>
      <c r="F3921">
        <v>0</v>
      </c>
      <c r="G3921">
        <v>59</v>
      </c>
      <c r="H3921" t="s">
        <v>11380</v>
      </c>
      <c r="I3921">
        <v>532.125</v>
      </c>
      <c r="J3921" s="3">
        <f t="shared" si="61"/>
        <v>43746.799439965274</v>
      </c>
    </row>
    <row r="3922" spans="1:10" x14ac:dyDescent="0.25">
      <c r="A3922" s="1" t="s">
        <v>3921</v>
      </c>
      <c r="B3922">
        <v>393.75</v>
      </c>
      <c r="C3922">
        <v>20.584240000000001</v>
      </c>
      <c r="D3922">
        <v>64</v>
      </c>
      <c r="E3922">
        <v>0</v>
      </c>
      <c r="F3922">
        <v>0</v>
      </c>
      <c r="G3922">
        <v>64</v>
      </c>
      <c r="H3922" t="s">
        <v>11381</v>
      </c>
      <c r="I3922">
        <v>526.6875</v>
      </c>
      <c r="J3922" s="3">
        <f t="shared" si="61"/>
        <v>43746.799523182868</v>
      </c>
    </row>
    <row r="3923" spans="1:10" x14ac:dyDescent="0.25">
      <c r="A3923" s="1" t="s">
        <v>3922</v>
      </c>
      <c r="B3923">
        <v>393.75</v>
      </c>
      <c r="C3923">
        <v>20.584240000000001</v>
      </c>
      <c r="D3923">
        <v>64</v>
      </c>
      <c r="E3923">
        <v>0</v>
      </c>
      <c r="F3923">
        <v>0</v>
      </c>
      <c r="G3923">
        <v>60</v>
      </c>
      <c r="H3923" t="s">
        <v>11382</v>
      </c>
      <c r="I3923">
        <v>526.6875</v>
      </c>
      <c r="J3923" s="3">
        <f t="shared" si="61"/>
        <v>43746.799594942124</v>
      </c>
    </row>
    <row r="3924" spans="1:10" x14ac:dyDescent="0.25">
      <c r="A3924" s="1" t="s">
        <v>3923</v>
      </c>
      <c r="B3924">
        <v>412.5</v>
      </c>
      <c r="C3924">
        <v>20.584240000000001</v>
      </c>
      <c r="D3924">
        <v>65</v>
      </c>
      <c r="E3924">
        <v>0</v>
      </c>
      <c r="F3924">
        <v>0</v>
      </c>
      <c r="G3924">
        <v>65</v>
      </c>
      <c r="H3924" t="s">
        <v>11383</v>
      </c>
      <c r="I3924">
        <v>532.3125</v>
      </c>
      <c r="J3924" s="3">
        <f t="shared" si="61"/>
        <v>43746.799678726849</v>
      </c>
    </row>
    <row r="3925" spans="1:10" x14ac:dyDescent="0.25">
      <c r="A3925" s="1" t="s">
        <v>3924</v>
      </c>
      <c r="B3925">
        <v>393.75</v>
      </c>
      <c r="C3925">
        <v>20.584240000000001</v>
      </c>
      <c r="D3925">
        <v>65</v>
      </c>
      <c r="E3925">
        <v>0</v>
      </c>
      <c r="F3925">
        <v>0</v>
      </c>
      <c r="G3925">
        <v>63</v>
      </c>
      <c r="H3925" t="s">
        <v>11384</v>
      </c>
      <c r="I3925">
        <v>526.6875</v>
      </c>
      <c r="J3925" s="3">
        <f t="shared" si="61"/>
        <v>43746.799750011567</v>
      </c>
    </row>
    <row r="3926" spans="1:10" x14ac:dyDescent="0.25">
      <c r="A3926" s="1" t="s">
        <v>3925</v>
      </c>
      <c r="B3926">
        <v>393.75</v>
      </c>
      <c r="C3926">
        <v>20.584240000000001</v>
      </c>
      <c r="D3926">
        <v>65</v>
      </c>
      <c r="E3926">
        <v>0</v>
      </c>
      <c r="F3926">
        <v>0</v>
      </c>
      <c r="G3926">
        <v>55</v>
      </c>
      <c r="H3926" t="s">
        <v>11385</v>
      </c>
      <c r="I3926">
        <v>526.6875</v>
      </c>
      <c r="J3926" s="3">
        <f t="shared" si="61"/>
        <v>43746.799821331013</v>
      </c>
    </row>
    <row r="3927" spans="1:10" x14ac:dyDescent="0.25">
      <c r="A3927" s="1" t="s">
        <v>3926</v>
      </c>
      <c r="B3927">
        <v>393.75</v>
      </c>
      <c r="C3927">
        <v>20.584240000000001</v>
      </c>
      <c r="D3927">
        <v>65</v>
      </c>
      <c r="E3927">
        <v>0</v>
      </c>
      <c r="F3927">
        <v>0</v>
      </c>
      <c r="G3927">
        <v>62</v>
      </c>
      <c r="H3927" t="s">
        <v>11386</v>
      </c>
      <c r="I3927">
        <v>526.6875</v>
      </c>
      <c r="J3927" s="3">
        <f t="shared" si="61"/>
        <v>43746.7998930787</v>
      </c>
    </row>
    <row r="3928" spans="1:10" x14ac:dyDescent="0.25">
      <c r="A3928" s="1" t="s">
        <v>3927</v>
      </c>
      <c r="B3928">
        <v>393.75</v>
      </c>
      <c r="C3928">
        <v>20.584240000000001</v>
      </c>
      <c r="D3928">
        <v>66</v>
      </c>
      <c r="E3928">
        <v>0</v>
      </c>
      <c r="F3928">
        <v>0</v>
      </c>
      <c r="G3928">
        <v>64</v>
      </c>
      <c r="H3928" t="s">
        <v>11387</v>
      </c>
      <c r="I3928">
        <v>526.5</v>
      </c>
      <c r="J3928" s="3">
        <f t="shared" si="61"/>
        <v>43746.799964722224</v>
      </c>
    </row>
    <row r="3929" spans="1:10" x14ac:dyDescent="0.25">
      <c r="A3929" s="1" t="s">
        <v>3928</v>
      </c>
      <c r="B3929">
        <v>393.75</v>
      </c>
      <c r="C3929">
        <v>20.584240000000001</v>
      </c>
      <c r="D3929">
        <v>66</v>
      </c>
      <c r="E3929">
        <v>0</v>
      </c>
      <c r="F3929">
        <v>0</v>
      </c>
      <c r="G3929">
        <v>65</v>
      </c>
      <c r="H3929" t="s">
        <v>11388</v>
      </c>
      <c r="I3929">
        <v>526.6875</v>
      </c>
      <c r="J3929" s="3">
        <f t="shared" si="61"/>
        <v>43746.800036238426</v>
      </c>
    </row>
    <row r="3930" spans="1:10" x14ac:dyDescent="0.25">
      <c r="A3930" s="1" t="s">
        <v>3929</v>
      </c>
      <c r="B3930">
        <v>393.75</v>
      </c>
      <c r="C3930">
        <v>20.584240000000001</v>
      </c>
      <c r="D3930">
        <v>67</v>
      </c>
      <c r="E3930">
        <v>0</v>
      </c>
      <c r="F3930">
        <v>0</v>
      </c>
      <c r="G3930">
        <v>71</v>
      </c>
      <c r="H3930" t="s">
        <v>11389</v>
      </c>
      <c r="I3930">
        <v>526.6875</v>
      </c>
      <c r="J3930" s="3">
        <f t="shared" si="61"/>
        <v>43746.800119502317</v>
      </c>
    </row>
    <row r="3931" spans="1:10" x14ac:dyDescent="0.25">
      <c r="A3931" s="1" t="s">
        <v>3930</v>
      </c>
      <c r="B3931">
        <v>393.75</v>
      </c>
      <c r="C3931">
        <v>20.584240000000001</v>
      </c>
      <c r="D3931">
        <v>66</v>
      </c>
      <c r="E3931">
        <v>0</v>
      </c>
      <c r="F3931">
        <v>0</v>
      </c>
      <c r="G3931">
        <v>65</v>
      </c>
      <c r="H3931" t="s">
        <v>11390</v>
      </c>
      <c r="I3931">
        <v>526.6875</v>
      </c>
      <c r="J3931" s="3">
        <f t="shared" si="61"/>
        <v>43746.800191377311</v>
      </c>
    </row>
    <row r="3932" spans="1:10" x14ac:dyDescent="0.25">
      <c r="A3932" s="1" t="s">
        <v>3931</v>
      </c>
      <c r="B3932">
        <v>393.75</v>
      </c>
      <c r="C3932">
        <v>20.584240000000001</v>
      </c>
      <c r="D3932">
        <v>65</v>
      </c>
      <c r="E3932">
        <v>0</v>
      </c>
      <c r="F3932">
        <v>0</v>
      </c>
      <c r="G3932">
        <v>61</v>
      </c>
      <c r="H3932" t="s">
        <v>11391</v>
      </c>
      <c r="I3932">
        <v>526.5</v>
      </c>
      <c r="J3932" s="3">
        <f t="shared" si="61"/>
        <v>43746.800274837959</v>
      </c>
    </row>
    <row r="3933" spans="1:10" x14ac:dyDescent="0.25">
      <c r="A3933" s="1" t="s">
        <v>3932</v>
      </c>
      <c r="B3933">
        <v>393.75</v>
      </c>
      <c r="C3933">
        <v>20.584240000000001</v>
      </c>
      <c r="D3933">
        <v>65</v>
      </c>
      <c r="E3933">
        <v>0</v>
      </c>
      <c r="F3933">
        <v>0</v>
      </c>
      <c r="G3933">
        <v>62</v>
      </c>
      <c r="H3933" t="s">
        <v>11392</v>
      </c>
      <c r="I3933">
        <v>526.6875</v>
      </c>
      <c r="J3933" s="3">
        <f t="shared" si="61"/>
        <v>43746.800346365737</v>
      </c>
    </row>
    <row r="3934" spans="1:10" x14ac:dyDescent="0.25">
      <c r="A3934" s="1" t="s">
        <v>3933</v>
      </c>
      <c r="B3934">
        <v>393.75</v>
      </c>
      <c r="C3934">
        <v>20.531590000000001</v>
      </c>
      <c r="D3934">
        <v>65</v>
      </c>
      <c r="E3934">
        <v>0</v>
      </c>
      <c r="F3934">
        <v>0</v>
      </c>
      <c r="G3934">
        <v>68</v>
      </c>
      <c r="H3934" t="s">
        <v>11393</v>
      </c>
      <c r="I3934">
        <v>526.6875</v>
      </c>
      <c r="J3934" s="3">
        <f t="shared" si="61"/>
        <v>43746.800418009261</v>
      </c>
    </row>
    <row r="3935" spans="1:10" x14ac:dyDescent="0.25">
      <c r="A3935" s="1" t="s">
        <v>3934</v>
      </c>
      <c r="B3935">
        <v>393.75</v>
      </c>
      <c r="C3935">
        <v>20.584240000000001</v>
      </c>
      <c r="D3935">
        <v>69</v>
      </c>
      <c r="E3935">
        <v>0</v>
      </c>
      <c r="F3935">
        <v>0</v>
      </c>
      <c r="G3935">
        <v>69</v>
      </c>
      <c r="H3935" t="s">
        <v>11394</v>
      </c>
      <c r="I3935">
        <v>526.6875</v>
      </c>
      <c r="J3935" s="3">
        <f t="shared" si="61"/>
        <v>43746.800501111109</v>
      </c>
    </row>
    <row r="3936" spans="1:10" x14ac:dyDescent="0.25">
      <c r="A3936" s="1" t="s">
        <v>3935</v>
      </c>
      <c r="B3936">
        <v>393.75</v>
      </c>
      <c r="C3936">
        <v>20.584240000000001</v>
      </c>
      <c r="D3936">
        <v>69</v>
      </c>
      <c r="E3936">
        <v>0</v>
      </c>
      <c r="F3936">
        <v>0</v>
      </c>
      <c r="G3936">
        <v>60</v>
      </c>
      <c r="H3936" t="s">
        <v>11395</v>
      </c>
      <c r="I3936">
        <v>526.6875</v>
      </c>
      <c r="J3936" s="3">
        <f t="shared" si="61"/>
        <v>43746.800572754626</v>
      </c>
    </row>
    <row r="3937" spans="1:10" x14ac:dyDescent="0.25">
      <c r="A3937" s="1" t="s">
        <v>3936</v>
      </c>
      <c r="B3937">
        <v>393.75</v>
      </c>
      <c r="C3937">
        <v>20.584240000000001</v>
      </c>
      <c r="D3937">
        <v>66</v>
      </c>
      <c r="E3937">
        <v>0</v>
      </c>
      <c r="F3937">
        <v>0</v>
      </c>
      <c r="G3937">
        <v>67</v>
      </c>
      <c r="H3937" t="s">
        <v>11396</v>
      </c>
      <c r="I3937">
        <v>526.6875</v>
      </c>
      <c r="J3937" s="3">
        <f t="shared" si="61"/>
        <v>43746.800656539352</v>
      </c>
    </row>
    <row r="3938" spans="1:10" x14ac:dyDescent="0.25">
      <c r="A3938" s="1" t="s">
        <v>3937</v>
      </c>
      <c r="B3938">
        <v>393.75</v>
      </c>
      <c r="C3938">
        <v>20.584240000000001</v>
      </c>
      <c r="D3938">
        <v>67</v>
      </c>
      <c r="E3938">
        <v>0</v>
      </c>
      <c r="F3938">
        <v>0</v>
      </c>
      <c r="G3938">
        <v>63</v>
      </c>
      <c r="H3938" t="s">
        <v>11397</v>
      </c>
      <c r="I3938">
        <v>526.5</v>
      </c>
      <c r="J3938" s="3">
        <f t="shared" si="61"/>
        <v>43746.800739976847</v>
      </c>
    </row>
    <row r="3939" spans="1:10" x14ac:dyDescent="0.25">
      <c r="A3939" s="1" t="s">
        <v>3938</v>
      </c>
      <c r="B3939">
        <v>393.75</v>
      </c>
      <c r="C3939">
        <v>20.584240000000001</v>
      </c>
      <c r="D3939">
        <v>64</v>
      </c>
      <c r="E3939">
        <v>0</v>
      </c>
      <c r="F3939">
        <v>0</v>
      </c>
      <c r="G3939">
        <v>63</v>
      </c>
      <c r="H3939" t="s">
        <v>11398</v>
      </c>
      <c r="I3939">
        <v>526.6875</v>
      </c>
      <c r="J3939" s="3">
        <f t="shared" si="61"/>
        <v>43746.80082319444</v>
      </c>
    </row>
    <row r="3940" spans="1:10" x14ac:dyDescent="0.25">
      <c r="A3940" s="1" t="s">
        <v>3939</v>
      </c>
      <c r="B3940">
        <v>393.75</v>
      </c>
      <c r="C3940">
        <v>20.584240000000001</v>
      </c>
      <c r="D3940">
        <v>64</v>
      </c>
      <c r="E3940">
        <v>0</v>
      </c>
      <c r="F3940">
        <v>0</v>
      </c>
      <c r="G3940">
        <v>71</v>
      </c>
      <c r="H3940" t="s">
        <v>11399</v>
      </c>
      <c r="I3940">
        <v>526.6875</v>
      </c>
      <c r="J3940" s="3">
        <f t="shared" si="61"/>
        <v>43746.800894953696</v>
      </c>
    </row>
    <row r="3941" spans="1:10" x14ac:dyDescent="0.25">
      <c r="A3941" s="1" t="s">
        <v>3940</v>
      </c>
      <c r="B3941">
        <v>393.75</v>
      </c>
      <c r="C3941">
        <v>20.584240000000001</v>
      </c>
      <c r="D3941">
        <v>65</v>
      </c>
      <c r="E3941">
        <v>0</v>
      </c>
      <c r="F3941">
        <v>0</v>
      </c>
      <c r="G3941">
        <v>70</v>
      </c>
      <c r="H3941" t="s">
        <v>11400</v>
      </c>
      <c r="I3941">
        <v>526.6875</v>
      </c>
      <c r="J3941" s="3">
        <f t="shared" si="61"/>
        <v>43746.800978761567</v>
      </c>
    </row>
    <row r="3942" spans="1:10" x14ac:dyDescent="0.25">
      <c r="A3942" s="1" t="s">
        <v>3941</v>
      </c>
      <c r="B3942">
        <v>393.75</v>
      </c>
      <c r="C3942">
        <v>20.584240000000001</v>
      </c>
      <c r="D3942">
        <v>65</v>
      </c>
      <c r="E3942">
        <v>0</v>
      </c>
      <c r="F3942">
        <v>0</v>
      </c>
      <c r="G3942">
        <v>77</v>
      </c>
      <c r="H3942" t="s">
        <v>11401</v>
      </c>
      <c r="I3942">
        <v>526.6875</v>
      </c>
      <c r="J3942" s="3">
        <f t="shared" si="61"/>
        <v>43746.801050046291</v>
      </c>
    </row>
    <row r="3943" spans="1:10" x14ac:dyDescent="0.25">
      <c r="A3943" s="1" t="s">
        <v>3942</v>
      </c>
      <c r="B3943">
        <v>434.375</v>
      </c>
      <c r="C3943">
        <v>20.584240000000001</v>
      </c>
      <c r="D3943">
        <v>65</v>
      </c>
      <c r="E3943">
        <v>0</v>
      </c>
      <c r="F3943">
        <v>0</v>
      </c>
      <c r="G3943">
        <v>71</v>
      </c>
      <c r="H3943" t="s">
        <v>11402</v>
      </c>
      <c r="I3943">
        <v>539.25</v>
      </c>
      <c r="J3943" s="3">
        <f t="shared" si="61"/>
        <v>43746.801121712961</v>
      </c>
    </row>
    <row r="3944" spans="1:10" x14ac:dyDescent="0.25">
      <c r="A3944" s="1" t="s">
        <v>3943</v>
      </c>
      <c r="B3944">
        <v>393.75</v>
      </c>
      <c r="C3944">
        <v>20.584240000000001</v>
      </c>
      <c r="D3944">
        <v>66</v>
      </c>
      <c r="E3944">
        <v>0</v>
      </c>
      <c r="F3944">
        <v>0</v>
      </c>
      <c r="G3944">
        <v>71</v>
      </c>
      <c r="H3944" t="s">
        <v>11403</v>
      </c>
      <c r="I3944">
        <v>526.6875</v>
      </c>
      <c r="J3944" s="3">
        <f t="shared" si="61"/>
        <v>43746.801204814816</v>
      </c>
    </row>
    <row r="3945" spans="1:10" x14ac:dyDescent="0.25">
      <c r="A3945" s="1" t="s">
        <v>3944</v>
      </c>
      <c r="B3945">
        <v>393.75</v>
      </c>
      <c r="C3945">
        <v>20.584240000000001</v>
      </c>
      <c r="D3945">
        <v>66</v>
      </c>
      <c r="E3945">
        <v>0</v>
      </c>
      <c r="F3945">
        <v>0</v>
      </c>
      <c r="G3945">
        <v>74</v>
      </c>
      <c r="H3945" t="s">
        <v>11404</v>
      </c>
      <c r="I3945">
        <v>526.6875</v>
      </c>
      <c r="J3945" s="3">
        <f t="shared" si="61"/>
        <v>43746.801276574071</v>
      </c>
    </row>
    <row r="3946" spans="1:10" x14ac:dyDescent="0.25">
      <c r="A3946" s="1" t="s">
        <v>3945</v>
      </c>
      <c r="B3946">
        <v>393.75</v>
      </c>
      <c r="C3946">
        <v>20.531590000000001</v>
      </c>
      <c r="D3946">
        <v>66</v>
      </c>
      <c r="E3946">
        <v>0</v>
      </c>
      <c r="F3946">
        <v>0</v>
      </c>
      <c r="G3946">
        <v>67</v>
      </c>
      <c r="H3946" t="s">
        <v>11405</v>
      </c>
      <c r="I3946">
        <v>526.6875</v>
      </c>
      <c r="J3946" s="3">
        <f t="shared" si="61"/>
        <v>43746.801360231482</v>
      </c>
    </row>
    <row r="3947" spans="1:10" x14ac:dyDescent="0.25">
      <c r="A3947" s="1" t="s">
        <v>3946</v>
      </c>
      <c r="B3947">
        <v>393.75</v>
      </c>
      <c r="C3947">
        <v>20.584240000000001</v>
      </c>
      <c r="D3947">
        <v>67</v>
      </c>
      <c r="E3947">
        <v>0</v>
      </c>
      <c r="F3947">
        <v>0</v>
      </c>
      <c r="G3947">
        <v>72</v>
      </c>
      <c r="H3947" t="s">
        <v>11406</v>
      </c>
      <c r="I3947">
        <v>526.6875</v>
      </c>
      <c r="J3947" s="3">
        <f t="shared" si="61"/>
        <v>43746.801443692129</v>
      </c>
    </row>
    <row r="3948" spans="1:10" x14ac:dyDescent="0.25">
      <c r="A3948" s="1" t="s">
        <v>3947</v>
      </c>
      <c r="B3948">
        <v>393.75</v>
      </c>
      <c r="C3948">
        <v>20.584240000000001</v>
      </c>
      <c r="D3948">
        <v>65</v>
      </c>
      <c r="E3948">
        <v>0</v>
      </c>
      <c r="F3948">
        <v>0</v>
      </c>
      <c r="G3948">
        <v>74</v>
      </c>
      <c r="H3948" t="s">
        <v>11407</v>
      </c>
      <c r="I3948">
        <v>526.6875</v>
      </c>
      <c r="J3948" s="3">
        <f t="shared" si="61"/>
        <v>43746.801526921299</v>
      </c>
    </row>
    <row r="3949" spans="1:10" x14ac:dyDescent="0.25">
      <c r="A3949" s="1" t="s">
        <v>3948</v>
      </c>
      <c r="B3949">
        <v>393.75</v>
      </c>
      <c r="C3949">
        <v>20.584240000000001</v>
      </c>
      <c r="D3949">
        <v>66</v>
      </c>
      <c r="E3949">
        <v>0</v>
      </c>
      <c r="F3949">
        <v>0</v>
      </c>
      <c r="G3949">
        <v>61</v>
      </c>
      <c r="H3949" t="s">
        <v>11408</v>
      </c>
      <c r="I3949">
        <v>526.6875</v>
      </c>
      <c r="J3949" s="3">
        <f t="shared" si="61"/>
        <v>43746.801610601848</v>
      </c>
    </row>
    <row r="3950" spans="1:10" x14ac:dyDescent="0.25">
      <c r="A3950" s="1" t="s">
        <v>3949</v>
      </c>
      <c r="B3950">
        <v>393.75</v>
      </c>
      <c r="C3950">
        <v>20.584240000000001</v>
      </c>
      <c r="D3950">
        <v>66</v>
      </c>
      <c r="E3950">
        <v>0</v>
      </c>
      <c r="F3950">
        <v>0</v>
      </c>
      <c r="G3950">
        <v>67</v>
      </c>
      <c r="H3950" t="s">
        <v>11409</v>
      </c>
      <c r="I3950">
        <v>526.5</v>
      </c>
      <c r="J3950" s="3">
        <f t="shared" si="61"/>
        <v>43746.801694270827</v>
      </c>
    </row>
    <row r="3951" spans="1:10" x14ac:dyDescent="0.25">
      <c r="A3951" s="1" t="s">
        <v>3950</v>
      </c>
      <c r="B3951">
        <v>412.5</v>
      </c>
      <c r="C3951">
        <v>20.584240000000001</v>
      </c>
      <c r="D3951">
        <v>66</v>
      </c>
      <c r="E3951">
        <v>0</v>
      </c>
      <c r="F3951">
        <v>0</v>
      </c>
      <c r="G3951">
        <v>68</v>
      </c>
      <c r="H3951" t="s">
        <v>11410</v>
      </c>
      <c r="I3951">
        <v>532.3125</v>
      </c>
      <c r="J3951" s="3">
        <f t="shared" si="61"/>
        <v>43746.801765682867</v>
      </c>
    </row>
    <row r="3952" spans="1:10" x14ac:dyDescent="0.25">
      <c r="A3952" s="1" t="s">
        <v>3951</v>
      </c>
      <c r="B3952">
        <v>393.75</v>
      </c>
      <c r="C3952">
        <v>20.584240000000001</v>
      </c>
      <c r="D3952">
        <v>65</v>
      </c>
      <c r="E3952">
        <v>0</v>
      </c>
      <c r="F3952">
        <v>0</v>
      </c>
      <c r="G3952">
        <v>65</v>
      </c>
      <c r="H3952" t="s">
        <v>11411</v>
      </c>
      <c r="I3952">
        <v>526.6875</v>
      </c>
      <c r="J3952" s="3">
        <f t="shared" si="61"/>
        <v>43746.801849131945</v>
      </c>
    </row>
    <row r="3953" spans="1:10" x14ac:dyDescent="0.25">
      <c r="A3953" s="1" t="s">
        <v>3952</v>
      </c>
      <c r="B3953">
        <v>393.75</v>
      </c>
      <c r="C3953">
        <v>20.584240000000001</v>
      </c>
      <c r="D3953">
        <v>65</v>
      </c>
      <c r="E3953">
        <v>0</v>
      </c>
      <c r="F3953">
        <v>0</v>
      </c>
      <c r="G3953">
        <v>69</v>
      </c>
      <c r="H3953" t="s">
        <v>11412</v>
      </c>
      <c r="I3953">
        <v>526.6875</v>
      </c>
      <c r="J3953" s="3">
        <f t="shared" si="61"/>
        <v>43746.80193256944</v>
      </c>
    </row>
    <row r="3954" spans="1:10" x14ac:dyDescent="0.25">
      <c r="A3954" s="1" t="s">
        <v>3953</v>
      </c>
      <c r="B3954">
        <v>393.75</v>
      </c>
      <c r="C3954">
        <v>20.584240000000001</v>
      </c>
      <c r="D3954">
        <v>66</v>
      </c>
      <c r="E3954">
        <v>0</v>
      </c>
      <c r="F3954">
        <v>0</v>
      </c>
      <c r="G3954">
        <v>69</v>
      </c>
      <c r="H3954" t="s">
        <v>11413</v>
      </c>
      <c r="I3954">
        <v>526.6875</v>
      </c>
      <c r="J3954" s="3">
        <f t="shared" si="61"/>
        <v>43746.802015810179</v>
      </c>
    </row>
    <row r="3955" spans="1:10" x14ac:dyDescent="0.25">
      <c r="A3955" s="1" t="s">
        <v>3954</v>
      </c>
      <c r="B3955">
        <v>393.75</v>
      </c>
      <c r="C3955">
        <v>20.584240000000001</v>
      </c>
      <c r="D3955">
        <v>66</v>
      </c>
      <c r="E3955">
        <v>0</v>
      </c>
      <c r="F3955">
        <v>0</v>
      </c>
      <c r="G3955">
        <v>64</v>
      </c>
      <c r="H3955" t="s">
        <v>11414</v>
      </c>
      <c r="I3955">
        <v>526.6875</v>
      </c>
      <c r="J3955" s="3">
        <f t="shared" si="61"/>
        <v>43746.802103425922</v>
      </c>
    </row>
    <row r="3956" spans="1:10" x14ac:dyDescent="0.25">
      <c r="A3956" s="1" t="s">
        <v>3955</v>
      </c>
      <c r="B3956">
        <v>393.75</v>
      </c>
      <c r="C3956">
        <v>20.584240000000001</v>
      </c>
      <c r="D3956">
        <v>65</v>
      </c>
      <c r="E3956">
        <v>0</v>
      </c>
      <c r="F3956">
        <v>0</v>
      </c>
      <c r="G3956">
        <v>66</v>
      </c>
      <c r="H3956" t="s">
        <v>11415</v>
      </c>
      <c r="I3956">
        <v>526.6875</v>
      </c>
      <c r="J3956" s="3">
        <f t="shared" si="61"/>
        <v>43746.802183148146</v>
      </c>
    </row>
    <row r="3957" spans="1:10" x14ac:dyDescent="0.25">
      <c r="A3957" s="1" t="s">
        <v>3956</v>
      </c>
      <c r="B3957">
        <v>393.75</v>
      </c>
      <c r="C3957">
        <v>20.531590000000001</v>
      </c>
      <c r="D3957">
        <v>65</v>
      </c>
      <c r="E3957">
        <v>0</v>
      </c>
      <c r="F3957">
        <v>0</v>
      </c>
      <c r="G3957">
        <v>61</v>
      </c>
      <c r="H3957" t="s">
        <v>11416</v>
      </c>
      <c r="I3957">
        <v>526.6875</v>
      </c>
      <c r="J3957" s="3">
        <f t="shared" si="61"/>
        <v>43746.802254571761</v>
      </c>
    </row>
    <row r="3958" spans="1:10" x14ac:dyDescent="0.25">
      <c r="A3958" s="1" t="s">
        <v>3957</v>
      </c>
      <c r="B3958">
        <v>393.75</v>
      </c>
      <c r="C3958">
        <v>20.584240000000001</v>
      </c>
      <c r="D3958">
        <v>66</v>
      </c>
      <c r="E3958">
        <v>0</v>
      </c>
      <c r="F3958">
        <v>0</v>
      </c>
      <c r="G3958">
        <v>66</v>
      </c>
      <c r="H3958" t="s">
        <v>11417</v>
      </c>
      <c r="I3958">
        <v>526.5</v>
      </c>
      <c r="J3958" s="3">
        <f t="shared" si="61"/>
        <v>43746.802338020832</v>
      </c>
    </row>
    <row r="3959" spans="1:10" x14ac:dyDescent="0.25">
      <c r="A3959" s="1" t="s">
        <v>3958</v>
      </c>
      <c r="B3959">
        <v>393.75</v>
      </c>
      <c r="C3959">
        <v>20.584240000000001</v>
      </c>
      <c r="D3959">
        <v>66</v>
      </c>
      <c r="E3959">
        <v>0</v>
      </c>
      <c r="F3959">
        <v>0</v>
      </c>
      <c r="G3959">
        <v>63</v>
      </c>
      <c r="H3959" t="s">
        <v>11418</v>
      </c>
      <c r="I3959">
        <v>526.6875</v>
      </c>
      <c r="J3959" s="3">
        <f t="shared" si="61"/>
        <v>43746.802421585649</v>
      </c>
    </row>
    <row r="3960" spans="1:10" x14ac:dyDescent="0.25">
      <c r="A3960" s="1" t="s">
        <v>3959</v>
      </c>
      <c r="B3960">
        <v>393.75</v>
      </c>
      <c r="C3960">
        <v>20.531590000000001</v>
      </c>
      <c r="D3960">
        <v>66</v>
      </c>
      <c r="E3960">
        <v>0</v>
      </c>
      <c r="F3960">
        <v>0</v>
      </c>
      <c r="G3960">
        <v>59</v>
      </c>
      <c r="H3960" t="s">
        <v>11419</v>
      </c>
      <c r="I3960">
        <v>526.6875</v>
      </c>
      <c r="J3960" s="3">
        <f t="shared" si="61"/>
        <v>43746.802505497682</v>
      </c>
    </row>
    <row r="3961" spans="1:10" x14ac:dyDescent="0.25">
      <c r="A3961" s="1" t="s">
        <v>3960</v>
      </c>
      <c r="B3961">
        <v>418.75</v>
      </c>
      <c r="C3961">
        <v>20.584240000000001</v>
      </c>
      <c r="D3961">
        <v>66</v>
      </c>
      <c r="E3961">
        <v>0</v>
      </c>
      <c r="F3961">
        <v>0</v>
      </c>
      <c r="G3961">
        <v>70</v>
      </c>
      <c r="H3961" t="s">
        <v>11420</v>
      </c>
      <c r="I3961">
        <v>534</v>
      </c>
      <c r="J3961" s="3">
        <f t="shared" si="61"/>
        <v>43746.802576319438</v>
      </c>
    </row>
    <row r="3962" spans="1:10" x14ac:dyDescent="0.25">
      <c r="A3962" s="1" t="s">
        <v>3961</v>
      </c>
      <c r="B3962">
        <v>393.75</v>
      </c>
      <c r="C3962">
        <v>20.584240000000001</v>
      </c>
      <c r="D3962">
        <v>65</v>
      </c>
      <c r="E3962">
        <v>0</v>
      </c>
      <c r="F3962">
        <v>0</v>
      </c>
      <c r="G3962">
        <v>69</v>
      </c>
      <c r="H3962" t="s">
        <v>11421</v>
      </c>
      <c r="I3962">
        <v>526.6875</v>
      </c>
      <c r="J3962" s="3">
        <f t="shared" si="61"/>
        <v>43746.802660243055</v>
      </c>
    </row>
    <row r="3963" spans="1:10" x14ac:dyDescent="0.25">
      <c r="A3963" s="1" t="s">
        <v>3962</v>
      </c>
      <c r="B3963">
        <v>393.75</v>
      </c>
      <c r="C3963">
        <v>20.584240000000001</v>
      </c>
      <c r="D3963">
        <v>64</v>
      </c>
      <c r="E3963">
        <v>0</v>
      </c>
      <c r="F3963">
        <v>0</v>
      </c>
      <c r="G3963">
        <v>65</v>
      </c>
      <c r="H3963" t="s">
        <v>11422</v>
      </c>
      <c r="I3963">
        <v>526.6875</v>
      </c>
      <c r="J3963" s="3">
        <f t="shared" si="61"/>
        <v>43746.802755543984</v>
      </c>
    </row>
    <row r="3964" spans="1:10" x14ac:dyDescent="0.25">
      <c r="A3964" s="1" t="s">
        <v>3963</v>
      </c>
      <c r="B3964">
        <v>393.75</v>
      </c>
      <c r="C3964">
        <v>20.584240000000001</v>
      </c>
      <c r="D3964">
        <v>64</v>
      </c>
      <c r="E3964">
        <v>0</v>
      </c>
      <c r="F3964">
        <v>0</v>
      </c>
      <c r="G3964">
        <v>60</v>
      </c>
      <c r="H3964" t="s">
        <v>11423</v>
      </c>
      <c r="I3964">
        <v>526.6875</v>
      </c>
      <c r="J3964" s="3">
        <f t="shared" si="61"/>
        <v>43746.802841932869</v>
      </c>
    </row>
    <row r="3965" spans="1:10" x14ac:dyDescent="0.25">
      <c r="A3965" s="1" t="s">
        <v>3964</v>
      </c>
      <c r="B3965">
        <v>393.75</v>
      </c>
      <c r="C3965">
        <v>20.584240000000001</v>
      </c>
      <c r="D3965">
        <v>64</v>
      </c>
      <c r="E3965">
        <v>0</v>
      </c>
      <c r="F3965">
        <v>0</v>
      </c>
      <c r="G3965">
        <v>70</v>
      </c>
      <c r="H3965" t="s">
        <v>11424</v>
      </c>
      <c r="I3965">
        <v>526.5</v>
      </c>
      <c r="J3965" s="3">
        <f t="shared" si="61"/>
        <v>43746.802922569441</v>
      </c>
    </row>
    <row r="3966" spans="1:10" x14ac:dyDescent="0.25">
      <c r="A3966" s="1" t="s">
        <v>3965</v>
      </c>
      <c r="B3966">
        <v>393.75</v>
      </c>
      <c r="C3966">
        <v>20.584240000000001</v>
      </c>
      <c r="D3966">
        <v>61</v>
      </c>
      <c r="E3966">
        <v>0</v>
      </c>
      <c r="F3966">
        <v>0</v>
      </c>
      <c r="G3966">
        <v>62</v>
      </c>
      <c r="H3966" t="s">
        <v>11425</v>
      </c>
      <c r="I3966">
        <v>526.6875</v>
      </c>
      <c r="J3966" s="3">
        <f t="shared" si="61"/>
        <v>43746.803006018519</v>
      </c>
    </row>
    <row r="3967" spans="1:10" x14ac:dyDescent="0.25">
      <c r="A3967" s="1" t="s">
        <v>3966</v>
      </c>
      <c r="B3967">
        <v>393.75</v>
      </c>
      <c r="C3967">
        <v>20.584240000000001</v>
      </c>
      <c r="D3967">
        <v>61</v>
      </c>
      <c r="E3967">
        <v>0</v>
      </c>
      <c r="F3967">
        <v>0</v>
      </c>
      <c r="G3967">
        <v>58</v>
      </c>
      <c r="H3967" t="s">
        <v>11426</v>
      </c>
      <c r="I3967">
        <v>526.5</v>
      </c>
      <c r="J3967" s="3">
        <f t="shared" si="61"/>
        <v>43746.803077557866</v>
      </c>
    </row>
    <row r="3968" spans="1:10" x14ac:dyDescent="0.25">
      <c r="A3968" s="1" t="s">
        <v>3967</v>
      </c>
      <c r="B3968">
        <v>393.75</v>
      </c>
      <c r="C3968">
        <v>20.584240000000001</v>
      </c>
      <c r="D3968">
        <v>62</v>
      </c>
      <c r="E3968">
        <v>0</v>
      </c>
      <c r="F3968">
        <v>0</v>
      </c>
      <c r="G3968">
        <v>64</v>
      </c>
      <c r="H3968" t="s">
        <v>11427</v>
      </c>
      <c r="I3968">
        <v>526.6875</v>
      </c>
      <c r="J3968" s="3">
        <f t="shared" si="61"/>
        <v>43746.803161099531</v>
      </c>
    </row>
    <row r="3969" spans="1:10" x14ac:dyDescent="0.25">
      <c r="A3969" s="1" t="s">
        <v>3968</v>
      </c>
      <c r="B3969">
        <v>393.75</v>
      </c>
      <c r="C3969">
        <v>20.584240000000001</v>
      </c>
      <c r="D3969">
        <v>63</v>
      </c>
      <c r="E3969">
        <v>0</v>
      </c>
      <c r="F3969">
        <v>0</v>
      </c>
      <c r="G3969">
        <v>71</v>
      </c>
      <c r="H3969" t="s">
        <v>11428</v>
      </c>
      <c r="I3969">
        <v>526.6875</v>
      </c>
      <c r="J3969" s="3">
        <f t="shared" si="61"/>
        <v>43746.803232627317</v>
      </c>
    </row>
    <row r="3970" spans="1:10" x14ac:dyDescent="0.25">
      <c r="A3970" s="1" t="s">
        <v>3969</v>
      </c>
      <c r="B3970">
        <v>393.75</v>
      </c>
      <c r="C3970">
        <v>20.584240000000001</v>
      </c>
      <c r="D3970">
        <v>62</v>
      </c>
      <c r="E3970">
        <v>0</v>
      </c>
      <c r="F3970">
        <v>0</v>
      </c>
      <c r="G3970">
        <v>64</v>
      </c>
      <c r="H3970" t="s">
        <v>11429</v>
      </c>
      <c r="I3970">
        <v>526.6875</v>
      </c>
      <c r="J3970" s="3">
        <f t="shared" si="61"/>
        <v>43746.803315856479</v>
      </c>
    </row>
    <row r="3971" spans="1:10" x14ac:dyDescent="0.25">
      <c r="A3971" s="1" t="s">
        <v>3970</v>
      </c>
      <c r="B3971">
        <v>393.75</v>
      </c>
      <c r="C3971">
        <v>20.584240000000001</v>
      </c>
      <c r="D3971">
        <v>62</v>
      </c>
      <c r="E3971">
        <v>0</v>
      </c>
      <c r="F3971">
        <v>0</v>
      </c>
      <c r="G3971">
        <v>63</v>
      </c>
      <c r="H3971" t="s">
        <v>11430</v>
      </c>
      <c r="I3971">
        <v>526.6875</v>
      </c>
      <c r="J3971" s="3">
        <f t="shared" ref="J3971:J4034" si="62">(H3971/86400000)+25569+(7/24)</f>
        <v>43746.80338759259</v>
      </c>
    </row>
    <row r="3972" spans="1:10" x14ac:dyDescent="0.25">
      <c r="A3972" s="1" t="s">
        <v>3971</v>
      </c>
      <c r="B3972">
        <v>393.75</v>
      </c>
      <c r="C3972">
        <v>20.584240000000001</v>
      </c>
      <c r="D3972">
        <v>64</v>
      </c>
      <c r="E3972">
        <v>0</v>
      </c>
      <c r="F3972">
        <v>0</v>
      </c>
      <c r="G3972">
        <v>57</v>
      </c>
      <c r="H3972" t="s">
        <v>11431</v>
      </c>
      <c r="I3972">
        <v>526.6875</v>
      </c>
      <c r="J3972" s="3">
        <f t="shared" si="62"/>
        <v>43746.803471157407</v>
      </c>
    </row>
    <row r="3973" spans="1:10" x14ac:dyDescent="0.25">
      <c r="A3973" s="1" t="s">
        <v>3972</v>
      </c>
      <c r="B3973">
        <v>393.75</v>
      </c>
      <c r="C3973">
        <v>20.584240000000001</v>
      </c>
      <c r="D3973">
        <v>64</v>
      </c>
      <c r="E3973">
        <v>0</v>
      </c>
      <c r="F3973">
        <v>0</v>
      </c>
      <c r="G3973">
        <v>62</v>
      </c>
      <c r="H3973" t="s">
        <v>11432</v>
      </c>
      <c r="I3973">
        <v>526.6875</v>
      </c>
      <c r="J3973" s="3">
        <f t="shared" si="62"/>
        <v>43746.803554618054</v>
      </c>
    </row>
    <row r="3974" spans="1:10" x14ac:dyDescent="0.25">
      <c r="A3974" s="1" t="s">
        <v>3973</v>
      </c>
      <c r="B3974">
        <v>393.75</v>
      </c>
      <c r="C3974">
        <v>20.584240000000001</v>
      </c>
      <c r="D3974">
        <v>63</v>
      </c>
      <c r="E3974">
        <v>0</v>
      </c>
      <c r="F3974">
        <v>0</v>
      </c>
      <c r="G3974">
        <v>68</v>
      </c>
      <c r="H3974" t="s">
        <v>11433</v>
      </c>
      <c r="I3974">
        <v>526.5</v>
      </c>
      <c r="J3974" s="3">
        <f t="shared" si="62"/>
        <v>43746.803638067126</v>
      </c>
    </row>
    <row r="3975" spans="1:10" x14ac:dyDescent="0.25">
      <c r="A3975" s="1" t="s">
        <v>3974</v>
      </c>
      <c r="B3975">
        <v>393.75</v>
      </c>
      <c r="C3975">
        <v>20.584240000000001</v>
      </c>
      <c r="D3975">
        <v>62</v>
      </c>
      <c r="E3975">
        <v>0</v>
      </c>
      <c r="F3975">
        <v>0</v>
      </c>
      <c r="G3975">
        <v>64</v>
      </c>
      <c r="H3975" t="s">
        <v>11434</v>
      </c>
      <c r="I3975">
        <v>526.6875</v>
      </c>
      <c r="J3975" s="3">
        <f t="shared" si="62"/>
        <v>43746.803721643511</v>
      </c>
    </row>
    <row r="3976" spans="1:10" x14ac:dyDescent="0.25">
      <c r="A3976" s="1" t="s">
        <v>3975</v>
      </c>
      <c r="B3976">
        <v>393.75</v>
      </c>
      <c r="C3976">
        <v>20.584240000000001</v>
      </c>
      <c r="D3976">
        <v>63</v>
      </c>
      <c r="E3976">
        <v>0</v>
      </c>
      <c r="F3976">
        <v>0</v>
      </c>
      <c r="G3976">
        <v>68</v>
      </c>
      <c r="H3976" t="s">
        <v>11435</v>
      </c>
      <c r="I3976">
        <v>526.6875</v>
      </c>
      <c r="J3976" s="3">
        <f t="shared" si="62"/>
        <v>43746.803812442122</v>
      </c>
    </row>
    <row r="3977" spans="1:10" x14ac:dyDescent="0.25">
      <c r="A3977" s="1" t="s">
        <v>3976</v>
      </c>
      <c r="B3977">
        <v>393.75</v>
      </c>
      <c r="C3977">
        <v>20.584240000000001</v>
      </c>
      <c r="D3977">
        <v>63</v>
      </c>
      <c r="E3977">
        <v>0</v>
      </c>
      <c r="F3977">
        <v>0</v>
      </c>
      <c r="G3977">
        <v>69</v>
      </c>
      <c r="H3977" t="s">
        <v>11436</v>
      </c>
      <c r="I3977">
        <v>526.6875</v>
      </c>
      <c r="J3977" s="3">
        <f t="shared" si="62"/>
        <v>43746.803888541668</v>
      </c>
    </row>
    <row r="3978" spans="1:10" x14ac:dyDescent="0.25">
      <c r="A3978" s="1" t="s">
        <v>3977</v>
      </c>
      <c r="B3978">
        <v>393.75</v>
      </c>
      <c r="C3978">
        <v>20.584240000000001</v>
      </c>
      <c r="D3978">
        <v>63</v>
      </c>
      <c r="E3978">
        <v>0</v>
      </c>
      <c r="F3978">
        <v>0</v>
      </c>
      <c r="G3978">
        <v>62</v>
      </c>
      <c r="H3978" t="s">
        <v>11437</v>
      </c>
      <c r="I3978">
        <v>526.6875</v>
      </c>
      <c r="J3978" s="3">
        <f t="shared" si="62"/>
        <v>43746.80397221064</v>
      </c>
    </row>
    <row r="3979" spans="1:10" x14ac:dyDescent="0.25">
      <c r="A3979" s="1" t="s">
        <v>3978</v>
      </c>
      <c r="B3979">
        <v>393.75</v>
      </c>
      <c r="C3979">
        <v>20.584240000000001</v>
      </c>
      <c r="D3979">
        <v>65</v>
      </c>
      <c r="E3979">
        <v>0</v>
      </c>
      <c r="F3979">
        <v>0</v>
      </c>
      <c r="G3979">
        <v>62</v>
      </c>
      <c r="H3979" t="s">
        <v>11438</v>
      </c>
      <c r="I3979">
        <v>526.6875</v>
      </c>
      <c r="J3979" s="3">
        <f t="shared" si="62"/>
        <v>43746.80404362268</v>
      </c>
    </row>
    <row r="3980" spans="1:10" x14ac:dyDescent="0.25">
      <c r="A3980" s="1" t="s">
        <v>3979</v>
      </c>
      <c r="B3980">
        <v>393.75</v>
      </c>
      <c r="C3980">
        <v>20.584240000000001</v>
      </c>
      <c r="D3980">
        <v>66</v>
      </c>
      <c r="E3980">
        <v>0</v>
      </c>
      <c r="F3980">
        <v>0</v>
      </c>
      <c r="G3980">
        <v>66</v>
      </c>
      <c r="H3980" t="s">
        <v>11439</v>
      </c>
      <c r="I3980">
        <v>526.6875</v>
      </c>
      <c r="J3980" s="3">
        <f t="shared" si="62"/>
        <v>43746.804126990733</v>
      </c>
    </row>
    <row r="3981" spans="1:10" x14ac:dyDescent="0.25">
      <c r="A3981" s="1" t="s">
        <v>3980</v>
      </c>
      <c r="B3981">
        <v>393.75</v>
      </c>
      <c r="C3981">
        <v>20.584240000000001</v>
      </c>
      <c r="D3981">
        <v>65</v>
      </c>
      <c r="E3981">
        <v>0</v>
      </c>
      <c r="F3981">
        <v>0</v>
      </c>
      <c r="G3981">
        <v>63</v>
      </c>
      <c r="H3981" t="s">
        <v>11440</v>
      </c>
      <c r="I3981">
        <v>526.6875</v>
      </c>
      <c r="J3981" s="3">
        <f t="shared" si="62"/>
        <v>43746.804198587961</v>
      </c>
    </row>
    <row r="3982" spans="1:10" x14ac:dyDescent="0.25">
      <c r="A3982" s="1" t="s">
        <v>3981</v>
      </c>
      <c r="B3982">
        <v>393.75</v>
      </c>
      <c r="C3982">
        <v>20.584240000000001</v>
      </c>
      <c r="D3982">
        <v>64</v>
      </c>
      <c r="E3982">
        <v>0</v>
      </c>
      <c r="F3982">
        <v>0</v>
      </c>
      <c r="G3982">
        <v>69</v>
      </c>
      <c r="H3982" t="s">
        <v>11441</v>
      </c>
      <c r="I3982">
        <v>526.6875</v>
      </c>
      <c r="J3982" s="3">
        <f t="shared" si="62"/>
        <v>43746.804282048608</v>
      </c>
    </row>
    <row r="3983" spans="1:10" x14ac:dyDescent="0.25">
      <c r="A3983" s="1" t="s">
        <v>3982</v>
      </c>
      <c r="B3983">
        <v>393.75</v>
      </c>
      <c r="C3983">
        <v>20.584240000000001</v>
      </c>
      <c r="D3983">
        <v>64</v>
      </c>
      <c r="E3983">
        <v>0</v>
      </c>
      <c r="F3983">
        <v>0</v>
      </c>
      <c r="G3983">
        <v>67</v>
      </c>
      <c r="H3983" t="s">
        <v>11442</v>
      </c>
      <c r="I3983">
        <v>526.6875</v>
      </c>
      <c r="J3983" s="3">
        <f t="shared" si="62"/>
        <v>43746.804365613425</v>
      </c>
    </row>
    <row r="3984" spans="1:10" x14ac:dyDescent="0.25">
      <c r="A3984" s="1" t="s">
        <v>3983</v>
      </c>
      <c r="B3984">
        <v>412.5</v>
      </c>
      <c r="C3984">
        <v>20.531590000000001</v>
      </c>
      <c r="D3984">
        <v>64</v>
      </c>
      <c r="E3984">
        <v>0</v>
      </c>
      <c r="F3984">
        <v>0</v>
      </c>
      <c r="G3984">
        <v>66</v>
      </c>
      <c r="H3984" t="s">
        <v>11443</v>
      </c>
      <c r="I3984">
        <v>532.5</v>
      </c>
      <c r="J3984" s="3">
        <f t="shared" si="62"/>
        <v>43746.804450127311</v>
      </c>
    </row>
    <row r="3985" spans="1:10" x14ac:dyDescent="0.25">
      <c r="A3985" s="1" t="s">
        <v>3984</v>
      </c>
      <c r="B3985">
        <v>393.75</v>
      </c>
      <c r="C3985">
        <v>20.584240000000001</v>
      </c>
      <c r="D3985">
        <v>63</v>
      </c>
      <c r="E3985">
        <v>0</v>
      </c>
      <c r="F3985">
        <v>0</v>
      </c>
      <c r="G3985">
        <v>64</v>
      </c>
      <c r="H3985" t="s">
        <v>11444</v>
      </c>
      <c r="I3985">
        <v>526.6875</v>
      </c>
      <c r="J3985" s="3">
        <f t="shared" si="62"/>
        <v>43746.804532511575</v>
      </c>
    </row>
    <row r="3986" spans="1:10" x14ac:dyDescent="0.25">
      <c r="A3986" s="1" t="s">
        <v>3985</v>
      </c>
      <c r="B3986">
        <v>393.75</v>
      </c>
      <c r="C3986">
        <v>20.584240000000001</v>
      </c>
      <c r="D3986">
        <v>64</v>
      </c>
      <c r="E3986">
        <v>0</v>
      </c>
      <c r="F3986">
        <v>0</v>
      </c>
      <c r="G3986">
        <v>61</v>
      </c>
      <c r="H3986" t="s">
        <v>11445</v>
      </c>
      <c r="I3986">
        <v>526.6875</v>
      </c>
      <c r="J3986" s="3">
        <f t="shared" si="62"/>
        <v>43746.804615833331</v>
      </c>
    </row>
    <row r="3987" spans="1:10" x14ac:dyDescent="0.25">
      <c r="A3987" s="1" t="s">
        <v>3986</v>
      </c>
      <c r="B3987">
        <v>393.75</v>
      </c>
      <c r="C3987">
        <v>20.584240000000001</v>
      </c>
      <c r="D3987">
        <v>64</v>
      </c>
      <c r="E3987">
        <v>0</v>
      </c>
      <c r="F3987">
        <v>0</v>
      </c>
      <c r="G3987">
        <v>66</v>
      </c>
      <c r="H3987" t="s">
        <v>11446</v>
      </c>
      <c r="I3987">
        <v>526.5</v>
      </c>
      <c r="J3987" s="3">
        <f t="shared" si="62"/>
        <v>43746.804699525463</v>
      </c>
    </row>
    <row r="3988" spans="1:10" x14ac:dyDescent="0.25">
      <c r="A3988" s="1" t="s">
        <v>3987</v>
      </c>
      <c r="B3988">
        <v>393.75</v>
      </c>
      <c r="C3988">
        <v>20.584240000000001</v>
      </c>
      <c r="D3988">
        <v>60</v>
      </c>
      <c r="E3988">
        <v>0</v>
      </c>
      <c r="F3988">
        <v>0</v>
      </c>
      <c r="G3988">
        <v>62</v>
      </c>
      <c r="H3988" t="s">
        <v>11447</v>
      </c>
      <c r="I3988">
        <v>526.6875</v>
      </c>
      <c r="J3988" s="3">
        <f t="shared" si="62"/>
        <v>43746.804794710646</v>
      </c>
    </row>
    <row r="3989" spans="1:10" x14ac:dyDescent="0.25">
      <c r="A3989" s="1" t="s">
        <v>3988</v>
      </c>
      <c r="B3989">
        <v>393.75</v>
      </c>
      <c r="C3989">
        <v>20.584240000000001</v>
      </c>
      <c r="D3989">
        <v>61</v>
      </c>
      <c r="E3989">
        <v>0</v>
      </c>
      <c r="F3989">
        <v>0</v>
      </c>
      <c r="G3989">
        <v>64</v>
      </c>
      <c r="H3989" t="s">
        <v>11448</v>
      </c>
      <c r="I3989">
        <v>526.6875</v>
      </c>
      <c r="J3989" s="3">
        <f t="shared" si="62"/>
        <v>43746.804878819443</v>
      </c>
    </row>
    <row r="3990" spans="1:10" x14ac:dyDescent="0.25">
      <c r="A3990" s="1" t="s">
        <v>3989</v>
      </c>
      <c r="B3990">
        <v>393.75</v>
      </c>
      <c r="C3990">
        <v>20.531590000000001</v>
      </c>
      <c r="D3990">
        <v>62</v>
      </c>
      <c r="E3990">
        <v>0</v>
      </c>
      <c r="F3990">
        <v>0</v>
      </c>
      <c r="G3990">
        <v>68</v>
      </c>
      <c r="H3990" t="s">
        <v>11449</v>
      </c>
      <c r="I3990">
        <v>526.6875</v>
      </c>
      <c r="J3990" s="3">
        <f t="shared" si="62"/>
        <v>43746.804949976846</v>
      </c>
    </row>
    <row r="3991" spans="1:10" x14ac:dyDescent="0.25">
      <c r="A3991" s="1" t="s">
        <v>3990</v>
      </c>
      <c r="B3991">
        <v>428.125</v>
      </c>
      <c r="C3991">
        <v>20.584240000000001</v>
      </c>
      <c r="D3991">
        <v>61</v>
      </c>
      <c r="E3991">
        <v>0</v>
      </c>
      <c r="F3991">
        <v>0</v>
      </c>
      <c r="G3991">
        <v>68</v>
      </c>
      <c r="H3991" t="s">
        <v>11450</v>
      </c>
      <c r="I3991">
        <v>537.9375</v>
      </c>
      <c r="J3991" s="3">
        <f t="shared" si="62"/>
        <v>43746.805021527776</v>
      </c>
    </row>
    <row r="3992" spans="1:10" x14ac:dyDescent="0.25">
      <c r="A3992" s="1" t="s">
        <v>3991</v>
      </c>
      <c r="B3992">
        <v>393.75</v>
      </c>
      <c r="C3992">
        <v>20.584240000000001</v>
      </c>
      <c r="D3992">
        <v>61</v>
      </c>
      <c r="E3992">
        <v>0</v>
      </c>
      <c r="F3992">
        <v>0</v>
      </c>
      <c r="G3992">
        <v>59</v>
      </c>
      <c r="H3992" t="s">
        <v>11451</v>
      </c>
      <c r="I3992">
        <v>526.875</v>
      </c>
      <c r="J3992" s="3">
        <f t="shared" si="62"/>
        <v>43746.80510474537</v>
      </c>
    </row>
    <row r="3993" spans="1:10" x14ac:dyDescent="0.25">
      <c r="A3993" s="1" t="s">
        <v>3992</v>
      </c>
      <c r="B3993">
        <v>393.75</v>
      </c>
      <c r="C3993">
        <v>20.584240000000001</v>
      </c>
      <c r="D3993">
        <v>61</v>
      </c>
      <c r="E3993">
        <v>0</v>
      </c>
      <c r="F3993">
        <v>0</v>
      </c>
      <c r="G3993">
        <v>62</v>
      </c>
      <c r="H3993" t="s">
        <v>11452</v>
      </c>
      <c r="I3993">
        <v>526.5</v>
      </c>
      <c r="J3993" s="3">
        <f t="shared" si="62"/>
        <v>43746.80517659722</v>
      </c>
    </row>
    <row r="3994" spans="1:10" x14ac:dyDescent="0.25">
      <c r="A3994" s="1" t="s">
        <v>3993</v>
      </c>
      <c r="B3994">
        <v>393.75</v>
      </c>
      <c r="C3994">
        <v>20.584240000000001</v>
      </c>
      <c r="D3994">
        <v>61</v>
      </c>
      <c r="E3994">
        <v>0</v>
      </c>
      <c r="F3994">
        <v>0</v>
      </c>
      <c r="G3994">
        <v>67</v>
      </c>
      <c r="H3994" t="s">
        <v>11453</v>
      </c>
      <c r="I3994">
        <v>526.6875</v>
      </c>
      <c r="J3994" s="3">
        <f t="shared" si="62"/>
        <v>43746.805260289351</v>
      </c>
    </row>
    <row r="3995" spans="1:10" x14ac:dyDescent="0.25">
      <c r="A3995" s="1" t="s">
        <v>3994</v>
      </c>
      <c r="B3995">
        <v>393.75</v>
      </c>
      <c r="C3995">
        <v>20.584240000000001</v>
      </c>
      <c r="D3995">
        <v>60</v>
      </c>
      <c r="E3995">
        <v>0</v>
      </c>
      <c r="F3995">
        <v>0</v>
      </c>
      <c r="G3995">
        <v>62</v>
      </c>
      <c r="H3995" t="s">
        <v>11454</v>
      </c>
      <c r="I3995">
        <v>526.6875</v>
      </c>
      <c r="J3995" s="3">
        <f t="shared" si="62"/>
        <v>43746.805343541666</v>
      </c>
    </row>
    <row r="3996" spans="1:10" x14ac:dyDescent="0.25">
      <c r="A3996" s="1" t="s">
        <v>3995</v>
      </c>
      <c r="B3996">
        <v>393.75</v>
      </c>
      <c r="C3996">
        <v>20.584240000000001</v>
      </c>
      <c r="D3996">
        <v>60</v>
      </c>
      <c r="E3996">
        <v>0</v>
      </c>
      <c r="F3996">
        <v>0</v>
      </c>
      <c r="G3996">
        <v>69</v>
      </c>
      <c r="H3996" t="s">
        <v>11455</v>
      </c>
      <c r="I3996">
        <v>526.5</v>
      </c>
      <c r="J3996" s="3">
        <f t="shared" si="62"/>
        <v>43746.80544491898</v>
      </c>
    </row>
    <row r="3997" spans="1:10" x14ac:dyDescent="0.25">
      <c r="A3997" s="1" t="s">
        <v>3996</v>
      </c>
      <c r="B3997">
        <v>393.75</v>
      </c>
      <c r="C3997">
        <v>20.584240000000001</v>
      </c>
      <c r="D3997">
        <v>60</v>
      </c>
      <c r="E3997">
        <v>0</v>
      </c>
      <c r="F3997">
        <v>0</v>
      </c>
      <c r="G3997">
        <v>64</v>
      </c>
      <c r="H3997" t="s">
        <v>11456</v>
      </c>
      <c r="I3997">
        <v>526.6875</v>
      </c>
      <c r="J3997" s="3">
        <f t="shared" si="62"/>
        <v>43746.805522418981</v>
      </c>
    </row>
    <row r="3998" spans="1:10" x14ac:dyDescent="0.25">
      <c r="A3998" s="1" t="s">
        <v>3997</v>
      </c>
      <c r="B3998">
        <v>393.75</v>
      </c>
      <c r="C3998">
        <v>20.584240000000001</v>
      </c>
      <c r="D3998">
        <v>62</v>
      </c>
      <c r="E3998">
        <v>0</v>
      </c>
      <c r="F3998">
        <v>0</v>
      </c>
      <c r="G3998">
        <v>73</v>
      </c>
      <c r="H3998" t="s">
        <v>11457</v>
      </c>
      <c r="I3998">
        <v>526.6875</v>
      </c>
      <c r="J3998" s="3">
        <f t="shared" si="62"/>
        <v>43746.805605868052</v>
      </c>
    </row>
    <row r="3999" spans="1:10" x14ac:dyDescent="0.25">
      <c r="A3999" s="1" t="s">
        <v>3998</v>
      </c>
      <c r="B3999">
        <v>393.75</v>
      </c>
      <c r="C3999">
        <v>20.584240000000001</v>
      </c>
      <c r="D3999">
        <v>62</v>
      </c>
      <c r="E3999">
        <v>0</v>
      </c>
      <c r="F3999">
        <v>0</v>
      </c>
      <c r="G3999">
        <v>61</v>
      </c>
      <c r="H3999" t="s">
        <v>11458</v>
      </c>
      <c r="I3999">
        <v>526.5</v>
      </c>
      <c r="J3999" s="3">
        <f t="shared" si="62"/>
        <v>43746.805689421293</v>
      </c>
    </row>
    <row r="4000" spans="1:10" x14ac:dyDescent="0.25">
      <c r="A4000" s="1" t="s">
        <v>3999</v>
      </c>
      <c r="B4000">
        <v>393.75</v>
      </c>
      <c r="C4000">
        <v>20.584240000000001</v>
      </c>
      <c r="D4000">
        <v>62</v>
      </c>
      <c r="E4000">
        <v>0</v>
      </c>
      <c r="F4000">
        <v>0</v>
      </c>
      <c r="G4000">
        <v>70</v>
      </c>
      <c r="H4000" t="s">
        <v>11459</v>
      </c>
      <c r="I4000">
        <v>526.6875</v>
      </c>
      <c r="J4000" s="3">
        <f t="shared" si="62"/>
        <v>43746.80577579861</v>
      </c>
    </row>
    <row r="4001" spans="1:10" x14ac:dyDescent="0.25">
      <c r="A4001" s="1" t="s">
        <v>4000</v>
      </c>
      <c r="B4001">
        <v>393.75</v>
      </c>
      <c r="C4001">
        <v>20.584240000000001</v>
      </c>
      <c r="D4001">
        <v>63</v>
      </c>
      <c r="E4001">
        <v>0</v>
      </c>
      <c r="F4001">
        <v>0</v>
      </c>
      <c r="G4001">
        <v>58</v>
      </c>
      <c r="H4001" t="s">
        <v>11460</v>
      </c>
      <c r="I4001">
        <v>526.6875</v>
      </c>
      <c r="J4001" s="3">
        <f t="shared" si="62"/>
        <v>43746.80585665509</v>
      </c>
    </row>
    <row r="4002" spans="1:10" x14ac:dyDescent="0.25">
      <c r="A4002" s="1" t="s">
        <v>4001</v>
      </c>
      <c r="B4002">
        <v>393.75</v>
      </c>
      <c r="C4002">
        <v>20.584240000000001</v>
      </c>
      <c r="D4002">
        <v>63</v>
      </c>
      <c r="E4002">
        <v>0</v>
      </c>
      <c r="F4002">
        <v>0</v>
      </c>
      <c r="G4002">
        <v>65</v>
      </c>
      <c r="H4002" t="s">
        <v>11461</v>
      </c>
      <c r="I4002">
        <v>526.6875</v>
      </c>
      <c r="J4002" s="3">
        <f t="shared" si="62"/>
        <v>43746.805939895836</v>
      </c>
    </row>
    <row r="4003" spans="1:10" x14ac:dyDescent="0.25">
      <c r="A4003" s="1" t="s">
        <v>4002</v>
      </c>
      <c r="B4003">
        <v>412.5</v>
      </c>
      <c r="C4003">
        <v>20.584240000000001</v>
      </c>
      <c r="D4003">
        <v>63</v>
      </c>
      <c r="E4003">
        <v>0</v>
      </c>
      <c r="F4003">
        <v>0</v>
      </c>
      <c r="G4003">
        <v>61</v>
      </c>
      <c r="H4003" t="s">
        <v>11462</v>
      </c>
      <c r="I4003">
        <v>532.6875</v>
      </c>
      <c r="J4003" s="3">
        <f t="shared" si="62"/>
        <v>43746.806011423607</v>
      </c>
    </row>
    <row r="4004" spans="1:10" x14ac:dyDescent="0.25">
      <c r="A4004" s="1" t="s">
        <v>4003</v>
      </c>
      <c r="B4004">
        <v>393.75</v>
      </c>
      <c r="C4004">
        <v>20.584240000000001</v>
      </c>
      <c r="D4004">
        <v>63</v>
      </c>
      <c r="E4004">
        <v>0</v>
      </c>
      <c r="F4004">
        <v>0</v>
      </c>
      <c r="G4004">
        <v>67</v>
      </c>
      <c r="H4004" t="s">
        <v>11463</v>
      </c>
      <c r="I4004">
        <v>526.6875</v>
      </c>
      <c r="J4004" s="3">
        <f t="shared" si="62"/>
        <v>43746.806094872685</v>
      </c>
    </row>
    <row r="4005" spans="1:10" x14ac:dyDescent="0.25">
      <c r="A4005" s="1" t="s">
        <v>4004</v>
      </c>
      <c r="B4005">
        <v>393.75</v>
      </c>
      <c r="C4005">
        <v>20.584240000000001</v>
      </c>
      <c r="D4005">
        <v>63</v>
      </c>
      <c r="E4005">
        <v>0</v>
      </c>
      <c r="F4005">
        <v>0</v>
      </c>
      <c r="G4005">
        <v>72</v>
      </c>
      <c r="H4005" t="s">
        <v>11464</v>
      </c>
      <c r="I4005">
        <v>526.6875</v>
      </c>
      <c r="J4005" s="3">
        <f t="shared" si="62"/>
        <v>43746.806178900464</v>
      </c>
    </row>
    <row r="4006" spans="1:10" x14ac:dyDescent="0.25">
      <c r="A4006" s="1" t="s">
        <v>4005</v>
      </c>
      <c r="B4006">
        <v>393.75</v>
      </c>
      <c r="C4006">
        <v>20.531590000000001</v>
      </c>
      <c r="D4006">
        <v>64</v>
      </c>
      <c r="E4006">
        <v>0</v>
      </c>
      <c r="F4006">
        <v>0</v>
      </c>
      <c r="G4006">
        <v>72</v>
      </c>
      <c r="H4006" t="s">
        <v>11465</v>
      </c>
      <c r="I4006">
        <v>526.6875</v>
      </c>
      <c r="J4006" s="3">
        <f t="shared" si="62"/>
        <v>43746.806261886573</v>
      </c>
    </row>
    <row r="4007" spans="1:10" x14ac:dyDescent="0.25">
      <c r="A4007" s="1" t="s">
        <v>4006</v>
      </c>
      <c r="B4007">
        <v>393.75</v>
      </c>
      <c r="C4007">
        <v>20.584240000000001</v>
      </c>
      <c r="D4007">
        <v>64</v>
      </c>
      <c r="E4007">
        <v>0</v>
      </c>
      <c r="F4007">
        <v>0</v>
      </c>
      <c r="G4007">
        <v>64</v>
      </c>
      <c r="H4007" t="s">
        <v>11466</v>
      </c>
      <c r="I4007">
        <v>526.6875</v>
      </c>
      <c r="J4007" s="3">
        <f t="shared" si="62"/>
        <v>43746.806345474535</v>
      </c>
    </row>
    <row r="4008" spans="1:10" x14ac:dyDescent="0.25">
      <c r="A4008" s="1" t="s">
        <v>4007</v>
      </c>
      <c r="B4008">
        <v>393.75</v>
      </c>
      <c r="C4008">
        <v>20.584240000000001</v>
      </c>
      <c r="D4008">
        <v>64</v>
      </c>
      <c r="E4008">
        <v>0</v>
      </c>
      <c r="F4008">
        <v>0</v>
      </c>
      <c r="G4008">
        <v>76</v>
      </c>
      <c r="H4008" t="s">
        <v>11467</v>
      </c>
      <c r="I4008">
        <v>526.6875</v>
      </c>
      <c r="J4008" s="3">
        <f t="shared" si="62"/>
        <v>43746.806428807868</v>
      </c>
    </row>
    <row r="4009" spans="1:10" x14ac:dyDescent="0.25">
      <c r="A4009" s="1" t="s">
        <v>4008</v>
      </c>
      <c r="B4009">
        <v>393.75</v>
      </c>
      <c r="C4009">
        <v>20.584240000000001</v>
      </c>
      <c r="D4009">
        <v>64</v>
      </c>
      <c r="E4009">
        <v>0</v>
      </c>
      <c r="F4009">
        <v>0</v>
      </c>
      <c r="G4009">
        <v>69</v>
      </c>
      <c r="H4009" t="s">
        <v>11468</v>
      </c>
      <c r="I4009">
        <v>526.6875</v>
      </c>
      <c r="J4009" s="3">
        <f t="shared" si="62"/>
        <v>43746.806512129631</v>
      </c>
    </row>
    <row r="4010" spans="1:10" x14ac:dyDescent="0.25">
      <c r="A4010" s="1" t="s">
        <v>4009</v>
      </c>
      <c r="B4010">
        <v>393.75</v>
      </c>
      <c r="C4010">
        <v>20.584240000000001</v>
      </c>
      <c r="D4010">
        <v>64</v>
      </c>
      <c r="E4010">
        <v>0</v>
      </c>
      <c r="F4010">
        <v>0</v>
      </c>
      <c r="G4010">
        <v>62</v>
      </c>
      <c r="H4010" t="s">
        <v>11469</v>
      </c>
      <c r="I4010">
        <v>526.5</v>
      </c>
      <c r="J4010" s="3">
        <f t="shared" si="62"/>
        <v>43746.806583888887</v>
      </c>
    </row>
    <row r="4011" spans="1:10" x14ac:dyDescent="0.25">
      <c r="A4011" s="1" t="s">
        <v>4010</v>
      </c>
      <c r="B4011">
        <v>393.75</v>
      </c>
      <c r="C4011">
        <v>20.584240000000001</v>
      </c>
      <c r="D4011">
        <v>65</v>
      </c>
      <c r="E4011">
        <v>0</v>
      </c>
      <c r="F4011">
        <v>0</v>
      </c>
      <c r="G4011">
        <v>71</v>
      </c>
      <c r="H4011" t="s">
        <v>11470</v>
      </c>
      <c r="I4011">
        <v>526.5</v>
      </c>
      <c r="J4011" s="3">
        <f t="shared" si="62"/>
        <v>43746.806667453704</v>
      </c>
    </row>
    <row r="4012" spans="1:10" x14ac:dyDescent="0.25">
      <c r="A4012" s="1" t="s">
        <v>4011</v>
      </c>
      <c r="B4012">
        <v>393.75</v>
      </c>
      <c r="C4012">
        <v>20.584240000000001</v>
      </c>
      <c r="D4012">
        <v>66</v>
      </c>
      <c r="E4012">
        <v>0</v>
      </c>
      <c r="F4012">
        <v>0</v>
      </c>
      <c r="G4012">
        <v>66</v>
      </c>
      <c r="H4012" t="s">
        <v>11471</v>
      </c>
      <c r="I4012">
        <v>526.6875</v>
      </c>
      <c r="J4012" s="3">
        <f t="shared" si="62"/>
        <v>43746.80675092592</v>
      </c>
    </row>
    <row r="4013" spans="1:10" x14ac:dyDescent="0.25">
      <c r="A4013" s="1" t="s">
        <v>4012</v>
      </c>
      <c r="B4013">
        <v>425</v>
      </c>
      <c r="C4013">
        <v>20.584240000000001</v>
      </c>
      <c r="D4013">
        <v>66</v>
      </c>
      <c r="E4013">
        <v>0</v>
      </c>
      <c r="F4013">
        <v>0</v>
      </c>
      <c r="G4013">
        <v>61</v>
      </c>
      <c r="H4013" t="s">
        <v>11472</v>
      </c>
      <c r="I4013">
        <v>536.25</v>
      </c>
      <c r="J4013" s="3">
        <f t="shared" si="62"/>
        <v>43746.806834351846</v>
      </c>
    </row>
    <row r="4014" spans="1:10" x14ac:dyDescent="0.25">
      <c r="A4014" s="1" t="s">
        <v>4013</v>
      </c>
      <c r="B4014">
        <v>393.75</v>
      </c>
      <c r="C4014">
        <v>20.584240000000001</v>
      </c>
      <c r="D4014">
        <v>66</v>
      </c>
      <c r="E4014">
        <v>0</v>
      </c>
      <c r="F4014">
        <v>0</v>
      </c>
      <c r="G4014">
        <v>67</v>
      </c>
      <c r="H4014" t="s">
        <v>11473</v>
      </c>
      <c r="I4014">
        <v>526.6875</v>
      </c>
      <c r="J4014" s="3">
        <f t="shared" si="62"/>
        <v>43746.806917800925</v>
      </c>
    </row>
    <row r="4015" spans="1:10" x14ac:dyDescent="0.25">
      <c r="A4015" s="1" t="s">
        <v>4014</v>
      </c>
      <c r="B4015">
        <v>393.75</v>
      </c>
      <c r="C4015">
        <v>20.584240000000001</v>
      </c>
      <c r="D4015">
        <v>65</v>
      </c>
      <c r="E4015">
        <v>0</v>
      </c>
      <c r="F4015">
        <v>0</v>
      </c>
      <c r="G4015">
        <v>66</v>
      </c>
      <c r="H4015" t="s">
        <v>11474</v>
      </c>
      <c r="I4015">
        <v>526.6875</v>
      </c>
      <c r="J4015" s="3">
        <f t="shared" si="62"/>
        <v>43746.807001122681</v>
      </c>
    </row>
    <row r="4016" spans="1:10" x14ac:dyDescent="0.25">
      <c r="A4016" s="1" t="s">
        <v>4015</v>
      </c>
      <c r="B4016">
        <v>393.75</v>
      </c>
      <c r="C4016">
        <v>20.584240000000001</v>
      </c>
      <c r="D4016">
        <v>65</v>
      </c>
      <c r="E4016">
        <v>0</v>
      </c>
      <c r="F4016">
        <v>0</v>
      </c>
      <c r="G4016">
        <v>60</v>
      </c>
      <c r="H4016" t="s">
        <v>11475</v>
      </c>
      <c r="I4016">
        <v>526.6875</v>
      </c>
      <c r="J4016" s="3">
        <f t="shared" si="62"/>
        <v>43746.807073090276</v>
      </c>
    </row>
    <row r="4017" spans="1:10" x14ac:dyDescent="0.25">
      <c r="A4017" s="1" t="s">
        <v>4016</v>
      </c>
      <c r="B4017">
        <v>393.75</v>
      </c>
      <c r="C4017">
        <v>20.531590000000001</v>
      </c>
      <c r="D4017">
        <v>66</v>
      </c>
      <c r="E4017">
        <v>0</v>
      </c>
      <c r="F4017">
        <v>0</v>
      </c>
      <c r="G4017">
        <v>73</v>
      </c>
      <c r="H4017" t="s">
        <v>11476</v>
      </c>
      <c r="I4017">
        <v>526.6875</v>
      </c>
      <c r="J4017" s="3">
        <f t="shared" si="62"/>
        <v>43746.807156562492</v>
      </c>
    </row>
    <row r="4018" spans="1:10" x14ac:dyDescent="0.25">
      <c r="A4018" s="1" t="s">
        <v>4017</v>
      </c>
      <c r="B4018">
        <v>393.75</v>
      </c>
      <c r="C4018">
        <v>20.584240000000001</v>
      </c>
      <c r="D4018">
        <v>66</v>
      </c>
      <c r="E4018">
        <v>0</v>
      </c>
      <c r="F4018">
        <v>0</v>
      </c>
      <c r="G4018">
        <v>69</v>
      </c>
      <c r="H4018" t="s">
        <v>11477</v>
      </c>
      <c r="I4018">
        <v>526.6875</v>
      </c>
      <c r="J4018" s="3">
        <f t="shared" si="62"/>
        <v>43746.807239907408</v>
      </c>
    </row>
    <row r="4019" spans="1:10" x14ac:dyDescent="0.25">
      <c r="A4019" s="1" t="s">
        <v>4018</v>
      </c>
      <c r="B4019">
        <v>393.75</v>
      </c>
      <c r="C4019">
        <v>20.584240000000001</v>
      </c>
      <c r="D4019">
        <v>65</v>
      </c>
      <c r="E4019">
        <v>0</v>
      </c>
      <c r="F4019">
        <v>0</v>
      </c>
      <c r="G4019">
        <v>60</v>
      </c>
      <c r="H4019" t="s">
        <v>11478</v>
      </c>
      <c r="I4019">
        <v>526.6875</v>
      </c>
      <c r="J4019" s="3">
        <f t="shared" si="62"/>
        <v>43746.807323240741</v>
      </c>
    </row>
    <row r="4020" spans="1:10" x14ac:dyDescent="0.25">
      <c r="A4020" s="1" t="s">
        <v>4019</v>
      </c>
      <c r="B4020">
        <v>393.75</v>
      </c>
      <c r="C4020">
        <v>20.584240000000001</v>
      </c>
      <c r="D4020">
        <v>65</v>
      </c>
      <c r="E4020">
        <v>0</v>
      </c>
      <c r="F4020">
        <v>0</v>
      </c>
      <c r="G4020">
        <v>65</v>
      </c>
      <c r="H4020" t="s">
        <v>11479</v>
      </c>
      <c r="I4020">
        <v>526.6875</v>
      </c>
      <c r="J4020" s="3">
        <f t="shared" si="62"/>
        <v>43746.807412199072</v>
      </c>
    </row>
    <row r="4021" spans="1:10" x14ac:dyDescent="0.25">
      <c r="A4021" s="1" t="s">
        <v>4020</v>
      </c>
      <c r="B4021">
        <v>393.75</v>
      </c>
      <c r="C4021">
        <v>20.531590000000001</v>
      </c>
      <c r="D4021">
        <v>65</v>
      </c>
      <c r="E4021">
        <v>0</v>
      </c>
      <c r="F4021">
        <v>0</v>
      </c>
      <c r="G4021">
        <v>60</v>
      </c>
      <c r="H4021" t="s">
        <v>11480</v>
      </c>
      <c r="I4021">
        <v>526.6875</v>
      </c>
      <c r="J4021" s="3">
        <f t="shared" si="62"/>
        <v>43746.807489999999</v>
      </c>
    </row>
    <row r="4022" spans="1:10" x14ac:dyDescent="0.25">
      <c r="A4022" s="1" t="s">
        <v>4021</v>
      </c>
      <c r="B4022">
        <v>393.75</v>
      </c>
      <c r="C4022">
        <v>20.584240000000001</v>
      </c>
      <c r="D4022">
        <v>65</v>
      </c>
      <c r="E4022">
        <v>0</v>
      </c>
      <c r="F4022">
        <v>0</v>
      </c>
      <c r="G4022">
        <v>63</v>
      </c>
      <c r="H4022" t="s">
        <v>11481</v>
      </c>
      <c r="I4022">
        <v>526.6875</v>
      </c>
      <c r="J4022" s="3">
        <f t="shared" si="62"/>
        <v>43746.807561562498</v>
      </c>
    </row>
    <row r="4023" spans="1:10" x14ac:dyDescent="0.25">
      <c r="A4023" s="1" t="s">
        <v>4022</v>
      </c>
      <c r="B4023">
        <v>393.75</v>
      </c>
      <c r="C4023">
        <v>20.584240000000001</v>
      </c>
      <c r="D4023">
        <v>64</v>
      </c>
      <c r="E4023">
        <v>0</v>
      </c>
      <c r="F4023">
        <v>0</v>
      </c>
      <c r="G4023">
        <v>64</v>
      </c>
      <c r="H4023" t="s">
        <v>11482</v>
      </c>
      <c r="I4023">
        <v>526.6875</v>
      </c>
      <c r="J4023" s="3">
        <f t="shared" si="62"/>
        <v>43746.807645462955</v>
      </c>
    </row>
    <row r="4024" spans="1:10" x14ac:dyDescent="0.25">
      <c r="A4024" s="1" t="s">
        <v>4023</v>
      </c>
      <c r="B4024">
        <v>393.75</v>
      </c>
      <c r="C4024">
        <v>20.584240000000001</v>
      </c>
      <c r="D4024">
        <v>64</v>
      </c>
      <c r="E4024">
        <v>0</v>
      </c>
      <c r="F4024">
        <v>0</v>
      </c>
      <c r="G4024">
        <v>69</v>
      </c>
      <c r="H4024" t="s">
        <v>11483</v>
      </c>
      <c r="I4024">
        <v>526.6875</v>
      </c>
      <c r="J4024" s="3">
        <f t="shared" si="62"/>
        <v>43746.807733634261</v>
      </c>
    </row>
    <row r="4025" spans="1:10" x14ac:dyDescent="0.25">
      <c r="A4025" s="1" t="s">
        <v>4024</v>
      </c>
      <c r="B4025">
        <v>393.75</v>
      </c>
      <c r="C4025">
        <v>20.584240000000001</v>
      </c>
      <c r="D4025">
        <v>64</v>
      </c>
      <c r="E4025">
        <v>0</v>
      </c>
      <c r="F4025">
        <v>0</v>
      </c>
      <c r="G4025">
        <v>65</v>
      </c>
      <c r="H4025" t="s">
        <v>11484</v>
      </c>
      <c r="I4025">
        <v>526.6875</v>
      </c>
      <c r="J4025" s="3">
        <f t="shared" si="62"/>
        <v>43746.807812129628</v>
      </c>
    </row>
    <row r="4026" spans="1:10" x14ac:dyDescent="0.25">
      <c r="A4026" s="1" t="s">
        <v>4025</v>
      </c>
      <c r="B4026">
        <v>393.75</v>
      </c>
      <c r="C4026">
        <v>20.584240000000001</v>
      </c>
      <c r="D4026">
        <v>65</v>
      </c>
      <c r="E4026">
        <v>0</v>
      </c>
      <c r="F4026">
        <v>0</v>
      </c>
      <c r="G4026">
        <v>65</v>
      </c>
      <c r="H4026" t="s">
        <v>11485</v>
      </c>
      <c r="I4026">
        <v>526.6875</v>
      </c>
      <c r="J4026" s="3">
        <f t="shared" si="62"/>
        <v>43746.80788354166</v>
      </c>
    </row>
    <row r="4027" spans="1:10" x14ac:dyDescent="0.25">
      <c r="A4027" s="1" t="s">
        <v>4026</v>
      </c>
      <c r="B4027">
        <v>393.75</v>
      </c>
      <c r="C4027">
        <v>20.584240000000001</v>
      </c>
      <c r="D4027">
        <v>65</v>
      </c>
      <c r="E4027">
        <v>0</v>
      </c>
      <c r="F4027">
        <v>0</v>
      </c>
      <c r="G4027">
        <v>67</v>
      </c>
      <c r="H4027" t="s">
        <v>11486</v>
      </c>
      <c r="I4027">
        <v>526.6875</v>
      </c>
      <c r="J4027" s="3">
        <f t="shared" si="62"/>
        <v>43746.807967337962</v>
      </c>
    </row>
    <row r="4028" spans="1:10" x14ac:dyDescent="0.25">
      <c r="A4028" s="1" t="s">
        <v>4027</v>
      </c>
      <c r="B4028">
        <v>393.75</v>
      </c>
      <c r="C4028">
        <v>20.584240000000001</v>
      </c>
      <c r="D4028">
        <v>65</v>
      </c>
      <c r="E4028">
        <v>0</v>
      </c>
      <c r="F4028">
        <v>0</v>
      </c>
      <c r="G4028">
        <v>66</v>
      </c>
      <c r="H4028" t="s">
        <v>11487</v>
      </c>
      <c r="I4028">
        <v>526.6875</v>
      </c>
      <c r="J4028" s="3">
        <f t="shared" si="62"/>
        <v>43746.808038993055</v>
      </c>
    </row>
    <row r="4029" spans="1:10" x14ac:dyDescent="0.25">
      <c r="A4029" s="1" t="s">
        <v>4028</v>
      </c>
      <c r="B4029">
        <v>393.75</v>
      </c>
      <c r="C4029">
        <v>20.584240000000001</v>
      </c>
      <c r="D4029">
        <v>65</v>
      </c>
      <c r="E4029">
        <v>0</v>
      </c>
      <c r="F4029">
        <v>0</v>
      </c>
      <c r="G4029">
        <v>63</v>
      </c>
      <c r="H4029" t="s">
        <v>11488</v>
      </c>
      <c r="I4029">
        <v>526.6875</v>
      </c>
      <c r="J4029" s="3">
        <f t="shared" si="62"/>
        <v>43746.808110509257</v>
      </c>
    </row>
    <row r="4030" spans="1:10" x14ac:dyDescent="0.25">
      <c r="A4030" s="1" t="s">
        <v>4029</v>
      </c>
      <c r="B4030">
        <v>393.75</v>
      </c>
      <c r="C4030">
        <v>20.584240000000001</v>
      </c>
      <c r="D4030">
        <v>64</v>
      </c>
      <c r="E4030">
        <v>0</v>
      </c>
      <c r="F4030">
        <v>0</v>
      </c>
      <c r="G4030">
        <v>65</v>
      </c>
      <c r="H4030" t="s">
        <v>11489</v>
      </c>
      <c r="I4030">
        <v>526.6875</v>
      </c>
      <c r="J4030" s="3">
        <f t="shared" si="62"/>
        <v>43746.8082058449</v>
      </c>
    </row>
    <row r="4031" spans="1:10" x14ac:dyDescent="0.25">
      <c r="A4031" s="1" t="s">
        <v>4030</v>
      </c>
      <c r="B4031">
        <v>412.5</v>
      </c>
      <c r="C4031">
        <v>20.584240000000001</v>
      </c>
      <c r="D4031">
        <v>65</v>
      </c>
      <c r="E4031">
        <v>0</v>
      </c>
      <c r="F4031">
        <v>0</v>
      </c>
      <c r="G4031">
        <v>63</v>
      </c>
      <c r="H4031" t="s">
        <v>11490</v>
      </c>
      <c r="I4031">
        <v>532.3125</v>
      </c>
      <c r="J4031" s="3">
        <f t="shared" si="62"/>
        <v>43746.808289421293</v>
      </c>
    </row>
    <row r="4032" spans="1:10" x14ac:dyDescent="0.25">
      <c r="A4032" s="1" t="s">
        <v>4031</v>
      </c>
      <c r="B4032">
        <v>393.75</v>
      </c>
      <c r="C4032">
        <v>20.584240000000001</v>
      </c>
      <c r="D4032">
        <v>65</v>
      </c>
      <c r="E4032">
        <v>0</v>
      </c>
      <c r="F4032">
        <v>0</v>
      </c>
      <c r="G4032">
        <v>65</v>
      </c>
      <c r="H4032" t="s">
        <v>11491</v>
      </c>
      <c r="I4032">
        <v>526.6875</v>
      </c>
      <c r="J4032" s="3">
        <f t="shared" si="62"/>
        <v>43746.808360925927</v>
      </c>
    </row>
    <row r="4033" spans="1:10" x14ac:dyDescent="0.25">
      <c r="A4033" s="1" t="s">
        <v>4032</v>
      </c>
      <c r="B4033">
        <v>393.75</v>
      </c>
      <c r="C4033">
        <v>20.584240000000001</v>
      </c>
      <c r="D4033">
        <v>65</v>
      </c>
      <c r="E4033">
        <v>0</v>
      </c>
      <c r="F4033">
        <v>0</v>
      </c>
      <c r="G4033">
        <v>73</v>
      </c>
      <c r="H4033" t="s">
        <v>11492</v>
      </c>
      <c r="I4033">
        <v>526.6875</v>
      </c>
      <c r="J4033" s="3">
        <f t="shared" si="62"/>
        <v>43746.808432581012</v>
      </c>
    </row>
    <row r="4034" spans="1:10" x14ac:dyDescent="0.25">
      <c r="A4034" s="1" t="s">
        <v>4033</v>
      </c>
      <c r="B4034">
        <v>393.75</v>
      </c>
      <c r="C4034">
        <v>20.584240000000001</v>
      </c>
      <c r="D4034">
        <v>66</v>
      </c>
      <c r="E4034">
        <v>0</v>
      </c>
      <c r="F4034">
        <v>0</v>
      </c>
      <c r="G4034">
        <v>67</v>
      </c>
      <c r="H4034" t="s">
        <v>11493</v>
      </c>
      <c r="I4034">
        <v>526.6875</v>
      </c>
      <c r="J4034" s="3">
        <f t="shared" si="62"/>
        <v>43746.808515775461</v>
      </c>
    </row>
    <row r="4035" spans="1:10" x14ac:dyDescent="0.25">
      <c r="A4035" s="1" t="s">
        <v>4034</v>
      </c>
      <c r="B4035">
        <v>393.75</v>
      </c>
      <c r="C4035">
        <v>20.584240000000001</v>
      </c>
      <c r="D4035">
        <v>66</v>
      </c>
      <c r="E4035">
        <v>0</v>
      </c>
      <c r="F4035">
        <v>0</v>
      </c>
      <c r="G4035">
        <v>68</v>
      </c>
      <c r="H4035" t="s">
        <v>11494</v>
      </c>
      <c r="I4035">
        <v>526.6875</v>
      </c>
      <c r="J4035" s="3">
        <f t="shared" ref="J4035:J4098" si="63">(H4035/86400000)+25569+(7/24)</f>
        <v>43746.808587546293</v>
      </c>
    </row>
    <row r="4036" spans="1:10" x14ac:dyDescent="0.25">
      <c r="A4036" s="1" t="s">
        <v>4035</v>
      </c>
      <c r="B4036">
        <v>393.75</v>
      </c>
      <c r="C4036">
        <v>20.584240000000001</v>
      </c>
      <c r="D4036">
        <v>65</v>
      </c>
      <c r="E4036">
        <v>0</v>
      </c>
      <c r="F4036">
        <v>0</v>
      </c>
      <c r="G4036">
        <v>67</v>
      </c>
      <c r="H4036" t="s">
        <v>11495</v>
      </c>
      <c r="I4036">
        <v>526.6875</v>
      </c>
      <c r="J4036" s="3">
        <f t="shared" si="63"/>
        <v>43746.808659085647</v>
      </c>
    </row>
    <row r="4037" spans="1:10" x14ac:dyDescent="0.25">
      <c r="A4037" s="1" t="s">
        <v>4036</v>
      </c>
      <c r="B4037">
        <v>393.75</v>
      </c>
      <c r="C4037">
        <v>20.584240000000001</v>
      </c>
      <c r="D4037">
        <v>65</v>
      </c>
      <c r="E4037">
        <v>0</v>
      </c>
      <c r="F4037">
        <v>0</v>
      </c>
      <c r="G4037">
        <v>69</v>
      </c>
      <c r="H4037" t="s">
        <v>11496</v>
      </c>
      <c r="I4037">
        <v>526.5</v>
      </c>
      <c r="J4037" s="3">
        <f t="shared" si="63"/>
        <v>43746.808742523142</v>
      </c>
    </row>
    <row r="4038" spans="1:10" x14ac:dyDescent="0.25">
      <c r="A4038" s="1" t="s">
        <v>4037</v>
      </c>
      <c r="B4038">
        <v>393.75</v>
      </c>
      <c r="C4038">
        <v>20.584240000000001</v>
      </c>
      <c r="D4038">
        <v>65</v>
      </c>
      <c r="E4038">
        <v>0</v>
      </c>
      <c r="F4038">
        <v>0</v>
      </c>
      <c r="G4038">
        <v>57</v>
      </c>
      <c r="H4038" t="s">
        <v>11497</v>
      </c>
      <c r="I4038">
        <v>526.6875</v>
      </c>
      <c r="J4038" s="3">
        <f t="shared" si="63"/>
        <v>43746.808828055553</v>
      </c>
    </row>
    <row r="4039" spans="1:10" x14ac:dyDescent="0.25">
      <c r="A4039" s="1" t="s">
        <v>4038</v>
      </c>
      <c r="B4039">
        <v>393.75</v>
      </c>
      <c r="C4039">
        <v>20.584240000000001</v>
      </c>
      <c r="D4039">
        <v>63</v>
      </c>
      <c r="E4039">
        <v>0</v>
      </c>
      <c r="F4039">
        <v>0</v>
      </c>
      <c r="G4039">
        <v>61</v>
      </c>
      <c r="H4039" t="s">
        <v>11498</v>
      </c>
      <c r="I4039">
        <v>526.6875</v>
      </c>
      <c r="J4039" s="3">
        <f t="shared" si="63"/>
        <v>43746.808909537031</v>
      </c>
    </row>
    <row r="4040" spans="1:10" x14ac:dyDescent="0.25">
      <c r="A4040" s="1" t="s">
        <v>4039</v>
      </c>
      <c r="B4040">
        <v>393.75</v>
      </c>
      <c r="C4040">
        <v>20.584240000000001</v>
      </c>
      <c r="D4040">
        <v>61</v>
      </c>
      <c r="E4040">
        <v>0</v>
      </c>
      <c r="F4040">
        <v>0</v>
      </c>
      <c r="G4040">
        <v>68</v>
      </c>
      <c r="H4040" t="s">
        <v>11499</v>
      </c>
      <c r="I4040">
        <v>526.6875</v>
      </c>
      <c r="J4040" s="3">
        <f t="shared" si="63"/>
        <v>43746.808993101855</v>
      </c>
    </row>
    <row r="4041" spans="1:10" x14ac:dyDescent="0.25">
      <c r="A4041" s="1" t="s">
        <v>4040</v>
      </c>
      <c r="B4041">
        <v>393.75</v>
      </c>
      <c r="C4041">
        <v>20.584240000000001</v>
      </c>
      <c r="D4041">
        <v>62</v>
      </c>
      <c r="E4041">
        <v>0</v>
      </c>
      <c r="F4041">
        <v>0</v>
      </c>
      <c r="G4041">
        <v>67</v>
      </c>
      <c r="H4041" t="s">
        <v>11500</v>
      </c>
      <c r="I4041">
        <v>526.6875</v>
      </c>
      <c r="J4041" s="3">
        <f t="shared" si="63"/>
        <v>43746.809065891204</v>
      </c>
    </row>
    <row r="4042" spans="1:10" x14ac:dyDescent="0.25">
      <c r="A4042" s="1" t="s">
        <v>4041</v>
      </c>
      <c r="B4042">
        <v>393.75</v>
      </c>
      <c r="C4042">
        <v>20.584240000000001</v>
      </c>
      <c r="D4042">
        <v>63</v>
      </c>
      <c r="E4042">
        <v>0</v>
      </c>
      <c r="F4042">
        <v>0</v>
      </c>
      <c r="G4042">
        <v>65</v>
      </c>
      <c r="H4042" t="s">
        <v>11501</v>
      </c>
      <c r="I4042">
        <v>526.6875</v>
      </c>
      <c r="J4042" s="3">
        <f t="shared" si="63"/>
        <v>43746.809148067128</v>
      </c>
    </row>
    <row r="4043" spans="1:10" x14ac:dyDescent="0.25">
      <c r="A4043" s="1" t="s">
        <v>4042</v>
      </c>
      <c r="B4043">
        <v>393.75</v>
      </c>
      <c r="C4043">
        <v>20.584240000000001</v>
      </c>
      <c r="D4043">
        <v>65</v>
      </c>
      <c r="E4043">
        <v>0</v>
      </c>
      <c r="F4043">
        <v>0</v>
      </c>
      <c r="G4043">
        <v>62</v>
      </c>
      <c r="H4043" t="s">
        <v>11502</v>
      </c>
      <c r="I4043">
        <v>526.6875</v>
      </c>
      <c r="J4043" s="3">
        <f t="shared" si="63"/>
        <v>43746.809231516199</v>
      </c>
    </row>
    <row r="4044" spans="1:10" x14ac:dyDescent="0.25">
      <c r="A4044" s="1" t="s">
        <v>4043</v>
      </c>
      <c r="B4044">
        <v>393.75</v>
      </c>
      <c r="C4044">
        <v>20.584240000000001</v>
      </c>
      <c r="D4044">
        <v>65</v>
      </c>
      <c r="E4044">
        <v>0</v>
      </c>
      <c r="F4044">
        <v>0</v>
      </c>
      <c r="G4044">
        <v>63</v>
      </c>
      <c r="H4044" t="s">
        <v>11503</v>
      </c>
      <c r="I4044">
        <v>526.6875</v>
      </c>
      <c r="J4044" s="3">
        <f t="shared" si="63"/>
        <v>43746.809303055554</v>
      </c>
    </row>
    <row r="4045" spans="1:10" x14ac:dyDescent="0.25">
      <c r="A4045" s="1" t="s">
        <v>4044</v>
      </c>
      <c r="B4045">
        <v>393.75</v>
      </c>
      <c r="C4045">
        <v>20.584240000000001</v>
      </c>
      <c r="D4045">
        <v>65</v>
      </c>
      <c r="E4045">
        <v>0</v>
      </c>
      <c r="F4045">
        <v>0</v>
      </c>
      <c r="G4045">
        <v>61</v>
      </c>
      <c r="H4045" t="s">
        <v>11504</v>
      </c>
      <c r="I4045">
        <v>526.6875</v>
      </c>
      <c r="J4045" s="3">
        <f t="shared" si="63"/>
        <v>43746.809378078702</v>
      </c>
    </row>
    <row r="4046" spans="1:10" x14ac:dyDescent="0.25">
      <c r="A4046" s="1" t="s">
        <v>4045</v>
      </c>
      <c r="B4046">
        <v>393.75</v>
      </c>
      <c r="C4046">
        <v>20.584240000000001</v>
      </c>
      <c r="D4046">
        <v>66</v>
      </c>
      <c r="E4046">
        <v>0</v>
      </c>
      <c r="F4046">
        <v>0</v>
      </c>
      <c r="G4046">
        <v>67</v>
      </c>
      <c r="H4046" t="s">
        <v>11505</v>
      </c>
      <c r="I4046">
        <v>526.6875</v>
      </c>
      <c r="J4046" s="3">
        <f t="shared" si="63"/>
        <v>43746.809458148149</v>
      </c>
    </row>
    <row r="4047" spans="1:10" x14ac:dyDescent="0.25">
      <c r="A4047" s="1" t="s">
        <v>4046</v>
      </c>
      <c r="B4047">
        <v>393.75</v>
      </c>
      <c r="C4047">
        <v>20.531590000000001</v>
      </c>
      <c r="D4047">
        <v>66</v>
      </c>
      <c r="E4047">
        <v>0</v>
      </c>
      <c r="F4047">
        <v>0</v>
      </c>
      <c r="G4047">
        <v>72</v>
      </c>
      <c r="H4047" t="s">
        <v>11506</v>
      </c>
      <c r="I4047">
        <v>526.6875</v>
      </c>
      <c r="J4047" s="3">
        <f t="shared" si="63"/>
        <v>43746.809541712959</v>
      </c>
    </row>
    <row r="4048" spans="1:10" x14ac:dyDescent="0.25">
      <c r="A4048" s="1" t="s">
        <v>4047</v>
      </c>
      <c r="B4048">
        <v>393.75</v>
      </c>
      <c r="C4048">
        <v>20.584240000000001</v>
      </c>
      <c r="D4048">
        <v>67</v>
      </c>
      <c r="E4048">
        <v>0</v>
      </c>
      <c r="F4048">
        <v>0</v>
      </c>
      <c r="G4048">
        <v>67</v>
      </c>
      <c r="H4048" t="s">
        <v>11507</v>
      </c>
      <c r="I4048">
        <v>526.6875</v>
      </c>
      <c r="J4048" s="3">
        <f t="shared" si="63"/>
        <v>43746.809625162037</v>
      </c>
    </row>
    <row r="4049" spans="1:10" x14ac:dyDescent="0.25">
      <c r="A4049" s="1" t="s">
        <v>4048</v>
      </c>
      <c r="B4049">
        <v>393.75</v>
      </c>
      <c r="C4049">
        <v>20.584240000000001</v>
      </c>
      <c r="D4049">
        <v>67</v>
      </c>
      <c r="E4049">
        <v>0</v>
      </c>
      <c r="F4049">
        <v>0</v>
      </c>
      <c r="G4049">
        <v>67</v>
      </c>
      <c r="H4049" t="s">
        <v>11508</v>
      </c>
      <c r="I4049">
        <v>526.6875</v>
      </c>
      <c r="J4049" s="3">
        <f t="shared" si="63"/>
        <v>43746.809708379624</v>
      </c>
    </row>
    <row r="4050" spans="1:10" x14ac:dyDescent="0.25">
      <c r="A4050" s="1" t="s">
        <v>4049</v>
      </c>
      <c r="B4050">
        <v>393.75</v>
      </c>
      <c r="C4050">
        <v>20.584240000000001</v>
      </c>
      <c r="D4050">
        <v>66</v>
      </c>
      <c r="E4050">
        <v>0</v>
      </c>
      <c r="F4050">
        <v>0</v>
      </c>
      <c r="G4050">
        <v>62</v>
      </c>
      <c r="H4050" t="s">
        <v>11509</v>
      </c>
      <c r="I4050">
        <v>526.6875</v>
      </c>
      <c r="J4050" s="3">
        <f t="shared" si="63"/>
        <v>43746.809792106484</v>
      </c>
    </row>
    <row r="4051" spans="1:10" x14ac:dyDescent="0.25">
      <c r="A4051" s="1" t="s">
        <v>4050</v>
      </c>
      <c r="B4051">
        <v>393.75</v>
      </c>
      <c r="C4051">
        <v>20.531590000000001</v>
      </c>
      <c r="D4051">
        <v>65</v>
      </c>
      <c r="E4051">
        <v>0</v>
      </c>
      <c r="F4051">
        <v>0</v>
      </c>
      <c r="G4051">
        <v>64</v>
      </c>
      <c r="H4051" t="s">
        <v>11510</v>
      </c>
      <c r="I4051">
        <v>526.5</v>
      </c>
      <c r="J4051" s="3">
        <f t="shared" si="63"/>
        <v>43746.809875729166</v>
      </c>
    </row>
    <row r="4052" spans="1:10" x14ac:dyDescent="0.25">
      <c r="A4052" s="1" t="s">
        <v>4051</v>
      </c>
      <c r="B4052">
        <v>393.75</v>
      </c>
      <c r="C4052">
        <v>20.584240000000001</v>
      </c>
      <c r="D4052">
        <v>63</v>
      </c>
      <c r="E4052">
        <v>0</v>
      </c>
      <c r="F4052">
        <v>0</v>
      </c>
      <c r="G4052">
        <v>68</v>
      </c>
      <c r="H4052" t="s">
        <v>11511</v>
      </c>
      <c r="I4052">
        <v>526.6875</v>
      </c>
      <c r="J4052" s="3">
        <f t="shared" si="63"/>
        <v>43746.809947152775</v>
      </c>
    </row>
    <row r="4053" spans="1:10" x14ac:dyDescent="0.25">
      <c r="A4053" s="1" t="s">
        <v>4052</v>
      </c>
      <c r="B4053">
        <v>393.75</v>
      </c>
      <c r="C4053">
        <v>20.584240000000001</v>
      </c>
      <c r="D4053">
        <v>63</v>
      </c>
      <c r="E4053">
        <v>0</v>
      </c>
      <c r="F4053">
        <v>0</v>
      </c>
      <c r="G4053">
        <v>65</v>
      </c>
      <c r="H4053" t="s">
        <v>11512</v>
      </c>
      <c r="I4053">
        <v>526.6875</v>
      </c>
      <c r="J4053" s="3">
        <f t="shared" si="63"/>
        <v>43746.810030601853</v>
      </c>
    </row>
    <row r="4054" spans="1:10" x14ac:dyDescent="0.25">
      <c r="A4054" s="1" t="s">
        <v>4053</v>
      </c>
      <c r="B4054">
        <v>393.75</v>
      </c>
      <c r="C4054">
        <v>20.531590000000001</v>
      </c>
      <c r="D4054">
        <v>64</v>
      </c>
      <c r="E4054">
        <v>0</v>
      </c>
      <c r="F4054">
        <v>0</v>
      </c>
      <c r="G4054">
        <v>72</v>
      </c>
      <c r="H4054" t="s">
        <v>11513</v>
      </c>
      <c r="I4054">
        <v>526.6875</v>
      </c>
      <c r="J4054" s="3">
        <f t="shared" si="63"/>
        <v>43746.810130601851</v>
      </c>
    </row>
    <row r="4055" spans="1:10" x14ac:dyDescent="0.25">
      <c r="A4055" s="1" t="s">
        <v>4054</v>
      </c>
      <c r="B4055">
        <v>400</v>
      </c>
      <c r="C4055">
        <v>20.584240000000001</v>
      </c>
      <c r="D4055">
        <v>65</v>
      </c>
      <c r="E4055">
        <v>0</v>
      </c>
      <c r="F4055">
        <v>0</v>
      </c>
      <c r="G4055">
        <v>63</v>
      </c>
      <c r="H4055" t="s">
        <v>11514</v>
      </c>
      <c r="I4055">
        <v>528.1875</v>
      </c>
      <c r="J4055" s="3">
        <f t="shared" si="63"/>
        <v>43746.810209525465</v>
      </c>
    </row>
    <row r="4056" spans="1:10" x14ac:dyDescent="0.25">
      <c r="A4056" s="1" t="s">
        <v>4055</v>
      </c>
      <c r="B4056">
        <v>393.75</v>
      </c>
      <c r="C4056">
        <v>20.584240000000001</v>
      </c>
      <c r="D4056">
        <v>67</v>
      </c>
      <c r="E4056">
        <v>0</v>
      </c>
      <c r="F4056">
        <v>0</v>
      </c>
      <c r="G4056">
        <v>66</v>
      </c>
      <c r="H4056" t="s">
        <v>11515</v>
      </c>
      <c r="I4056">
        <v>526.5</v>
      </c>
      <c r="J4056" s="3">
        <f t="shared" si="63"/>
        <v>43746.810293009257</v>
      </c>
    </row>
    <row r="4057" spans="1:10" x14ac:dyDescent="0.25">
      <c r="A4057" s="1" t="s">
        <v>4056</v>
      </c>
      <c r="B4057">
        <v>393.75</v>
      </c>
      <c r="C4057">
        <v>20.584240000000001</v>
      </c>
      <c r="D4057">
        <v>65</v>
      </c>
      <c r="E4057">
        <v>0</v>
      </c>
      <c r="F4057">
        <v>0</v>
      </c>
      <c r="G4057">
        <v>65</v>
      </c>
      <c r="H4057" t="s">
        <v>11516</v>
      </c>
      <c r="I4057">
        <v>526.6875</v>
      </c>
      <c r="J4057" s="3">
        <f t="shared" si="63"/>
        <v>43746.810376574074</v>
      </c>
    </row>
    <row r="4058" spans="1:10" x14ac:dyDescent="0.25">
      <c r="A4058" s="1" t="s">
        <v>4057</v>
      </c>
      <c r="B4058">
        <v>393.75</v>
      </c>
      <c r="C4058">
        <v>20.584240000000001</v>
      </c>
      <c r="D4058">
        <v>65</v>
      </c>
      <c r="E4058">
        <v>0</v>
      </c>
      <c r="F4058">
        <v>0</v>
      </c>
      <c r="G4058">
        <v>74</v>
      </c>
      <c r="H4058" t="s">
        <v>11517</v>
      </c>
      <c r="I4058">
        <v>526.6875</v>
      </c>
      <c r="J4058" s="3">
        <f t="shared" si="63"/>
        <v>43746.810459988425</v>
      </c>
    </row>
    <row r="4059" spans="1:10" x14ac:dyDescent="0.25">
      <c r="A4059" s="1" t="s">
        <v>4058</v>
      </c>
      <c r="B4059">
        <v>393.75</v>
      </c>
      <c r="C4059">
        <v>20.584240000000001</v>
      </c>
      <c r="D4059">
        <v>69</v>
      </c>
      <c r="E4059">
        <v>0</v>
      </c>
      <c r="F4059">
        <v>0</v>
      </c>
      <c r="G4059">
        <v>67</v>
      </c>
      <c r="H4059" t="s">
        <v>11518</v>
      </c>
      <c r="I4059">
        <v>526.5</v>
      </c>
      <c r="J4059" s="3">
        <f t="shared" si="63"/>
        <v>43746.810531527772</v>
      </c>
    </row>
    <row r="4060" spans="1:10" x14ac:dyDescent="0.25">
      <c r="A4060" s="1" t="s">
        <v>4059</v>
      </c>
      <c r="B4060">
        <v>393.75</v>
      </c>
      <c r="C4060">
        <v>20.584240000000001</v>
      </c>
      <c r="D4060">
        <v>69</v>
      </c>
      <c r="E4060">
        <v>0</v>
      </c>
      <c r="F4060">
        <v>0</v>
      </c>
      <c r="G4060">
        <v>64</v>
      </c>
      <c r="H4060" t="s">
        <v>11519</v>
      </c>
      <c r="I4060">
        <v>526.6875</v>
      </c>
      <c r="J4060" s="3">
        <f t="shared" si="63"/>
        <v>43746.810603067126</v>
      </c>
    </row>
    <row r="4061" spans="1:10" x14ac:dyDescent="0.25">
      <c r="A4061" s="1" t="s">
        <v>4060</v>
      </c>
      <c r="B4061">
        <v>393.75</v>
      </c>
      <c r="C4061">
        <v>20.584240000000001</v>
      </c>
      <c r="D4061">
        <v>69</v>
      </c>
      <c r="E4061">
        <v>0</v>
      </c>
      <c r="F4061">
        <v>0</v>
      </c>
      <c r="G4061">
        <v>66</v>
      </c>
      <c r="H4061" t="s">
        <v>11520</v>
      </c>
      <c r="I4061">
        <v>526.6875</v>
      </c>
      <c r="J4061" s="3">
        <f t="shared" si="63"/>
        <v>43746.810674583328</v>
      </c>
    </row>
    <row r="4062" spans="1:10" x14ac:dyDescent="0.25">
      <c r="A4062" s="1" t="s">
        <v>4061</v>
      </c>
      <c r="B4062">
        <v>393.75</v>
      </c>
      <c r="C4062">
        <v>20.584240000000001</v>
      </c>
      <c r="D4062">
        <v>67</v>
      </c>
      <c r="E4062">
        <v>0</v>
      </c>
      <c r="F4062">
        <v>0</v>
      </c>
      <c r="G4062">
        <v>71</v>
      </c>
      <c r="H4062" t="s">
        <v>11521</v>
      </c>
      <c r="I4062">
        <v>526.6875</v>
      </c>
      <c r="J4062" s="3">
        <f t="shared" si="63"/>
        <v>43746.810758148145</v>
      </c>
    </row>
    <row r="4063" spans="1:10" x14ac:dyDescent="0.25">
      <c r="A4063" s="1" t="s">
        <v>4062</v>
      </c>
      <c r="B4063">
        <v>393.75</v>
      </c>
      <c r="C4063">
        <v>20.584240000000001</v>
      </c>
      <c r="D4063">
        <v>67</v>
      </c>
      <c r="E4063">
        <v>0</v>
      </c>
      <c r="F4063">
        <v>0</v>
      </c>
      <c r="G4063">
        <v>68</v>
      </c>
      <c r="H4063" t="s">
        <v>11522</v>
      </c>
      <c r="I4063">
        <v>526.6875</v>
      </c>
      <c r="J4063" s="3">
        <f t="shared" si="63"/>
        <v>43746.81085350694</v>
      </c>
    </row>
    <row r="4064" spans="1:10" x14ac:dyDescent="0.25">
      <c r="A4064" s="1" t="s">
        <v>4063</v>
      </c>
      <c r="B4064">
        <v>393.75</v>
      </c>
      <c r="C4064">
        <v>20.584240000000001</v>
      </c>
      <c r="D4064">
        <v>67</v>
      </c>
      <c r="E4064">
        <v>0</v>
      </c>
      <c r="F4064">
        <v>0</v>
      </c>
      <c r="G4064">
        <v>70</v>
      </c>
      <c r="H4064" t="s">
        <v>11523</v>
      </c>
      <c r="I4064">
        <v>526.6875</v>
      </c>
      <c r="J4064" s="3">
        <f t="shared" si="63"/>
        <v>43746.810925138889</v>
      </c>
    </row>
    <row r="4065" spans="1:10" x14ac:dyDescent="0.25">
      <c r="A4065" s="1" t="s">
        <v>4064</v>
      </c>
      <c r="B4065">
        <v>393.75</v>
      </c>
      <c r="C4065">
        <v>20.584240000000001</v>
      </c>
      <c r="D4065">
        <v>67</v>
      </c>
      <c r="E4065">
        <v>0</v>
      </c>
      <c r="F4065">
        <v>0</v>
      </c>
      <c r="G4065">
        <v>67</v>
      </c>
      <c r="H4065" t="s">
        <v>11524</v>
      </c>
      <c r="I4065">
        <v>526.6875</v>
      </c>
      <c r="J4065" s="3">
        <f t="shared" si="63"/>
        <v>43746.811008344906</v>
      </c>
    </row>
    <row r="4066" spans="1:10" x14ac:dyDescent="0.25">
      <c r="A4066" s="1" t="s">
        <v>4065</v>
      </c>
      <c r="B4066">
        <v>393.75</v>
      </c>
      <c r="C4066">
        <v>20.584240000000001</v>
      </c>
      <c r="D4066">
        <v>67</v>
      </c>
      <c r="E4066">
        <v>0</v>
      </c>
      <c r="F4066">
        <v>0</v>
      </c>
      <c r="G4066">
        <v>68</v>
      </c>
      <c r="H4066" t="s">
        <v>11525</v>
      </c>
      <c r="I4066">
        <v>526.6875</v>
      </c>
      <c r="J4066" s="3">
        <f t="shared" si="63"/>
        <v>43746.811080115738</v>
      </c>
    </row>
    <row r="4067" spans="1:10" x14ac:dyDescent="0.25">
      <c r="A4067" s="1" t="s">
        <v>4066</v>
      </c>
      <c r="B4067">
        <v>393.75</v>
      </c>
      <c r="C4067">
        <v>20.584240000000001</v>
      </c>
      <c r="D4067">
        <v>66</v>
      </c>
      <c r="E4067">
        <v>0</v>
      </c>
      <c r="F4067">
        <v>0</v>
      </c>
      <c r="G4067">
        <v>62</v>
      </c>
      <c r="H4067" t="s">
        <v>11526</v>
      </c>
      <c r="I4067">
        <v>526.6875</v>
      </c>
      <c r="J4067" s="3">
        <f t="shared" si="63"/>
        <v>43746.811163692131</v>
      </c>
    </row>
    <row r="4068" spans="1:10" x14ac:dyDescent="0.25">
      <c r="A4068" s="1" t="s">
        <v>4067</v>
      </c>
      <c r="B4068">
        <v>393.75</v>
      </c>
      <c r="C4068">
        <v>20.584240000000001</v>
      </c>
      <c r="D4068">
        <v>66</v>
      </c>
      <c r="E4068">
        <v>0</v>
      </c>
      <c r="F4068">
        <v>0</v>
      </c>
      <c r="G4068">
        <v>61</v>
      </c>
      <c r="H4068" t="s">
        <v>11527</v>
      </c>
      <c r="I4068">
        <v>526.6875</v>
      </c>
      <c r="J4068" s="3">
        <f t="shared" si="63"/>
        <v>43746.811235219902</v>
      </c>
    </row>
    <row r="4069" spans="1:10" x14ac:dyDescent="0.25">
      <c r="A4069" s="1" t="s">
        <v>4068</v>
      </c>
      <c r="B4069">
        <v>415.625</v>
      </c>
      <c r="C4069">
        <v>20.584240000000001</v>
      </c>
      <c r="D4069">
        <v>66</v>
      </c>
      <c r="E4069">
        <v>0</v>
      </c>
      <c r="F4069">
        <v>0</v>
      </c>
      <c r="G4069">
        <v>59</v>
      </c>
      <c r="H4069" t="s">
        <v>11528</v>
      </c>
      <c r="I4069">
        <v>533.625</v>
      </c>
      <c r="J4069" s="3">
        <f t="shared" si="63"/>
        <v>43746.811306840274</v>
      </c>
    </row>
    <row r="4070" spans="1:10" x14ac:dyDescent="0.25">
      <c r="A4070" s="1" t="s">
        <v>4069</v>
      </c>
      <c r="B4070">
        <v>393.75</v>
      </c>
      <c r="C4070">
        <v>20.584240000000001</v>
      </c>
      <c r="D4070">
        <v>67</v>
      </c>
      <c r="E4070">
        <v>0</v>
      </c>
      <c r="F4070">
        <v>0</v>
      </c>
      <c r="G4070">
        <v>63</v>
      </c>
      <c r="H4070" t="s">
        <v>11529</v>
      </c>
      <c r="I4070">
        <v>526.6875</v>
      </c>
      <c r="J4070" s="3">
        <f t="shared" si="63"/>
        <v>43746.81138983796</v>
      </c>
    </row>
    <row r="4071" spans="1:10" x14ac:dyDescent="0.25">
      <c r="A4071" s="1" t="s">
        <v>4070</v>
      </c>
      <c r="B4071">
        <v>393.75</v>
      </c>
      <c r="C4071">
        <v>20.584240000000001</v>
      </c>
      <c r="D4071">
        <v>67</v>
      </c>
      <c r="E4071">
        <v>0</v>
      </c>
      <c r="F4071">
        <v>0</v>
      </c>
      <c r="G4071">
        <v>69</v>
      </c>
      <c r="H4071" t="s">
        <v>11530</v>
      </c>
      <c r="I4071">
        <v>526.6875</v>
      </c>
      <c r="J4071" s="3">
        <f t="shared" si="63"/>
        <v>43746.811462025456</v>
      </c>
    </row>
    <row r="4072" spans="1:10" x14ac:dyDescent="0.25">
      <c r="A4072" s="1" t="s">
        <v>4071</v>
      </c>
      <c r="B4072">
        <v>393.75</v>
      </c>
      <c r="C4072">
        <v>20.584240000000001</v>
      </c>
      <c r="D4072">
        <v>67</v>
      </c>
      <c r="E4072">
        <v>0</v>
      </c>
      <c r="F4072">
        <v>0</v>
      </c>
      <c r="G4072">
        <v>66</v>
      </c>
      <c r="H4072" t="s">
        <v>11531</v>
      </c>
      <c r="I4072">
        <v>526.6875</v>
      </c>
      <c r="J4072" s="3">
        <f t="shared" si="63"/>
        <v>43746.811533460648</v>
      </c>
    </row>
    <row r="4073" spans="1:10" x14ac:dyDescent="0.25">
      <c r="A4073" s="1" t="s">
        <v>4072</v>
      </c>
      <c r="B4073">
        <v>393.75</v>
      </c>
      <c r="C4073">
        <v>20.584240000000001</v>
      </c>
      <c r="D4073">
        <v>67</v>
      </c>
      <c r="E4073">
        <v>0</v>
      </c>
      <c r="F4073">
        <v>0</v>
      </c>
      <c r="G4073">
        <v>71</v>
      </c>
      <c r="H4073" t="s">
        <v>11532</v>
      </c>
      <c r="I4073">
        <v>526.6875</v>
      </c>
      <c r="J4073" s="3">
        <f t="shared" si="63"/>
        <v>43746.811604652779</v>
      </c>
    </row>
    <row r="4074" spans="1:10" x14ac:dyDescent="0.25">
      <c r="A4074" s="1" t="s">
        <v>4073</v>
      </c>
      <c r="B4074">
        <v>393.75</v>
      </c>
      <c r="C4074">
        <v>20.584240000000001</v>
      </c>
      <c r="D4074">
        <v>67</v>
      </c>
      <c r="E4074">
        <v>0</v>
      </c>
      <c r="F4074">
        <v>0</v>
      </c>
      <c r="G4074">
        <v>65</v>
      </c>
      <c r="H4074" t="s">
        <v>11533</v>
      </c>
      <c r="I4074">
        <v>526.6875</v>
      </c>
      <c r="J4074" s="3">
        <f t="shared" si="63"/>
        <v>43746.811676423611</v>
      </c>
    </row>
    <row r="4075" spans="1:10" x14ac:dyDescent="0.25">
      <c r="A4075" s="1" t="s">
        <v>4074</v>
      </c>
      <c r="B4075">
        <v>393.75</v>
      </c>
      <c r="C4075">
        <v>20.584240000000001</v>
      </c>
      <c r="D4075">
        <v>67</v>
      </c>
      <c r="E4075">
        <v>0</v>
      </c>
      <c r="F4075">
        <v>0</v>
      </c>
      <c r="G4075">
        <v>66</v>
      </c>
      <c r="H4075" t="s">
        <v>11534</v>
      </c>
      <c r="I4075">
        <v>526.6875</v>
      </c>
      <c r="J4075" s="3">
        <f t="shared" si="63"/>
        <v>43746.811760914345</v>
      </c>
    </row>
    <row r="4076" spans="1:10" x14ac:dyDescent="0.25">
      <c r="A4076" s="1" t="s">
        <v>4075</v>
      </c>
      <c r="B4076">
        <v>412.5</v>
      </c>
      <c r="C4076">
        <v>20.584240000000001</v>
      </c>
      <c r="D4076">
        <v>67</v>
      </c>
      <c r="E4076">
        <v>0</v>
      </c>
      <c r="F4076">
        <v>0</v>
      </c>
      <c r="G4076">
        <v>68</v>
      </c>
      <c r="H4076" t="s">
        <v>11535</v>
      </c>
      <c r="I4076">
        <v>532.125</v>
      </c>
      <c r="J4076" s="3">
        <f t="shared" si="63"/>
        <v>43746.811831504623</v>
      </c>
    </row>
    <row r="4077" spans="1:10" x14ac:dyDescent="0.25">
      <c r="A4077" s="1" t="s">
        <v>4076</v>
      </c>
      <c r="B4077">
        <v>393.75</v>
      </c>
      <c r="C4077">
        <v>20.584240000000001</v>
      </c>
      <c r="D4077">
        <v>67</v>
      </c>
      <c r="E4077">
        <v>0</v>
      </c>
      <c r="F4077">
        <v>0</v>
      </c>
      <c r="G4077">
        <v>67</v>
      </c>
      <c r="H4077" t="s">
        <v>11536</v>
      </c>
      <c r="I4077">
        <v>526.6875</v>
      </c>
      <c r="J4077" s="3">
        <f t="shared" si="63"/>
        <v>43746.811903032409</v>
      </c>
    </row>
    <row r="4078" spans="1:10" x14ac:dyDescent="0.25">
      <c r="A4078" s="1" t="s">
        <v>4077</v>
      </c>
      <c r="B4078">
        <v>393.75</v>
      </c>
      <c r="C4078">
        <v>20.584240000000001</v>
      </c>
      <c r="D4078">
        <v>67</v>
      </c>
      <c r="E4078">
        <v>0</v>
      </c>
      <c r="F4078">
        <v>0</v>
      </c>
      <c r="G4078">
        <v>74</v>
      </c>
      <c r="H4078" t="s">
        <v>11537</v>
      </c>
      <c r="I4078">
        <v>526.6875</v>
      </c>
      <c r="J4078" s="3">
        <f t="shared" si="63"/>
        <v>43746.81197456018</v>
      </c>
    </row>
    <row r="4079" spans="1:10" x14ac:dyDescent="0.25">
      <c r="A4079" s="1" t="s">
        <v>4078</v>
      </c>
      <c r="B4079">
        <v>393.75</v>
      </c>
      <c r="C4079">
        <v>20.584240000000001</v>
      </c>
      <c r="D4079">
        <v>68</v>
      </c>
      <c r="E4079">
        <v>0</v>
      </c>
      <c r="F4079">
        <v>0</v>
      </c>
      <c r="G4079">
        <v>69</v>
      </c>
      <c r="H4079" t="s">
        <v>11538</v>
      </c>
      <c r="I4079">
        <v>526.6875</v>
      </c>
      <c r="J4079" s="3">
        <f t="shared" si="63"/>
        <v>43746.812058113421</v>
      </c>
    </row>
    <row r="4080" spans="1:10" x14ac:dyDescent="0.25">
      <c r="A4080" s="1" t="s">
        <v>4079</v>
      </c>
      <c r="B4080">
        <v>393.75</v>
      </c>
      <c r="C4080">
        <v>20.584240000000001</v>
      </c>
      <c r="D4080">
        <v>68</v>
      </c>
      <c r="E4080">
        <v>0</v>
      </c>
      <c r="F4080">
        <v>0</v>
      </c>
      <c r="G4080">
        <v>67</v>
      </c>
      <c r="H4080" t="s">
        <v>11539</v>
      </c>
      <c r="I4080">
        <v>526.6875</v>
      </c>
      <c r="J4080" s="3">
        <f t="shared" si="63"/>
        <v>43746.812141678238</v>
      </c>
    </row>
    <row r="4081" spans="1:10" x14ac:dyDescent="0.25">
      <c r="A4081" s="1" t="s">
        <v>4080</v>
      </c>
      <c r="B4081">
        <v>393.75</v>
      </c>
      <c r="C4081">
        <v>20.584240000000001</v>
      </c>
      <c r="D4081">
        <v>68</v>
      </c>
      <c r="E4081">
        <v>0</v>
      </c>
      <c r="F4081">
        <v>0</v>
      </c>
      <c r="G4081">
        <v>66</v>
      </c>
      <c r="H4081" t="s">
        <v>11540</v>
      </c>
      <c r="I4081">
        <v>526.6875</v>
      </c>
      <c r="J4081" s="3">
        <f t="shared" si="63"/>
        <v>43746.812225023146</v>
      </c>
    </row>
    <row r="4082" spans="1:10" x14ac:dyDescent="0.25">
      <c r="A4082" s="1" t="s">
        <v>4081</v>
      </c>
      <c r="B4082">
        <v>412.5</v>
      </c>
      <c r="C4082">
        <v>20.584240000000001</v>
      </c>
      <c r="D4082">
        <v>67</v>
      </c>
      <c r="E4082">
        <v>0</v>
      </c>
      <c r="F4082">
        <v>0</v>
      </c>
      <c r="G4082">
        <v>60</v>
      </c>
      <c r="H4082" t="s">
        <v>11541</v>
      </c>
      <c r="I4082">
        <v>532.3125</v>
      </c>
      <c r="J4082" s="3">
        <f t="shared" si="63"/>
        <v>43746.812296678239</v>
      </c>
    </row>
    <row r="4083" spans="1:10" x14ac:dyDescent="0.25">
      <c r="A4083" s="1" t="s">
        <v>4082</v>
      </c>
      <c r="B4083">
        <v>393.75</v>
      </c>
      <c r="C4083">
        <v>20.531590000000001</v>
      </c>
      <c r="D4083">
        <v>66</v>
      </c>
      <c r="E4083">
        <v>0</v>
      </c>
      <c r="F4083">
        <v>0</v>
      </c>
      <c r="G4083">
        <v>65</v>
      </c>
      <c r="H4083" t="s">
        <v>11542</v>
      </c>
      <c r="I4083">
        <v>526.5</v>
      </c>
      <c r="J4083" s="3">
        <f t="shared" si="63"/>
        <v>43746.812376203707</v>
      </c>
    </row>
    <row r="4084" spans="1:10" x14ac:dyDescent="0.25">
      <c r="A4084" s="1" t="s">
        <v>4083</v>
      </c>
      <c r="B4084">
        <v>393.75</v>
      </c>
      <c r="C4084">
        <v>20.584240000000001</v>
      </c>
      <c r="D4084">
        <v>66</v>
      </c>
      <c r="E4084">
        <v>0</v>
      </c>
      <c r="F4084">
        <v>0</v>
      </c>
      <c r="G4084">
        <v>66</v>
      </c>
      <c r="H4084" t="s">
        <v>11543</v>
      </c>
      <c r="I4084">
        <v>526.6875</v>
      </c>
      <c r="J4084" s="3">
        <f t="shared" si="63"/>
        <v>43746.812451400459</v>
      </c>
    </row>
    <row r="4085" spans="1:10" x14ac:dyDescent="0.25">
      <c r="A4085" s="1" t="s">
        <v>4084</v>
      </c>
      <c r="B4085">
        <v>393.75</v>
      </c>
      <c r="C4085">
        <v>20.584240000000001</v>
      </c>
      <c r="D4085">
        <v>66</v>
      </c>
      <c r="E4085">
        <v>0</v>
      </c>
      <c r="F4085">
        <v>0</v>
      </c>
      <c r="G4085">
        <v>66</v>
      </c>
      <c r="H4085" t="s">
        <v>11544</v>
      </c>
      <c r="I4085">
        <v>526.5</v>
      </c>
      <c r="J4085" s="3">
        <f t="shared" si="63"/>
        <v>43746.812523182867</v>
      </c>
    </row>
    <row r="4086" spans="1:10" x14ac:dyDescent="0.25">
      <c r="A4086" s="1" t="s">
        <v>4085</v>
      </c>
      <c r="B4086">
        <v>393.75</v>
      </c>
      <c r="C4086">
        <v>20.584240000000001</v>
      </c>
      <c r="D4086">
        <v>67</v>
      </c>
      <c r="E4086">
        <v>0</v>
      </c>
      <c r="F4086">
        <v>0</v>
      </c>
      <c r="G4086">
        <v>62</v>
      </c>
      <c r="H4086" t="s">
        <v>11545</v>
      </c>
      <c r="I4086">
        <v>526.6875</v>
      </c>
      <c r="J4086" s="3">
        <f t="shared" si="63"/>
        <v>43746.812606747684</v>
      </c>
    </row>
    <row r="4087" spans="1:10" x14ac:dyDescent="0.25">
      <c r="A4087" s="1" t="s">
        <v>4086</v>
      </c>
      <c r="B4087">
        <v>393.75</v>
      </c>
      <c r="C4087">
        <v>20.584240000000001</v>
      </c>
      <c r="D4087">
        <v>67</v>
      </c>
      <c r="E4087">
        <v>0</v>
      </c>
      <c r="F4087">
        <v>0</v>
      </c>
      <c r="G4087">
        <v>64</v>
      </c>
      <c r="H4087" t="s">
        <v>11546</v>
      </c>
      <c r="I4087">
        <v>526.6875</v>
      </c>
      <c r="J4087" s="3">
        <f t="shared" si="63"/>
        <v>43746.812689837963</v>
      </c>
    </row>
    <row r="4088" spans="1:10" x14ac:dyDescent="0.25">
      <c r="A4088" s="1" t="s">
        <v>4087</v>
      </c>
      <c r="B4088">
        <v>415.625</v>
      </c>
      <c r="C4088">
        <v>20.531590000000001</v>
      </c>
      <c r="D4088">
        <v>68</v>
      </c>
      <c r="E4088">
        <v>0</v>
      </c>
      <c r="F4088">
        <v>0</v>
      </c>
      <c r="G4088">
        <v>63</v>
      </c>
      <c r="H4088" t="s">
        <v>11547</v>
      </c>
      <c r="I4088">
        <v>533.4375</v>
      </c>
      <c r="J4088" s="3">
        <f t="shared" si="63"/>
        <v>43746.812761828704</v>
      </c>
    </row>
    <row r="4089" spans="1:10" x14ac:dyDescent="0.25">
      <c r="A4089" s="1" t="s">
        <v>4088</v>
      </c>
      <c r="B4089">
        <v>393.75</v>
      </c>
      <c r="C4089">
        <v>20.531590000000001</v>
      </c>
      <c r="D4089">
        <v>67</v>
      </c>
      <c r="E4089">
        <v>0</v>
      </c>
      <c r="F4089">
        <v>0</v>
      </c>
      <c r="G4089">
        <v>59</v>
      </c>
      <c r="H4089" t="s">
        <v>11548</v>
      </c>
      <c r="I4089">
        <v>526.6875</v>
      </c>
      <c r="J4089" s="3">
        <f t="shared" si="63"/>
        <v>43746.812845428234</v>
      </c>
    </row>
    <row r="4090" spans="1:10" x14ac:dyDescent="0.25">
      <c r="A4090" s="1" t="s">
        <v>4089</v>
      </c>
      <c r="B4090">
        <v>393.75</v>
      </c>
      <c r="C4090">
        <v>20.584240000000001</v>
      </c>
      <c r="D4090">
        <v>66</v>
      </c>
      <c r="E4090">
        <v>0</v>
      </c>
      <c r="F4090">
        <v>0</v>
      </c>
      <c r="G4090">
        <v>72</v>
      </c>
      <c r="H4090" t="s">
        <v>11549</v>
      </c>
      <c r="I4090">
        <v>526.6875</v>
      </c>
      <c r="J4090" s="3">
        <f t="shared" si="63"/>
        <v>43746.812928749998</v>
      </c>
    </row>
    <row r="4091" spans="1:10" x14ac:dyDescent="0.25">
      <c r="A4091" s="1" t="s">
        <v>4090</v>
      </c>
      <c r="B4091">
        <v>393.75</v>
      </c>
      <c r="C4091">
        <v>20.584240000000001</v>
      </c>
      <c r="D4091">
        <v>66</v>
      </c>
      <c r="E4091">
        <v>0</v>
      </c>
      <c r="F4091">
        <v>0</v>
      </c>
      <c r="G4091">
        <v>73</v>
      </c>
      <c r="H4091" t="s">
        <v>11550</v>
      </c>
      <c r="I4091">
        <v>526.6875</v>
      </c>
      <c r="J4091" s="3">
        <f t="shared" si="63"/>
        <v>43746.813012071761</v>
      </c>
    </row>
    <row r="4092" spans="1:10" x14ac:dyDescent="0.25">
      <c r="A4092" s="1" t="s">
        <v>4091</v>
      </c>
      <c r="B4092">
        <v>393.75</v>
      </c>
      <c r="C4092">
        <v>20.584240000000001</v>
      </c>
      <c r="D4092">
        <v>66</v>
      </c>
      <c r="E4092">
        <v>0</v>
      </c>
      <c r="F4092">
        <v>0</v>
      </c>
      <c r="G4092">
        <v>68</v>
      </c>
      <c r="H4092" t="s">
        <v>11551</v>
      </c>
      <c r="I4092">
        <v>526.6875</v>
      </c>
      <c r="J4092" s="3">
        <f t="shared" si="63"/>
        <v>43746.813083807872</v>
      </c>
    </row>
    <row r="4093" spans="1:10" x14ac:dyDescent="0.25">
      <c r="A4093" s="1" t="s">
        <v>4092</v>
      </c>
      <c r="B4093">
        <v>393.75</v>
      </c>
      <c r="C4093">
        <v>20.584240000000001</v>
      </c>
      <c r="D4093">
        <v>66</v>
      </c>
      <c r="E4093">
        <v>0</v>
      </c>
      <c r="F4093">
        <v>0</v>
      </c>
      <c r="G4093">
        <v>73</v>
      </c>
      <c r="H4093" t="s">
        <v>11552</v>
      </c>
      <c r="I4093">
        <v>526.6875</v>
      </c>
      <c r="J4093" s="3">
        <f t="shared" si="63"/>
        <v>43746.813155266202</v>
      </c>
    </row>
    <row r="4094" spans="1:10" x14ac:dyDescent="0.25">
      <c r="A4094" s="1" t="s">
        <v>4093</v>
      </c>
      <c r="B4094">
        <v>412.5</v>
      </c>
      <c r="C4094">
        <v>20.584240000000001</v>
      </c>
      <c r="D4094">
        <v>65</v>
      </c>
      <c r="E4094">
        <v>0</v>
      </c>
      <c r="F4094">
        <v>0</v>
      </c>
      <c r="G4094">
        <v>68</v>
      </c>
      <c r="H4094" t="s">
        <v>11553</v>
      </c>
      <c r="I4094">
        <v>532.3125</v>
      </c>
      <c r="J4094" s="3">
        <f t="shared" si="63"/>
        <v>43746.813226886567</v>
      </c>
    </row>
    <row r="4095" spans="1:10" x14ac:dyDescent="0.25">
      <c r="A4095" s="1" t="s">
        <v>4094</v>
      </c>
      <c r="B4095">
        <v>393.75</v>
      </c>
      <c r="C4095">
        <v>20.584240000000001</v>
      </c>
      <c r="D4095">
        <v>64</v>
      </c>
      <c r="E4095">
        <v>0</v>
      </c>
      <c r="F4095">
        <v>0</v>
      </c>
      <c r="G4095">
        <v>66</v>
      </c>
      <c r="H4095" t="s">
        <v>11554</v>
      </c>
      <c r="I4095">
        <v>526.6875</v>
      </c>
      <c r="J4095" s="3">
        <f t="shared" si="63"/>
        <v>43746.813310451391</v>
      </c>
    </row>
    <row r="4096" spans="1:10" x14ac:dyDescent="0.25">
      <c r="A4096" s="1" t="s">
        <v>4095</v>
      </c>
      <c r="B4096">
        <v>393.75</v>
      </c>
      <c r="C4096">
        <v>20.584240000000001</v>
      </c>
      <c r="D4096">
        <v>54</v>
      </c>
      <c r="E4096">
        <v>0</v>
      </c>
      <c r="F4096">
        <v>0</v>
      </c>
      <c r="G4096">
        <v>0</v>
      </c>
      <c r="H4096" t="s">
        <v>11555</v>
      </c>
      <c r="I4096">
        <v>526.6875</v>
      </c>
      <c r="J4096" s="3">
        <f t="shared" si="63"/>
        <v>43746.813636956016</v>
      </c>
    </row>
    <row r="4097" spans="1:10" x14ac:dyDescent="0.25">
      <c r="A4097" s="1" t="s">
        <v>4096</v>
      </c>
      <c r="B4097">
        <v>393.75</v>
      </c>
      <c r="C4097">
        <v>20.531590000000001</v>
      </c>
      <c r="D4097">
        <v>54</v>
      </c>
      <c r="E4097">
        <v>0</v>
      </c>
      <c r="F4097">
        <v>0</v>
      </c>
      <c r="G4097">
        <v>0</v>
      </c>
      <c r="H4097" t="s">
        <v>11556</v>
      </c>
      <c r="I4097">
        <v>526.6875</v>
      </c>
      <c r="J4097" s="3">
        <f t="shared" si="63"/>
        <v>43746.813708020833</v>
      </c>
    </row>
    <row r="4098" spans="1:10" x14ac:dyDescent="0.25">
      <c r="A4098" s="1" t="s">
        <v>4097</v>
      </c>
      <c r="B4098">
        <v>393.75</v>
      </c>
      <c r="C4098">
        <v>20.584240000000001</v>
      </c>
      <c r="D4098">
        <v>56</v>
      </c>
      <c r="E4098">
        <v>0</v>
      </c>
      <c r="F4098">
        <v>0</v>
      </c>
      <c r="G4098">
        <v>0</v>
      </c>
      <c r="H4098" t="s">
        <v>11557</v>
      </c>
      <c r="I4098">
        <v>526.6875</v>
      </c>
      <c r="J4098" s="3">
        <f t="shared" si="63"/>
        <v>43746.813791574074</v>
      </c>
    </row>
    <row r="4099" spans="1:10" x14ac:dyDescent="0.25">
      <c r="A4099" s="1" t="s">
        <v>4098</v>
      </c>
      <c r="B4099">
        <v>393.75</v>
      </c>
      <c r="C4099">
        <v>20.531590000000001</v>
      </c>
      <c r="D4099">
        <v>57</v>
      </c>
      <c r="E4099">
        <v>0</v>
      </c>
      <c r="F4099">
        <v>0</v>
      </c>
      <c r="G4099">
        <v>0</v>
      </c>
      <c r="H4099" t="s">
        <v>11558</v>
      </c>
      <c r="I4099">
        <v>526.5</v>
      </c>
      <c r="J4099" s="3">
        <f t="shared" ref="J4099:J4162" si="64">(H4099/86400000)+25569+(7/24)</f>
        <v>43746.813863101845</v>
      </c>
    </row>
    <row r="4100" spans="1:10" x14ac:dyDescent="0.25">
      <c r="A4100" s="1" t="s">
        <v>4099</v>
      </c>
      <c r="B4100">
        <v>393.75</v>
      </c>
      <c r="C4100">
        <v>20.584240000000001</v>
      </c>
      <c r="D4100">
        <v>61</v>
      </c>
      <c r="E4100">
        <v>0</v>
      </c>
      <c r="F4100">
        <v>0</v>
      </c>
      <c r="G4100">
        <v>1</v>
      </c>
      <c r="H4100" t="s">
        <v>11559</v>
      </c>
      <c r="I4100">
        <v>526.6875</v>
      </c>
      <c r="J4100" s="3">
        <f t="shared" si="64"/>
        <v>43746.813958587962</v>
      </c>
    </row>
    <row r="4101" spans="1:10" x14ac:dyDescent="0.25">
      <c r="A4101" s="1" t="s">
        <v>4100</v>
      </c>
      <c r="B4101">
        <v>393.75</v>
      </c>
      <c r="C4101">
        <v>20.531590000000001</v>
      </c>
      <c r="D4101">
        <v>62</v>
      </c>
      <c r="E4101">
        <v>0</v>
      </c>
      <c r="F4101">
        <v>0</v>
      </c>
      <c r="G4101">
        <v>3</v>
      </c>
      <c r="H4101" t="s">
        <v>11560</v>
      </c>
      <c r="I4101">
        <v>526.6875</v>
      </c>
      <c r="J4101" s="3">
        <f t="shared" si="64"/>
        <v>43746.814041701386</v>
      </c>
    </row>
    <row r="4102" spans="1:10" x14ac:dyDescent="0.25">
      <c r="A4102" s="1" t="s">
        <v>4101</v>
      </c>
      <c r="B4102">
        <v>393.75</v>
      </c>
      <c r="C4102">
        <v>20.584240000000001</v>
      </c>
      <c r="D4102">
        <v>62</v>
      </c>
      <c r="E4102">
        <v>0</v>
      </c>
      <c r="F4102">
        <v>0</v>
      </c>
      <c r="G4102">
        <v>5</v>
      </c>
      <c r="H4102" t="s">
        <v>11561</v>
      </c>
      <c r="I4102">
        <v>526.5</v>
      </c>
      <c r="J4102" s="3">
        <f t="shared" si="64"/>
        <v>43746.814113587963</v>
      </c>
    </row>
    <row r="4103" spans="1:10" x14ac:dyDescent="0.25">
      <c r="A4103" s="1" t="s">
        <v>4102</v>
      </c>
      <c r="B4103">
        <v>393.75</v>
      </c>
      <c r="C4103">
        <v>20.584240000000001</v>
      </c>
      <c r="D4103">
        <v>64</v>
      </c>
      <c r="E4103">
        <v>0</v>
      </c>
      <c r="F4103">
        <v>0</v>
      </c>
      <c r="G4103">
        <v>0</v>
      </c>
      <c r="H4103" t="s">
        <v>11562</v>
      </c>
      <c r="I4103">
        <v>526.6875</v>
      </c>
      <c r="J4103" s="3">
        <f t="shared" si="64"/>
        <v>43746.814209930548</v>
      </c>
    </row>
    <row r="4104" spans="1:10" x14ac:dyDescent="0.25">
      <c r="A4104" s="1" t="s">
        <v>4103</v>
      </c>
      <c r="B4104">
        <v>393.75</v>
      </c>
      <c r="C4104">
        <v>20.584240000000001</v>
      </c>
      <c r="D4104">
        <v>66</v>
      </c>
      <c r="E4104">
        <v>0</v>
      </c>
      <c r="F4104">
        <v>0</v>
      </c>
      <c r="G4104">
        <v>1</v>
      </c>
      <c r="H4104" t="s">
        <v>11563</v>
      </c>
      <c r="I4104">
        <v>526.5</v>
      </c>
      <c r="J4104" s="3">
        <f t="shared" si="64"/>
        <v>43746.814280682869</v>
      </c>
    </row>
    <row r="4105" spans="1:10" x14ac:dyDescent="0.25">
      <c r="A4105" s="1" t="s">
        <v>4104</v>
      </c>
      <c r="B4105">
        <v>393.75</v>
      </c>
      <c r="C4105">
        <v>20.584240000000001</v>
      </c>
      <c r="D4105">
        <v>66</v>
      </c>
      <c r="E4105">
        <v>0</v>
      </c>
      <c r="F4105">
        <v>0</v>
      </c>
      <c r="G4105">
        <v>4</v>
      </c>
      <c r="H4105" t="s">
        <v>11564</v>
      </c>
      <c r="I4105">
        <v>526.6875</v>
      </c>
      <c r="J4105" s="3">
        <f t="shared" si="64"/>
        <v>43746.814351898145</v>
      </c>
    </row>
    <row r="4106" spans="1:10" x14ac:dyDescent="0.25">
      <c r="A4106" s="1" t="s">
        <v>4105</v>
      </c>
      <c r="B4106">
        <v>393.75</v>
      </c>
      <c r="C4106">
        <v>20.584240000000001</v>
      </c>
      <c r="D4106">
        <v>67</v>
      </c>
      <c r="E4106">
        <v>0</v>
      </c>
      <c r="F4106">
        <v>0</v>
      </c>
      <c r="G4106">
        <v>0</v>
      </c>
      <c r="H4106" t="s">
        <v>11565</v>
      </c>
      <c r="I4106">
        <v>526.6875</v>
      </c>
      <c r="J4106" s="3">
        <f t="shared" si="64"/>
        <v>43746.814423888885</v>
      </c>
    </row>
    <row r="4107" spans="1:10" x14ac:dyDescent="0.25">
      <c r="A4107" s="1" t="s">
        <v>4106</v>
      </c>
      <c r="B4107">
        <v>393.75</v>
      </c>
      <c r="C4107">
        <v>20.584240000000001</v>
      </c>
      <c r="D4107">
        <v>67</v>
      </c>
      <c r="E4107">
        <v>0</v>
      </c>
      <c r="F4107">
        <v>0</v>
      </c>
      <c r="G4107">
        <v>0</v>
      </c>
      <c r="H4107" t="s">
        <v>11566</v>
      </c>
      <c r="I4107">
        <v>526.6875</v>
      </c>
      <c r="J4107" s="3">
        <f t="shared" si="64"/>
        <v>43746.814512268516</v>
      </c>
    </row>
    <row r="4108" spans="1:10" x14ac:dyDescent="0.25">
      <c r="A4108" s="1" t="s">
        <v>4107</v>
      </c>
      <c r="B4108">
        <v>393.75</v>
      </c>
      <c r="C4108">
        <v>20.584240000000001</v>
      </c>
      <c r="D4108">
        <v>65</v>
      </c>
      <c r="E4108">
        <v>0</v>
      </c>
      <c r="F4108">
        <v>0</v>
      </c>
      <c r="G4108">
        <v>0</v>
      </c>
      <c r="H4108" t="s">
        <v>11567</v>
      </c>
      <c r="I4108">
        <v>526.6875</v>
      </c>
      <c r="J4108" s="3">
        <f t="shared" si="64"/>
        <v>43746.814590648144</v>
      </c>
    </row>
    <row r="4109" spans="1:10" x14ac:dyDescent="0.25">
      <c r="A4109" s="1" t="s">
        <v>4108</v>
      </c>
      <c r="B4109">
        <v>393.75</v>
      </c>
      <c r="C4109">
        <v>20.584240000000001</v>
      </c>
      <c r="D4109">
        <v>66</v>
      </c>
      <c r="E4109">
        <v>0</v>
      </c>
      <c r="F4109">
        <v>0</v>
      </c>
      <c r="G4109">
        <v>9</v>
      </c>
      <c r="H4109" t="s">
        <v>11568</v>
      </c>
      <c r="I4109">
        <v>526.6875</v>
      </c>
      <c r="J4109" s="3">
        <f t="shared" si="64"/>
        <v>43746.814662303237</v>
      </c>
    </row>
    <row r="4110" spans="1:10" x14ac:dyDescent="0.25">
      <c r="A4110" s="1" t="s">
        <v>4109</v>
      </c>
      <c r="B4110">
        <v>415.625</v>
      </c>
      <c r="C4110">
        <v>20.478950000000001</v>
      </c>
      <c r="D4110">
        <v>64</v>
      </c>
      <c r="E4110">
        <v>0</v>
      </c>
      <c r="F4110">
        <v>0</v>
      </c>
      <c r="G4110">
        <v>0</v>
      </c>
      <c r="H4110" t="s">
        <v>11569</v>
      </c>
      <c r="I4110">
        <v>533.625</v>
      </c>
      <c r="J4110" s="3">
        <f t="shared" si="64"/>
        <v>43746.814745416668</v>
      </c>
    </row>
    <row r="4111" spans="1:10" x14ac:dyDescent="0.25">
      <c r="A4111" s="1" t="s">
        <v>4110</v>
      </c>
      <c r="B4111">
        <v>393.75</v>
      </c>
      <c r="C4111">
        <v>20.531590000000001</v>
      </c>
      <c r="D4111">
        <v>64</v>
      </c>
      <c r="E4111">
        <v>0</v>
      </c>
      <c r="F4111">
        <v>0</v>
      </c>
      <c r="G4111">
        <v>5</v>
      </c>
      <c r="H4111" t="s">
        <v>11570</v>
      </c>
      <c r="I4111">
        <v>526.6875</v>
      </c>
      <c r="J4111" s="3">
        <f t="shared" si="64"/>
        <v>43746.814817048609</v>
      </c>
    </row>
    <row r="4112" spans="1:10" x14ac:dyDescent="0.25">
      <c r="A4112" s="1" t="s">
        <v>4111</v>
      </c>
      <c r="B4112">
        <v>393.75</v>
      </c>
      <c r="C4112">
        <v>20.584240000000001</v>
      </c>
      <c r="D4112">
        <v>64</v>
      </c>
      <c r="E4112">
        <v>0</v>
      </c>
      <c r="F4112">
        <v>0</v>
      </c>
      <c r="G4112">
        <v>9</v>
      </c>
      <c r="H4112" t="s">
        <v>11571</v>
      </c>
      <c r="I4112">
        <v>526.6875</v>
      </c>
      <c r="J4112" s="3">
        <f t="shared" si="64"/>
        <v>43746.81488893518</v>
      </c>
    </row>
    <row r="4113" spans="1:10" x14ac:dyDescent="0.25">
      <c r="A4113" s="1" t="s">
        <v>4112</v>
      </c>
      <c r="B4113">
        <v>393.75</v>
      </c>
      <c r="C4113">
        <v>20.584240000000001</v>
      </c>
      <c r="D4113">
        <v>65</v>
      </c>
      <c r="E4113">
        <v>0</v>
      </c>
      <c r="F4113">
        <v>0</v>
      </c>
      <c r="G4113">
        <v>0</v>
      </c>
      <c r="H4113" t="s">
        <v>11572</v>
      </c>
      <c r="I4113">
        <v>526.5</v>
      </c>
      <c r="J4113" s="3">
        <f t="shared" si="64"/>
        <v>43746.814960312498</v>
      </c>
    </row>
    <row r="4114" spans="1:10" x14ac:dyDescent="0.25">
      <c r="A4114" s="1" t="s">
        <v>4113</v>
      </c>
      <c r="B4114">
        <v>412.5</v>
      </c>
      <c r="C4114">
        <v>20.584240000000001</v>
      </c>
      <c r="D4114">
        <v>65</v>
      </c>
      <c r="E4114">
        <v>0</v>
      </c>
      <c r="F4114">
        <v>0</v>
      </c>
      <c r="G4114">
        <v>0</v>
      </c>
      <c r="H4114" t="s">
        <v>11573</v>
      </c>
      <c r="I4114">
        <v>532.3125</v>
      </c>
      <c r="J4114" s="3">
        <f t="shared" si="64"/>
        <v>43746.815031979168</v>
      </c>
    </row>
    <row r="4115" spans="1:10" x14ac:dyDescent="0.25">
      <c r="A4115" s="1" t="s">
        <v>4114</v>
      </c>
      <c r="B4115">
        <v>393.75</v>
      </c>
      <c r="C4115">
        <v>20.584240000000001</v>
      </c>
      <c r="D4115">
        <v>67</v>
      </c>
      <c r="E4115">
        <v>0</v>
      </c>
      <c r="F4115">
        <v>0</v>
      </c>
      <c r="G4115">
        <v>7</v>
      </c>
      <c r="H4115" t="s">
        <v>11574</v>
      </c>
      <c r="I4115">
        <v>526.5</v>
      </c>
      <c r="J4115" s="3">
        <f t="shared" si="64"/>
        <v>43746.815115543977</v>
      </c>
    </row>
    <row r="4116" spans="1:10" x14ac:dyDescent="0.25">
      <c r="A4116" s="1" t="s">
        <v>4115</v>
      </c>
      <c r="B4116">
        <v>393.75</v>
      </c>
      <c r="C4116">
        <v>20.584240000000001</v>
      </c>
      <c r="D4116">
        <v>66</v>
      </c>
      <c r="E4116">
        <v>0</v>
      </c>
      <c r="F4116">
        <v>0</v>
      </c>
      <c r="G4116">
        <v>11</v>
      </c>
      <c r="H4116" t="s">
        <v>11575</v>
      </c>
      <c r="I4116">
        <v>526.6875</v>
      </c>
      <c r="J4116" s="3">
        <f t="shared" si="64"/>
        <v>43746.81519898148</v>
      </c>
    </row>
    <row r="4117" spans="1:10" x14ac:dyDescent="0.25">
      <c r="A4117" s="1" t="s">
        <v>4116</v>
      </c>
      <c r="B4117">
        <v>393.75</v>
      </c>
      <c r="C4117">
        <v>20.584240000000001</v>
      </c>
      <c r="D4117">
        <v>65</v>
      </c>
      <c r="E4117">
        <v>0</v>
      </c>
      <c r="F4117">
        <v>0</v>
      </c>
      <c r="G4117">
        <v>6</v>
      </c>
      <c r="H4117" t="s">
        <v>11576</v>
      </c>
      <c r="I4117">
        <v>526.6875</v>
      </c>
      <c r="J4117" s="3">
        <f t="shared" si="64"/>
        <v>43746.815282453703</v>
      </c>
    </row>
    <row r="4118" spans="1:10" x14ac:dyDescent="0.25">
      <c r="A4118" s="1" t="s">
        <v>4117</v>
      </c>
      <c r="B4118">
        <v>393.75</v>
      </c>
      <c r="C4118">
        <v>20.584240000000001</v>
      </c>
      <c r="D4118">
        <v>65</v>
      </c>
      <c r="E4118">
        <v>0</v>
      </c>
      <c r="F4118">
        <v>0</v>
      </c>
      <c r="G4118">
        <v>14</v>
      </c>
      <c r="H4118" t="s">
        <v>11577</v>
      </c>
      <c r="I4118">
        <v>526.5</v>
      </c>
      <c r="J4118" s="3">
        <f t="shared" si="64"/>
        <v>43746.815365995368</v>
      </c>
    </row>
    <row r="4119" spans="1:10" x14ac:dyDescent="0.25">
      <c r="A4119" s="1" t="s">
        <v>4118</v>
      </c>
      <c r="B4119">
        <v>393.75</v>
      </c>
      <c r="C4119">
        <v>20.584240000000001</v>
      </c>
      <c r="D4119">
        <v>65</v>
      </c>
      <c r="E4119">
        <v>0</v>
      </c>
      <c r="F4119">
        <v>0</v>
      </c>
      <c r="G4119">
        <v>7</v>
      </c>
      <c r="H4119" t="s">
        <v>11578</v>
      </c>
      <c r="I4119">
        <v>526.6875</v>
      </c>
      <c r="J4119" s="3">
        <f t="shared" si="64"/>
        <v>43746.81544914352</v>
      </c>
    </row>
    <row r="4120" spans="1:10" x14ac:dyDescent="0.25">
      <c r="A4120" s="1" t="s">
        <v>4119</v>
      </c>
      <c r="B4120">
        <v>393.75</v>
      </c>
      <c r="C4120">
        <v>20.584240000000001</v>
      </c>
      <c r="D4120">
        <v>65</v>
      </c>
      <c r="E4120">
        <v>0</v>
      </c>
      <c r="F4120">
        <v>0</v>
      </c>
      <c r="G4120">
        <v>15</v>
      </c>
      <c r="H4120" t="s">
        <v>11579</v>
      </c>
      <c r="I4120">
        <v>526.6875</v>
      </c>
      <c r="J4120" s="3">
        <f t="shared" si="64"/>
        <v>43746.815520983793</v>
      </c>
    </row>
    <row r="4121" spans="1:10" x14ac:dyDescent="0.25">
      <c r="A4121" s="1" t="s">
        <v>4120</v>
      </c>
      <c r="B4121">
        <v>393.75</v>
      </c>
      <c r="C4121">
        <v>20.531590000000001</v>
      </c>
      <c r="D4121">
        <v>66</v>
      </c>
      <c r="E4121">
        <v>0</v>
      </c>
      <c r="F4121">
        <v>0</v>
      </c>
      <c r="G4121">
        <v>6</v>
      </c>
      <c r="H4121" t="s">
        <v>11580</v>
      </c>
      <c r="I4121">
        <v>526.6875</v>
      </c>
      <c r="J4121" s="3">
        <f t="shared" si="64"/>
        <v>43746.815604756943</v>
      </c>
    </row>
    <row r="4122" spans="1:10" x14ac:dyDescent="0.25">
      <c r="A4122" s="1" t="s">
        <v>4121</v>
      </c>
      <c r="B4122">
        <v>393.75</v>
      </c>
      <c r="C4122">
        <v>20.531590000000001</v>
      </c>
      <c r="D4122">
        <v>66</v>
      </c>
      <c r="E4122">
        <v>0</v>
      </c>
      <c r="F4122">
        <v>0</v>
      </c>
      <c r="G4122">
        <v>9</v>
      </c>
      <c r="H4122" t="s">
        <v>11581</v>
      </c>
      <c r="I4122">
        <v>526.6875</v>
      </c>
      <c r="J4122" s="3">
        <f t="shared" si="64"/>
        <v>43746.815687997681</v>
      </c>
    </row>
    <row r="4123" spans="1:10" x14ac:dyDescent="0.25">
      <c r="A4123" s="1" t="s">
        <v>4122</v>
      </c>
      <c r="B4123">
        <v>393.75</v>
      </c>
      <c r="C4123">
        <v>20.584240000000001</v>
      </c>
      <c r="D4123">
        <v>66</v>
      </c>
      <c r="E4123">
        <v>0</v>
      </c>
      <c r="F4123">
        <v>0</v>
      </c>
      <c r="G4123">
        <v>8</v>
      </c>
      <c r="H4123" t="s">
        <v>11582</v>
      </c>
      <c r="I4123">
        <v>526.6875</v>
      </c>
      <c r="J4123" s="3">
        <f t="shared" si="64"/>
        <v>43746.815771319445</v>
      </c>
    </row>
    <row r="4124" spans="1:10" x14ac:dyDescent="0.25">
      <c r="A4124" s="1" t="s">
        <v>4123</v>
      </c>
      <c r="B4124">
        <v>393.75</v>
      </c>
      <c r="C4124">
        <v>20.584240000000001</v>
      </c>
      <c r="D4124">
        <v>65</v>
      </c>
      <c r="E4124">
        <v>0</v>
      </c>
      <c r="F4124">
        <v>0</v>
      </c>
      <c r="G4124">
        <v>7</v>
      </c>
      <c r="H4124" t="s">
        <v>11583</v>
      </c>
      <c r="I4124">
        <v>526.6875</v>
      </c>
      <c r="J4124" s="3">
        <f t="shared" si="64"/>
        <v>43746.81586693287</v>
      </c>
    </row>
    <row r="4125" spans="1:10" x14ac:dyDescent="0.25">
      <c r="A4125" s="1" t="s">
        <v>4124</v>
      </c>
      <c r="B4125">
        <v>393.75</v>
      </c>
      <c r="C4125">
        <v>20.584240000000001</v>
      </c>
      <c r="D4125">
        <v>65</v>
      </c>
      <c r="E4125">
        <v>0</v>
      </c>
      <c r="F4125">
        <v>0</v>
      </c>
      <c r="G4125">
        <v>9</v>
      </c>
      <c r="H4125" t="s">
        <v>11584</v>
      </c>
      <c r="I4125">
        <v>526.6875</v>
      </c>
      <c r="J4125" s="3">
        <f t="shared" si="64"/>
        <v>43746.815950381941</v>
      </c>
    </row>
    <row r="4126" spans="1:10" x14ac:dyDescent="0.25">
      <c r="A4126" s="1" t="s">
        <v>4125</v>
      </c>
      <c r="B4126">
        <v>412.5</v>
      </c>
      <c r="C4126">
        <v>20.584240000000001</v>
      </c>
      <c r="D4126">
        <v>65</v>
      </c>
      <c r="E4126">
        <v>0</v>
      </c>
      <c r="F4126">
        <v>0</v>
      </c>
      <c r="G4126">
        <v>9</v>
      </c>
      <c r="H4126" t="s">
        <v>11585</v>
      </c>
      <c r="I4126">
        <v>532.125</v>
      </c>
      <c r="J4126" s="3">
        <f t="shared" si="64"/>
        <v>43746.816021898143</v>
      </c>
    </row>
    <row r="4127" spans="1:10" x14ac:dyDescent="0.25">
      <c r="A4127" s="1" t="s">
        <v>4126</v>
      </c>
      <c r="B4127">
        <v>393.75</v>
      </c>
      <c r="C4127">
        <v>20.531590000000001</v>
      </c>
      <c r="D4127">
        <v>67</v>
      </c>
      <c r="E4127">
        <v>0</v>
      </c>
      <c r="F4127">
        <v>0</v>
      </c>
      <c r="G4127">
        <v>9</v>
      </c>
      <c r="H4127" t="s">
        <v>11586</v>
      </c>
      <c r="I4127">
        <v>526.6875</v>
      </c>
      <c r="J4127" s="3">
        <f t="shared" si="64"/>
        <v>43746.816105486105</v>
      </c>
    </row>
    <row r="4128" spans="1:10" x14ac:dyDescent="0.25">
      <c r="A4128" s="1" t="s">
        <v>4127</v>
      </c>
      <c r="B4128">
        <v>393.75</v>
      </c>
      <c r="C4128">
        <v>20.584240000000001</v>
      </c>
      <c r="D4128">
        <v>65</v>
      </c>
      <c r="E4128">
        <v>0</v>
      </c>
      <c r="F4128">
        <v>0</v>
      </c>
      <c r="G4128">
        <v>9</v>
      </c>
      <c r="H4128" t="s">
        <v>11587</v>
      </c>
      <c r="I4128">
        <v>526.6875</v>
      </c>
      <c r="J4128" s="3">
        <f t="shared" si="64"/>
        <v>43746.816176666667</v>
      </c>
    </row>
    <row r="4129" spans="1:10" x14ac:dyDescent="0.25">
      <c r="A4129" s="1" t="s">
        <v>4128</v>
      </c>
      <c r="B4129">
        <v>412.5</v>
      </c>
      <c r="C4129">
        <v>20.531590000000001</v>
      </c>
      <c r="D4129">
        <v>65</v>
      </c>
      <c r="E4129">
        <v>0</v>
      </c>
      <c r="F4129">
        <v>0</v>
      </c>
      <c r="G4129">
        <v>13</v>
      </c>
      <c r="H4129" t="s">
        <v>11588</v>
      </c>
      <c r="I4129">
        <v>532.3125</v>
      </c>
      <c r="J4129" s="3">
        <f t="shared" si="64"/>
        <v>43746.816260208332</v>
      </c>
    </row>
    <row r="4130" spans="1:10" x14ac:dyDescent="0.25">
      <c r="A4130" s="1" t="s">
        <v>4129</v>
      </c>
      <c r="B4130">
        <v>393.75</v>
      </c>
      <c r="C4130">
        <v>20.584240000000001</v>
      </c>
      <c r="D4130">
        <v>66</v>
      </c>
      <c r="E4130">
        <v>0</v>
      </c>
      <c r="F4130">
        <v>0</v>
      </c>
      <c r="G4130">
        <v>0</v>
      </c>
      <c r="H4130" t="s">
        <v>11589</v>
      </c>
      <c r="I4130">
        <v>526.6875</v>
      </c>
      <c r="J4130" s="3">
        <f t="shared" si="64"/>
        <v>43746.816355983792</v>
      </c>
    </row>
    <row r="4131" spans="1:10" x14ac:dyDescent="0.25">
      <c r="A4131" s="1" t="s">
        <v>4130</v>
      </c>
      <c r="B4131">
        <v>393.75</v>
      </c>
      <c r="C4131">
        <v>20.531590000000001</v>
      </c>
      <c r="D4131">
        <v>65</v>
      </c>
      <c r="E4131">
        <v>0</v>
      </c>
      <c r="F4131">
        <v>0</v>
      </c>
      <c r="G4131">
        <v>8</v>
      </c>
      <c r="H4131" t="s">
        <v>11590</v>
      </c>
      <c r="I4131">
        <v>526.6875</v>
      </c>
      <c r="J4131" s="3">
        <f t="shared" si="64"/>
        <v>43746.816439432871</v>
      </c>
    </row>
    <row r="4132" spans="1:10" x14ac:dyDescent="0.25">
      <c r="A4132" s="1" t="s">
        <v>4131</v>
      </c>
      <c r="B4132">
        <v>393.75</v>
      </c>
      <c r="C4132">
        <v>20.584240000000001</v>
      </c>
      <c r="D4132">
        <v>64</v>
      </c>
      <c r="E4132">
        <v>0</v>
      </c>
      <c r="F4132">
        <v>0</v>
      </c>
      <c r="G4132">
        <v>6</v>
      </c>
      <c r="H4132" t="s">
        <v>11591</v>
      </c>
      <c r="I4132">
        <v>526.6875</v>
      </c>
      <c r="J4132" s="3">
        <f t="shared" si="64"/>
        <v>43746.816534571757</v>
      </c>
    </row>
    <row r="4133" spans="1:10" x14ac:dyDescent="0.25">
      <c r="A4133" s="1" t="s">
        <v>4132</v>
      </c>
      <c r="B4133">
        <v>393.75</v>
      </c>
      <c r="C4133">
        <v>20.584240000000001</v>
      </c>
      <c r="D4133">
        <v>65</v>
      </c>
      <c r="E4133">
        <v>0</v>
      </c>
      <c r="F4133">
        <v>0</v>
      </c>
      <c r="G4133">
        <v>11</v>
      </c>
      <c r="H4133" t="s">
        <v>11592</v>
      </c>
      <c r="I4133">
        <v>526.6875</v>
      </c>
      <c r="J4133" s="3">
        <f t="shared" si="64"/>
        <v>43746.816606446759</v>
      </c>
    </row>
    <row r="4134" spans="1:10" x14ac:dyDescent="0.25">
      <c r="A4134" s="1" t="s">
        <v>4133</v>
      </c>
      <c r="B4134">
        <v>393.75</v>
      </c>
      <c r="C4134">
        <v>20.584240000000001</v>
      </c>
      <c r="D4134">
        <v>65</v>
      </c>
      <c r="E4134">
        <v>0</v>
      </c>
      <c r="F4134">
        <v>0</v>
      </c>
      <c r="G4134">
        <v>2</v>
      </c>
      <c r="H4134" t="s">
        <v>11593</v>
      </c>
      <c r="I4134">
        <v>526.6875</v>
      </c>
      <c r="J4134" s="3">
        <f t="shared" si="64"/>
        <v>43746.816689884254</v>
      </c>
    </row>
    <row r="4135" spans="1:10" x14ac:dyDescent="0.25">
      <c r="A4135" s="1" t="s">
        <v>4134</v>
      </c>
      <c r="B4135">
        <v>393.75</v>
      </c>
      <c r="C4135">
        <v>20.584240000000001</v>
      </c>
      <c r="D4135">
        <v>65</v>
      </c>
      <c r="E4135">
        <v>0</v>
      </c>
      <c r="F4135">
        <v>0</v>
      </c>
      <c r="G4135">
        <v>11</v>
      </c>
      <c r="H4135" t="s">
        <v>11594</v>
      </c>
      <c r="I4135">
        <v>526.6875</v>
      </c>
      <c r="J4135" s="3">
        <f t="shared" si="64"/>
        <v>43746.816773437495</v>
      </c>
    </row>
    <row r="4136" spans="1:10" x14ac:dyDescent="0.25">
      <c r="A4136" s="1" t="s">
        <v>4135</v>
      </c>
      <c r="B4136">
        <v>393.75</v>
      </c>
      <c r="C4136">
        <v>20.584240000000001</v>
      </c>
      <c r="D4136">
        <v>64</v>
      </c>
      <c r="E4136">
        <v>0</v>
      </c>
      <c r="F4136">
        <v>0</v>
      </c>
      <c r="G4136">
        <v>7</v>
      </c>
      <c r="H4136" t="s">
        <v>11595</v>
      </c>
      <c r="I4136">
        <v>526.6875</v>
      </c>
      <c r="J4136" s="3">
        <f t="shared" si="64"/>
        <v>43746.816856562502</v>
      </c>
    </row>
    <row r="4137" spans="1:10" x14ac:dyDescent="0.25">
      <c r="A4137" s="1" t="s">
        <v>4136</v>
      </c>
      <c r="B4137">
        <v>393.75</v>
      </c>
      <c r="C4137">
        <v>20.584240000000001</v>
      </c>
      <c r="D4137">
        <v>64</v>
      </c>
      <c r="E4137">
        <v>0</v>
      </c>
      <c r="F4137">
        <v>0</v>
      </c>
      <c r="G4137">
        <v>6</v>
      </c>
      <c r="H4137" t="s">
        <v>11596</v>
      </c>
      <c r="I4137">
        <v>526.5</v>
      </c>
      <c r="J4137" s="3">
        <f t="shared" si="64"/>
        <v>43746.816928298613</v>
      </c>
    </row>
    <row r="4138" spans="1:10" x14ac:dyDescent="0.25">
      <c r="A4138" s="1" t="s">
        <v>4137</v>
      </c>
      <c r="B4138">
        <v>393.75</v>
      </c>
      <c r="C4138">
        <v>20.531590000000001</v>
      </c>
      <c r="D4138">
        <v>64</v>
      </c>
      <c r="E4138">
        <v>0</v>
      </c>
      <c r="F4138">
        <v>0</v>
      </c>
      <c r="G4138">
        <v>2</v>
      </c>
      <c r="H4138" t="s">
        <v>11597</v>
      </c>
      <c r="I4138">
        <v>526.6875</v>
      </c>
      <c r="J4138" s="3">
        <f t="shared" si="64"/>
        <v>43746.817022499999</v>
      </c>
    </row>
    <row r="4139" spans="1:10" x14ac:dyDescent="0.25">
      <c r="A4139" s="1" t="s">
        <v>4138</v>
      </c>
      <c r="B4139">
        <v>393.75</v>
      </c>
      <c r="C4139">
        <v>20.584240000000001</v>
      </c>
      <c r="D4139">
        <v>65</v>
      </c>
      <c r="E4139">
        <v>0</v>
      </c>
      <c r="F4139">
        <v>0</v>
      </c>
      <c r="G4139">
        <v>12</v>
      </c>
      <c r="H4139" t="s">
        <v>11598</v>
      </c>
      <c r="I4139">
        <v>526.6875</v>
      </c>
      <c r="J4139" s="3">
        <f t="shared" si="64"/>
        <v>43746.81709542824</v>
      </c>
    </row>
    <row r="4140" spans="1:10" x14ac:dyDescent="0.25">
      <c r="A4140" s="1" t="s">
        <v>4139</v>
      </c>
      <c r="B4140">
        <v>393.75</v>
      </c>
      <c r="C4140">
        <v>20.584240000000001</v>
      </c>
      <c r="D4140">
        <v>65</v>
      </c>
      <c r="E4140">
        <v>0</v>
      </c>
      <c r="F4140">
        <v>0</v>
      </c>
      <c r="G4140">
        <v>10</v>
      </c>
      <c r="H4140" t="s">
        <v>11599</v>
      </c>
      <c r="I4140">
        <v>526.6875</v>
      </c>
      <c r="J4140" s="3">
        <f t="shared" si="64"/>
        <v>43746.817178784717</v>
      </c>
    </row>
    <row r="4141" spans="1:10" x14ac:dyDescent="0.25">
      <c r="A4141" s="1" t="s">
        <v>4140</v>
      </c>
      <c r="B4141">
        <v>393.75</v>
      </c>
      <c r="C4141">
        <v>20.584240000000001</v>
      </c>
      <c r="D4141">
        <v>65</v>
      </c>
      <c r="E4141">
        <v>0</v>
      </c>
      <c r="F4141">
        <v>0</v>
      </c>
      <c r="G4141">
        <v>11</v>
      </c>
      <c r="H4141" t="s">
        <v>11600</v>
      </c>
      <c r="I4141">
        <v>526.6875</v>
      </c>
      <c r="J4141" s="3">
        <f t="shared" si="64"/>
        <v>43746.817262349534</v>
      </c>
    </row>
    <row r="4142" spans="1:10" x14ac:dyDescent="0.25">
      <c r="A4142" s="1" t="s">
        <v>4141</v>
      </c>
      <c r="B4142">
        <v>393.75</v>
      </c>
      <c r="C4142">
        <v>20.584240000000001</v>
      </c>
      <c r="D4142">
        <v>65</v>
      </c>
      <c r="E4142">
        <v>0</v>
      </c>
      <c r="F4142">
        <v>0</v>
      </c>
      <c r="G4142">
        <v>9</v>
      </c>
      <c r="H4142" t="s">
        <v>11601</v>
      </c>
      <c r="I4142">
        <v>526.6875</v>
      </c>
      <c r="J4142" s="3">
        <f t="shared" si="64"/>
        <v>43746.817333877312</v>
      </c>
    </row>
    <row r="4143" spans="1:10" x14ac:dyDescent="0.25">
      <c r="A4143" s="1" t="s">
        <v>4142</v>
      </c>
      <c r="B4143">
        <v>393.75</v>
      </c>
      <c r="C4143">
        <v>20.531590000000001</v>
      </c>
      <c r="D4143">
        <v>64</v>
      </c>
      <c r="E4143">
        <v>0</v>
      </c>
      <c r="F4143">
        <v>0</v>
      </c>
      <c r="G4143">
        <v>13</v>
      </c>
      <c r="H4143" t="s">
        <v>11602</v>
      </c>
      <c r="I4143">
        <v>526.6875</v>
      </c>
      <c r="J4143" s="3">
        <f t="shared" si="64"/>
        <v>43746.817405520829</v>
      </c>
    </row>
    <row r="4144" spans="1:10" x14ac:dyDescent="0.25">
      <c r="A4144" s="1" t="s">
        <v>4143</v>
      </c>
      <c r="B4144">
        <v>393.75</v>
      </c>
      <c r="C4144">
        <v>20.584240000000001</v>
      </c>
      <c r="D4144">
        <v>64</v>
      </c>
      <c r="E4144">
        <v>0</v>
      </c>
      <c r="F4144">
        <v>0</v>
      </c>
      <c r="G4144">
        <v>8</v>
      </c>
      <c r="H4144" t="s">
        <v>11603</v>
      </c>
      <c r="I4144">
        <v>526.6875</v>
      </c>
      <c r="J4144" s="3">
        <f t="shared" si="64"/>
        <v>43746.817477025463</v>
      </c>
    </row>
    <row r="4145" spans="1:10" x14ac:dyDescent="0.25">
      <c r="A4145" s="1" t="s">
        <v>4144</v>
      </c>
      <c r="B4145">
        <v>393.75</v>
      </c>
      <c r="C4145">
        <v>20.478950000000001</v>
      </c>
      <c r="D4145">
        <v>64</v>
      </c>
      <c r="E4145">
        <v>0</v>
      </c>
      <c r="F4145">
        <v>0</v>
      </c>
      <c r="G4145">
        <v>10</v>
      </c>
      <c r="H4145" t="s">
        <v>11604</v>
      </c>
      <c r="I4145">
        <v>526.5</v>
      </c>
      <c r="J4145" s="3">
        <f t="shared" si="64"/>
        <v>43746.817560266201</v>
      </c>
    </row>
    <row r="4146" spans="1:10" x14ac:dyDescent="0.25">
      <c r="A4146" s="1" t="s">
        <v>4145</v>
      </c>
      <c r="B4146">
        <v>393.75</v>
      </c>
      <c r="C4146">
        <v>20.584240000000001</v>
      </c>
      <c r="D4146">
        <v>63</v>
      </c>
      <c r="E4146">
        <v>0</v>
      </c>
      <c r="F4146">
        <v>0</v>
      </c>
      <c r="G4146">
        <v>7</v>
      </c>
      <c r="H4146" t="s">
        <v>11605</v>
      </c>
      <c r="I4146">
        <v>526.6875</v>
      </c>
      <c r="J4146" s="3">
        <f t="shared" si="64"/>
        <v>43746.817642430549</v>
      </c>
    </row>
    <row r="4147" spans="1:10" x14ac:dyDescent="0.25">
      <c r="A4147" s="1" t="s">
        <v>4146</v>
      </c>
      <c r="B4147">
        <v>393.75</v>
      </c>
      <c r="C4147">
        <v>20.531590000000001</v>
      </c>
      <c r="D4147">
        <v>63</v>
      </c>
      <c r="E4147">
        <v>0</v>
      </c>
      <c r="F4147">
        <v>0</v>
      </c>
      <c r="G4147">
        <v>9</v>
      </c>
      <c r="H4147" t="s">
        <v>11606</v>
      </c>
      <c r="I4147">
        <v>526.6875</v>
      </c>
      <c r="J4147" s="3">
        <f t="shared" si="64"/>
        <v>43746.817715462959</v>
      </c>
    </row>
    <row r="4148" spans="1:10" x14ac:dyDescent="0.25">
      <c r="A4148" s="1" t="s">
        <v>4147</v>
      </c>
      <c r="B4148">
        <v>393.75</v>
      </c>
      <c r="C4148">
        <v>20.584240000000001</v>
      </c>
      <c r="D4148">
        <v>62</v>
      </c>
      <c r="E4148">
        <v>0</v>
      </c>
      <c r="F4148">
        <v>0</v>
      </c>
      <c r="G4148">
        <v>3</v>
      </c>
      <c r="H4148" t="s">
        <v>11607</v>
      </c>
      <c r="I4148">
        <v>526.6875</v>
      </c>
      <c r="J4148" s="3">
        <f t="shared" si="64"/>
        <v>43746.817799027776</v>
      </c>
    </row>
    <row r="4149" spans="1:10" x14ac:dyDescent="0.25">
      <c r="A4149" s="1" t="s">
        <v>4148</v>
      </c>
      <c r="B4149">
        <v>393.75</v>
      </c>
      <c r="C4149">
        <v>20.584240000000001</v>
      </c>
      <c r="D4149">
        <v>63</v>
      </c>
      <c r="E4149">
        <v>0</v>
      </c>
      <c r="F4149">
        <v>0</v>
      </c>
      <c r="G4149">
        <v>17</v>
      </c>
      <c r="H4149" t="s">
        <v>11608</v>
      </c>
      <c r="I4149">
        <v>526.5</v>
      </c>
      <c r="J4149" s="3">
        <f t="shared" si="64"/>
        <v>43746.817882546289</v>
      </c>
    </row>
    <row r="4150" spans="1:10" x14ac:dyDescent="0.25">
      <c r="A4150" s="1" t="s">
        <v>4149</v>
      </c>
      <c r="B4150">
        <v>393.75</v>
      </c>
      <c r="C4150">
        <v>20.531590000000001</v>
      </c>
      <c r="D4150">
        <v>63</v>
      </c>
      <c r="E4150">
        <v>0</v>
      </c>
      <c r="F4150">
        <v>0</v>
      </c>
      <c r="G4150">
        <v>1</v>
      </c>
      <c r="H4150" t="s">
        <v>11609</v>
      </c>
      <c r="I4150">
        <v>526.6875</v>
      </c>
      <c r="J4150" s="3">
        <f t="shared" si="64"/>
        <v>43746.817954120364</v>
      </c>
    </row>
    <row r="4151" spans="1:10" x14ac:dyDescent="0.25">
      <c r="A4151" s="1" t="s">
        <v>4150</v>
      </c>
      <c r="B4151">
        <v>393.75</v>
      </c>
      <c r="C4151">
        <v>20.584240000000001</v>
      </c>
      <c r="D4151">
        <v>64</v>
      </c>
      <c r="E4151">
        <v>0</v>
      </c>
      <c r="F4151">
        <v>0</v>
      </c>
      <c r="G4151">
        <v>4</v>
      </c>
      <c r="H4151" t="s">
        <v>11610</v>
      </c>
      <c r="I4151">
        <v>526.6875</v>
      </c>
      <c r="J4151" s="3">
        <f t="shared" si="64"/>
        <v>43746.818037557867</v>
      </c>
    </row>
    <row r="4152" spans="1:10" x14ac:dyDescent="0.25">
      <c r="A4152" s="1" t="s">
        <v>4151</v>
      </c>
      <c r="B4152">
        <v>418.75</v>
      </c>
      <c r="C4152">
        <v>20.531590000000001</v>
      </c>
      <c r="D4152">
        <v>65</v>
      </c>
      <c r="E4152">
        <v>0</v>
      </c>
      <c r="F4152">
        <v>0</v>
      </c>
      <c r="G4152">
        <v>9</v>
      </c>
      <c r="H4152" t="s">
        <v>11611</v>
      </c>
      <c r="I4152">
        <v>534.75</v>
      </c>
      <c r="J4152" s="3">
        <f t="shared" si="64"/>
        <v>43746.818121168981</v>
      </c>
    </row>
    <row r="4153" spans="1:10" x14ac:dyDescent="0.25">
      <c r="A4153" s="1" t="s">
        <v>4152</v>
      </c>
      <c r="B4153">
        <v>393.75</v>
      </c>
      <c r="C4153">
        <v>20.584240000000001</v>
      </c>
      <c r="D4153">
        <v>65</v>
      </c>
      <c r="E4153">
        <v>0</v>
      </c>
      <c r="F4153">
        <v>0</v>
      </c>
      <c r="G4153">
        <v>3</v>
      </c>
      <c r="H4153" t="s">
        <v>11612</v>
      </c>
      <c r="I4153">
        <v>526.6875</v>
      </c>
      <c r="J4153" s="3">
        <f t="shared" si="64"/>
        <v>43746.818204699077</v>
      </c>
    </row>
    <row r="4154" spans="1:10" x14ac:dyDescent="0.25">
      <c r="A4154" s="1" t="s">
        <v>4153</v>
      </c>
      <c r="B4154">
        <v>393.75</v>
      </c>
      <c r="C4154">
        <v>20.584240000000001</v>
      </c>
      <c r="D4154">
        <v>65</v>
      </c>
      <c r="E4154">
        <v>0</v>
      </c>
      <c r="F4154">
        <v>0</v>
      </c>
      <c r="G4154">
        <v>9</v>
      </c>
      <c r="H4154" t="s">
        <v>11613</v>
      </c>
      <c r="I4154">
        <v>526.6875</v>
      </c>
      <c r="J4154" s="3">
        <f t="shared" si="64"/>
        <v>43746.818288055554</v>
      </c>
    </row>
    <row r="4155" spans="1:10" x14ac:dyDescent="0.25">
      <c r="A4155" s="1" t="s">
        <v>4154</v>
      </c>
      <c r="B4155">
        <v>393.75</v>
      </c>
      <c r="C4155">
        <v>20.584240000000001</v>
      </c>
      <c r="D4155">
        <v>65</v>
      </c>
      <c r="E4155">
        <v>0</v>
      </c>
      <c r="F4155">
        <v>0</v>
      </c>
      <c r="G4155">
        <v>2</v>
      </c>
      <c r="H4155" t="s">
        <v>11614</v>
      </c>
      <c r="I4155">
        <v>526.5</v>
      </c>
      <c r="J4155" s="3">
        <f t="shared" si="64"/>
        <v>43746.818359583332</v>
      </c>
    </row>
    <row r="4156" spans="1:10" x14ac:dyDescent="0.25">
      <c r="A4156" s="1" t="s">
        <v>4155</v>
      </c>
      <c r="B4156">
        <v>393.75</v>
      </c>
      <c r="C4156">
        <v>20.584240000000001</v>
      </c>
      <c r="D4156">
        <v>66</v>
      </c>
      <c r="E4156">
        <v>0</v>
      </c>
      <c r="F4156">
        <v>0</v>
      </c>
      <c r="G4156">
        <v>10</v>
      </c>
      <c r="H4156" t="s">
        <v>11615</v>
      </c>
      <c r="I4156">
        <v>526.6875</v>
      </c>
      <c r="J4156" s="3">
        <f t="shared" si="64"/>
        <v>43746.818443124997</v>
      </c>
    </row>
    <row r="4157" spans="1:10" x14ac:dyDescent="0.25">
      <c r="A4157" s="1" t="s">
        <v>4156</v>
      </c>
      <c r="B4157">
        <v>393.75</v>
      </c>
      <c r="C4157">
        <v>20.531590000000001</v>
      </c>
      <c r="D4157">
        <v>67</v>
      </c>
      <c r="E4157">
        <v>0</v>
      </c>
      <c r="F4157">
        <v>0</v>
      </c>
      <c r="G4157">
        <v>5</v>
      </c>
      <c r="H4157" t="s">
        <v>11616</v>
      </c>
      <c r="I4157">
        <v>526.6875</v>
      </c>
      <c r="J4157" s="3">
        <f t="shared" si="64"/>
        <v>43746.818526585645</v>
      </c>
    </row>
    <row r="4158" spans="1:10" x14ac:dyDescent="0.25">
      <c r="A4158" s="1" t="s">
        <v>4157</v>
      </c>
      <c r="B4158">
        <v>393.75</v>
      </c>
      <c r="C4158">
        <v>20.584240000000001</v>
      </c>
      <c r="D4158">
        <v>67</v>
      </c>
      <c r="E4158">
        <v>0</v>
      </c>
      <c r="F4158">
        <v>0</v>
      </c>
      <c r="G4158">
        <v>3</v>
      </c>
      <c r="H4158" t="s">
        <v>11617</v>
      </c>
      <c r="I4158">
        <v>526.6875</v>
      </c>
      <c r="J4158" s="3">
        <f t="shared" si="64"/>
        <v>43746.818610011571</v>
      </c>
    </row>
    <row r="4159" spans="1:10" x14ac:dyDescent="0.25">
      <c r="A4159" s="1" t="s">
        <v>4158</v>
      </c>
      <c r="B4159">
        <v>393.75</v>
      </c>
      <c r="C4159">
        <v>20.584240000000001</v>
      </c>
      <c r="D4159">
        <v>67</v>
      </c>
      <c r="E4159">
        <v>0</v>
      </c>
      <c r="F4159">
        <v>0</v>
      </c>
      <c r="G4159">
        <v>11</v>
      </c>
      <c r="H4159" t="s">
        <v>11618</v>
      </c>
      <c r="I4159">
        <v>526.5</v>
      </c>
      <c r="J4159" s="3">
        <f t="shared" si="64"/>
        <v>43746.818693576388</v>
      </c>
    </row>
    <row r="4160" spans="1:10" x14ac:dyDescent="0.25">
      <c r="A4160" s="1" t="s">
        <v>4159</v>
      </c>
      <c r="B4160">
        <v>393.75</v>
      </c>
      <c r="C4160">
        <v>20.584240000000001</v>
      </c>
      <c r="D4160">
        <v>68</v>
      </c>
      <c r="E4160">
        <v>0</v>
      </c>
      <c r="F4160">
        <v>0</v>
      </c>
      <c r="G4160">
        <v>7</v>
      </c>
      <c r="H4160" t="s">
        <v>11619</v>
      </c>
      <c r="I4160">
        <v>526.5</v>
      </c>
      <c r="J4160" s="3">
        <f t="shared" si="64"/>
        <v>43746.818777048604</v>
      </c>
    </row>
    <row r="4161" spans="1:10" x14ac:dyDescent="0.25">
      <c r="A4161" s="1" t="s">
        <v>4160</v>
      </c>
      <c r="B4161">
        <v>393.75</v>
      </c>
      <c r="C4161">
        <v>20.531590000000001</v>
      </c>
      <c r="D4161">
        <v>63</v>
      </c>
      <c r="E4161">
        <v>0</v>
      </c>
      <c r="F4161">
        <v>0</v>
      </c>
      <c r="G4161">
        <v>14</v>
      </c>
      <c r="H4161" t="s">
        <v>11620</v>
      </c>
      <c r="I4161">
        <v>526.6875</v>
      </c>
      <c r="J4161" s="3">
        <f t="shared" si="64"/>
        <v>43746.818860266205</v>
      </c>
    </row>
    <row r="4162" spans="1:10" x14ac:dyDescent="0.25">
      <c r="A4162" s="1" t="s">
        <v>4161</v>
      </c>
      <c r="B4162">
        <v>393.75</v>
      </c>
      <c r="C4162">
        <v>20.584240000000001</v>
      </c>
      <c r="D4162">
        <v>62</v>
      </c>
      <c r="E4162">
        <v>0</v>
      </c>
      <c r="F4162">
        <v>0</v>
      </c>
      <c r="G4162">
        <v>0</v>
      </c>
      <c r="H4162" t="s">
        <v>11621</v>
      </c>
      <c r="I4162">
        <v>526.6875</v>
      </c>
      <c r="J4162" s="3">
        <f t="shared" si="64"/>
        <v>43746.819167152775</v>
      </c>
    </row>
    <row r="4163" spans="1:10" x14ac:dyDescent="0.25">
      <c r="A4163" s="1" t="s">
        <v>4162</v>
      </c>
      <c r="B4163">
        <v>393.75</v>
      </c>
      <c r="C4163">
        <v>20.584240000000001</v>
      </c>
      <c r="D4163">
        <v>63</v>
      </c>
      <c r="E4163">
        <v>0</v>
      </c>
      <c r="F4163">
        <v>0</v>
      </c>
      <c r="G4163">
        <v>0</v>
      </c>
      <c r="H4163" t="s">
        <v>11622</v>
      </c>
      <c r="I4163">
        <v>526.6875</v>
      </c>
      <c r="J4163" s="3">
        <f t="shared" ref="J4163:J4226" si="65">(H4163/86400000)+25569+(7/24)</f>
        <v>43746.81924748842</v>
      </c>
    </row>
    <row r="4164" spans="1:10" x14ac:dyDescent="0.25">
      <c r="A4164" s="1" t="s">
        <v>4163</v>
      </c>
      <c r="B4164">
        <v>393.75</v>
      </c>
      <c r="C4164">
        <v>20.584240000000001</v>
      </c>
      <c r="D4164">
        <v>63</v>
      </c>
      <c r="E4164">
        <v>0</v>
      </c>
      <c r="F4164">
        <v>0</v>
      </c>
      <c r="G4164">
        <v>0</v>
      </c>
      <c r="H4164" t="s">
        <v>11623</v>
      </c>
      <c r="I4164">
        <v>526.6875</v>
      </c>
      <c r="J4164" s="3">
        <f t="shared" si="65"/>
        <v>43746.819330590275</v>
      </c>
    </row>
    <row r="4165" spans="1:10" x14ac:dyDescent="0.25">
      <c r="A4165" s="1" t="s">
        <v>4164</v>
      </c>
      <c r="B4165">
        <v>393.75</v>
      </c>
      <c r="C4165">
        <v>20.531590000000001</v>
      </c>
      <c r="D4165">
        <v>63</v>
      </c>
      <c r="E4165">
        <v>0</v>
      </c>
      <c r="F4165">
        <v>0</v>
      </c>
      <c r="G4165">
        <v>0</v>
      </c>
      <c r="H4165" t="s">
        <v>11624</v>
      </c>
      <c r="I4165">
        <v>526.6875</v>
      </c>
      <c r="J4165" s="3">
        <f t="shared" si="65"/>
        <v>43746.819402222223</v>
      </c>
    </row>
    <row r="4166" spans="1:10" x14ac:dyDescent="0.25">
      <c r="A4166" s="1" t="s">
        <v>4165</v>
      </c>
      <c r="B4166">
        <v>393.75</v>
      </c>
      <c r="C4166">
        <v>20.531590000000001</v>
      </c>
      <c r="D4166">
        <v>63</v>
      </c>
      <c r="E4166">
        <v>0</v>
      </c>
      <c r="F4166">
        <v>0</v>
      </c>
      <c r="G4166">
        <v>3</v>
      </c>
      <c r="H4166" t="s">
        <v>11625</v>
      </c>
      <c r="I4166">
        <v>526.5</v>
      </c>
      <c r="J4166" s="3">
        <f t="shared" si="65"/>
        <v>43746.819486168977</v>
      </c>
    </row>
    <row r="4167" spans="1:10" x14ac:dyDescent="0.25">
      <c r="A4167" s="1" t="s">
        <v>4166</v>
      </c>
      <c r="B4167">
        <v>393.75</v>
      </c>
      <c r="C4167">
        <v>20.584240000000001</v>
      </c>
      <c r="D4167">
        <v>64</v>
      </c>
      <c r="E4167">
        <v>0</v>
      </c>
      <c r="F4167">
        <v>0</v>
      </c>
      <c r="G4167">
        <v>6</v>
      </c>
      <c r="H4167" t="s">
        <v>11626</v>
      </c>
      <c r="I4167">
        <v>526.6875</v>
      </c>
      <c r="J4167" s="3">
        <f t="shared" si="65"/>
        <v>43746.819569479165</v>
      </c>
    </row>
    <row r="4168" spans="1:10" x14ac:dyDescent="0.25">
      <c r="A4168" s="1" t="s">
        <v>4167</v>
      </c>
      <c r="B4168">
        <v>393.75</v>
      </c>
      <c r="C4168">
        <v>20.531590000000001</v>
      </c>
      <c r="D4168">
        <v>64</v>
      </c>
      <c r="E4168">
        <v>0</v>
      </c>
      <c r="F4168">
        <v>0</v>
      </c>
      <c r="G4168">
        <v>1</v>
      </c>
      <c r="H4168" t="s">
        <v>11627</v>
      </c>
      <c r="I4168">
        <v>526.6875</v>
      </c>
      <c r="J4168" s="3">
        <f t="shared" si="65"/>
        <v>43746.819652835642</v>
      </c>
    </row>
    <row r="4169" spans="1:10" x14ac:dyDescent="0.25">
      <c r="A4169" s="1" t="s">
        <v>4168</v>
      </c>
      <c r="B4169">
        <v>393.75</v>
      </c>
      <c r="C4169">
        <v>20.584240000000001</v>
      </c>
      <c r="D4169">
        <v>65</v>
      </c>
      <c r="E4169">
        <v>0</v>
      </c>
      <c r="F4169">
        <v>0</v>
      </c>
      <c r="G4169">
        <v>4</v>
      </c>
      <c r="H4169" t="s">
        <v>11628</v>
      </c>
      <c r="I4169">
        <v>526.6875</v>
      </c>
      <c r="J4169" s="3">
        <f t="shared" si="65"/>
        <v>43746.819724548608</v>
      </c>
    </row>
    <row r="4170" spans="1:10" x14ac:dyDescent="0.25">
      <c r="A4170" s="1" t="s">
        <v>4169</v>
      </c>
      <c r="B4170">
        <v>434.375</v>
      </c>
      <c r="C4170">
        <v>20.584240000000001</v>
      </c>
      <c r="D4170">
        <v>65</v>
      </c>
      <c r="E4170">
        <v>0</v>
      </c>
      <c r="F4170">
        <v>0</v>
      </c>
      <c r="G4170">
        <v>6</v>
      </c>
      <c r="H4170" t="s">
        <v>11629</v>
      </c>
      <c r="I4170">
        <v>539.625</v>
      </c>
      <c r="J4170" s="3">
        <f t="shared" si="65"/>
        <v>43746.819795763884</v>
      </c>
    </row>
    <row r="4171" spans="1:10" x14ac:dyDescent="0.25">
      <c r="A4171" s="1" t="s">
        <v>4170</v>
      </c>
      <c r="B4171">
        <v>393.75</v>
      </c>
      <c r="C4171">
        <v>20.531590000000001</v>
      </c>
      <c r="D4171">
        <v>66</v>
      </c>
      <c r="E4171">
        <v>0</v>
      </c>
      <c r="F4171">
        <v>0</v>
      </c>
      <c r="G4171">
        <v>2</v>
      </c>
      <c r="H4171" t="s">
        <v>11630</v>
      </c>
      <c r="I4171">
        <v>526.6875</v>
      </c>
      <c r="J4171" s="3">
        <f t="shared" si="65"/>
        <v>43746.81986762731</v>
      </c>
    </row>
    <row r="4172" spans="1:10" x14ac:dyDescent="0.25">
      <c r="A4172" s="1" t="s">
        <v>4171</v>
      </c>
      <c r="B4172">
        <v>393.75</v>
      </c>
      <c r="C4172">
        <v>20.531590000000001</v>
      </c>
      <c r="D4172">
        <v>66</v>
      </c>
      <c r="E4172">
        <v>0</v>
      </c>
      <c r="F4172">
        <v>0</v>
      </c>
      <c r="G4172">
        <v>3</v>
      </c>
      <c r="H4172" t="s">
        <v>11631</v>
      </c>
      <c r="I4172">
        <v>526.5</v>
      </c>
      <c r="J4172" s="3">
        <f t="shared" si="65"/>
        <v>43746.819939155095</v>
      </c>
    </row>
    <row r="4173" spans="1:10" x14ac:dyDescent="0.25">
      <c r="A4173" s="1" t="s">
        <v>4172</v>
      </c>
      <c r="B4173">
        <v>393.75</v>
      </c>
      <c r="C4173">
        <v>20.584240000000001</v>
      </c>
      <c r="D4173">
        <v>65</v>
      </c>
      <c r="E4173">
        <v>0</v>
      </c>
      <c r="F4173">
        <v>0</v>
      </c>
      <c r="G4173">
        <v>0</v>
      </c>
      <c r="H4173" t="s">
        <v>11632</v>
      </c>
      <c r="I4173">
        <v>526.6875</v>
      </c>
      <c r="J4173" s="3">
        <f t="shared" si="65"/>
        <v>43746.820034293974</v>
      </c>
    </row>
    <row r="4174" spans="1:10" x14ac:dyDescent="0.25">
      <c r="A4174" s="1" t="s">
        <v>4173</v>
      </c>
      <c r="B4174">
        <v>393.75</v>
      </c>
      <c r="C4174">
        <v>20.584240000000001</v>
      </c>
      <c r="D4174">
        <v>65</v>
      </c>
      <c r="E4174">
        <v>0</v>
      </c>
      <c r="F4174">
        <v>0</v>
      </c>
      <c r="G4174">
        <v>1</v>
      </c>
      <c r="H4174" t="s">
        <v>11633</v>
      </c>
      <c r="I4174">
        <v>526.5</v>
      </c>
      <c r="J4174" s="3">
        <f t="shared" si="65"/>
        <v>43746.820106180552</v>
      </c>
    </row>
    <row r="4175" spans="1:10" x14ac:dyDescent="0.25">
      <c r="A4175" s="1" t="s">
        <v>4174</v>
      </c>
      <c r="B4175">
        <v>393.75</v>
      </c>
      <c r="C4175">
        <v>20.531590000000001</v>
      </c>
      <c r="D4175">
        <v>65</v>
      </c>
      <c r="E4175">
        <v>0</v>
      </c>
      <c r="F4175">
        <v>0</v>
      </c>
      <c r="G4175">
        <v>1</v>
      </c>
      <c r="H4175" t="s">
        <v>11634</v>
      </c>
      <c r="I4175">
        <v>526.6875</v>
      </c>
      <c r="J4175" s="3">
        <f t="shared" si="65"/>
        <v>43746.820189849539</v>
      </c>
    </row>
    <row r="4176" spans="1:10" x14ac:dyDescent="0.25">
      <c r="A4176" s="1" t="s">
        <v>4175</v>
      </c>
      <c r="B4176">
        <v>393.75</v>
      </c>
      <c r="C4176">
        <v>20.584240000000001</v>
      </c>
      <c r="D4176">
        <v>65</v>
      </c>
      <c r="E4176">
        <v>0</v>
      </c>
      <c r="F4176">
        <v>0</v>
      </c>
      <c r="G4176">
        <v>2</v>
      </c>
      <c r="H4176" t="s">
        <v>11635</v>
      </c>
      <c r="I4176">
        <v>526.6875</v>
      </c>
      <c r="J4176" s="3">
        <f t="shared" si="65"/>
        <v>43746.820263657406</v>
      </c>
    </row>
    <row r="4177" spans="1:10" x14ac:dyDescent="0.25">
      <c r="A4177" s="1" t="s">
        <v>4176</v>
      </c>
      <c r="B4177">
        <v>393.75</v>
      </c>
      <c r="C4177">
        <v>20.531590000000001</v>
      </c>
      <c r="D4177">
        <v>66</v>
      </c>
      <c r="E4177">
        <v>0</v>
      </c>
      <c r="F4177">
        <v>0</v>
      </c>
      <c r="G4177">
        <v>1</v>
      </c>
      <c r="H4177" t="s">
        <v>11636</v>
      </c>
      <c r="I4177">
        <v>526.5</v>
      </c>
      <c r="J4177" s="3">
        <f t="shared" si="65"/>
        <v>43746.820344710643</v>
      </c>
    </row>
    <row r="4178" spans="1:10" x14ac:dyDescent="0.25">
      <c r="A4178" s="1" t="s">
        <v>4177</v>
      </c>
      <c r="B4178">
        <v>393.75</v>
      </c>
      <c r="C4178">
        <v>20.584240000000001</v>
      </c>
      <c r="D4178">
        <v>66</v>
      </c>
      <c r="E4178">
        <v>0</v>
      </c>
      <c r="F4178">
        <v>0</v>
      </c>
      <c r="G4178">
        <v>8</v>
      </c>
      <c r="H4178" t="s">
        <v>11637</v>
      </c>
      <c r="I4178">
        <v>526.6875</v>
      </c>
      <c r="J4178" s="3">
        <f t="shared" si="65"/>
        <v>43746.820415879629</v>
      </c>
    </row>
    <row r="4179" spans="1:10" x14ac:dyDescent="0.25">
      <c r="A4179" s="1" t="s">
        <v>4178</v>
      </c>
      <c r="B4179">
        <v>393.75</v>
      </c>
      <c r="C4179">
        <v>20.584240000000001</v>
      </c>
      <c r="D4179">
        <v>66</v>
      </c>
      <c r="E4179">
        <v>0</v>
      </c>
      <c r="F4179">
        <v>0</v>
      </c>
      <c r="G4179">
        <v>0</v>
      </c>
      <c r="H4179" t="s">
        <v>11638</v>
      </c>
      <c r="I4179">
        <v>526.6875</v>
      </c>
      <c r="J4179" s="3">
        <f t="shared" si="65"/>
        <v>43746.820487777775</v>
      </c>
    </row>
    <row r="4180" spans="1:10" x14ac:dyDescent="0.25">
      <c r="A4180" s="1" t="s">
        <v>4179</v>
      </c>
      <c r="B4180">
        <v>393.75</v>
      </c>
      <c r="C4180">
        <v>20.584240000000001</v>
      </c>
      <c r="D4180">
        <v>67</v>
      </c>
      <c r="E4180">
        <v>0</v>
      </c>
      <c r="F4180">
        <v>0</v>
      </c>
      <c r="G4180">
        <v>0</v>
      </c>
      <c r="H4180" t="s">
        <v>11639</v>
      </c>
      <c r="I4180">
        <v>526.6875</v>
      </c>
      <c r="J4180" s="3">
        <f t="shared" si="65"/>
        <v>43746.820571342592</v>
      </c>
    </row>
    <row r="4181" spans="1:10" x14ac:dyDescent="0.25">
      <c r="A4181" s="1" t="s">
        <v>4180</v>
      </c>
      <c r="B4181">
        <v>393.75</v>
      </c>
      <c r="C4181">
        <v>20.584240000000001</v>
      </c>
      <c r="D4181">
        <v>70</v>
      </c>
      <c r="E4181">
        <v>0</v>
      </c>
      <c r="F4181">
        <v>0</v>
      </c>
      <c r="G4181">
        <v>0</v>
      </c>
      <c r="H4181" t="s">
        <v>11640</v>
      </c>
      <c r="I4181">
        <v>526.6875</v>
      </c>
      <c r="J4181" s="3">
        <f t="shared" si="65"/>
        <v>43746.820654791663</v>
      </c>
    </row>
    <row r="4182" spans="1:10" x14ac:dyDescent="0.25">
      <c r="A4182" s="1" t="s">
        <v>4181</v>
      </c>
      <c r="B4182">
        <v>393.75</v>
      </c>
      <c r="C4182">
        <v>20.531590000000001</v>
      </c>
      <c r="D4182">
        <v>71</v>
      </c>
      <c r="E4182">
        <v>0</v>
      </c>
      <c r="F4182">
        <v>0</v>
      </c>
      <c r="G4182">
        <v>4</v>
      </c>
      <c r="H4182" t="s">
        <v>11641</v>
      </c>
      <c r="I4182">
        <v>526.6875</v>
      </c>
      <c r="J4182" s="3">
        <f t="shared" si="65"/>
        <v>43746.820738009257</v>
      </c>
    </row>
    <row r="4183" spans="1:10" x14ac:dyDescent="0.25">
      <c r="A4183" s="1" t="s">
        <v>4182</v>
      </c>
      <c r="B4183">
        <v>393.75</v>
      </c>
      <c r="C4183">
        <v>20.584240000000001</v>
      </c>
      <c r="D4183">
        <v>70</v>
      </c>
      <c r="E4183">
        <v>0</v>
      </c>
      <c r="F4183">
        <v>0</v>
      </c>
      <c r="G4183">
        <v>5</v>
      </c>
      <c r="H4183" t="s">
        <v>11642</v>
      </c>
      <c r="I4183">
        <v>526.6875</v>
      </c>
      <c r="J4183" s="3">
        <f t="shared" si="65"/>
        <v>43746.820809872683</v>
      </c>
    </row>
    <row r="4184" spans="1:10" x14ac:dyDescent="0.25">
      <c r="A4184" s="1" t="s">
        <v>4183</v>
      </c>
      <c r="B4184">
        <v>393.75</v>
      </c>
      <c r="C4184">
        <v>20.584240000000001</v>
      </c>
      <c r="D4184">
        <v>70</v>
      </c>
      <c r="E4184">
        <v>0</v>
      </c>
      <c r="F4184">
        <v>0</v>
      </c>
      <c r="G4184">
        <v>2</v>
      </c>
      <c r="H4184" t="s">
        <v>11643</v>
      </c>
      <c r="I4184">
        <v>526.6875</v>
      </c>
      <c r="J4184" s="3">
        <f t="shared" si="65"/>
        <v>43746.820881400461</v>
      </c>
    </row>
    <row r="4185" spans="1:10" x14ac:dyDescent="0.25">
      <c r="A4185" s="1" t="s">
        <v>4184</v>
      </c>
      <c r="B4185">
        <v>393.75</v>
      </c>
      <c r="C4185">
        <v>20.531590000000001</v>
      </c>
      <c r="D4185">
        <v>69</v>
      </c>
      <c r="E4185">
        <v>0</v>
      </c>
      <c r="F4185">
        <v>0</v>
      </c>
      <c r="G4185">
        <v>2</v>
      </c>
      <c r="H4185" t="s">
        <v>11644</v>
      </c>
      <c r="I4185">
        <v>526.5</v>
      </c>
      <c r="J4185" s="3">
        <f t="shared" si="65"/>
        <v>43746.820976770832</v>
      </c>
    </row>
    <row r="4186" spans="1:10" x14ac:dyDescent="0.25">
      <c r="A4186" s="1" t="s">
        <v>4185</v>
      </c>
      <c r="B4186">
        <v>393.75</v>
      </c>
      <c r="C4186">
        <v>20.584240000000001</v>
      </c>
      <c r="D4186">
        <v>69</v>
      </c>
      <c r="E4186">
        <v>0</v>
      </c>
      <c r="F4186">
        <v>0</v>
      </c>
      <c r="G4186">
        <v>0</v>
      </c>
      <c r="H4186" t="s">
        <v>11645</v>
      </c>
      <c r="I4186">
        <v>526.6875</v>
      </c>
      <c r="J4186" s="3">
        <f t="shared" si="65"/>
        <v>43746.821060231479</v>
      </c>
    </row>
    <row r="4187" spans="1:10" x14ac:dyDescent="0.25">
      <c r="A4187" s="1" t="s">
        <v>4186</v>
      </c>
      <c r="B4187">
        <v>393.75</v>
      </c>
      <c r="C4187">
        <v>20.584240000000001</v>
      </c>
      <c r="D4187">
        <v>69</v>
      </c>
      <c r="E4187">
        <v>0</v>
      </c>
      <c r="F4187">
        <v>0</v>
      </c>
      <c r="G4187">
        <v>7</v>
      </c>
      <c r="H4187" t="s">
        <v>11646</v>
      </c>
      <c r="I4187">
        <v>526.6875</v>
      </c>
      <c r="J4187" s="3">
        <f t="shared" si="65"/>
        <v>43746.821131874996</v>
      </c>
    </row>
    <row r="4188" spans="1:10" x14ac:dyDescent="0.25">
      <c r="A4188" s="1" t="s">
        <v>4187</v>
      </c>
      <c r="B4188">
        <v>393.75</v>
      </c>
      <c r="C4188">
        <v>20.531590000000001</v>
      </c>
      <c r="D4188">
        <v>69</v>
      </c>
      <c r="E4188">
        <v>0</v>
      </c>
      <c r="F4188">
        <v>0</v>
      </c>
      <c r="G4188">
        <v>5</v>
      </c>
      <c r="H4188" t="s">
        <v>11647</v>
      </c>
      <c r="I4188">
        <v>526.6875</v>
      </c>
      <c r="J4188" s="3">
        <f t="shared" si="65"/>
        <v>43746.821215439813</v>
      </c>
    </row>
    <row r="4189" spans="1:10" x14ac:dyDescent="0.25">
      <c r="A4189" s="1" t="s">
        <v>4188</v>
      </c>
      <c r="B4189">
        <v>393.75</v>
      </c>
      <c r="C4189">
        <v>20.584240000000001</v>
      </c>
      <c r="D4189">
        <v>68</v>
      </c>
      <c r="E4189">
        <v>0</v>
      </c>
      <c r="F4189">
        <v>0</v>
      </c>
      <c r="G4189">
        <v>7</v>
      </c>
      <c r="H4189" t="s">
        <v>11648</v>
      </c>
      <c r="I4189">
        <v>526.5</v>
      </c>
      <c r="J4189" s="3">
        <f t="shared" si="65"/>
        <v>43746.821298888892</v>
      </c>
    </row>
    <row r="4190" spans="1:10" x14ac:dyDescent="0.25">
      <c r="A4190" s="1" t="s">
        <v>4189</v>
      </c>
      <c r="B4190">
        <v>393.75</v>
      </c>
      <c r="C4190">
        <v>20.584240000000001</v>
      </c>
      <c r="D4190">
        <v>67</v>
      </c>
      <c r="E4190">
        <v>0</v>
      </c>
      <c r="F4190">
        <v>0</v>
      </c>
      <c r="G4190">
        <v>16</v>
      </c>
      <c r="H4190" t="s">
        <v>11649</v>
      </c>
      <c r="I4190">
        <v>526.6875</v>
      </c>
      <c r="J4190" s="3">
        <f t="shared" si="65"/>
        <v>43746.821382453702</v>
      </c>
    </row>
    <row r="4191" spans="1:10" x14ac:dyDescent="0.25">
      <c r="A4191" s="1" t="s">
        <v>4190</v>
      </c>
      <c r="B4191">
        <v>393.75</v>
      </c>
      <c r="C4191">
        <v>20.584240000000001</v>
      </c>
      <c r="D4191">
        <v>67</v>
      </c>
      <c r="E4191">
        <v>0</v>
      </c>
      <c r="F4191">
        <v>0</v>
      </c>
      <c r="G4191">
        <v>13</v>
      </c>
      <c r="H4191" t="s">
        <v>11650</v>
      </c>
      <c r="I4191">
        <v>526.6875</v>
      </c>
      <c r="J4191" s="3">
        <f t="shared" si="65"/>
        <v>43746.821465891197</v>
      </c>
    </row>
    <row r="4192" spans="1:10" x14ac:dyDescent="0.25">
      <c r="A4192" s="1" t="s">
        <v>4191</v>
      </c>
      <c r="B4192">
        <v>393.75</v>
      </c>
      <c r="C4192">
        <v>20.584240000000001</v>
      </c>
      <c r="D4192">
        <v>67</v>
      </c>
      <c r="E4192">
        <v>0</v>
      </c>
      <c r="F4192">
        <v>0</v>
      </c>
      <c r="G4192">
        <v>6</v>
      </c>
      <c r="H4192" t="s">
        <v>11651</v>
      </c>
      <c r="I4192">
        <v>526.6875</v>
      </c>
      <c r="J4192" s="3">
        <f t="shared" si="65"/>
        <v>43746.821549120366</v>
      </c>
    </row>
    <row r="4193" spans="1:10" x14ac:dyDescent="0.25">
      <c r="A4193" s="1" t="s">
        <v>4192</v>
      </c>
      <c r="B4193">
        <v>393.75</v>
      </c>
      <c r="C4193">
        <v>20.584240000000001</v>
      </c>
      <c r="D4193">
        <v>67</v>
      </c>
      <c r="E4193">
        <v>0</v>
      </c>
      <c r="F4193">
        <v>0</v>
      </c>
      <c r="G4193">
        <v>11</v>
      </c>
      <c r="H4193" t="s">
        <v>11652</v>
      </c>
      <c r="I4193">
        <v>526.6875</v>
      </c>
      <c r="J4193" s="3">
        <f t="shared" si="65"/>
        <v>43746.821620868053</v>
      </c>
    </row>
    <row r="4194" spans="1:10" x14ac:dyDescent="0.25">
      <c r="A4194" s="1" t="s">
        <v>4193</v>
      </c>
      <c r="B4194">
        <v>393.75</v>
      </c>
      <c r="C4194">
        <v>20.531590000000001</v>
      </c>
      <c r="D4194">
        <v>68</v>
      </c>
      <c r="E4194">
        <v>0</v>
      </c>
      <c r="F4194">
        <v>0</v>
      </c>
      <c r="G4194">
        <v>4</v>
      </c>
      <c r="H4194" t="s">
        <v>11653</v>
      </c>
      <c r="I4194">
        <v>526.6875</v>
      </c>
      <c r="J4194" s="3">
        <f t="shared" si="65"/>
        <v>43746.821704444439</v>
      </c>
    </row>
    <row r="4195" spans="1:10" x14ac:dyDescent="0.25">
      <c r="A4195" s="1" t="s">
        <v>4194</v>
      </c>
      <c r="B4195">
        <v>425</v>
      </c>
      <c r="C4195">
        <v>20.584240000000001</v>
      </c>
      <c r="D4195">
        <v>68</v>
      </c>
      <c r="E4195">
        <v>0</v>
      </c>
      <c r="F4195">
        <v>0</v>
      </c>
      <c r="G4195">
        <v>10</v>
      </c>
      <c r="H4195" t="s">
        <v>11654</v>
      </c>
      <c r="I4195">
        <v>536.0625</v>
      </c>
      <c r="J4195" s="3">
        <f t="shared" si="65"/>
        <v>43746.821775972225</v>
      </c>
    </row>
    <row r="4196" spans="1:10" x14ac:dyDescent="0.25">
      <c r="A4196" s="1" t="s">
        <v>4195</v>
      </c>
      <c r="B4196">
        <v>393.75</v>
      </c>
      <c r="C4196">
        <v>20.584240000000001</v>
      </c>
      <c r="D4196">
        <v>67</v>
      </c>
      <c r="E4196">
        <v>0</v>
      </c>
      <c r="F4196">
        <v>0</v>
      </c>
      <c r="G4196">
        <v>5</v>
      </c>
      <c r="H4196" t="s">
        <v>11655</v>
      </c>
      <c r="I4196">
        <v>526.6875</v>
      </c>
      <c r="J4196" s="3">
        <f t="shared" si="65"/>
        <v>43746.821871331013</v>
      </c>
    </row>
    <row r="4197" spans="1:10" x14ac:dyDescent="0.25">
      <c r="A4197" s="1" t="s">
        <v>4196</v>
      </c>
      <c r="B4197">
        <v>393.75</v>
      </c>
      <c r="C4197">
        <v>20.584240000000001</v>
      </c>
      <c r="D4197">
        <v>67</v>
      </c>
      <c r="E4197">
        <v>0</v>
      </c>
      <c r="F4197">
        <v>0</v>
      </c>
      <c r="G4197">
        <v>11</v>
      </c>
      <c r="H4197" t="s">
        <v>11656</v>
      </c>
      <c r="I4197">
        <v>526.5</v>
      </c>
      <c r="J4197" s="3">
        <f t="shared" si="65"/>
        <v>43746.82194297453</v>
      </c>
    </row>
    <row r="4198" spans="1:10" x14ac:dyDescent="0.25">
      <c r="A4198" s="1" t="s">
        <v>4197</v>
      </c>
      <c r="B4198">
        <v>393.75</v>
      </c>
      <c r="C4198">
        <v>20.584240000000001</v>
      </c>
      <c r="D4198">
        <v>68</v>
      </c>
      <c r="E4198">
        <v>0</v>
      </c>
      <c r="F4198">
        <v>0</v>
      </c>
      <c r="G4198">
        <v>14</v>
      </c>
      <c r="H4198" t="s">
        <v>11657</v>
      </c>
      <c r="I4198">
        <v>526.6875</v>
      </c>
      <c r="J4198" s="3">
        <f t="shared" si="65"/>
        <v>43746.822026435184</v>
      </c>
    </row>
    <row r="4199" spans="1:10" x14ac:dyDescent="0.25">
      <c r="A4199" s="1" t="s">
        <v>4198</v>
      </c>
      <c r="B4199">
        <v>393.75</v>
      </c>
      <c r="C4199">
        <v>20.531590000000001</v>
      </c>
      <c r="D4199">
        <v>67</v>
      </c>
      <c r="E4199">
        <v>0</v>
      </c>
      <c r="F4199">
        <v>0</v>
      </c>
      <c r="G4199">
        <v>12</v>
      </c>
      <c r="H4199" t="s">
        <v>11658</v>
      </c>
      <c r="I4199">
        <v>526.6875</v>
      </c>
      <c r="J4199" s="3">
        <f t="shared" si="65"/>
        <v>43746.822109988425</v>
      </c>
    </row>
    <row r="4200" spans="1:10" x14ac:dyDescent="0.25">
      <c r="A4200" s="1" t="s">
        <v>4199</v>
      </c>
      <c r="B4200">
        <v>421.875</v>
      </c>
      <c r="C4200">
        <v>20.531590000000001</v>
      </c>
      <c r="D4200">
        <v>67</v>
      </c>
      <c r="E4200">
        <v>0</v>
      </c>
      <c r="F4200">
        <v>0</v>
      </c>
      <c r="G4200">
        <v>6</v>
      </c>
      <c r="H4200" t="s">
        <v>11659</v>
      </c>
      <c r="I4200">
        <v>535.3125</v>
      </c>
      <c r="J4200" s="3">
        <f t="shared" si="65"/>
        <v>43746.822193553242</v>
      </c>
    </row>
    <row r="4201" spans="1:10" x14ac:dyDescent="0.25">
      <c r="A4201" s="1" t="s">
        <v>4200</v>
      </c>
      <c r="B4201">
        <v>393.75</v>
      </c>
      <c r="C4201">
        <v>20.531590000000001</v>
      </c>
      <c r="D4201">
        <v>67</v>
      </c>
      <c r="E4201">
        <v>0</v>
      </c>
      <c r="F4201">
        <v>0</v>
      </c>
      <c r="G4201">
        <v>15</v>
      </c>
      <c r="H4201" t="s">
        <v>11660</v>
      </c>
      <c r="I4201">
        <v>526.6875</v>
      </c>
      <c r="J4201" s="3">
        <f t="shared" si="65"/>
        <v>43746.822276886574</v>
      </c>
    </row>
    <row r="4202" spans="1:10" x14ac:dyDescent="0.25">
      <c r="A4202" s="1" t="s">
        <v>4201</v>
      </c>
      <c r="B4202">
        <v>393.75</v>
      </c>
      <c r="C4202">
        <v>20.584240000000001</v>
      </c>
      <c r="D4202">
        <v>67</v>
      </c>
      <c r="E4202">
        <v>0</v>
      </c>
      <c r="F4202">
        <v>0</v>
      </c>
      <c r="G4202">
        <v>8</v>
      </c>
      <c r="H4202" t="s">
        <v>11661</v>
      </c>
      <c r="I4202">
        <v>526.6875</v>
      </c>
      <c r="J4202" s="3">
        <f t="shared" si="65"/>
        <v>43746.822360231476</v>
      </c>
    </row>
    <row r="4203" spans="1:10" x14ac:dyDescent="0.25">
      <c r="A4203" s="1" t="s">
        <v>4202</v>
      </c>
      <c r="B4203">
        <v>393.75</v>
      </c>
      <c r="C4203">
        <v>20.584240000000001</v>
      </c>
      <c r="D4203">
        <v>67</v>
      </c>
      <c r="E4203">
        <v>0</v>
      </c>
      <c r="F4203">
        <v>0</v>
      </c>
      <c r="G4203">
        <v>11</v>
      </c>
      <c r="H4203" t="s">
        <v>11662</v>
      </c>
      <c r="I4203">
        <v>526.6875</v>
      </c>
      <c r="J4203" s="3">
        <f t="shared" si="65"/>
        <v>43746.822431863424</v>
      </c>
    </row>
    <row r="4204" spans="1:10" x14ac:dyDescent="0.25">
      <c r="A4204" s="1" t="s">
        <v>4203</v>
      </c>
      <c r="B4204">
        <v>393.75</v>
      </c>
      <c r="C4204">
        <v>20.584240000000001</v>
      </c>
      <c r="D4204">
        <v>65</v>
      </c>
      <c r="E4204">
        <v>0</v>
      </c>
      <c r="F4204">
        <v>0</v>
      </c>
      <c r="G4204">
        <v>6</v>
      </c>
      <c r="H4204" t="s">
        <v>11663</v>
      </c>
      <c r="I4204">
        <v>526.5</v>
      </c>
      <c r="J4204" s="3">
        <f t="shared" si="65"/>
        <v>43746.822515428234</v>
      </c>
    </row>
    <row r="4205" spans="1:10" x14ac:dyDescent="0.25">
      <c r="A4205" s="1" t="s">
        <v>4204</v>
      </c>
      <c r="B4205">
        <v>393.75</v>
      </c>
      <c r="C4205">
        <v>20.584240000000001</v>
      </c>
      <c r="D4205">
        <v>65</v>
      </c>
      <c r="E4205">
        <v>0</v>
      </c>
      <c r="F4205">
        <v>0</v>
      </c>
      <c r="G4205">
        <v>3</v>
      </c>
      <c r="H4205" t="s">
        <v>11664</v>
      </c>
      <c r="I4205">
        <v>526.6875</v>
      </c>
      <c r="J4205" s="3">
        <f t="shared" si="65"/>
        <v>43746.822598553241</v>
      </c>
    </row>
    <row r="4206" spans="1:10" x14ac:dyDescent="0.25">
      <c r="A4206" s="1" t="s">
        <v>4205</v>
      </c>
      <c r="B4206">
        <v>393.75</v>
      </c>
      <c r="C4206">
        <v>20.584240000000001</v>
      </c>
      <c r="D4206">
        <v>65</v>
      </c>
      <c r="E4206">
        <v>0</v>
      </c>
      <c r="F4206">
        <v>0</v>
      </c>
      <c r="G4206">
        <v>12</v>
      </c>
      <c r="H4206" t="s">
        <v>11665</v>
      </c>
      <c r="I4206">
        <v>526.5</v>
      </c>
      <c r="J4206" s="3">
        <f t="shared" si="65"/>
        <v>43746.822682465274</v>
      </c>
    </row>
    <row r="4207" spans="1:10" x14ac:dyDescent="0.25">
      <c r="A4207" s="1" t="s">
        <v>4206</v>
      </c>
      <c r="B4207">
        <v>393.75</v>
      </c>
      <c r="C4207">
        <v>20.584240000000001</v>
      </c>
      <c r="D4207">
        <v>65</v>
      </c>
      <c r="E4207">
        <v>0</v>
      </c>
      <c r="F4207">
        <v>0</v>
      </c>
      <c r="G4207">
        <v>15</v>
      </c>
      <c r="H4207" t="s">
        <v>11666</v>
      </c>
      <c r="I4207">
        <v>526.6875</v>
      </c>
      <c r="J4207" s="3">
        <f t="shared" si="65"/>
        <v>43746.822753981476</v>
      </c>
    </row>
    <row r="4208" spans="1:10" x14ac:dyDescent="0.25">
      <c r="A4208" s="1" t="s">
        <v>4207</v>
      </c>
      <c r="B4208">
        <v>393.75</v>
      </c>
      <c r="C4208">
        <v>20.531590000000001</v>
      </c>
      <c r="D4208">
        <v>65</v>
      </c>
      <c r="E4208">
        <v>0</v>
      </c>
      <c r="F4208">
        <v>0</v>
      </c>
      <c r="G4208">
        <v>13</v>
      </c>
      <c r="H4208" t="s">
        <v>11667</v>
      </c>
      <c r="I4208">
        <v>526.6875</v>
      </c>
      <c r="J4208" s="3">
        <f t="shared" si="65"/>
        <v>43746.822837523148</v>
      </c>
    </row>
    <row r="4209" spans="1:10" x14ac:dyDescent="0.25">
      <c r="A4209" s="1" t="s">
        <v>4208</v>
      </c>
      <c r="B4209">
        <v>393.75</v>
      </c>
      <c r="C4209">
        <v>20.531590000000001</v>
      </c>
      <c r="D4209">
        <v>66</v>
      </c>
      <c r="E4209">
        <v>0</v>
      </c>
      <c r="F4209">
        <v>0</v>
      </c>
      <c r="G4209">
        <v>19</v>
      </c>
      <c r="H4209" t="s">
        <v>11668</v>
      </c>
      <c r="I4209">
        <v>526.6875</v>
      </c>
      <c r="J4209" s="3">
        <f t="shared" si="65"/>
        <v>43746.822909166665</v>
      </c>
    </row>
    <row r="4210" spans="1:10" x14ac:dyDescent="0.25">
      <c r="A4210" s="1" t="s">
        <v>4209</v>
      </c>
      <c r="B4210">
        <v>393.75</v>
      </c>
      <c r="C4210">
        <v>20.584240000000001</v>
      </c>
      <c r="D4210">
        <v>65</v>
      </c>
      <c r="E4210">
        <v>0</v>
      </c>
      <c r="F4210">
        <v>0</v>
      </c>
      <c r="G4210">
        <v>0</v>
      </c>
      <c r="H4210" t="s">
        <v>11669</v>
      </c>
      <c r="I4210">
        <v>526.6875</v>
      </c>
      <c r="J4210" s="3">
        <f t="shared" si="65"/>
        <v>43746.822980578705</v>
      </c>
    </row>
    <row r="4211" spans="1:10" x14ac:dyDescent="0.25">
      <c r="A4211" s="1" t="s">
        <v>4210</v>
      </c>
      <c r="B4211">
        <v>393.75</v>
      </c>
      <c r="C4211">
        <v>20.531590000000001</v>
      </c>
      <c r="D4211">
        <v>64</v>
      </c>
      <c r="E4211">
        <v>0</v>
      </c>
      <c r="F4211">
        <v>0</v>
      </c>
      <c r="G4211">
        <v>7</v>
      </c>
      <c r="H4211" t="s">
        <v>11670</v>
      </c>
      <c r="I4211">
        <v>526.6875</v>
      </c>
      <c r="J4211" s="3">
        <f t="shared" si="65"/>
        <v>43746.823052129628</v>
      </c>
    </row>
    <row r="4212" spans="1:10" x14ac:dyDescent="0.25">
      <c r="A4212" s="1" t="s">
        <v>4211</v>
      </c>
      <c r="B4212">
        <v>393.75</v>
      </c>
      <c r="C4212">
        <v>20.478950000000001</v>
      </c>
      <c r="D4212">
        <v>65</v>
      </c>
      <c r="E4212">
        <v>0</v>
      </c>
      <c r="F4212">
        <v>0</v>
      </c>
      <c r="G4212">
        <v>4</v>
      </c>
      <c r="H4212" t="s">
        <v>11671</v>
      </c>
      <c r="I4212">
        <v>526.6875</v>
      </c>
      <c r="J4212" s="3">
        <f t="shared" si="65"/>
        <v>43746.823135671293</v>
      </c>
    </row>
    <row r="4213" spans="1:10" x14ac:dyDescent="0.25">
      <c r="A4213" s="1" t="s">
        <v>4212</v>
      </c>
      <c r="B4213">
        <v>393.75</v>
      </c>
      <c r="C4213">
        <v>20.584240000000001</v>
      </c>
      <c r="D4213">
        <v>65</v>
      </c>
      <c r="E4213">
        <v>0</v>
      </c>
      <c r="F4213">
        <v>0</v>
      </c>
      <c r="G4213">
        <v>8</v>
      </c>
      <c r="H4213" t="s">
        <v>11672</v>
      </c>
      <c r="I4213">
        <v>526.5</v>
      </c>
      <c r="J4213" s="3">
        <f t="shared" si="65"/>
        <v>43746.82321913194</v>
      </c>
    </row>
    <row r="4214" spans="1:10" x14ac:dyDescent="0.25">
      <c r="A4214" s="1" t="s">
        <v>4213</v>
      </c>
      <c r="B4214">
        <v>412.5</v>
      </c>
      <c r="C4214">
        <v>20.531590000000001</v>
      </c>
      <c r="D4214">
        <v>65</v>
      </c>
      <c r="E4214">
        <v>0</v>
      </c>
      <c r="F4214">
        <v>0</v>
      </c>
      <c r="G4214">
        <v>8</v>
      </c>
      <c r="H4214" t="s">
        <v>11673</v>
      </c>
      <c r="I4214">
        <v>532.5</v>
      </c>
      <c r="J4214" s="3">
        <f t="shared" si="65"/>
        <v>43746.82329064815</v>
      </c>
    </row>
    <row r="4215" spans="1:10" x14ac:dyDescent="0.25">
      <c r="A4215" s="1" t="s">
        <v>4214</v>
      </c>
      <c r="B4215">
        <v>393.75</v>
      </c>
      <c r="C4215">
        <v>20.584240000000001</v>
      </c>
      <c r="D4215">
        <v>65</v>
      </c>
      <c r="E4215">
        <v>0</v>
      </c>
      <c r="F4215">
        <v>0</v>
      </c>
      <c r="G4215">
        <v>13</v>
      </c>
      <c r="H4215" t="s">
        <v>11674</v>
      </c>
      <c r="I4215">
        <v>526.6875</v>
      </c>
      <c r="J4215" s="3">
        <f t="shared" si="65"/>
        <v>43746.823362303236</v>
      </c>
    </row>
    <row r="4216" spans="1:10" x14ac:dyDescent="0.25">
      <c r="A4216" s="1" t="s">
        <v>4215</v>
      </c>
      <c r="B4216">
        <v>393.75</v>
      </c>
      <c r="C4216">
        <v>20.584240000000001</v>
      </c>
      <c r="D4216">
        <v>65</v>
      </c>
      <c r="E4216">
        <v>0</v>
      </c>
      <c r="F4216">
        <v>0</v>
      </c>
      <c r="G4216">
        <v>10</v>
      </c>
      <c r="H4216" t="s">
        <v>11675</v>
      </c>
      <c r="I4216">
        <v>526.5</v>
      </c>
      <c r="J4216" s="3">
        <f t="shared" si="65"/>
        <v>43746.823445393515</v>
      </c>
    </row>
    <row r="4217" spans="1:10" x14ac:dyDescent="0.25">
      <c r="A4217" s="1" t="s">
        <v>4216</v>
      </c>
      <c r="B4217">
        <v>393.75</v>
      </c>
      <c r="C4217">
        <v>20.584240000000001</v>
      </c>
      <c r="D4217">
        <v>65</v>
      </c>
      <c r="E4217">
        <v>0</v>
      </c>
      <c r="F4217">
        <v>0</v>
      </c>
      <c r="G4217">
        <v>4</v>
      </c>
      <c r="H4217" t="s">
        <v>11676</v>
      </c>
      <c r="I4217">
        <v>526.6875</v>
      </c>
      <c r="J4217" s="3">
        <f t="shared" si="65"/>
        <v>43746.823517175922</v>
      </c>
    </row>
    <row r="4218" spans="1:10" x14ac:dyDescent="0.25">
      <c r="A4218" s="1" t="s">
        <v>4217</v>
      </c>
      <c r="B4218">
        <v>393.75</v>
      </c>
      <c r="C4218">
        <v>20.531590000000001</v>
      </c>
      <c r="D4218">
        <v>66</v>
      </c>
      <c r="E4218">
        <v>0</v>
      </c>
      <c r="F4218">
        <v>0</v>
      </c>
      <c r="G4218">
        <v>17</v>
      </c>
      <c r="H4218" t="s">
        <v>11677</v>
      </c>
      <c r="I4218">
        <v>526.6875</v>
      </c>
      <c r="J4218" s="3">
        <f t="shared" si="65"/>
        <v>43746.823600949072</v>
      </c>
    </row>
    <row r="4219" spans="1:10" x14ac:dyDescent="0.25">
      <c r="A4219" s="1" t="s">
        <v>4218</v>
      </c>
      <c r="B4219">
        <v>393.75</v>
      </c>
      <c r="C4219">
        <v>20.531590000000001</v>
      </c>
      <c r="D4219">
        <v>66</v>
      </c>
      <c r="E4219">
        <v>0</v>
      </c>
      <c r="F4219">
        <v>0</v>
      </c>
      <c r="G4219">
        <v>11</v>
      </c>
      <c r="H4219" t="s">
        <v>11678</v>
      </c>
      <c r="I4219">
        <v>526.6875</v>
      </c>
      <c r="J4219" s="3">
        <f t="shared" si="65"/>
        <v>43746.823684305557</v>
      </c>
    </row>
    <row r="4220" spans="1:10" x14ac:dyDescent="0.25">
      <c r="A4220" s="1" t="s">
        <v>4219</v>
      </c>
      <c r="B4220">
        <v>412.5</v>
      </c>
      <c r="C4220">
        <v>20.531590000000001</v>
      </c>
      <c r="D4220">
        <v>66</v>
      </c>
      <c r="E4220">
        <v>0</v>
      </c>
      <c r="F4220">
        <v>0</v>
      </c>
      <c r="G4220">
        <v>7</v>
      </c>
      <c r="H4220" t="s">
        <v>11679</v>
      </c>
      <c r="I4220">
        <v>532.3125</v>
      </c>
      <c r="J4220" s="3">
        <f t="shared" si="65"/>
        <v>43746.823767627313</v>
      </c>
    </row>
    <row r="4221" spans="1:10" x14ac:dyDescent="0.25">
      <c r="A4221" s="1" t="s">
        <v>4220</v>
      </c>
      <c r="B4221">
        <v>393.75</v>
      </c>
      <c r="C4221">
        <v>20.584240000000001</v>
      </c>
      <c r="D4221">
        <v>71</v>
      </c>
      <c r="E4221">
        <v>0</v>
      </c>
      <c r="F4221">
        <v>0</v>
      </c>
      <c r="G4221">
        <v>10</v>
      </c>
      <c r="H4221" t="s">
        <v>11680</v>
      </c>
      <c r="I4221">
        <v>526.6875</v>
      </c>
      <c r="J4221" s="3">
        <f t="shared" si="65"/>
        <v>43746.823839386569</v>
      </c>
    </row>
    <row r="4222" spans="1:10" x14ac:dyDescent="0.25">
      <c r="A4222" s="1" t="s">
        <v>4221</v>
      </c>
      <c r="B4222">
        <v>393.75</v>
      </c>
      <c r="C4222">
        <v>20.531590000000001</v>
      </c>
      <c r="D4222">
        <v>69</v>
      </c>
      <c r="E4222">
        <v>0</v>
      </c>
      <c r="F4222">
        <v>0</v>
      </c>
      <c r="G4222">
        <v>5</v>
      </c>
      <c r="H4222" t="s">
        <v>11681</v>
      </c>
      <c r="I4222">
        <v>526.6875</v>
      </c>
      <c r="J4222" s="3">
        <f t="shared" si="65"/>
        <v>43746.823922847216</v>
      </c>
    </row>
    <row r="4223" spans="1:10" x14ac:dyDescent="0.25">
      <c r="A4223" s="1" t="s">
        <v>4222</v>
      </c>
      <c r="B4223">
        <v>393.75</v>
      </c>
      <c r="C4223">
        <v>20.584240000000001</v>
      </c>
      <c r="D4223">
        <v>67</v>
      </c>
      <c r="E4223">
        <v>0</v>
      </c>
      <c r="F4223">
        <v>0</v>
      </c>
      <c r="G4223">
        <v>6</v>
      </c>
      <c r="H4223" t="s">
        <v>11682</v>
      </c>
      <c r="I4223">
        <v>526.6875</v>
      </c>
      <c r="J4223" s="3">
        <f t="shared" si="65"/>
        <v>43746.824006307863</v>
      </c>
    </row>
    <row r="4224" spans="1:10" x14ac:dyDescent="0.25">
      <c r="A4224" s="1" t="s">
        <v>4223</v>
      </c>
      <c r="B4224">
        <v>393.75</v>
      </c>
      <c r="C4224">
        <v>20.584240000000001</v>
      </c>
      <c r="D4224">
        <v>64</v>
      </c>
      <c r="E4224">
        <v>0</v>
      </c>
      <c r="F4224">
        <v>0</v>
      </c>
      <c r="G4224">
        <v>5</v>
      </c>
      <c r="H4224" t="s">
        <v>11683</v>
      </c>
      <c r="I4224">
        <v>526.5</v>
      </c>
      <c r="J4224" s="3">
        <f t="shared" si="65"/>
        <v>43746.824089849535</v>
      </c>
    </row>
    <row r="4225" spans="1:10" x14ac:dyDescent="0.25">
      <c r="A4225" s="1" t="s">
        <v>4224</v>
      </c>
      <c r="B4225">
        <v>415.625</v>
      </c>
      <c r="C4225">
        <v>20.584240000000001</v>
      </c>
      <c r="D4225">
        <v>64</v>
      </c>
      <c r="E4225">
        <v>0</v>
      </c>
      <c r="F4225">
        <v>0</v>
      </c>
      <c r="G4225">
        <v>12</v>
      </c>
      <c r="H4225" t="s">
        <v>11684</v>
      </c>
      <c r="I4225">
        <v>533.4375</v>
      </c>
      <c r="J4225" s="3">
        <f t="shared" si="65"/>
        <v>43746.824161365737</v>
      </c>
    </row>
    <row r="4226" spans="1:10" x14ac:dyDescent="0.25">
      <c r="A4226" s="1" t="s">
        <v>4225</v>
      </c>
      <c r="B4226">
        <v>393.75</v>
      </c>
      <c r="C4226">
        <v>20.584240000000001</v>
      </c>
      <c r="D4226">
        <v>65</v>
      </c>
      <c r="E4226">
        <v>0</v>
      </c>
      <c r="F4226">
        <v>0</v>
      </c>
      <c r="G4226">
        <v>4</v>
      </c>
      <c r="H4226" t="s">
        <v>11685</v>
      </c>
      <c r="I4226">
        <v>526.6875</v>
      </c>
      <c r="J4226" s="3">
        <f t="shared" si="65"/>
        <v>43746.824244837961</v>
      </c>
    </row>
    <row r="4227" spans="1:10" x14ac:dyDescent="0.25">
      <c r="A4227" s="1" t="s">
        <v>4226</v>
      </c>
      <c r="B4227">
        <v>393.75</v>
      </c>
      <c r="C4227">
        <v>20.531590000000001</v>
      </c>
      <c r="D4227">
        <v>66</v>
      </c>
      <c r="E4227">
        <v>0</v>
      </c>
      <c r="F4227">
        <v>0</v>
      </c>
      <c r="G4227">
        <v>14</v>
      </c>
      <c r="H4227" t="s">
        <v>11686</v>
      </c>
      <c r="I4227">
        <v>526.6875</v>
      </c>
      <c r="J4227" s="3">
        <f t="shared" ref="J4227:J4290" si="66">(H4227/86400000)+25569+(7/24)</f>
        <v>43746.824328379626</v>
      </c>
    </row>
    <row r="4228" spans="1:10" x14ac:dyDescent="0.25">
      <c r="A4228" s="1" t="s">
        <v>4227</v>
      </c>
      <c r="B4228">
        <v>393.75</v>
      </c>
      <c r="C4228">
        <v>20.584240000000001</v>
      </c>
      <c r="D4228">
        <v>66</v>
      </c>
      <c r="E4228">
        <v>0</v>
      </c>
      <c r="F4228">
        <v>0</v>
      </c>
      <c r="G4228">
        <v>9</v>
      </c>
      <c r="H4228" t="s">
        <v>11687</v>
      </c>
      <c r="I4228">
        <v>526.6875</v>
      </c>
      <c r="J4228" s="3">
        <f t="shared" si="66"/>
        <v>43746.824411840273</v>
      </c>
    </row>
    <row r="4229" spans="1:10" x14ac:dyDescent="0.25">
      <c r="A4229" s="1" t="s">
        <v>4228</v>
      </c>
      <c r="B4229">
        <v>393.75</v>
      </c>
      <c r="C4229">
        <v>20.584240000000001</v>
      </c>
      <c r="D4229">
        <v>66</v>
      </c>
      <c r="E4229">
        <v>0</v>
      </c>
      <c r="F4229">
        <v>0</v>
      </c>
      <c r="G4229">
        <v>10</v>
      </c>
      <c r="H4229" t="s">
        <v>11688</v>
      </c>
      <c r="I4229">
        <v>526.6875</v>
      </c>
      <c r="J4229" s="3">
        <f t="shared" si="66"/>
        <v>43746.824507939811</v>
      </c>
    </row>
    <row r="4230" spans="1:10" x14ac:dyDescent="0.25">
      <c r="A4230" s="1" t="s">
        <v>4229</v>
      </c>
      <c r="B4230">
        <v>393.75</v>
      </c>
      <c r="C4230">
        <v>20.584240000000001</v>
      </c>
      <c r="D4230">
        <v>67</v>
      </c>
      <c r="E4230">
        <v>0</v>
      </c>
      <c r="F4230">
        <v>0</v>
      </c>
      <c r="G4230">
        <v>14</v>
      </c>
      <c r="H4230" t="s">
        <v>11689</v>
      </c>
      <c r="I4230">
        <v>526.6875</v>
      </c>
      <c r="J4230" s="3">
        <f t="shared" si="66"/>
        <v>43746.824590856479</v>
      </c>
    </row>
    <row r="4231" spans="1:10" x14ac:dyDescent="0.25">
      <c r="A4231" s="1" t="s">
        <v>4230</v>
      </c>
      <c r="B4231">
        <v>393.75</v>
      </c>
      <c r="C4231">
        <v>20.531590000000001</v>
      </c>
      <c r="D4231">
        <v>68</v>
      </c>
      <c r="E4231">
        <v>0</v>
      </c>
      <c r="F4231">
        <v>0</v>
      </c>
      <c r="G4231">
        <v>2</v>
      </c>
      <c r="H4231" t="s">
        <v>11690</v>
      </c>
      <c r="I4231">
        <v>526.6875</v>
      </c>
      <c r="J4231" s="3">
        <f t="shared" si="66"/>
        <v>43746.824664409716</v>
      </c>
    </row>
    <row r="4232" spans="1:10" x14ac:dyDescent="0.25">
      <c r="A4232" s="1" t="s">
        <v>4231</v>
      </c>
      <c r="B4232">
        <v>393.75</v>
      </c>
      <c r="C4232">
        <v>20.531590000000001</v>
      </c>
      <c r="D4232">
        <v>67</v>
      </c>
      <c r="E4232">
        <v>0</v>
      </c>
      <c r="F4232">
        <v>0</v>
      </c>
      <c r="G4232">
        <v>4</v>
      </c>
      <c r="H4232" t="s">
        <v>11691</v>
      </c>
      <c r="I4232">
        <v>526.6875</v>
      </c>
      <c r="J4232" s="3">
        <f t="shared" si="66"/>
        <v>43746.824745543978</v>
      </c>
    </row>
    <row r="4233" spans="1:10" x14ac:dyDescent="0.25">
      <c r="A4233" s="1" t="s">
        <v>4232</v>
      </c>
      <c r="B4233">
        <v>393.75</v>
      </c>
      <c r="C4233">
        <v>20.584240000000001</v>
      </c>
      <c r="D4233">
        <v>68</v>
      </c>
      <c r="E4233">
        <v>0</v>
      </c>
      <c r="F4233">
        <v>0</v>
      </c>
      <c r="G4233">
        <v>11</v>
      </c>
      <c r="H4233" t="s">
        <v>11692</v>
      </c>
      <c r="I4233">
        <v>526.6875</v>
      </c>
      <c r="J4233" s="3">
        <f t="shared" si="66"/>
        <v>43746.824817430555</v>
      </c>
    </row>
    <row r="4234" spans="1:10" x14ac:dyDescent="0.25">
      <c r="A4234" s="1" t="s">
        <v>4233</v>
      </c>
      <c r="B4234">
        <v>393.75</v>
      </c>
      <c r="C4234">
        <v>20.531590000000001</v>
      </c>
      <c r="D4234">
        <v>64</v>
      </c>
      <c r="E4234">
        <v>0</v>
      </c>
      <c r="F4234">
        <v>0</v>
      </c>
      <c r="G4234">
        <v>14</v>
      </c>
      <c r="H4234" t="s">
        <v>11693</v>
      </c>
      <c r="I4234">
        <v>526.6875</v>
      </c>
      <c r="J4234" s="3">
        <f t="shared" si="66"/>
        <v>43746.824900995365</v>
      </c>
    </row>
    <row r="4235" spans="1:10" x14ac:dyDescent="0.25">
      <c r="A4235" s="1" t="s">
        <v>4234</v>
      </c>
      <c r="B4235">
        <v>393.75</v>
      </c>
      <c r="C4235">
        <v>20.531590000000001</v>
      </c>
      <c r="D4235">
        <v>69</v>
      </c>
      <c r="E4235">
        <v>0</v>
      </c>
      <c r="F4235">
        <v>0</v>
      </c>
      <c r="G4235">
        <v>2</v>
      </c>
      <c r="H4235" t="s">
        <v>11694</v>
      </c>
      <c r="I4235">
        <v>526.6875</v>
      </c>
      <c r="J4235" s="3">
        <f t="shared" si="66"/>
        <v>43746.824972523151</v>
      </c>
    </row>
    <row r="4236" spans="1:10" x14ac:dyDescent="0.25">
      <c r="A4236" s="1" t="s">
        <v>4235</v>
      </c>
      <c r="B4236">
        <v>393.75</v>
      </c>
      <c r="C4236">
        <v>20.531590000000001</v>
      </c>
      <c r="D4236">
        <v>69</v>
      </c>
      <c r="E4236">
        <v>0</v>
      </c>
      <c r="F4236">
        <v>0</v>
      </c>
      <c r="G4236">
        <v>4</v>
      </c>
      <c r="H4236" t="s">
        <v>11695</v>
      </c>
      <c r="I4236">
        <v>526.6875</v>
      </c>
      <c r="J4236" s="3">
        <f t="shared" si="66"/>
        <v>43746.825055995367</v>
      </c>
    </row>
    <row r="4237" spans="1:10" x14ac:dyDescent="0.25">
      <c r="A4237" s="1" t="s">
        <v>4236</v>
      </c>
      <c r="B4237">
        <v>393.75</v>
      </c>
      <c r="C4237">
        <v>20.531590000000001</v>
      </c>
      <c r="D4237">
        <v>67</v>
      </c>
      <c r="E4237">
        <v>0</v>
      </c>
      <c r="F4237">
        <v>0</v>
      </c>
      <c r="G4237">
        <v>7</v>
      </c>
      <c r="H4237" t="s">
        <v>11696</v>
      </c>
      <c r="I4237">
        <v>526.6875</v>
      </c>
      <c r="J4237" s="3">
        <f t="shared" si="66"/>
        <v>43746.825139432869</v>
      </c>
    </row>
    <row r="4238" spans="1:10" x14ac:dyDescent="0.25">
      <c r="A4238" s="1" t="s">
        <v>4237</v>
      </c>
      <c r="B4238">
        <v>393.75</v>
      </c>
      <c r="C4238">
        <v>20.584240000000001</v>
      </c>
      <c r="D4238">
        <v>67</v>
      </c>
      <c r="E4238">
        <v>0</v>
      </c>
      <c r="F4238">
        <v>0</v>
      </c>
      <c r="G4238">
        <v>10</v>
      </c>
      <c r="H4238" t="s">
        <v>11697</v>
      </c>
      <c r="I4238">
        <v>526.6875</v>
      </c>
      <c r="J4238" s="3">
        <f t="shared" si="66"/>
        <v>43746.825235011573</v>
      </c>
    </row>
    <row r="4239" spans="1:10" x14ac:dyDescent="0.25">
      <c r="A4239" s="1" t="s">
        <v>4238</v>
      </c>
      <c r="B4239">
        <v>393.75</v>
      </c>
      <c r="C4239">
        <v>20.584240000000001</v>
      </c>
      <c r="D4239">
        <v>66</v>
      </c>
      <c r="E4239">
        <v>0</v>
      </c>
      <c r="F4239">
        <v>0</v>
      </c>
      <c r="G4239">
        <v>10</v>
      </c>
      <c r="H4239" t="s">
        <v>11698</v>
      </c>
      <c r="I4239">
        <v>526.6875</v>
      </c>
      <c r="J4239" s="3">
        <f t="shared" si="66"/>
        <v>43746.825306446757</v>
      </c>
    </row>
    <row r="4240" spans="1:10" x14ac:dyDescent="0.25">
      <c r="A4240" s="1" t="s">
        <v>4239</v>
      </c>
      <c r="B4240">
        <v>393.75</v>
      </c>
      <c r="C4240">
        <v>20.584240000000001</v>
      </c>
      <c r="D4240">
        <v>68</v>
      </c>
      <c r="E4240">
        <v>0</v>
      </c>
      <c r="F4240">
        <v>0</v>
      </c>
      <c r="G4240">
        <v>6</v>
      </c>
      <c r="H4240" t="s">
        <v>11699</v>
      </c>
      <c r="I4240">
        <v>526.6875</v>
      </c>
      <c r="J4240" s="3">
        <f t="shared" si="66"/>
        <v>43746.825389884259</v>
      </c>
    </row>
    <row r="4241" spans="1:10" x14ac:dyDescent="0.25">
      <c r="A4241" s="1" t="s">
        <v>4240</v>
      </c>
      <c r="B4241">
        <v>393.75</v>
      </c>
      <c r="C4241">
        <v>20.584240000000001</v>
      </c>
      <c r="D4241">
        <v>65</v>
      </c>
      <c r="E4241">
        <v>0</v>
      </c>
      <c r="F4241">
        <v>0</v>
      </c>
      <c r="G4241">
        <v>1</v>
      </c>
      <c r="H4241" t="s">
        <v>11700</v>
      </c>
      <c r="I4241">
        <v>526.6875</v>
      </c>
      <c r="J4241" s="3">
        <f t="shared" si="66"/>
        <v>43746.825477511571</v>
      </c>
    </row>
    <row r="4242" spans="1:10" x14ac:dyDescent="0.25">
      <c r="A4242" s="1" t="s">
        <v>4241</v>
      </c>
      <c r="B4242">
        <v>393.75</v>
      </c>
      <c r="C4242">
        <v>20.584240000000001</v>
      </c>
      <c r="D4242">
        <v>66</v>
      </c>
      <c r="E4242">
        <v>0</v>
      </c>
      <c r="F4242">
        <v>0</v>
      </c>
      <c r="G4242">
        <v>0</v>
      </c>
      <c r="H4242" t="s">
        <v>11701</v>
      </c>
      <c r="I4242">
        <v>526.6875</v>
      </c>
      <c r="J4242" s="3">
        <f t="shared" si="66"/>
        <v>43746.825556550924</v>
      </c>
    </row>
    <row r="4243" spans="1:10" x14ac:dyDescent="0.25">
      <c r="A4243" s="1" t="s">
        <v>4242</v>
      </c>
      <c r="B4243">
        <v>393.75</v>
      </c>
      <c r="C4243">
        <v>20.584240000000001</v>
      </c>
      <c r="D4243">
        <v>66</v>
      </c>
      <c r="E4243">
        <v>0</v>
      </c>
      <c r="F4243">
        <v>0</v>
      </c>
      <c r="G4243">
        <v>9</v>
      </c>
      <c r="H4243" t="s">
        <v>11702</v>
      </c>
      <c r="I4243">
        <v>526.6875</v>
      </c>
      <c r="J4243" s="3">
        <f t="shared" si="66"/>
        <v>43746.825628182873</v>
      </c>
    </row>
    <row r="4244" spans="1:10" x14ac:dyDescent="0.25">
      <c r="A4244" s="1" t="s">
        <v>4243</v>
      </c>
      <c r="B4244">
        <v>393.75</v>
      </c>
      <c r="C4244">
        <v>20.584240000000001</v>
      </c>
      <c r="D4244">
        <v>65</v>
      </c>
      <c r="E4244">
        <v>0</v>
      </c>
      <c r="F4244">
        <v>0</v>
      </c>
      <c r="G4244">
        <v>4</v>
      </c>
      <c r="H4244" t="s">
        <v>11703</v>
      </c>
      <c r="I4244">
        <v>526.6875</v>
      </c>
      <c r="J4244" s="3">
        <f t="shared" si="66"/>
        <v>43746.825727835647</v>
      </c>
    </row>
    <row r="4245" spans="1:10" x14ac:dyDescent="0.25">
      <c r="A4245" s="1" t="s">
        <v>4244</v>
      </c>
      <c r="B4245">
        <v>393.75</v>
      </c>
      <c r="C4245">
        <v>20.531590000000001</v>
      </c>
      <c r="D4245">
        <v>68</v>
      </c>
      <c r="E4245">
        <v>0</v>
      </c>
      <c r="F4245">
        <v>0</v>
      </c>
      <c r="G4245">
        <v>10</v>
      </c>
      <c r="H4245" t="s">
        <v>11704</v>
      </c>
      <c r="I4245">
        <v>526.5</v>
      </c>
      <c r="J4245" s="3">
        <f t="shared" si="66"/>
        <v>43746.825807349531</v>
      </c>
    </row>
    <row r="4246" spans="1:10" x14ac:dyDescent="0.25">
      <c r="A4246" s="1" t="s">
        <v>4245</v>
      </c>
      <c r="B4246">
        <v>393.75</v>
      </c>
      <c r="C4246">
        <v>20.584240000000001</v>
      </c>
      <c r="D4246">
        <v>70</v>
      </c>
      <c r="E4246">
        <v>0</v>
      </c>
      <c r="F4246">
        <v>0</v>
      </c>
      <c r="G4246">
        <v>7</v>
      </c>
      <c r="H4246" t="s">
        <v>11705</v>
      </c>
      <c r="I4246">
        <v>526.5</v>
      </c>
      <c r="J4246" s="3">
        <f t="shared" si="66"/>
        <v>43746.825890821761</v>
      </c>
    </row>
    <row r="4247" spans="1:10" x14ac:dyDescent="0.25">
      <c r="A4247" s="1" t="s">
        <v>4246</v>
      </c>
      <c r="B4247">
        <v>393.75</v>
      </c>
      <c r="C4247">
        <v>20.531590000000001</v>
      </c>
      <c r="D4247">
        <v>69</v>
      </c>
      <c r="E4247">
        <v>0</v>
      </c>
      <c r="F4247">
        <v>0</v>
      </c>
      <c r="G4247">
        <v>20</v>
      </c>
      <c r="H4247" t="s">
        <v>11706</v>
      </c>
      <c r="I4247">
        <v>526.6875</v>
      </c>
      <c r="J4247" s="3">
        <f t="shared" si="66"/>
        <v>43746.825962465278</v>
      </c>
    </row>
    <row r="4248" spans="1:10" x14ac:dyDescent="0.25">
      <c r="A4248" s="1" t="s">
        <v>4247</v>
      </c>
      <c r="B4248">
        <v>393.75</v>
      </c>
      <c r="C4248">
        <v>20.531590000000001</v>
      </c>
      <c r="D4248">
        <v>66</v>
      </c>
      <c r="E4248">
        <v>0</v>
      </c>
      <c r="F4248">
        <v>0</v>
      </c>
      <c r="G4248">
        <v>11</v>
      </c>
      <c r="H4248" t="s">
        <v>11707</v>
      </c>
      <c r="I4248">
        <v>526.6875</v>
      </c>
      <c r="J4248" s="3">
        <f t="shared" si="66"/>
        <v>43746.826045613423</v>
      </c>
    </row>
    <row r="4249" spans="1:10" x14ac:dyDescent="0.25">
      <c r="A4249" s="1" t="s">
        <v>4248</v>
      </c>
      <c r="B4249">
        <v>393.75</v>
      </c>
      <c r="C4249">
        <v>20.531590000000001</v>
      </c>
      <c r="D4249">
        <v>66</v>
      </c>
      <c r="E4249">
        <v>0</v>
      </c>
      <c r="F4249">
        <v>0</v>
      </c>
      <c r="G4249">
        <v>6</v>
      </c>
      <c r="H4249" t="s">
        <v>11708</v>
      </c>
      <c r="I4249">
        <v>526.6875</v>
      </c>
      <c r="J4249" s="3">
        <f t="shared" si="66"/>
        <v>43746.826117187498</v>
      </c>
    </row>
    <row r="4250" spans="1:10" x14ac:dyDescent="0.25">
      <c r="A4250" s="1" t="s">
        <v>4249</v>
      </c>
      <c r="B4250">
        <v>393.75</v>
      </c>
      <c r="C4250">
        <v>20.531590000000001</v>
      </c>
      <c r="D4250">
        <v>66</v>
      </c>
      <c r="E4250">
        <v>0</v>
      </c>
      <c r="F4250">
        <v>0</v>
      </c>
      <c r="G4250">
        <v>9</v>
      </c>
      <c r="H4250" t="s">
        <v>11709</v>
      </c>
      <c r="I4250">
        <v>526.6875</v>
      </c>
      <c r="J4250" s="3">
        <f t="shared" si="66"/>
        <v>43746.826200995369</v>
      </c>
    </row>
    <row r="4251" spans="1:10" x14ac:dyDescent="0.25">
      <c r="A4251" s="1" t="s">
        <v>4250</v>
      </c>
      <c r="B4251">
        <v>393.75</v>
      </c>
      <c r="C4251">
        <v>20.584240000000001</v>
      </c>
      <c r="D4251">
        <v>66</v>
      </c>
      <c r="E4251">
        <v>0</v>
      </c>
      <c r="F4251">
        <v>0</v>
      </c>
      <c r="G4251">
        <v>1</v>
      </c>
      <c r="H4251" t="s">
        <v>11710</v>
      </c>
      <c r="I4251">
        <v>526.5</v>
      </c>
      <c r="J4251" s="3">
        <f t="shared" si="66"/>
        <v>43746.826287118056</v>
      </c>
    </row>
    <row r="4252" spans="1:10" x14ac:dyDescent="0.25">
      <c r="A4252" s="1" t="s">
        <v>4251</v>
      </c>
      <c r="B4252">
        <v>393.75</v>
      </c>
      <c r="C4252">
        <v>20.584240000000001</v>
      </c>
      <c r="D4252">
        <v>66</v>
      </c>
      <c r="E4252">
        <v>0</v>
      </c>
      <c r="F4252">
        <v>0</v>
      </c>
      <c r="G4252">
        <v>11</v>
      </c>
      <c r="H4252" t="s">
        <v>11711</v>
      </c>
      <c r="I4252">
        <v>526.6875</v>
      </c>
      <c r="J4252" s="3">
        <f t="shared" si="66"/>
        <v>43746.826367662034</v>
      </c>
    </row>
    <row r="4253" spans="1:10" x14ac:dyDescent="0.25">
      <c r="A4253" s="1" t="s">
        <v>4252</v>
      </c>
      <c r="B4253">
        <v>393.75</v>
      </c>
      <c r="C4253">
        <v>20.584240000000001</v>
      </c>
      <c r="D4253">
        <v>66</v>
      </c>
      <c r="E4253">
        <v>0</v>
      </c>
      <c r="F4253">
        <v>0</v>
      </c>
      <c r="G4253">
        <v>15</v>
      </c>
      <c r="H4253" t="s">
        <v>11712</v>
      </c>
      <c r="I4253">
        <v>526.6875</v>
      </c>
      <c r="J4253" s="3">
        <f t="shared" si="66"/>
        <v>43746.826439548611</v>
      </c>
    </row>
    <row r="4254" spans="1:10" x14ac:dyDescent="0.25">
      <c r="A4254" s="1" t="s">
        <v>4253</v>
      </c>
      <c r="B4254">
        <v>393.75</v>
      </c>
      <c r="C4254">
        <v>20.531590000000001</v>
      </c>
      <c r="D4254">
        <v>65</v>
      </c>
      <c r="E4254">
        <v>0</v>
      </c>
      <c r="F4254">
        <v>0</v>
      </c>
      <c r="G4254">
        <v>12</v>
      </c>
      <c r="H4254" t="s">
        <v>11713</v>
      </c>
      <c r="I4254">
        <v>526.6875</v>
      </c>
      <c r="J4254" s="3">
        <f t="shared" si="66"/>
        <v>43746.826522997682</v>
      </c>
    </row>
    <row r="4255" spans="1:10" x14ac:dyDescent="0.25">
      <c r="A4255" s="1" t="s">
        <v>4254</v>
      </c>
      <c r="B4255">
        <v>393.75</v>
      </c>
      <c r="C4255">
        <v>20.584240000000001</v>
      </c>
      <c r="D4255">
        <v>64</v>
      </c>
      <c r="E4255">
        <v>0</v>
      </c>
      <c r="F4255">
        <v>0</v>
      </c>
      <c r="G4255">
        <v>10</v>
      </c>
      <c r="H4255" t="s">
        <v>11714</v>
      </c>
      <c r="I4255">
        <v>526.6875</v>
      </c>
      <c r="J4255" s="3">
        <f t="shared" si="66"/>
        <v>43746.826594513892</v>
      </c>
    </row>
    <row r="4256" spans="1:10" x14ac:dyDescent="0.25">
      <c r="A4256" s="1" t="s">
        <v>4255</v>
      </c>
      <c r="B4256">
        <v>412.5</v>
      </c>
      <c r="C4256">
        <v>20.531590000000001</v>
      </c>
      <c r="D4256">
        <v>64</v>
      </c>
      <c r="E4256">
        <v>0</v>
      </c>
      <c r="F4256">
        <v>0</v>
      </c>
      <c r="G4256">
        <v>10</v>
      </c>
      <c r="H4256" t="s">
        <v>11715</v>
      </c>
      <c r="I4256">
        <v>532.5</v>
      </c>
      <c r="J4256" s="3">
        <f t="shared" si="66"/>
        <v>43746.826682152772</v>
      </c>
    </row>
    <row r="4257" spans="1:10" x14ac:dyDescent="0.25">
      <c r="A4257" s="1" t="s">
        <v>4256</v>
      </c>
      <c r="B4257">
        <v>393.75</v>
      </c>
      <c r="C4257">
        <v>20.584240000000001</v>
      </c>
      <c r="D4257">
        <v>65</v>
      </c>
      <c r="E4257">
        <v>0</v>
      </c>
      <c r="F4257">
        <v>0</v>
      </c>
      <c r="G4257">
        <v>10</v>
      </c>
      <c r="H4257" t="s">
        <v>11716</v>
      </c>
      <c r="I4257">
        <v>526.5</v>
      </c>
      <c r="J4257" s="3">
        <f t="shared" si="66"/>
        <v>43746.826775196758</v>
      </c>
    </row>
    <row r="4258" spans="1:10" x14ac:dyDescent="0.25">
      <c r="A4258" s="1" t="s">
        <v>4257</v>
      </c>
      <c r="B4258">
        <v>393.75</v>
      </c>
      <c r="C4258">
        <v>20.584240000000001</v>
      </c>
      <c r="D4258">
        <v>65</v>
      </c>
      <c r="E4258">
        <v>0</v>
      </c>
      <c r="F4258">
        <v>0</v>
      </c>
      <c r="G4258">
        <v>12</v>
      </c>
      <c r="H4258" t="s">
        <v>11717</v>
      </c>
      <c r="I4258">
        <v>526.6875</v>
      </c>
      <c r="J4258" s="3">
        <f t="shared" si="66"/>
        <v>43746.826856678243</v>
      </c>
    </row>
    <row r="4259" spans="1:10" x14ac:dyDescent="0.25">
      <c r="A4259" s="1" t="s">
        <v>4258</v>
      </c>
      <c r="B4259">
        <v>393.75</v>
      </c>
      <c r="C4259">
        <v>20.531590000000001</v>
      </c>
      <c r="D4259">
        <v>67</v>
      </c>
      <c r="E4259">
        <v>0</v>
      </c>
      <c r="F4259">
        <v>0</v>
      </c>
      <c r="G4259">
        <v>5</v>
      </c>
      <c r="H4259" t="s">
        <v>11718</v>
      </c>
      <c r="I4259">
        <v>526.6875</v>
      </c>
      <c r="J4259" s="3">
        <f t="shared" si="66"/>
        <v>43746.826940462961</v>
      </c>
    </row>
    <row r="4260" spans="1:10" x14ac:dyDescent="0.25">
      <c r="A4260" s="1" t="s">
        <v>4259</v>
      </c>
      <c r="B4260">
        <v>393.75</v>
      </c>
      <c r="C4260">
        <v>20.531590000000001</v>
      </c>
      <c r="D4260">
        <v>67</v>
      </c>
      <c r="E4260">
        <v>0</v>
      </c>
      <c r="F4260">
        <v>0</v>
      </c>
      <c r="G4260">
        <v>2</v>
      </c>
      <c r="H4260" t="s">
        <v>11719</v>
      </c>
      <c r="I4260">
        <v>526.6875</v>
      </c>
      <c r="J4260" s="3">
        <f t="shared" si="66"/>
        <v>43746.827035949071</v>
      </c>
    </row>
    <row r="4261" spans="1:10" x14ac:dyDescent="0.25">
      <c r="A4261" s="1" t="s">
        <v>4260</v>
      </c>
      <c r="B4261">
        <v>393.75</v>
      </c>
      <c r="C4261">
        <v>20.584240000000001</v>
      </c>
      <c r="D4261">
        <v>68</v>
      </c>
      <c r="E4261">
        <v>0</v>
      </c>
      <c r="F4261">
        <v>0</v>
      </c>
      <c r="G4261">
        <v>5</v>
      </c>
      <c r="H4261" t="s">
        <v>11720</v>
      </c>
      <c r="I4261">
        <v>526.6875</v>
      </c>
      <c r="J4261" s="3">
        <f t="shared" si="66"/>
        <v>43746.82711953704</v>
      </c>
    </row>
    <row r="4262" spans="1:10" x14ac:dyDescent="0.25">
      <c r="A4262" s="1" t="s">
        <v>4261</v>
      </c>
      <c r="B4262">
        <v>393.75</v>
      </c>
      <c r="C4262">
        <v>20.531590000000001</v>
      </c>
      <c r="D4262">
        <v>61</v>
      </c>
      <c r="E4262">
        <v>0</v>
      </c>
      <c r="F4262">
        <v>0</v>
      </c>
      <c r="G4262">
        <v>0</v>
      </c>
      <c r="H4262" t="s">
        <v>11721</v>
      </c>
      <c r="I4262">
        <v>526.6875</v>
      </c>
      <c r="J4262" s="3">
        <f t="shared" si="66"/>
        <v>43746.827396423607</v>
      </c>
    </row>
    <row r="4263" spans="1:10" x14ac:dyDescent="0.25">
      <c r="A4263" s="1" t="s">
        <v>4262</v>
      </c>
      <c r="B4263">
        <v>393.75</v>
      </c>
      <c r="C4263">
        <v>20.584240000000001</v>
      </c>
      <c r="D4263">
        <v>61</v>
      </c>
      <c r="E4263">
        <v>0</v>
      </c>
      <c r="F4263">
        <v>0</v>
      </c>
      <c r="G4263">
        <v>0</v>
      </c>
      <c r="H4263" t="s">
        <v>11722</v>
      </c>
      <c r="I4263">
        <v>526.6875</v>
      </c>
      <c r="J4263" s="3">
        <f t="shared" si="66"/>
        <v>43746.827477476851</v>
      </c>
    </row>
    <row r="4264" spans="1:10" x14ac:dyDescent="0.25">
      <c r="A4264" s="1" t="s">
        <v>4263</v>
      </c>
      <c r="B4264">
        <v>393.75</v>
      </c>
      <c r="C4264">
        <v>20.584240000000001</v>
      </c>
      <c r="D4264">
        <v>61</v>
      </c>
      <c r="E4264">
        <v>0</v>
      </c>
      <c r="F4264">
        <v>0</v>
      </c>
      <c r="G4264">
        <v>0</v>
      </c>
      <c r="H4264" t="s">
        <v>11723</v>
      </c>
      <c r="I4264">
        <v>526.6875</v>
      </c>
      <c r="J4264" s="3">
        <f t="shared" si="66"/>
        <v>43746.827558796293</v>
      </c>
    </row>
    <row r="4265" spans="1:10" x14ac:dyDescent="0.25">
      <c r="A4265" s="1" t="s">
        <v>4264</v>
      </c>
      <c r="B4265">
        <v>393.75</v>
      </c>
      <c r="C4265">
        <v>20.584240000000001</v>
      </c>
      <c r="D4265">
        <v>62</v>
      </c>
      <c r="E4265">
        <v>0</v>
      </c>
      <c r="F4265">
        <v>0</v>
      </c>
      <c r="G4265">
        <v>0</v>
      </c>
      <c r="H4265" t="s">
        <v>11724</v>
      </c>
      <c r="I4265">
        <v>526.6875</v>
      </c>
      <c r="J4265" s="3">
        <f t="shared" si="66"/>
        <v>43746.827632488428</v>
      </c>
    </row>
    <row r="4266" spans="1:10" x14ac:dyDescent="0.25">
      <c r="A4266" s="1" t="s">
        <v>4265</v>
      </c>
      <c r="B4266">
        <v>393.75</v>
      </c>
      <c r="C4266">
        <v>20.584240000000001</v>
      </c>
      <c r="D4266">
        <v>62</v>
      </c>
      <c r="E4266">
        <v>0</v>
      </c>
      <c r="F4266">
        <v>0</v>
      </c>
      <c r="G4266">
        <v>2</v>
      </c>
      <c r="H4266" t="s">
        <v>11725</v>
      </c>
      <c r="I4266">
        <v>526.6875</v>
      </c>
      <c r="J4266" s="3">
        <f t="shared" si="66"/>
        <v>43746.827715902771</v>
      </c>
    </row>
    <row r="4267" spans="1:10" x14ac:dyDescent="0.25">
      <c r="A4267" s="1" t="s">
        <v>4266</v>
      </c>
      <c r="B4267">
        <v>393.75</v>
      </c>
      <c r="C4267">
        <v>20.584240000000001</v>
      </c>
      <c r="D4267">
        <v>63</v>
      </c>
      <c r="E4267">
        <v>0</v>
      </c>
      <c r="F4267">
        <v>0</v>
      </c>
      <c r="G4267">
        <v>3</v>
      </c>
      <c r="H4267" t="s">
        <v>11726</v>
      </c>
      <c r="I4267">
        <v>526.6875</v>
      </c>
      <c r="J4267" s="3">
        <f t="shared" si="66"/>
        <v>43746.827787534719</v>
      </c>
    </row>
    <row r="4268" spans="1:10" x14ac:dyDescent="0.25">
      <c r="A4268" s="1" t="s">
        <v>4267</v>
      </c>
      <c r="B4268">
        <v>393.75</v>
      </c>
      <c r="C4268">
        <v>20.584240000000001</v>
      </c>
      <c r="D4268">
        <v>63</v>
      </c>
      <c r="E4268">
        <v>0</v>
      </c>
      <c r="F4268">
        <v>0</v>
      </c>
      <c r="G4268">
        <v>0</v>
      </c>
      <c r="H4268" t="s">
        <v>11727</v>
      </c>
      <c r="I4268">
        <v>526.6875</v>
      </c>
      <c r="J4268" s="3">
        <f t="shared" si="66"/>
        <v>43746.827859201388</v>
      </c>
    </row>
    <row r="4269" spans="1:10" x14ac:dyDescent="0.25">
      <c r="A4269" s="1" t="s">
        <v>4268</v>
      </c>
      <c r="B4269">
        <v>393.75</v>
      </c>
      <c r="C4269">
        <v>20.584240000000001</v>
      </c>
      <c r="D4269">
        <v>63</v>
      </c>
      <c r="E4269">
        <v>0</v>
      </c>
      <c r="F4269">
        <v>0</v>
      </c>
      <c r="G4269">
        <v>0</v>
      </c>
      <c r="H4269" t="s">
        <v>11728</v>
      </c>
      <c r="I4269">
        <v>526.6875</v>
      </c>
      <c r="J4269" s="3">
        <f t="shared" si="66"/>
        <v>43746.827942708333</v>
      </c>
    </row>
    <row r="4270" spans="1:10" x14ac:dyDescent="0.25">
      <c r="A4270" s="1" t="s">
        <v>4269</v>
      </c>
      <c r="B4270">
        <v>393.75</v>
      </c>
      <c r="C4270">
        <v>20.531590000000001</v>
      </c>
      <c r="D4270">
        <v>64</v>
      </c>
      <c r="E4270">
        <v>0</v>
      </c>
      <c r="F4270">
        <v>0</v>
      </c>
      <c r="G4270">
        <v>16</v>
      </c>
      <c r="H4270" t="s">
        <v>11729</v>
      </c>
      <c r="I4270">
        <v>526.6875</v>
      </c>
      <c r="J4270" s="3">
        <f t="shared" si="66"/>
        <v>43746.828025949071</v>
      </c>
    </row>
    <row r="4271" spans="1:10" x14ac:dyDescent="0.25">
      <c r="A4271" s="1" t="s">
        <v>4270</v>
      </c>
      <c r="B4271">
        <v>393.75</v>
      </c>
      <c r="C4271">
        <v>20.531590000000001</v>
      </c>
      <c r="D4271">
        <v>66</v>
      </c>
      <c r="E4271">
        <v>0</v>
      </c>
      <c r="F4271">
        <v>0</v>
      </c>
      <c r="G4271">
        <v>10</v>
      </c>
      <c r="H4271" t="s">
        <v>11730</v>
      </c>
      <c r="I4271">
        <v>526.6875</v>
      </c>
      <c r="J4271" s="3">
        <f t="shared" si="66"/>
        <v>43746.828109467591</v>
      </c>
    </row>
    <row r="4272" spans="1:10" x14ac:dyDescent="0.25">
      <c r="A4272" s="1" t="s">
        <v>4271</v>
      </c>
      <c r="B4272">
        <v>393.75</v>
      </c>
      <c r="C4272">
        <v>20.584240000000001</v>
      </c>
      <c r="D4272">
        <v>63</v>
      </c>
      <c r="E4272">
        <v>0</v>
      </c>
      <c r="F4272">
        <v>0</v>
      </c>
      <c r="G4272">
        <v>5</v>
      </c>
      <c r="H4272" t="s">
        <v>11731</v>
      </c>
      <c r="I4272">
        <v>526.6875</v>
      </c>
      <c r="J4272" s="3">
        <f t="shared" si="66"/>
        <v>43746.828192974535</v>
      </c>
    </row>
    <row r="4273" spans="1:10" x14ac:dyDescent="0.25">
      <c r="A4273" s="1" t="s">
        <v>4272</v>
      </c>
      <c r="B4273">
        <v>393.75</v>
      </c>
      <c r="C4273">
        <v>20.584240000000001</v>
      </c>
      <c r="D4273">
        <v>63</v>
      </c>
      <c r="E4273">
        <v>0</v>
      </c>
      <c r="F4273">
        <v>0</v>
      </c>
      <c r="G4273">
        <v>13</v>
      </c>
      <c r="H4273" t="s">
        <v>11732</v>
      </c>
      <c r="I4273">
        <v>526.6875</v>
      </c>
      <c r="J4273" s="3">
        <f t="shared" si="66"/>
        <v>43746.828264664349</v>
      </c>
    </row>
    <row r="4274" spans="1:10" x14ac:dyDescent="0.25">
      <c r="A4274" s="1" t="s">
        <v>4273</v>
      </c>
      <c r="B4274">
        <v>393.75</v>
      </c>
      <c r="C4274">
        <v>20.584240000000001</v>
      </c>
      <c r="D4274">
        <v>63</v>
      </c>
      <c r="E4274">
        <v>0</v>
      </c>
      <c r="F4274">
        <v>0</v>
      </c>
      <c r="G4274">
        <v>4</v>
      </c>
      <c r="H4274" t="s">
        <v>11733</v>
      </c>
      <c r="I4274">
        <v>526.6875</v>
      </c>
      <c r="J4274" s="3">
        <f t="shared" si="66"/>
        <v>43746.828336307866</v>
      </c>
    </row>
    <row r="4275" spans="1:10" x14ac:dyDescent="0.25">
      <c r="A4275" s="1" t="s">
        <v>4274</v>
      </c>
      <c r="B4275">
        <v>412.5</v>
      </c>
      <c r="C4275">
        <v>20.584240000000001</v>
      </c>
      <c r="D4275">
        <v>64</v>
      </c>
      <c r="E4275">
        <v>0</v>
      </c>
      <c r="F4275">
        <v>0</v>
      </c>
      <c r="G4275">
        <v>7</v>
      </c>
      <c r="H4275" t="s">
        <v>11734</v>
      </c>
      <c r="I4275">
        <v>532.125</v>
      </c>
      <c r="J4275" s="3">
        <f t="shared" si="66"/>
        <v>43746.828427442124</v>
      </c>
    </row>
    <row r="4276" spans="1:10" x14ac:dyDescent="0.25">
      <c r="A4276" s="1" t="s">
        <v>4275</v>
      </c>
      <c r="B4276">
        <v>393.75</v>
      </c>
      <c r="C4276">
        <v>20.584240000000001</v>
      </c>
      <c r="D4276">
        <v>66</v>
      </c>
      <c r="E4276">
        <v>0</v>
      </c>
      <c r="F4276">
        <v>0</v>
      </c>
      <c r="G4276">
        <v>8</v>
      </c>
      <c r="H4276" t="s">
        <v>11735</v>
      </c>
      <c r="I4276">
        <v>526.5</v>
      </c>
      <c r="J4276" s="3">
        <f t="shared" si="66"/>
        <v>43746.828503194447</v>
      </c>
    </row>
    <row r="4277" spans="1:10" x14ac:dyDescent="0.25">
      <c r="A4277" s="1" t="s">
        <v>4276</v>
      </c>
      <c r="B4277">
        <v>393.75</v>
      </c>
      <c r="C4277">
        <v>20.584240000000001</v>
      </c>
      <c r="D4277">
        <v>65</v>
      </c>
      <c r="E4277">
        <v>0</v>
      </c>
      <c r="F4277">
        <v>0</v>
      </c>
      <c r="G4277">
        <v>15</v>
      </c>
      <c r="H4277" t="s">
        <v>11736</v>
      </c>
      <c r="I4277">
        <v>526.6875</v>
      </c>
      <c r="J4277" s="3">
        <f t="shared" si="66"/>
        <v>43746.82858631944</v>
      </c>
    </row>
    <row r="4278" spans="1:10" x14ac:dyDescent="0.25">
      <c r="A4278" s="1" t="s">
        <v>4277</v>
      </c>
      <c r="B4278">
        <v>393.75</v>
      </c>
      <c r="C4278">
        <v>20.584240000000001</v>
      </c>
      <c r="D4278">
        <v>63</v>
      </c>
      <c r="E4278">
        <v>0</v>
      </c>
      <c r="F4278">
        <v>0</v>
      </c>
      <c r="G4278">
        <v>8</v>
      </c>
      <c r="H4278" t="s">
        <v>11737</v>
      </c>
      <c r="I4278">
        <v>526.6875</v>
      </c>
      <c r="J4278" s="3">
        <f t="shared" si="66"/>
        <v>43746.828658182865</v>
      </c>
    </row>
    <row r="4279" spans="1:10" x14ac:dyDescent="0.25">
      <c r="A4279" s="1" t="s">
        <v>4278</v>
      </c>
      <c r="B4279">
        <v>393.75</v>
      </c>
      <c r="C4279">
        <v>20.531590000000001</v>
      </c>
      <c r="D4279">
        <v>64</v>
      </c>
      <c r="E4279">
        <v>0</v>
      </c>
      <c r="F4279">
        <v>0</v>
      </c>
      <c r="G4279">
        <v>7</v>
      </c>
      <c r="H4279" t="s">
        <v>11738</v>
      </c>
      <c r="I4279">
        <v>526.6875</v>
      </c>
      <c r="J4279" s="3">
        <f t="shared" si="66"/>
        <v>43746.828741793979</v>
      </c>
    </row>
    <row r="4280" spans="1:10" x14ac:dyDescent="0.25">
      <c r="A4280" s="1" t="s">
        <v>4279</v>
      </c>
      <c r="B4280">
        <v>418.75</v>
      </c>
      <c r="C4280">
        <v>20.584240000000001</v>
      </c>
      <c r="D4280">
        <v>63</v>
      </c>
      <c r="E4280">
        <v>0</v>
      </c>
      <c r="F4280">
        <v>0</v>
      </c>
      <c r="G4280">
        <v>8</v>
      </c>
      <c r="H4280" t="s">
        <v>11739</v>
      </c>
      <c r="I4280">
        <v>534.375</v>
      </c>
      <c r="J4280" s="3">
        <f t="shared" si="66"/>
        <v>43746.828826550925</v>
      </c>
    </row>
    <row r="4281" spans="1:10" x14ac:dyDescent="0.25">
      <c r="A4281" s="1" t="s">
        <v>4280</v>
      </c>
      <c r="B4281">
        <v>393.75</v>
      </c>
      <c r="C4281">
        <v>20.531590000000001</v>
      </c>
      <c r="D4281">
        <v>63</v>
      </c>
      <c r="E4281">
        <v>0</v>
      </c>
      <c r="F4281">
        <v>0</v>
      </c>
      <c r="G4281">
        <v>13</v>
      </c>
      <c r="H4281" t="s">
        <v>11740</v>
      </c>
      <c r="I4281">
        <v>526.6875</v>
      </c>
      <c r="J4281" s="3">
        <f t="shared" si="66"/>
        <v>43746.828908460644</v>
      </c>
    </row>
    <row r="4282" spans="1:10" x14ac:dyDescent="0.25">
      <c r="A4282" s="1" t="s">
        <v>4281</v>
      </c>
      <c r="B4282">
        <v>393.75</v>
      </c>
      <c r="C4282">
        <v>20.531590000000001</v>
      </c>
      <c r="D4282">
        <v>63</v>
      </c>
      <c r="E4282">
        <v>0</v>
      </c>
      <c r="F4282">
        <v>0</v>
      </c>
      <c r="G4282">
        <v>11</v>
      </c>
      <c r="H4282" t="s">
        <v>11741</v>
      </c>
      <c r="I4282">
        <v>526.6875</v>
      </c>
      <c r="J4282" s="3">
        <f t="shared" si="66"/>
        <v>43746.828980347222</v>
      </c>
    </row>
    <row r="4283" spans="1:10" x14ac:dyDescent="0.25">
      <c r="A4283" s="1" t="s">
        <v>4282</v>
      </c>
      <c r="B4283">
        <v>393.75</v>
      </c>
      <c r="C4283">
        <v>20.531590000000001</v>
      </c>
      <c r="D4283">
        <v>64</v>
      </c>
      <c r="E4283">
        <v>0</v>
      </c>
      <c r="F4283">
        <v>0</v>
      </c>
      <c r="G4283">
        <v>8</v>
      </c>
      <c r="H4283" t="s">
        <v>11742</v>
      </c>
      <c r="I4283">
        <v>526.6875</v>
      </c>
      <c r="J4283" s="3">
        <f t="shared" si="66"/>
        <v>43746.829063819438</v>
      </c>
    </row>
    <row r="4284" spans="1:10" x14ac:dyDescent="0.25">
      <c r="A4284" s="1" t="s">
        <v>4283</v>
      </c>
      <c r="B4284">
        <v>393.75</v>
      </c>
      <c r="C4284">
        <v>20.584240000000001</v>
      </c>
      <c r="D4284">
        <v>66</v>
      </c>
      <c r="E4284">
        <v>0</v>
      </c>
      <c r="F4284">
        <v>0</v>
      </c>
      <c r="G4284">
        <v>6</v>
      </c>
      <c r="H4284" t="s">
        <v>11743</v>
      </c>
      <c r="I4284">
        <v>526.6875</v>
      </c>
      <c r="J4284" s="3">
        <f t="shared" si="66"/>
        <v>43746.829147418983</v>
      </c>
    </row>
    <row r="4285" spans="1:10" x14ac:dyDescent="0.25">
      <c r="A4285" s="1" t="s">
        <v>4284</v>
      </c>
      <c r="B4285">
        <v>428.125</v>
      </c>
      <c r="C4285">
        <v>20.531590000000001</v>
      </c>
      <c r="D4285">
        <v>67</v>
      </c>
      <c r="E4285">
        <v>0</v>
      </c>
      <c r="F4285">
        <v>0</v>
      </c>
      <c r="G4285">
        <v>5</v>
      </c>
      <c r="H4285" t="s">
        <v>11744</v>
      </c>
      <c r="I4285">
        <v>537.9375</v>
      </c>
      <c r="J4285" s="3">
        <f t="shared" si="66"/>
        <v>43746.829230613424</v>
      </c>
    </row>
    <row r="4286" spans="1:10" x14ac:dyDescent="0.25">
      <c r="A4286" s="1" t="s">
        <v>4285</v>
      </c>
      <c r="B4286">
        <v>393.75</v>
      </c>
      <c r="C4286">
        <v>20.531590000000001</v>
      </c>
      <c r="D4286">
        <v>66</v>
      </c>
      <c r="E4286">
        <v>0</v>
      </c>
      <c r="F4286">
        <v>0</v>
      </c>
      <c r="G4286">
        <v>4</v>
      </c>
      <c r="H4286" t="s">
        <v>11745</v>
      </c>
      <c r="I4286">
        <v>526.6875</v>
      </c>
      <c r="J4286" s="3">
        <f t="shared" si="66"/>
        <v>43746.829314351846</v>
      </c>
    </row>
    <row r="4287" spans="1:10" x14ac:dyDescent="0.25">
      <c r="A4287" s="1" t="s">
        <v>4286</v>
      </c>
      <c r="B4287">
        <v>393.75</v>
      </c>
      <c r="C4287">
        <v>20.531590000000001</v>
      </c>
      <c r="D4287">
        <v>66</v>
      </c>
      <c r="E4287">
        <v>0</v>
      </c>
      <c r="F4287">
        <v>0</v>
      </c>
      <c r="G4287">
        <v>8</v>
      </c>
      <c r="H4287" t="s">
        <v>11746</v>
      </c>
      <c r="I4287">
        <v>526.5</v>
      </c>
      <c r="J4287" s="3">
        <f t="shared" si="66"/>
        <v>43746.829423263887</v>
      </c>
    </row>
    <row r="4288" spans="1:10" x14ac:dyDescent="0.25">
      <c r="A4288" s="1" t="s">
        <v>4287</v>
      </c>
      <c r="B4288">
        <v>393.75</v>
      </c>
      <c r="C4288">
        <v>20.531590000000001</v>
      </c>
      <c r="D4288">
        <v>63</v>
      </c>
      <c r="E4288">
        <v>0</v>
      </c>
      <c r="F4288">
        <v>0</v>
      </c>
      <c r="G4288">
        <v>11</v>
      </c>
      <c r="H4288" t="s">
        <v>11747</v>
      </c>
      <c r="I4288">
        <v>526.6875</v>
      </c>
      <c r="J4288" s="3">
        <f t="shared" si="66"/>
        <v>43746.829504733796</v>
      </c>
    </row>
    <row r="4289" spans="1:10" x14ac:dyDescent="0.25">
      <c r="A4289" s="1" t="s">
        <v>4288</v>
      </c>
      <c r="B4289">
        <v>412.5</v>
      </c>
      <c r="C4289">
        <v>20.531590000000001</v>
      </c>
      <c r="D4289">
        <v>64</v>
      </c>
      <c r="E4289">
        <v>0</v>
      </c>
      <c r="F4289">
        <v>0</v>
      </c>
      <c r="G4289">
        <v>9</v>
      </c>
      <c r="H4289" t="s">
        <v>11748</v>
      </c>
      <c r="I4289">
        <v>532.3125</v>
      </c>
      <c r="J4289" s="3">
        <f t="shared" si="66"/>
        <v>43746.82957660879</v>
      </c>
    </row>
    <row r="4290" spans="1:10" x14ac:dyDescent="0.25">
      <c r="A4290" s="1" t="s">
        <v>4289</v>
      </c>
      <c r="B4290">
        <v>393.75</v>
      </c>
      <c r="C4290">
        <v>20.584240000000001</v>
      </c>
      <c r="D4290">
        <v>64</v>
      </c>
      <c r="E4290">
        <v>0</v>
      </c>
      <c r="F4290">
        <v>0</v>
      </c>
      <c r="G4290">
        <v>12</v>
      </c>
      <c r="H4290" t="s">
        <v>11749</v>
      </c>
      <c r="I4290">
        <v>526.6875</v>
      </c>
      <c r="J4290" s="3">
        <f t="shared" si="66"/>
        <v>43746.829660289346</v>
      </c>
    </row>
    <row r="4291" spans="1:10" x14ac:dyDescent="0.25">
      <c r="A4291" s="1" t="s">
        <v>4290</v>
      </c>
      <c r="B4291">
        <v>393.75</v>
      </c>
      <c r="C4291">
        <v>20.584240000000001</v>
      </c>
      <c r="D4291">
        <v>65</v>
      </c>
      <c r="E4291">
        <v>0</v>
      </c>
      <c r="F4291">
        <v>0</v>
      </c>
      <c r="G4291">
        <v>6</v>
      </c>
      <c r="H4291" t="s">
        <v>11750</v>
      </c>
      <c r="I4291">
        <v>526.6875</v>
      </c>
      <c r="J4291" s="3">
        <f t="shared" ref="J4291:J4354" si="67">(H4291/86400000)+25569+(7/24)</f>
        <v>43746.829743506947</v>
      </c>
    </row>
    <row r="4292" spans="1:10" x14ac:dyDescent="0.25">
      <c r="A4292" s="1" t="s">
        <v>4291</v>
      </c>
      <c r="B4292">
        <v>393.75</v>
      </c>
      <c r="C4292">
        <v>20.531590000000001</v>
      </c>
      <c r="D4292">
        <v>66</v>
      </c>
      <c r="E4292">
        <v>0</v>
      </c>
      <c r="F4292">
        <v>0</v>
      </c>
      <c r="G4292">
        <v>10</v>
      </c>
      <c r="H4292" t="s">
        <v>11751</v>
      </c>
      <c r="I4292">
        <v>526.6875</v>
      </c>
      <c r="J4292" s="3">
        <f t="shared" si="67"/>
        <v>43746.829826967594</v>
      </c>
    </row>
    <row r="4293" spans="1:10" x14ac:dyDescent="0.25">
      <c r="A4293" s="1" t="s">
        <v>4292</v>
      </c>
      <c r="B4293">
        <v>393.75</v>
      </c>
      <c r="C4293">
        <v>20.584240000000001</v>
      </c>
      <c r="D4293">
        <v>66</v>
      </c>
      <c r="E4293">
        <v>0</v>
      </c>
      <c r="F4293">
        <v>0</v>
      </c>
      <c r="G4293">
        <v>11</v>
      </c>
      <c r="H4293" t="s">
        <v>11752</v>
      </c>
      <c r="I4293">
        <v>526.6875</v>
      </c>
      <c r="J4293" s="3">
        <f t="shared" si="67"/>
        <v>43746.829901145829</v>
      </c>
    </row>
    <row r="4294" spans="1:10" x14ac:dyDescent="0.25">
      <c r="A4294" s="1" t="s">
        <v>4293</v>
      </c>
      <c r="B4294">
        <v>393.75</v>
      </c>
      <c r="C4294">
        <v>20.584240000000001</v>
      </c>
      <c r="D4294">
        <v>66</v>
      </c>
      <c r="E4294">
        <v>0</v>
      </c>
      <c r="F4294">
        <v>0</v>
      </c>
      <c r="G4294">
        <v>8</v>
      </c>
      <c r="H4294" t="s">
        <v>11753</v>
      </c>
      <c r="I4294">
        <v>526.6875</v>
      </c>
      <c r="J4294" s="3">
        <f t="shared" si="67"/>
        <v>43746.829981990733</v>
      </c>
    </row>
    <row r="4295" spans="1:10" x14ac:dyDescent="0.25">
      <c r="A4295" s="1" t="s">
        <v>4294</v>
      </c>
      <c r="B4295">
        <v>393.75</v>
      </c>
      <c r="C4295">
        <v>20.584240000000001</v>
      </c>
      <c r="D4295">
        <v>66</v>
      </c>
      <c r="E4295">
        <v>0</v>
      </c>
      <c r="F4295">
        <v>0</v>
      </c>
      <c r="G4295">
        <v>2</v>
      </c>
      <c r="H4295" t="s">
        <v>11754</v>
      </c>
      <c r="I4295">
        <v>526.6875</v>
      </c>
      <c r="J4295" s="3">
        <f t="shared" si="67"/>
        <v>43746.830065740738</v>
      </c>
    </row>
    <row r="4296" spans="1:10" x14ac:dyDescent="0.25">
      <c r="A4296" s="1" t="s">
        <v>4295</v>
      </c>
      <c r="B4296">
        <v>418.75</v>
      </c>
      <c r="C4296">
        <v>20.584240000000001</v>
      </c>
      <c r="D4296">
        <v>64</v>
      </c>
      <c r="E4296">
        <v>0</v>
      </c>
      <c r="F4296">
        <v>0</v>
      </c>
      <c r="G4296">
        <v>8</v>
      </c>
      <c r="H4296" t="s">
        <v>11755</v>
      </c>
      <c r="I4296">
        <v>534.375</v>
      </c>
      <c r="J4296" s="3">
        <f t="shared" si="67"/>
        <v>43746.830160925929</v>
      </c>
    </row>
    <row r="4297" spans="1:10" x14ac:dyDescent="0.25">
      <c r="A4297" s="1" t="s">
        <v>4296</v>
      </c>
      <c r="B4297">
        <v>393.75</v>
      </c>
      <c r="C4297">
        <v>20.584240000000001</v>
      </c>
      <c r="D4297">
        <v>64</v>
      </c>
      <c r="E4297">
        <v>0</v>
      </c>
      <c r="F4297">
        <v>0</v>
      </c>
      <c r="G4297">
        <v>4</v>
      </c>
      <c r="H4297" t="s">
        <v>11756</v>
      </c>
      <c r="I4297">
        <v>526.6875</v>
      </c>
      <c r="J4297" s="3">
        <f t="shared" si="67"/>
        <v>43746.830232476852</v>
      </c>
    </row>
    <row r="4298" spans="1:10" x14ac:dyDescent="0.25">
      <c r="A4298" s="1" t="s">
        <v>4297</v>
      </c>
      <c r="B4298">
        <v>393.75</v>
      </c>
      <c r="C4298">
        <v>20.531590000000001</v>
      </c>
      <c r="D4298">
        <v>65</v>
      </c>
      <c r="E4298">
        <v>0</v>
      </c>
      <c r="F4298">
        <v>0</v>
      </c>
      <c r="G4298">
        <v>6</v>
      </c>
      <c r="H4298" t="s">
        <v>11757</v>
      </c>
      <c r="I4298">
        <v>526.6875</v>
      </c>
      <c r="J4298" s="3">
        <f t="shared" si="67"/>
        <v>43746.830315798608</v>
      </c>
    </row>
    <row r="4299" spans="1:10" x14ac:dyDescent="0.25">
      <c r="A4299" s="1" t="s">
        <v>4298</v>
      </c>
      <c r="B4299">
        <v>412.5</v>
      </c>
      <c r="C4299">
        <v>20.584240000000001</v>
      </c>
      <c r="D4299">
        <v>65</v>
      </c>
      <c r="E4299">
        <v>0</v>
      </c>
      <c r="F4299">
        <v>0</v>
      </c>
      <c r="G4299">
        <v>13</v>
      </c>
      <c r="H4299" t="s">
        <v>11758</v>
      </c>
      <c r="I4299">
        <v>532.125</v>
      </c>
      <c r="J4299" s="3">
        <f t="shared" si="67"/>
        <v>43746.830387534719</v>
      </c>
    </row>
    <row r="4300" spans="1:10" x14ac:dyDescent="0.25">
      <c r="A4300" s="1" t="s">
        <v>4299</v>
      </c>
      <c r="B4300">
        <v>393.75</v>
      </c>
      <c r="C4300">
        <v>20.531590000000001</v>
      </c>
      <c r="D4300">
        <v>71</v>
      </c>
      <c r="E4300">
        <v>0</v>
      </c>
      <c r="F4300">
        <v>0</v>
      </c>
      <c r="G4300">
        <v>10</v>
      </c>
      <c r="H4300" t="s">
        <v>11759</v>
      </c>
      <c r="I4300">
        <v>526.5</v>
      </c>
      <c r="J4300" s="3">
        <f t="shared" si="67"/>
        <v>43746.830471111105</v>
      </c>
    </row>
    <row r="4301" spans="1:10" x14ac:dyDescent="0.25">
      <c r="A4301" s="1" t="s">
        <v>4300</v>
      </c>
      <c r="B4301">
        <v>393.75</v>
      </c>
      <c r="C4301">
        <v>20.584240000000001</v>
      </c>
      <c r="D4301">
        <v>69</v>
      </c>
      <c r="E4301">
        <v>0</v>
      </c>
      <c r="F4301">
        <v>0</v>
      </c>
      <c r="G4301">
        <v>15</v>
      </c>
      <c r="H4301" t="s">
        <v>11760</v>
      </c>
      <c r="I4301">
        <v>526.6875</v>
      </c>
      <c r="J4301" s="3">
        <f t="shared" si="67"/>
        <v>43746.830554548607</v>
      </c>
    </row>
    <row r="4302" spans="1:10" x14ac:dyDescent="0.25">
      <c r="A4302" s="1" t="s">
        <v>4301</v>
      </c>
      <c r="B4302">
        <v>393.75</v>
      </c>
      <c r="C4302">
        <v>20.531590000000001</v>
      </c>
      <c r="D4302">
        <v>69</v>
      </c>
      <c r="E4302">
        <v>0</v>
      </c>
      <c r="F4302">
        <v>0</v>
      </c>
      <c r="G4302">
        <v>18</v>
      </c>
      <c r="H4302" t="s">
        <v>11761</v>
      </c>
      <c r="I4302">
        <v>526.5</v>
      </c>
      <c r="J4302" s="3">
        <f t="shared" si="67"/>
        <v>43746.830638009262</v>
      </c>
    </row>
    <row r="4303" spans="1:10" x14ac:dyDescent="0.25">
      <c r="A4303" s="1" t="s">
        <v>4302</v>
      </c>
      <c r="B4303">
        <v>393.75</v>
      </c>
      <c r="C4303">
        <v>20.584240000000001</v>
      </c>
      <c r="D4303">
        <v>69</v>
      </c>
      <c r="E4303">
        <v>0</v>
      </c>
      <c r="F4303">
        <v>0</v>
      </c>
      <c r="G4303">
        <v>1</v>
      </c>
      <c r="H4303" t="s">
        <v>11762</v>
      </c>
      <c r="I4303">
        <v>526.6875</v>
      </c>
      <c r="J4303" s="3">
        <f t="shared" si="67"/>
        <v>43746.830721354163</v>
      </c>
    </row>
    <row r="4304" spans="1:10" x14ac:dyDescent="0.25">
      <c r="A4304" s="1" t="s">
        <v>4303</v>
      </c>
      <c r="B4304">
        <v>412.5</v>
      </c>
      <c r="C4304">
        <v>20.584240000000001</v>
      </c>
      <c r="D4304">
        <v>68</v>
      </c>
      <c r="E4304">
        <v>0</v>
      </c>
      <c r="F4304">
        <v>0</v>
      </c>
      <c r="G4304">
        <v>6</v>
      </c>
      <c r="H4304" t="s">
        <v>11763</v>
      </c>
      <c r="I4304">
        <v>532.3125</v>
      </c>
      <c r="J4304" s="3">
        <f t="shared" si="67"/>
        <v>43746.830804664351</v>
      </c>
    </row>
    <row r="4305" spans="1:10" x14ac:dyDescent="0.25">
      <c r="A4305" s="1" t="s">
        <v>4304</v>
      </c>
      <c r="B4305">
        <v>393.75</v>
      </c>
      <c r="C4305">
        <v>20.531590000000001</v>
      </c>
      <c r="D4305">
        <v>68</v>
      </c>
      <c r="E4305">
        <v>0</v>
      </c>
      <c r="F4305">
        <v>0</v>
      </c>
      <c r="G4305">
        <v>3</v>
      </c>
      <c r="H4305" t="s">
        <v>11764</v>
      </c>
      <c r="I4305">
        <v>526.5</v>
      </c>
      <c r="J4305" s="3">
        <f t="shared" si="67"/>
        <v>43746.830877662032</v>
      </c>
    </row>
    <row r="4306" spans="1:10" x14ac:dyDescent="0.25">
      <c r="A4306" s="1" t="s">
        <v>4305</v>
      </c>
      <c r="B4306">
        <v>393.75</v>
      </c>
      <c r="C4306">
        <v>20.531590000000001</v>
      </c>
      <c r="D4306">
        <v>68</v>
      </c>
      <c r="E4306">
        <v>0</v>
      </c>
      <c r="F4306">
        <v>0</v>
      </c>
      <c r="G4306">
        <v>6</v>
      </c>
      <c r="H4306" t="s">
        <v>11765</v>
      </c>
      <c r="I4306">
        <v>526.6875</v>
      </c>
      <c r="J4306" s="3">
        <f t="shared" si="67"/>
        <v>43746.830960231477</v>
      </c>
    </row>
    <row r="4307" spans="1:10" x14ac:dyDescent="0.25">
      <c r="A4307" s="1" t="s">
        <v>4306</v>
      </c>
      <c r="B4307">
        <v>393.75</v>
      </c>
      <c r="C4307">
        <v>20.531590000000001</v>
      </c>
      <c r="D4307">
        <v>67</v>
      </c>
      <c r="E4307">
        <v>0</v>
      </c>
      <c r="F4307">
        <v>0</v>
      </c>
      <c r="G4307">
        <v>8</v>
      </c>
      <c r="H4307" t="s">
        <v>11766</v>
      </c>
      <c r="I4307">
        <v>526.6875</v>
      </c>
      <c r="J4307" s="3">
        <f t="shared" si="67"/>
        <v>43746.831043564809</v>
      </c>
    </row>
    <row r="4308" spans="1:10" x14ac:dyDescent="0.25">
      <c r="A4308" s="1" t="s">
        <v>4307</v>
      </c>
      <c r="B4308">
        <v>393.75</v>
      </c>
      <c r="C4308">
        <v>20.584240000000001</v>
      </c>
      <c r="D4308">
        <v>68</v>
      </c>
      <c r="E4308">
        <v>0</v>
      </c>
      <c r="F4308">
        <v>0</v>
      </c>
      <c r="G4308">
        <v>11</v>
      </c>
      <c r="H4308" t="s">
        <v>11767</v>
      </c>
      <c r="I4308">
        <v>526.6875</v>
      </c>
      <c r="J4308" s="3">
        <f t="shared" si="67"/>
        <v>43746.831126898142</v>
      </c>
    </row>
    <row r="4309" spans="1:10" x14ac:dyDescent="0.25">
      <c r="A4309" s="1" t="s">
        <v>4308</v>
      </c>
      <c r="B4309">
        <v>431.25</v>
      </c>
      <c r="C4309">
        <v>20.584240000000001</v>
      </c>
      <c r="D4309">
        <v>67</v>
      </c>
      <c r="E4309">
        <v>0</v>
      </c>
      <c r="F4309">
        <v>0</v>
      </c>
      <c r="G4309">
        <v>10</v>
      </c>
      <c r="H4309" t="s">
        <v>11768</v>
      </c>
      <c r="I4309">
        <v>538.5</v>
      </c>
      <c r="J4309" s="3">
        <f t="shared" si="67"/>
        <v>43746.831210567128</v>
      </c>
    </row>
    <row r="4310" spans="1:10" x14ac:dyDescent="0.25">
      <c r="A4310" s="1" t="s">
        <v>4309</v>
      </c>
      <c r="B4310">
        <v>393.75</v>
      </c>
      <c r="C4310">
        <v>20.531590000000001</v>
      </c>
      <c r="D4310">
        <v>69</v>
      </c>
      <c r="E4310">
        <v>0</v>
      </c>
      <c r="F4310">
        <v>0</v>
      </c>
      <c r="G4310">
        <v>10</v>
      </c>
      <c r="H4310" t="s">
        <v>11769</v>
      </c>
      <c r="I4310">
        <v>526.6875</v>
      </c>
      <c r="J4310" s="3">
        <f t="shared" si="67"/>
        <v>43746.831294270836</v>
      </c>
    </row>
    <row r="4311" spans="1:10" x14ac:dyDescent="0.25">
      <c r="A4311" s="1" t="s">
        <v>4310</v>
      </c>
      <c r="B4311">
        <v>393.75</v>
      </c>
      <c r="C4311">
        <v>20.584240000000001</v>
      </c>
      <c r="D4311">
        <v>69</v>
      </c>
      <c r="E4311">
        <v>0</v>
      </c>
      <c r="F4311">
        <v>0</v>
      </c>
      <c r="G4311">
        <v>4</v>
      </c>
      <c r="H4311" t="s">
        <v>11770</v>
      </c>
      <c r="I4311">
        <v>526.6875</v>
      </c>
      <c r="J4311" s="3">
        <f t="shared" si="67"/>
        <v>43746.831365798607</v>
      </c>
    </row>
    <row r="4312" spans="1:10" x14ac:dyDescent="0.25">
      <c r="A4312" s="1" t="s">
        <v>4311</v>
      </c>
      <c r="B4312">
        <v>393.75</v>
      </c>
      <c r="C4312">
        <v>20.531590000000001</v>
      </c>
      <c r="D4312">
        <v>70</v>
      </c>
      <c r="E4312">
        <v>0</v>
      </c>
      <c r="F4312">
        <v>0</v>
      </c>
      <c r="G4312">
        <v>11</v>
      </c>
      <c r="H4312" t="s">
        <v>11771</v>
      </c>
      <c r="I4312">
        <v>526.6875</v>
      </c>
      <c r="J4312" s="3">
        <f t="shared" si="67"/>
        <v>43746.831449143516</v>
      </c>
    </row>
    <row r="4313" spans="1:10" x14ac:dyDescent="0.25">
      <c r="A4313" s="1" t="s">
        <v>4312</v>
      </c>
      <c r="B4313">
        <v>393.75</v>
      </c>
      <c r="C4313">
        <v>20.584240000000001</v>
      </c>
      <c r="D4313">
        <v>70</v>
      </c>
      <c r="E4313">
        <v>0</v>
      </c>
      <c r="F4313">
        <v>0</v>
      </c>
      <c r="G4313">
        <v>11</v>
      </c>
      <c r="H4313" t="s">
        <v>11772</v>
      </c>
      <c r="I4313">
        <v>526.6875</v>
      </c>
      <c r="J4313" s="3">
        <f t="shared" si="67"/>
        <v>43746.831532696757</v>
      </c>
    </row>
    <row r="4314" spans="1:10" x14ac:dyDescent="0.25">
      <c r="A4314" s="1" t="s">
        <v>4313</v>
      </c>
      <c r="B4314">
        <v>428.125</v>
      </c>
      <c r="C4314">
        <v>20.531590000000001</v>
      </c>
      <c r="D4314">
        <v>68</v>
      </c>
      <c r="E4314">
        <v>0</v>
      </c>
      <c r="F4314">
        <v>0</v>
      </c>
      <c r="G4314">
        <v>3</v>
      </c>
      <c r="H4314" t="s">
        <v>11773</v>
      </c>
      <c r="I4314">
        <v>537.5625</v>
      </c>
      <c r="J4314" s="3">
        <f t="shared" si="67"/>
        <v>43746.831615798605</v>
      </c>
    </row>
    <row r="4315" spans="1:10" x14ac:dyDescent="0.25">
      <c r="A4315" s="1" t="s">
        <v>4314</v>
      </c>
      <c r="B4315">
        <v>393.75</v>
      </c>
      <c r="C4315">
        <v>20.584240000000001</v>
      </c>
      <c r="D4315">
        <v>68</v>
      </c>
      <c r="E4315">
        <v>0</v>
      </c>
      <c r="F4315">
        <v>0</v>
      </c>
      <c r="G4315">
        <v>9</v>
      </c>
      <c r="H4315" t="s">
        <v>11774</v>
      </c>
      <c r="I4315">
        <v>526.6875</v>
      </c>
      <c r="J4315" s="3">
        <f t="shared" si="67"/>
        <v>43746.831687442129</v>
      </c>
    </row>
    <row r="4316" spans="1:10" x14ac:dyDescent="0.25">
      <c r="A4316" s="1" t="s">
        <v>4315</v>
      </c>
      <c r="B4316">
        <v>393.75</v>
      </c>
      <c r="C4316">
        <v>20.531590000000001</v>
      </c>
      <c r="D4316">
        <v>67</v>
      </c>
      <c r="E4316">
        <v>0</v>
      </c>
      <c r="F4316">
        <v>0</v>
      </c>
      <c r="G4316">
        <v>10</v>
      </c>
      <c r="H4316" t="s">
        <v>11775</v>
      </c>
      <c r="I4316">
        <v>526.6875</v>
      </c>
      <c r="J4316" s="3">
        <f t="shared" si="67"/>
        <v>43746.831771354169</v>
      </c>
    </row>
    <row r="4317" spans="1:10" x14ac:dyDescent="0.25">
      <c r="A4317" s="1" t="s">
        <v>4316</v>
      </c>
      <c r="B4317">
        <v>412.5</v>
      </c>
      <c r="C4317">
        <v>20.584240000000001</v>
      </c>
      <c r="D4317">
        <v>68</v>
      </c>
      <c r="E4317">
        <v>0</v>
      </c>
      <c r="F4317">
        <v>0</v>
      </c>
      <c r="G4317">
        <v>16</v>
      </c>
      <c r="H4317" t="s">
        <v>11776</v>
      </c>
      <c r="I4317">
        <v>532.3125</v>
      </c>
      <c r="J4317" s="3">
        <f t="shared" si="67"/>
        <v>43746.83185466435</v>
      </c>
    </row>
    <row r="4318" spans="1:10" x14ac:dyDescent="0.25">
      <c r="A4318" s="1" t="s">
        <v>4317</v>
      </c>
      <c r="B4318">
        <v>393.75</v>
      </c>
      <c r="C4318">
        <v>20.584240000000001</v>
      </c>
      <c r="D4318">
        <v>68</v>
      </c>
      <c r="E4318">
        <v>0</v>
      </c>
      <c r="F4318">
        <v>0</v>
      </c>
      <c r="G4318">
        <v>10</v>
      </c>
      <c r="H4318" t="s">
        <v>11777</v>
      </c>
      <c r="I4318">
        <v>526.6875</v>
      </c>
      <c r="J4318" s="3">
        <f t="shared" si="67"/>
        <v>43746.831926226849</v>
      </c>
    </row>
    <row r="4319" spans="1:10" x14ac:dyDescent="0.25">
      <c r="A4319" s="1" t="s">
        <v>4318</v>
      </c>
      <c r="B4319">
        <v>393.75</v>
      </c>
      <c r="C4319">
        <v>20.584240000000001</v>
      </c>
      <c r="D4319">
        <v>68</v>
      </c>
      <c r="E4319">
        <v>0</v>
      </c>
      <c r="F4319">
        <v>0</v>
      </c>
      <c r="G4319">
        <v>0</v>
      </c>
      <c r="H4319" t="s">
        <v>11778</v>
      </c>
      <c r="I4319">
        <v>526.6875</v>
      </c>
      <c r="J4319" s="3">
        <f t="shared" si="67"/>
        <v>43746.832010266204</v>
      </c>
    </row>
    <row r="4320" spans="1:10" x14ac:dyDescent="0.25">
      <c r="A4320" s="1" t="s">
        <v>4319</v>
      </c>
      <c r="B4320">
        <v>393.75</v>
      </c>
      <c r="C4320">
        <v>20.478950000000001</v>
      </c>
      <c r="D4320">
        <v>68</v>
      </c>
      <c r="E4320">
        <v>0</v>
      </c>
      <c r="F4320">
        <v>0</v>
      </c>
      <c r="G4320">
        <v>8</v>
      </c>
      <c r="H4320" t="s">
        <v>11779</v>
      </c>
      <c r="I4320">
        <v>526.6875</v>
      </c>
      <c r="J4320" s="3">
        <f t="shared" si="67"/>
        <v>43746.832081192122</v>
      </c>
    </row>
    <row r="4321" spans="1:10" x14ac:dyDescent="0.25">
      <c r="A4321" s="1" t="s">
        <v>4320</v>
      </c>
      <c r="B4321">
        <v>393.75</v>
      </c>
      <c r="C4321">
        <v>20.584240000000001</v>
      </c>
      <c r="D4321">
        <v>68</v>
      </c>
      <c r="E4321">
        <v>0</v>
      </c>
      <c r="F4321">
        <v>0</v>
      </c>
      <c r="G4321">
        <v>10</v>
      </c>
      <c r="H4321" t="s">
        <v>11780</v>
      </c>
      <c r="I4321">
        <v>526.6875</v>
      </c>
      <c r="J4321" s="3">
        <f t="shared" si="67"/>
        <v>43746.832152835646</v>
      </c>
    </row>
    <row r="4322" spans="1:10" x14ac:dyDescent="0.25">
      <c r="A4322" s="1" t="s">
        <v>4321</v>
      </c>
      <c r="B4322">
        <v>393.75</v>
      </c>
      <c r="C4322">
        <v>20.584240000000001</v>
      </c>
      <c r="D4322">
        <v>69</v>
      </c>
      <c r="E4322">
        <v>0</v>
      </c>
      <c r="F4322">
        <v>0</v>
      </c>
      <c r="G4322">
        <v>2</v>
      </c>
      <c r="H4322" t="s">
        <v>11781</v>
      </c>
      <c r="I4322">
        <v>526.6875</v>
      </c>
      <c r="J4322" s="3">
        <f t="shared" si="67"/>
        <v>43746.832236261573</v>
      </c>
    </row>
    <row r="4323" spans="1:10" x14ac:dyDescent="0.25">
      <c r="A4323" s="1" t="s">
        <v>4322</v>
      </c>
      <c r="B4323">
        <v>412.5</v>
      </c>
      <c r="C4323">
        <v>20.584240000000001</v>
      </c>
      <c r="D4323">
        <v>69</v>
      </c>
      <c r="E4323">
        <v>0</v>
      </c>
      <c r="F4323">
        <v>0</v>
      </c>
      <c r="G4323">
        <v>1</v>
      </c>
      <c r="H4323" t="s">
        <v>11782</v>
      </c>
      <c r="I4323">
        <v>532.3125</v>
      </c>
      <c r="J4323" s="3">
        <f t="shared" si="67"/>
        <v>43746.832307812496</v>
      </c>
    </row>
    <row r="4324" spans="1:10" x14ac:dyDescent="0.25">
      <c r="A4324" s="1" t="s">
        <v>4323</v>
      </c>
      <c r="B4324">
        <v>393.75</v>
      </c>
      <c r="C4324">
        <v>20.584240000000001</v>
      </c>
      <c r="D4324">
        <v>67</v>
      </c>
      <c r="E4324">
        <v>0</v>
      </c>
      <c r="F4324">
        <v>0</v>
      </c>
      <c r="G4324">
        <v>8</v>
      </c>
      <c r="H4324" t="s">
        <v>11783</v>
      </c>
      <c r="I4324">
        <v>526.6875</v>
      </c>
      <c r="J4324" s="3">
        <f t="shared" si="67"/>
        <v>43746.832379664345</v>
      </c>
    </row>
    <row r="4325" spans="1:10" x14ac:dyDescent="0.25">
      <c r="A4325" s="1" t="s">
        <v>4324</v>
      </c>
      <c r="B4325">
        <v>393.75</v>
      </c>
      <c r="C4325">
        <v>20.531590000000001</v>
      </c>
      <c r="D4325">
        <v>66</v>
      </c>
      <c r="E4325">
        <v>0</v>
      </c>
      <c r="F4325">
        <v>0</v>
      </c>
      <c r="G4325">
        <v>6</v>
      </c>
      <c r="H4325" t="s">
        <v>11784</v>
      </c>
      <c r="I4325">
        <v>526.6875</v>
      </c>
      <c r="J4325" s="3">
        <f t="shared" si="67"/>
        <v>43746.832450983791</v>
      </c>
    </row>
    <row r="4326" spans="1:10" x14ac:dyDescent="0.25">
      <c r="A4326" s="1" t="s">
        <v>4325</v>
      </c>
      <c r="B4326">
        <v>393.75</v>
      </c>
      <c r="C4326">
        <v>20.531590000000001</v>
      </c>
      <c r="D4326">
        <v>65</v>
      </c>
      <c r="E4326">
        <v>0</v>
      </c>
      <c r="F4326">
        <v>0</v>
      </c>
      <c r="G4326">
        <v>10</v>
      </c>
      <c r="H4326" t="s">
        <v>11785</v>
      </c>
      <c r="I4326">
        <v>526.6875</v>
      </c>
      <c r="J4326" s="3">
        <f t="shared" si="67"/>
        <v>43746.832534305555</v>
      </c>
    </row>
    <row r="4327" spans="1:10" x14ac:dyDescent="0.25">
      <c r="A4327" s="1" t="s">
        <v>4326</v>
      </c>
      <c r="B4327">
        <v>393.75</v>
      </c>
      <c r="C4327">
        <v>20.531590000000001</v>
      </c>
      <c r="D4327">
        <v>65</v>
      </c>
      <c r="E4327">
        <v>0</v>
      </c>
      <c r="F4327">
        <v>0</v>
      </c>
      <c r="G4327">
        <v>8</v>
      </c>
      <c r="H4327" t="s">
        <v>11786</v>
      </c>
      <c r="I4327">
        <v>526.6875</v>
      </c>
      <c r="J4327" s="3">
        <f t="shared" si="67"/>
        <v>43746.832605960641</v>
      </c>
    </row>
    <row r="4328" spans="1:10" x14ac:dyDescent="0.25">
      <c r="A4328" s="1" t="s">
        <v>4327</v>
      </c>
      <c r="B4328">
        <v>393.75</v>
      </c>
      <c r="C4328">
        <v>20.584240000000001</v>
      </c>
      <c r="D4328">
        <v>65</v>
      </c>
      <c r="E4328">
        <v>0</v>
      </c>
      <c r="F4328">
        <v>0</v>
      </c>
      <c r="G4328">
        <v>1</v>
      </c>
      <c r="H4328" t="s">
        <v>11787</v>
      </c>
      <c r="I4328">
        <v>526.5</v>
      </c>
      <c r="J4328" s="3">
        <f t="shared" si="67"/>
        <v>43746.832689525465</v>
      </c>
    </row>
    <row r="4329" spans="1:10" x14ac:dyDescent="0.25">
      <c r="A4329" s="1" t="s">
        <v>4328</v>
      </c>
      <c r="B4329">
        <v>393.75</v>
      </c>
      <c r="C4329">
        <v>20.584240000000001</v>
      </c>
      <c r="D4329">
        <v>64</v>
      </c>
      <c r="E4329">
        <v>0</v>
      </c>
      <c r="F4329">
        <v>0</v>
      </c>
      <c r="G4329">
        <v>15</v>
      </c>
      <c r="H4329" t="s">
        <v>11788</v>
      </c>
      <c r="I4329">
        <v>526.6875</v>
      </c>
      <c r="J4329" s="3">
        <f t="shared" si="67"/>
        <v>43746.832785046296</v>
      </c>
    </row>
    <row r="4330" spans="1:10" x14ac:dyDescent="0.25">
      <c r="A4330" s="1" t="s">
        <v>4329</v>
      </c>
      <c r="B4330">
        <v>393.75</v>
      </c>
      <c r="C4330">
        <v>20.584240000000001</v>
      </c>
      <c r="D4330">
        <v>63</v>
      </c>
      <c r="E4330">
        <v>0</v>
      </c>
      <c r="F4330">
        <v>0</v>
      </c>
      <c r="G4330">
        <v>6</v>
      </c>
      <c r="H4330" t="s">
        <v>11789</v>
      </c>
      <c r="I4330">
        <v>526.6875</v>
      </c>
      <c r="J4330" s="3">
        <f t="shared" si="67"/>
        <v>43746.832868518519</v>
      </c>
    </row>
    <row r="4331" spans="1:10" x14ac:dyDescent="0.25">
      <c r="A4331" s="1" t="s">
        <v>4330</v>
      </c>
      <c r="B4331">
        <v>412.5</v>
      </c>
      <c r="C4331">
        <v>20.531590000000001</v>
      </c>
      <c r="D4331">
        <v>63</v>
      </c>
      <c r="E4331">
        <v>0</v>
      </c>
      <c r="F4331">
        <v>0</v>
      </c>
      <c r="G4331">
        <v>13</v>
      </c>
      <c r="H4331" t="s">
        <v>11790</v>
      </c>
      <c r="I4331">
        <v>532.3125</v>
      </c>
      <c r="J4331" s="3">
        <f t="shared" si="67"/>
        <v>43746.832951944445</v>
      </c>
    </row>
    <row r="4332" spans="1:10" x14ac:dyDescent="0.25">
      <c r="A4332" s="1" t="s">
        <v>4331</v>
      </c>
      <c r="B4332">
        <v>393.75</v>
      </c>
      <c r="C4332">
        <v>20.531590000000001</v>
      </c>
      <c r="D4332">
        <v>64</v>
      </c>
      <c r="E4332">
        <v>0</v>
      </c>
      <c r="F4332">
        <v>0</v>
      </c>
      <c r="G4332">
        <v>2</v>
      </c>
      <c r="H4332" t="s">
        <v>11791</v>
      </c>
      <c r="I4332">
        <v>526.6875</v>
      </c>
      <c r="J4332" s="3">
        <f t="shared" si="67"/>
        <v>43746.833035520831</v>
      </c>
    </row>
    <row r="4333" spans="1:10" x14ac:dyDescent="0.25">
      <c r="A4333" s="1" t="s">
        <v>4332</v>
      </c>
      <c r="B4333">
        <v>393.75</v>
      </c>
      <c r="C4333">
        <v>20.584240000000001</v>
      </c>
      <c r="D4333">
        <v>68</v>
      </c>
      <c r="E4333">
        <v>0</v>
      </c>
      <c r="F4333">
        <v>0</v>
      </c>
      <c r="G4333">
        <v>9</v>
      </c>
      <c r="H4333" t="s">
        <v>11792</v>
      </c>
      <c r="I4333">
        <v>526.5</v>
      </c>
      <c r="J4333" s="3">
        <f t="shared" si="67"/>
        <v>43746.833118958333</v>
      </c>
    </row>
    <row r="4334" spans="1:10" x14ac:dyDescent="0.25">
      <c r="A4334" s="1" t="s">
        <v>4333</v>
      </c>
      <c r="B4334">
        <v>393.75</v>
      </c>
      <c r="C4334">
        <v>20.584240000000001</v>
      </c>
      <c r="D4334">
        <v>68</v>
      </c>
      <c r="E4334">
        <v>0</v>
      </c>
      <c r="F4334">
        <v>0</v>
      </c>
      <c r="G4334">
        <v>0</v>
      </c>
      <c r="H4334" t="s">
        <v>11793</v>
      </c>
      <c r="I4334">
        <v>526.6875</v>
      </c>
      <c r="J4334" s="3">
        <f t="shared" si="67"/>
        <v>43746.833211168974</v>
      </c>
    </row>
    <row r="4335" spans="1:10" x14ac:dyDescent="0.25">
      <c r="A4335" s="1" t="s">
        <v>4334</v>
      </c>
      <c r="B4335">
        <v>393.75</v>
      </c>
      <c r="C4335">
        <v>20.584240000000001</v>
      </c>
      <c r="D4335">
        <v>67</v>
      </c>
      <c r="E4335">
        <v>0</v>
      </c>
      <c r="F4335">
        <v>0</v>
      </c>
      <c r="G4335">
        <v>8</v>
      </c>
      <c r="H4335" t="s">
        <v>11794</v>
      </c>
      <c r="I4335">
        <v>526.6875</v>
      </c>
      <c r="J4335" s="3">
        <f t="shared" si="67"/>
        <v>43746.833285856475</v>
      </c>
    </row>
    <row r="4336" spans="1:10" x14ac:dyDescent="0.25">
      <c r="A4336" s="1" t="s">
        <v>4335</v>
      </c>
      <c r="B4336">
        <v>393.75</v>
      </c>
      <c r="C4336">
        <v>20.531590000000001</v>
      </c>
      <c r="D4336">
        <v>67</v>
      </c>
      <c r="E4336">
        <v>0</v>
      </c>
      <c r="F4336">
        <v>0</v>
      </c>
      <c r="G4336">
        <v>16</v>
      </c>
      <c r="H4336" t="s">
        <v>11795</v>
      </c>
      <c r="I4336">
        <v>526.6875</v>
      </c>
      <c r="J4336" s="3">
        <f t="shared" si="67"/>
        <v>43746.833369305554</v>
      </c>
    </row>
    <row r="4337" spans="1:10" x14ac:dyDescent="0.25">
      <c r="A4337" s="1" t="s">
        <v>4336</v>
      </c>
      <c r="B4337">
        <v>393.75</v>
      </c>
      <c r="C4337">
        <v>20.584240000000001</v>
      </c>
      <c r="D4337">
        <v>68</v>
      </c>
      <c r="E4337">
        <v>0</v>
      </c>
      <c r="F4337">
        <v>0</v>
      </c>
      <c r="G4337">
        <v>4</v>
      </c>
      <c r="H4337" t="s">
        <v>11796</v>
      </c>
      <c r="I4337">
        <v>526.6875</v>
      </c>
      <c r="J4337" s="3">
        <f t="shared" si="67"/>
        <v>43746.833452881947</v>
      </c>
    </row>
    <row r="4338" spans="1:10" x14ac:dyDescent="0.25">
      <c r="A4338" s="1" t="s">
        <v>4337</v>
      </c>
      <c r="B4338">
        <v>437.5</v>
      </c>
      <c r="C4338">
        <v>20.531590000000001</v>
      </c>
      <c r="D4338">
        <v>68</v>
      </c>
      <c r="E4338">
        <v>0</v>
      </c>
      <c r="F4338">
        <v>0</v>
      </c>
      <c r="G4338">
        <v>9</v>
      </c>
      <c r="H4338" t="s">
        <v>11797</v>
      </c>
      <c r="I4338">
        <v>540.9375</v>
      </c>
      <c r="J4338" s="3">
        <f t="shared" si="67"/>
        <v>43746.833536458333</v>
      </c>
    </row>
    <row r="4339" spans="1:10" x14ac:dyDescent="0.25">
      <c r="A4339" s="1" t="s">
        <v>4338</v>
      </c>
      <c r="B4339">
        <v>393.75</v>
      </c>
      <c r="C4339">
        <v>20.584240000000001</v>
      </c>
      <c r="D4339">
        <v>67</v>
      </c>
      <c r="E4339">
        <v>0</v>
      </c>
      <c r="F4339">
        <v>0</v>
      </c>
      <c r="G4339">
        <v>7</v>
      </c>
      <c r="H4339" t="s">
        <v>11798</v>
      </c>
      <c r="I4339">
        <v>526.6875</v>
      </c>
      <c r="J4339" s="3">
        <f t="shared" si="67"/>
        <v>43746.833619537036</v>
      </c>
    </row>
    <row r="4340" spans="1:10" x14ac:dyDescent="0.25">
      <c r="A4340" s="1" t="s">
        <v>4339</v>
      </c>
      <c r="B4340">
        <v>393.75</v>
      </c>
      <c r="C4340">
        <v>20.584240000000001</v>
      </c>
      <c r="D4340">
        <v>67</v>
      </c>
      <c r="E4340">
        <v>0</v>
      </c>
      <c r="F4340">
        <v>0</v>
      </c>
      <c r="G4340">
        <v>10</v>
      </c>
      <c r="H4340" t="s">
        <v>11799</v>
      </c>
      <c r="I4340">
        <v>526.6875</v>
      </c>
      <c r="J4340" s="3">
        <f t="shared" si="67"/>
        <v>43746.833691180553</v>
      </c>
    </row>
    <row r="4341" spans="1:10" x14ac:dyDescent="0.25">
      <c r="A4341" s="1" t="s">
        <v>4340</v>
      </c>
      <c r="B4341">
        <v>393.75</v>
      </c>
      <c r="C4341">
        <v>20.531590000000001</v>
      </c>
      <c r="D4341">
        <v>67</v>
      </c>
      <c r="E4341">
        <v>0</v>
      </c>
      <c r="F4341">
        <v>0</v>
      </c>
      <c r="G4341">
        <v>7</v>
      </c>
      <c r="H4341" t="s">
        <v>11800</v>
      </c>
      <c r="I4341">
        <v>526.6875</v>
      </c>
      <c r="J4341" s="3">
        <f t="shared" si="67"/>
        <v>43746.833775115738</v>
      </c>
    </row>
    <row r="4342" spans="1:10" x14ac:dyDescent="0.25">
      <c r="A4342" s="1" t="s">
        <v>4341</v>
      </c>
      <c r="B4342">
        <v>393.75</v>
      </c>
      <c r="C4342">
        <v>20.584240000000001</v>
      </c>
      <c r="D4342">
        <v>67</v>
      </c>
      <c r="E4342">
        <v>0</v>
      </c>
      <c r="F4342">
        <v>0</v>
      </c>
      <c r="G4342">
        <v>4</v>
      </c>
      <c r="H4342" t="s">
        <v>11801</v>
      </c>
      <c r="I4342">
        <v>526.6875</v>
      </c>
      <c r="J4342" s="3">
        <f t="shared" si="67"/>
        <v>43746.833858437494</v>
      </c>
    </row>
    <row r="4343" spans="1:10" x14ac:dyDescent="0.25">
      <c r="A4343" s="1" t="s">
        <v>4342</v>
      </c>
      <c r="B4343">
        <v>393.75</v>
      </c>
      <c r="C4343">
        <v>20.531590000000001</v>
      </c>
      <c r="D4343">
        <v>68</v>
      </c>
      <c r="E4343">
        <v>0</v>
      </c>
      <c r="F4343">
        <v>0</v>
      </c>
      <c r="G4343">
        <v>9</v>
      </c>
      <c r="H4343" t="s">
        <v>11802</v>
      </c>
      <c r="I4343">
        <v>526.6875</v>
      </c>
      <c r="J4343" s="3">
        <f t="shared" si="67"/>
        <v>43746.833941759258</v>
      </c>
    </row>
    <row r="4344" spans="1:10" x14ac:dyDescent="0.25">
      <c r="A4344" s="1" t="s">
        <v>4343</v>
      </c>
      <c r="B4344">
        <v>393.75</v>
      </c>
      <c r="C4344">
        <v>20.584240000000001</v>
      </c>
      <c r="D4344">
        <v>68</v>
      </c>
      <c r="E4344">
        <v>0</v>
      </c>
      <c r="F4344">
        <v>0</v>
      </c>
      <c r="G4344">
        <v>4</v>
      </c>
      <c r="H4344" t="s">
        <v>11803</v>
      </c>
      <c r="I4344">
        <v>526.6875</v>
      </c>
      <c r="J4344" s="3">
        <f t="shared" si="67"/>
        <v>43746.834013414351</v>
      </c>
    </row>
    <row r="4345" spans="1:10" x14ac:dyDescent="0.25">
      <c r="A4345" s="1" t="s">
        <v>4344</v>
      </c>
      <c r="B4345">
        <v>393.75</v>
      </c>
      <c r="C4345">
        <v>20.584240000000001</v>
      </c>
      <c r="D4345">
        <v>67</v>
      </c>
      <c r="E4345">
        <v>0</v>
      </c>
      <c r="F4345">
        <v>0</v>
      </c>
      <c r="G4345">
        <v>10</v>
      </c>
      <c r="H4345" t="s">
        <v>11804</v>
      </c>
      <c r="I4345">
        <v>526.6875</v>
      </c>
      <c r="J4345" s="3">
        <f t="shared" si="67"/>
        <v>43746.83410299768</v>
      </c>
    </row>
    <row r="4346" spans="1:10" x14ac:dyDescent="0.25">
      <c r="A4346" s="1" t="s">
        <v>4345</v>
      </c>
      <c r="B4346">
        <v>393.75</v>
      </c>
      <c r="C4346">
        <v>20.584240000000001</v>
      </c>
      <c r="D4346">
        <v>66</v>
      </c>
      <c r="E4346">
        <v>0</v>
      </c>
      <c r="F4346">
        <v>0</v>
      </c>
      <c r="G4346">
        <v>4</v>
      </c>
      <c r="H4346" t="s">
        <v>11805</v>
      </c>
      <c r="I4346">
        <v>526.6875</v>
      </c>
      <c r="J4346" s="3">
        <f t="shared" si="67"/>
        <v>43746.834180578699</v>
      </c>
    </row>
    <row r="4347" spans="1:10" x14ac:dyDescent="0.25">
      <c r="A4347" s="1" t="s">
        <v>4346</v>
      </c>
      <c r="B4347">
        <v>393.75</v>
      </c>
      <c r="C4347">
        <v>20.584240000000001</v>
      </c>
      <c r="D4347">
        <v>67</v>
      </c>
      <c r="E4347">
        <v>0</v>
      </c>
      <c r="F4347">
        <v>0</v>
      </c>
      <c r="G4347">
        <v>0</v>
      </c>
      <c r="H4347" t="s">
        <v>11806</v>
      </c>
      <c r="I4347">
        <v>526.6875</v>
      </c>
      <c r="J4347" s="3">
        <f t="shared" si="67"/>
        <v>43746.83425206018</v>
      </c>
    </row>
    <row r="4348" spans="1:10" x14ac:dyDescent="0.25">
      <c r="A4348" s="1" t="s">
        <v>4347</v>
      </c>
      <c r="B4348">
        <v>393.75</v>
      </c>
      <c r="C4348">
        <v>20.584240000000001</v>
      </c>
      <c r="D4348">
        <v>68</v>
      </c>
      <c r="E4348">
        <v>0</v>
      </c>
      <c r="F4348">
        <v>0</v>
      </c>
      <c r="G4348">
        <v>7</v>
      </c>
      <c r="H4348" t="s">
        <v>11807</v>
      </c>
      <c r="I4348">
        <v>526.6875</v>
      </c>
      <c r="J4348" s="3">
        <f t="shared" si="67"/>
        <v>43746.834335509258</v>
      </c>
    </row>
    <row r="4349" spans="1:10" x14ac:dyDescent="0.25">
      <c r="A4349" s="1" t="s">
        <v>4348</v>
      </c>
      <c r="B4349">
        <v>393.75</v>
      </c>
      <c r="C4349">
        <v>20.584240000000001</v>
      </c>
      <c r="D4349">
        <v>68</v>
      </c>
      <c r="E4349">
        <v>0</v>
      </c>
      <c r="F4349">
        <v>0</v>
      </c>
      <c r="G4349">
        <v>5</v>
      </c>
      <c r="H4349" t="s">
        <v>11808</v>
      </c>
      <c r="I4349">
        <v>526.6875</v>
      </c>
      <c r="J4349" s="3">
        <f t="shared" si="67"/>
        <v>43746.83442861111</v>
      </c>
    </row>
    <row r="4350" spans="1:10" x14ac:dyDescent="0.25">
      <c r="A4350" s="1" t="s">
        <v>4349</v>
      </c>
      <c r="B4350">
        <v>393.75</v>
      </c>
      <c r="C4350">
        <v>20.584240000000001</v>
      </c>
      <c r="D4350">
        <v>68</v>
      </c>
      <c r="E4350">
        <v>0</v>
      </c>
      <c r="F4350">
        <v>0</v>
      </c>
      <c r="G4350">
        <v>7</v>
      </c>
      <c r="H4350" t="s">
        <v>11809</v>
      </c>
      <c r="I4350">
        <v>526.6875</v>
      </c>
      <c r="J4350" s="3">
        <f t="shared" si="67"/>
        <v>43746.834502407401</v>
      </c>
    </row>
    <row r="4351" spans="1:10" x14ac:dyDescent="0.25">
      <c r="A4351" s="1" t="s">
        <v>4350</v>
      </c>
      <c r="B4351">
        <v>412.5</v>
      </c>
      <c r="C4351">
        <v>20.584240000000001</v>
      </c>
      <c r="D4351">
        <v>69</v>
      </c>
      <c r="E4351">
        <v>0</v>
      </c>
      <c r="F4351">
        <v>0</v>
      </c>
      <c r="G4351">
        <v>10</v>
      </c>
      <c r="H4351" t="s">
        <v>11810</v>
      </c>
      <c r="I4351">
        <v>532.3125</v>
      </c>
      <c r="J4351" s="3">
        <f t="shared" si="67"/>
        <v>43746.834586226854</v>
      </c>
    </row>
    <row r="4352" spans="1:10" x14ac:dyDescent="0.25">
      <c r="A4352" s="1" t="s">
        <v>4351</v>
      </c>
      <c r="B4352">
        <v>393.75</v>
      </c>
      <c r="C4352">
        <v>20.531590000000001</v>
      </c>
      <c r="D4352">
        <v>65</v>
      </c>
      <c r="E4352">
        <v>0</v>
      </c>
      <c r="F4352">
        <v>0</v>
      </c>
      <c r="G4352">
        <v>9</v>
      </c>
      <c r="H4352" t="s">
        <v>11811</v>
      </c>
      <c r="I4352">
        <v>526.6875</v>
      </c>
      <c r="J4352" s="3">
        <f t="shared" si="67"/>
        <v>43746.834669537035</v>
      </c>
    </row>
    <row r="4353" spans="1:10" x14ac:dyDescent="0.25">
      <c r="A4353" s="1" t="s">
        <v>4352</v>
      </c>
      <c r="B4353">
        <v>393.75</v>
      </c>
      <c r="C4353">
        <v>20.584240000000001</v>
      </c>
      <c r="D4353">
        <v>64</v>
      </c>
      <c r="E4353">
        <v>0</v>
      </c>
      <c r="F4353">
        <v>0</v>
      </c>
      <c r="G4353">
        <v>6</v>
      </c>
      <c r="H4353" t="s">
        <v>11812</v>
      </c>
      <c r="I4353">
        <v>526.6875</v>
      </c>
      <c r="J4353" s="3">
        <f t="shared" si="67"/>
        <v>43746.834752881943</v>
      </c>
    </row>
    <row r="4354" spans="1:10" x14ac:dyDescent="0.25">
      <c r="A4354" s="1" t="s">
        <v>4353</v>
      </c>
      <c r="B4354">
        <v>393.75</v>
      </c>
      <c r="C4354">
        <v>20.531590000000001</v>
      </c>
      <c r="D4354">
        <v>64</v>
      </c>
      <c r="E4354">
        <v>0</v>
      </c>
      <c r="F4354">
        <v>0</v>
      </c>
      <c r="G4354">
        <v>6</v>
      </c>
      <c r="H4354" t="s">
        <v>11813</v>
      </c>
      <c r="I4354">
        <v>526.6875</v>
      </c>
      <c r="J4354" s="3">
        <f t="shared" si="67"/>
        <v>43746.834824513884</v>
      </c>
    </row>
    <row r="4355" spans="1:10" x14ac:dyDescent="0.25">
      <c r="A4355" s="1" t="s">
        <v>4354</v>
      </c>
      <c r="B4355">
        <v>393.75</v>
      </c>
      <c r="C4355">
        <v>20.584240000000001</v>
      </c>
      <c r="D4355">
        <v>63</v>
      </c>
      <c r="E4355">
        <v>0</v>
      </c>
      <c r="F4355">
        <v>0</v>
      </c>
      <c r="G4355">
        <v>10</v>
      </c>
      <c r="H4355" t="s">
        <v>11814</v>
      </c>
      <c r="I4355">
        <v>526.6875</v>
      </c>
      <c r="J4355" s="3">
        <f t="shared" ref="J4355:J4418" si="68">(H4355/86400000)+25569+(7/24)</f>
        <v>43746.834908136567</v>
      </c>
    </row>
    <row r="4356" spans="1:10" x14ac:dyDescent="0.25">
      <c r="A4356" s="1" t="s">
        <v>4355</v>
      </c>
      <c r="B4356">
        <v>393.75</v>
      </c>
      <c r="C4356">
        <v>20.584240000000001</v>
      </c>
      <c r="D4356">
        <v>63</v>
      </c>
      <c r="E4356">
        <v>0</v>
      </c>
      <c r="F4356">
        <v>0</v>
      </c>
      <c r="G4356">
        <v>9</v>
      </c>
      <c r="H4356" t="s">
        <v>11815</v>
      </c>
      <c r="I4356">
        <v>526.6875</v>
      </c>
      <c r="J4356" s="3">
        <f t="shared" si="68"/>
        <v>43746.834979629632</v>
      </c>
    </row>
    <row r="4357" spans="1:10" x14ac:dyDescent="0.25">
      <c r="A4357" s="1" t="s">
        <v>4356</v>
      </c>
      <c r="B4357">
        <v>393.75</v>
      </c>
      <c r="C4357">
        <v>20.531590000000001</v>
      </c>
      <c r="D4357">
        <v>63</v>
      </c>
      <c r="E4357">
        <v>0</v>
      </c>
      <c r="F4357">
        <v>0</v>
      </c>
      <c r="G4357">
        <v>6</v>
      </c>
      <c r="H4357" t="s">
        <v>11816</v>
      </c>
      <c r="I4357">
        <v>526.6875</v>
      </c>
      <c r="J4357" s="3">
        <f t="shared" si="68"/>
        <v>43746.835051157403</v>
      </c>
    </row>
    <row r="4358" spans="1:10" x14ac:dyDescent="0.25">
      <c r="A4358" s="1" t="s">
        <v>4357</v>
      </c>
      <c r="B4358">
        <v>393.75</v>
      </c>
      <c r="C4358">
        <v>20.531590000000001</v>
      </c>
      <c r="D4358">
        <v>65</v>
      </c>
      <c r="E4358">
        <v>0</v>
      </c>
      <c r="F4358">
        <v>0</v>
      </c>
      <c r="G4358">
        <v>2</v>
      </c>
      <c r="H4358" t="s">
        <v>11817</v>
      </c>
      <c r="I4358">
        <v>526.6875</v>
      </c>
      <c r="J4358" s="3">
        <f t="shared" si="68"/>
        <v>43746.835134351852</v>
      </c>
    </row>
    <row r="4359" spans="1:10" x14ac:dyDescent="0.25">
      <c r="A4359" s="1" t="s">
        <v>4358</v>
      </c>
      <c r="B4359">
        <v>393.75</v>
      </c>
      <c r="C4359">
        <v>20.584240000000001</v>
      </c>
      <c r="D4359">
        <v>65</v>
      </c>
      <c r="E4359">
        <v>0</v>
      </c>
      <c r="F4359">
        <v>0</v>
      </c>
      <c r="G4359">
        <v>8</v>
      </c>
      <c r="H4359" t="s">
        <v>11818</v>
      </c>
      <c r="I4359">
        <v>526.6875</v>
      </c>
      <c r="J4359" s="3">
        <f t="shared" si="68"/>
        <v>43746.835218182867</v>
      </c>
    </row>
    <row r="4360" spans="1:10" x14ac:dyDescent="0.25">
      <c r="A4360" s="1" t="s">
        <v>4359</v>
      </c>
      <c r="B4360">
        <v>393.75</v>
      </c>
      <c r="C4360">
        <v>20.531590000000001</v>
      </c>
      <c r="D4360">
        <v>65</v>
      </c>
      <c r="E4360">
        <v>0</v>
      </c>
      <c r="F4360">
        <v>0</v>
      </c>
      <c r="G4360">
        <v>10</v>
      </c>
      <c r="H4360" t="s">
        <v>11819</v>
      </c>
      <c r="I4360">
        <v>526.6875</v>
      </c>
      <c r="J4360" s="3">
        <f t="shared" si="68"/>
        <v>43746.835301851846</v>
      </c>
    </row>
    <row r="4361" spans="1:10" x14ac:dyDescent="0.25">
      <c r="A4361" s="1" t="s">
        <v>4360</v>
      </c>
      <c r="B4361">
        <v>393.75</v>
      </c>
      <c r="C4361">
        <v>20.584240000000001</v>
      </c>
      <c r="D4361">
        <v>65</v>
      </c>
      <c r="E4361">
        <v>0</v>
      </c>
      <c r="F4361">
        <v>0</v>
      </c>
      <c r="G4361">
        <v>11</v>
      </c>
      <c r="H4361" t="s">
        <v>11820</v>
      </c>
      <c r="I4361">
        <v>526.6875</v>
      </c>
      <c r="J4361" s="3">
        <f t="shared" si="68"/>
        <v>43746.835373125003</v>
      </c>
    </row>
    <row r="4362" spans="1:10" x14ac:dyDescent="0.25">
      <c r="A4362" s="1" t="s">
        <v>4361</v>
      </c>
      <c r="B4362">
        <v>437.5</v>
      </c>
      <c r="C4362">
        <v>20.584240000000001</v>
      </c>
      <c r="D4362">
        <v>66</v>
      </c>
      <c r="E4362">
        <v>0</v>
      </c>
      <c r="F4362">
        <v>0</v>
      </c>
      <c r="G4362">
        <v>8</v>
      </c>
      <c r="H4362" t="s">
        <v>11821</v>
      </c>
      <c r="I4362">
        <v>540.1875</v>
      </c>
      <c r="J4362" s="3">
        <f t="shared" si="68"/>
        <v>43746.835470659724</v>
      </c>
    </row>
    <row r="4363" spans="1:10" x14ac:dyDescent="0.25">
      <c r="A4363" s="1" t="s">
        <v>4362</v>
      </c>
      <c r="B4363">
        <v>393.75</v>
      </c>
      <c r="C4363">
        <v>20.584240000000001</v>
      </c>
      <c r="D4363">
        <v>67</v>
      </c>
      <c r="E4363">
        <v>0</v>
      </c>
      <c r="F4363">
        <v>0</v>
      </c>
      <c r="G4363">
        <v>7</v>
      </c>
      <c r="H4363" t="s">
        <v>11822</v>
      </c>
      <c r="I4363">
        <v>526.6875</v>
      </c>
      <c r="J4363" s="3">
        <f t="shared" si="68"/>
        <v>43746.835552141201</v>
      </c>
    </row>
    <row r="4364" spans="1:10" x14ac:dyDescent="0.25">
      <c r="A4364" s="1" t="s">
        <v>4363</v>
      </c>
      <c r="B4364">
        <v>412.5</v>
      </c>
      <c r="C4364">
        <v>20.584240000000001</v>
      </c>
      <c r="D4364">
        <v>67</v>
      </c>
      <c r="E4364">
        <v>0</v>
      </c>
      <c r="F4364">
        <v>0</v>
      </c>
      <c r="G4364">
        <v>11</v>
      </c>
      <c r="H4364" t="s">
        <v>11823</v>
      </c>
      <c r="I4364">
        <v>532.3125</v>
      </c>
      <c r="J4364" s="3">
        <f t="shared" si="68"/>
        <v>43746.835635590272</v>
      </c>
    </row>
    <row r="4365" spans="1:10" x14ac:dyDescent="0.25">
      <c r="A4365" s="1" t="s">
        <v>4364</v>
      </c>
      <c r="B4365">
        <v>393.75</v>
      </c>
      <c r="C4365">
        <v>20.531590000000001</v>
      </c>
      <c r="D4365">
        <v>67</v>
      </c>
      <c r="E4365">
        <v>0</v>
      </c>
      <c r="F4365">
        <v>0</v>
      </c>
      <c r="G4365">
        <v>7</v>
      </c>
      <c r="H4365" t="s">
        <v>11824</v>
      </c>
      <c r="I4365">
        <v>526.6875</v>
      </c>
      <c r="J4365" s="3">
        <f t="shared" si="68"/>
        <v>43746.835719039351</v>
      </c>
    </row>
    <row r="4366" spans="1:10" x14ac:dyDescent="0.25">
      <c r="A4366" s="1" t="s">
        <v>4365</v>
      </c>
      <c r="B4366">
        <v>393.75</v>
      </c>
      <c r="C4366">
        <v>20.531590000000001</v>
      </c>
      <c r="D4366">
        <v>68</v>
      </c>
      <c r="E4366">
        <v>0</v>
      </c>
      <c r="F4366">
        <v>0</v>
      </c>
      <c r="G4366">
        <v>8</v>
      </c>
      <c r="H4366" t="s">
        <v>11825</v>
      </c>
      <c r="I4366">
        <v>526.6875</v>
      </c>
      <c r="J4366" s="3">
        <f t="shared" si="68"/>
        <v>43746.835790567122</v>
      </c>
    </row>
    <row r="4367" spans="1:10" x14ac:dyDescent="0.25">
      <c r="A4367" s="1" t="s">
        <v>4366</v>
      </c>
      <c r="B4367">
        <v>393.75</v>
      </c>
      <c r="C4367">
        <v>20.584240000000001</v>
      </c>
      <c r="D4367">
        <v>68</v>
      </c>
      <c r="E4367">
        <v>0</v>
      </c>
      <c r="F4367">
        <v>0</v>
      </c>
      <c r="G4367">
        <v>10</v>
      </c>
      <c r="H4367" t="s">
        <v>11826</v>
      </c>
      <c r="I4367">
        <v>526.6875</v>
      </c>
      <c r="J4367" s="3">
        <f t="shared" si="68"/>
        <v>43746.83586219907</v>
      </c>
    </row>
    <row r="4368" spans="1:10" x14ac:dyDescent="0.25">
      <c r="A4368" s="1" t="s">
        <v>4367</v>
      </c>
      <c r="B4368">
        <v>393.75</v>
      </c>
      <c r="C4368">
        <v>20.584240000000001</v>
      </c>
      <c r="D4368">
        <v>67</v>
      </c>
      <c r="E4368">
        <v>0</v>
      </c>
      <c r="F4368">
        <v>0</v>
      </c>
      <c r="G4368">
        <v>6</v>
      </c>
      <c r="H4368" t="s">
        <v>11827</v>
      </c>
      <c r="I4368">
        <v>526.6875</v>
      </c>
      <c r="J4368" s="3">
        <f t="shared" si="68"/>
        <v>43746.835945416664</v>
      </c>
    </row>
    <row r="4369" spans="1:10" x14ac:dyDescent="0.25">
      <c r="A4369" s="1" t="s">
        <v>4368</v>
      </c>
      <c r="B4369">
        <v>393.75</v>
      </c>
      <c r="C4369">
        <v>20.584240000000001</v>
      </c>
      <c r="D4369">
        <v>67</v>
      </c>
      <c r="E4369">
        <v>0</v>
      </c>
      <c r="F4369">
        <v>0</v>
      </c>
      <c r="G4369">
        <v>0</v>
      </c>
      <c r="H4369" t="s">
        <v>11828</v>
      </c>
      <c r="I4369">
        <v>526.6875</v>
      </c>
      <c r="J4369" s="3">
        <f t="shared" si="68"/>
        <v>43746.836017199072</v>
      </c>
    </row>
    <row r="4370" spans="1:10" x14ac:dyDescent="0.25">
      <c r="A4370" s="1" t="s">
        <v>4369</v>
      </c>
      <c r="B4370">
        <v>393.75</v>
      </c>
      <c r="C4370">
        <v>20.584240000000001</v>
      </c>
      <c r="D4370">
        <v>67</v>
      </c>
      <c r="E4370">
        <v>0</v>
      </c>
      <c r="F4370">
        <v>0</v>
      </c>
      <c r="G4370">
        <v>8</v>
      </c>
      <c r="H4370" t="s">
        <v>11829</v>
      </c>
      <c r="I4370">
        <v>526.5</v>
      </c>
      <c r="J4370" s="3">
        <f t="shared" si="68"/>
        <v>43746.836112789351</v>
      </c>
    </row>
    <row r="4371" spans="1:10" x14ac:dyDescent="0.25">
      <c r="A4371" s="1" t="s">
        <v>4370</v>
      </c>
      <c r="B4371">
        <v>393.75</v>
      </c>
      <c r="C4371">
        <v>20.584240000000001</v>
      </c>
      <c r="D4371">
        <v>66</v>
      </c>
      <c r="E4371">
        <v>0</v>
      </c>
      <c r="F4371">
        <v>0</v>
      </c>
      <c r="G4371">
        <v>8</v>
      </c>
      <c r="H4371" t="s">
        <v>11830</v>
      </c>
      <c r="I4371">
        <v>526.5</v>
      </c>
      <c r="J4371" s="3">
        <f t="shared" si="68"/>
        <v>43746.836184189808</v>
      </c>
    </row>
    <row r="4372" spans="1:10" x14ac:dyDescent="0.25">
      <c r="A4372" s="1" t="s">
        <v>4371</v>
      </c>
      <c r="B4372">
        <v>393.75</v>
      </c>
      <c r="C4372">
        <v>20.584240000000001</v>
      </c>
      <c r="D4372">
        <v>65</v>
      </c>
      <c r="E4372">
        <v>0</v>
      </c>
      <c r="F4372">
        <v>0</v>
      </c>
      <c r="G4372">
        <v>15</v>
      </c>
      <c r="H4372" t="s">
        <v>11831</v>
      </c>
      <c r="I4372">
        <v>526.6875</v>
      </c>
      <c r="J4372" s="3">
        <f t="shared" si="68"/>
        <v>43746.836267662038</v>
      </c>
    </row>
    <row r="4373" spans="1:10" x14ac:dyDescent="0.25">
      <c r="A4373" s="1" t="s">
        <v>4372</v>
      </c>
      <c r="B4373">
        <v>393.75</v>
      </c>
      <c r="C4373">
        <v>20.584240000000001</v>
      </c>
      <c r="D4373">
        <v>63</v>
      </c>
      <c r="E4373">
        <v>0</v>
      </c>
      <c r="F4373">
        <v>0</v>
      </c>
      <c r="G4373">
        <v>0</v>
      </c>
      <c r="H4373" t="s">
        <v>11832</v>
      </c>
      <c r="I4373">
        <v>526.6875</v>
      </c>
      <c r="J4373" s="3">
        <f t="shared" si="68"/>
        <v>43746.836339293979</v>
      </c>
    </row>
    <row r="4374" spans="1:10" x14ac:dyDescent="0.25">
      <c r="A4374" s="1" t="s">
        <v>4373</v>
      </c>
      <c r="B4374">
        <v>393.75</v>
      </c>
      <c r="C4374">
        <v>20.531590000000001</v>
      </c>
      <c r="D4374">
        <v>63</v>
      </c>
      <c r="E4374">
        <v>0</v>
      </c>
      <c r="F4374">
        <v>0</v>
      </c>
      <c r="G4374">
        <v>7</v>
      </c>
      <c r="H4374" t="s">
        <v>11833</v>
      </c>
      <c r="I4374">
        <v>526.6875</v>
      </c>
      <c r="J4374" s="3">
        <f t="shared" si="68"/>
        <v>43746.83642274305</v>
      </c>
    </row>
    <row r="4375" spans="1:10" x14ac:dyDescent="0.25">
      <c r="A4375" s="1" t="s">
        <v>4374</v>
      </c>
      <c r="B4375">
        <v>412.5</v>
      </c>
      <c r="C4375">
        <v>20.584240000000001</v>
      </c>
      <c r="D4375">
        <v>63</v>
      </c>
      <c r="E4375">
        <v>0</v>
      </c>
      <c r="F4375">
        <v>0</v>
      </c>
      <c r="G4375">
        <v>12</v>
      </c>
      <c r="H4375" t="s">
        <v>11834</v>
      </c>
      <c r="I4375">
        <v>532.5</v>
      </c>
      <c r="J4375" s="3">
        <f t="shared" si="68"/>
        <v>43746.836506400461</v>
      </c>
    </row>
    <row r="4376" spans="1:10" x14ac:dyDescent="0.25">
      <c r="A4376" s="1" t="s">
        <v>4375</v>
      </c>
      <c r="B4376">
        <v>393.75</v>
      </c>
      <c r="C4376">
        <v>20.584240000000001</v>
      </c>
      <c r="D4376">
        <v>64</v>
      </c>
      <c r="E4376">
        <v>0</v>
      </c>
      <c r="F4376">
        <v>0</v>
      </c>
      <c r="G4376">
        <v>13</v>
      </c>
      <c r="H4376" t="s">
        <v>11835</v>
      </c>
      <c r="I4376">
        <v>526.6875</v>
      </c>
      <c r="J4376" s="3">
        <f t="shared" si="68"/>
        <v>43746.836589872684</v>
      </c>
    </row>
    <row r="4377" spans="1:10" x14ac:dyDescent="0.25">
      <c r="A4377" s="1" t="s">
        <v>4376</v>
      </c>
      <c r="B4377">
        <v>393.75</v>
      </c>
      <c r="C4377">
        <v>20.584240000000001</v>
      </c>
      <c r="D4377">
        <v>63</v>
      </c>
      <c r="E4377">
        <v>0</v>
      </c>
      <c r="F4377">
        <v>0</v>
      </c>
      <c r="G4377">
        <v>9</v>
      </c>
      <c r="H4377" t="s">
        <v>11836</v>
      </c>
      <c r="I4377">
        <v>526.6875</v>
      </c>
      <c r="J4377" s="3">
        <f t="shared" si="68"/>
        <v>43746.836661412039</v>
      </c>
    </row>
    <row r="4378" spans="1:10" x14ac:dyDescent="0.25">
      <c r="A4378" s="1" t="s">
        <v>4377</v>
      </c>
      <c r="B4378">
        <v>393.75</v>
      </c>
      <c r="C4378">
        <v>20.584240000000001</v>
      </c>
      <c r="D4378">
        <v>61</v>
      </c>
      <c r="E4378">
        <v>0</v>
      </c>
      <c r="F4378">
        <v>0</v>
      </c>
      <c r="G4378">
        <v>13</v>
      </c>
      <c r="H4378" t="s">
        <v>11837</v>
      </c>
      <c r="I4378">
        <v>526.6875</v>
      </c>
      <c r="J4378" s="3">
        <f t="shared" si="68"/>
        <v>43746.836744849534</v>
      </c>
    </row>
    <row r="4379" spans="1:10" x14ac:dyDescent="0.25">
      <c r="A4379" s="1" t="s">
        <v>4378</v>
      </c>
      <c r="B4379">
        <v>393.75</v>
      </c>
      <c r="C4379">
        <v>20.584240000000001</v>
      </c>
      <c r="D4379">
        <v>62</v>
      </c>
      <c r="E4379">
        <v>0</v>
      </c>
      <c r="F4379">
        <v>0</v>
      </c>
      <c r="G4379">
        <v>8</v>
      </c>
      <c r="H4379" t="s">
        <v>11838</v>
      </c>
      <c r="I4379">
        <v>526.5</v>
      </c>
      <c r="J4379" s="3">
        <f t="shared" si="68"/>
        <v>43746.836828298612</v>
      </c>
    </row>
    <row r="4380" spans="1:10" x14ac:dyDescent="0.25">
      <c r="A4380" s="1" t="s">
        <v>4379</v>
      </c>
      <c r="B4380">
        <v>418.75</v>
      </c>
      <c r="C4380">
        <v>20.531590000000001</v>
      </c>
      <c r="D4380">
        <v>62</v>
      </c>
      <c r="E4380">
        <v>0</v>
      </c>
      <c r="F4380">
        <v>0</v>
      </c>
      <c r="G4380">
        <v>9</v>
      </c>
      <c r="H4380" t="s">
        <v>11839</v>
      </c>
      <c r="I4380">
        <v>534.5625</v>
      </c>
      <c r="J4380" s="3">
        <f t="shared" si="68"/>
        <v>43746.836911863422</v>
      </c>
    </row>
    <row r="4381" spans="1:10" x14ac:dyDescent="0.25">
      <c r="A4381" s="1" t="s">
        <v>4380</v>
      </c>
      <c r="B4381">
        <v>393.75</v>
      </c>
      <c r="C4381">
        <v>20.584240000000001</v>
      </c>
      <c r="D4381">
        <v>63</v>
      </c>
      <c r="E4381">
        <v>0</v>
      </c>
      <c r="F4381">
        <v>0</v>
      </c>
      <c r="G4381">
        <v>0</v>
      </c>
      <c r="H4381" t="s">
        <v>11840</v>
      </c>
      <c r="I4381">
        <v>526.6875</v>
      </c>
      <c r="J4381" s="3">
        <f t="shared" si="68"/>
        <v>43746.8369833912</v>
      </c>
    </row>
    <row r="4382" spans="1:10" x14ac:dyDescent="0.25">
      <c r="A4382" s="1" t="s">
        <v>4381</v>
      </c>
      <c r="B4382">
        <v>393.75</v>
      </c>
      <c r="C4382">
        <v>20.584240000000001</v>
      </c>
      <c r="D4382">
        <v>62</v>
      </c>
      <c r="E4382">
        <v>0</v>
      </c>
      <c r="F4382">
        <v>0</v>
      </c>
      <c r="G4382">
        <v>9</v>
      </c>
      <c r="H4382" t="s">
        <v>11841</v>
      </c>
      <c r="I4382">
        <v>526.5</v>
      </c>
      <c r="J4382" s="3">
        <f t="shared" si="68"/>
        <v>43746.837055023141</v>
      </c>
    </row>
    <row r="4383" spans="1:10" x14ac:dyDescent="0.25">
      <c r="A4383" s="1" t="s">
        <v>4382</v>
      </c>
      <c r="B4383">
        <v>393.75</v>
      </c>
      <c r="C4383">
        <v>20.531590000000001</v>
      </c>
      <c r="D4383">
        <v>62</v>
      </c>
      <c r="E4383">
        <v>0</v>
      </c>
      <c r="F4383">
        <v>0</v>
      </c>
      <c r="G4383">
        <v>11</v>
      </c>
      <c r="H4383" t="s">
        <v>11842</v>
      </c>
      <c r="I4383">
        <v>526.6875</v>
      </c>
      <c r="J4383" s="3">
        <f t="shared" si="68"/>
        <v>43746.837126435181</v>
      </c>
    </row>
    <row r="4384" spans="1:10" x14ac:dyDescent="0.25">
      <c r="A4384" s="1" t="s">
        <v>4383</v>
      </c>
      <c r="B4384">
        <v>393.75</v>
      </c>
      <c r="C4384">
        <v>20.584240000000001</v>
      </c>
      <c r="D4384">
        <v>65</v>
      </c>
      <c r="E4384">
        <v>0</v>
      </c>
      <c r="F4384">
        <v>0</v>
      </c>
      <c r="G4384">
        <v>3</v>
      </c>
      <c r="H4384" t="s">
        <v>11843</v>
      </c>
      <c r="I4384">
        <v>526.5</v>
      </c>
      <c r="J4384" s="3">
        <f t="shared" si="68"/>
        <v>43746.837210023143</v>
      </c>
    </row>
    <row r="4385" spans="1:10" x14ac:dyDescent="0.25">
      <c r="A4385" s="1" t="s">
        <v>4384</v>
      </c>
      <c r="B4385">
        <v>393.75</v>
      </c>
      <c r="C4385">
        <v>20.584240000000001</v>
      </c>
      <c r="D4385">
        <v>68</v>
      </c>
      <c r="E4385">
        <v>0</v>
      </c>
      <c r="F4385">
        <v>0</v>
      </c>
      <c r="G4385">
        <v>4</v>
      </c>
      <c r="H4385" t="s">
        <v>11844</v>
      </c>
      <c r="I4385">
        <v>526.6875</v>
      </c>
      <c r="J4385" s="3">
        <f t="shared" si="68"/>
        <v>43746.837293657409</v>
      </c>
    </row>
    <row r="4386" spans="1:10" x14ac:dyDescent="0.25">
      <c r="A4386" s="1" t="s">
        <v>4385</v>
      </c>
      <c r="B4386">
        <v>431.25</v>
      </c>
      <c r="C4386">
        <v>20.584240000000001</v>
      </c>
      <c r="D4386">
        <v>66</v>
      </c>
      <c r="E4386">
        <v>0</v>
      </c>
      <c r="F4386">
        <v>0</v>
      </c>
      <c r="G4386">
        <v>4</v>
      </c>
      <c r="H4386" t="s">
        <v>11845</v>
      </c>
      <c r="I4386">
        <v>538.6875</v>
      </c>
      <c r="J4386" s="3">
        <f t="shared" si="68"/>
        <v>43746.837377129625</v>
      </c>
    </row>
    <row r="4387" spans="1:10" x14ac:dyDescent="0.25">
      <c r="A4387" s="1" t="s">
        <v>4386</v>
      </c>
      <c r="B4387">
        <v>393.75</v>
      </c>
      <c r="C4387">
        <v>20.584240000000001</v>
      </c>
      <c r="D4387">
        <v>66</v>
      </c>
      <c r="E4387">
        <v>0</v>
      </c>
      <c r="F4387">
        <v>0</v>
      </c>
      <c r="G4387">
        <v>6</v>
      </c>
      <c r="H4387" t="s">
        <v>11846</v>
      </c>
      <c r="I4387">
        <v>526.6875</v>
      </c>
      <c r="J4387" s="3">
        <f t="shared" si="68"/>
        <v>43746.837448645827</v>
      </c>
    </row>
    <row r="4388" spans="1:10" x14ac:dyDescent="0.25">
      <c r="A4388" s="1" t="s">
        <v>4387</v>
      </c>
      <c r="B4388">
        <v>393.75</v>
      </c>
      <c r="C4388">
        <v>20.531590000000001</v>
      </c>
      <c r="D4388">
        <v>66</v>
      </c>
      <c r="E4388">
        <v>0</v>
      </c>
      <c r="F4388">
        <v>0</v>
      </c>
      <c r="G4388">
        <v>3</v>
      </c>
      <c r="H4388" t="s">
        <v>11847</v>
      </c>
      <c r="I4388">
        <v>526.6875</v>
      </c>
      <c r="J4388" s="3">
        <f t="shared" si="68"/>
        <v>43746.837532083329</v>
      </c>
    </row>
    <row r="4389" spans="1:10" x14ac:dyDescent="0.25">
      <c r="A4389" s="1" t="s">
        <v>4388</v>
      </c>
      <c r="B4389">
        <v>393.75</v>
      </c>
      <c r="C4389">
        <v>20.584240000000001</v>
      </c>
      <c r="D4389">
        <v>66</v>
      </c>
      <c r="E4389">
        <v>0</v>
      </c>
      <c r="F4389">
        <v>0</v>
      </c>
      <c r="G4389">
        <v>11</v>
      </c>
      <c r="H4389" t="s">
        <v>11848</v>
      </c>
      <c r="I4389">
        <v>526.6875</v>
      </c>
      <c r="J4389" s="3">
        <f t="shared" si="68"/>
        <v>43746.837639432866</v>
      </c>
    </row>
    <row r="4390" spans="1:10" x14ac:dyDescent="0.25">
      <c r="A4390" s="1" t="s">
        <v>4389</v>
      </c>
      <c r="B4390">
        <v>393.75</v>
      </c>
      <c r="C4390">
        <v>20.584240000000001</v>
      </c>
      <c r="D4390">
        <v>64</v>
      </c>
      <c r="E4390">
        <v>0</v>
      </c>
      <c r="F4390">
        <v>0</v>
      </c>
      <c r="G4390">
        <v>9</v>
      </c>
      <c r="H4390" t="s">
        <v>11849</v>
      </c>
      <c r="I4390">
        <v>526.6875</v>
      </c>
      <c r="J4390" s="3">
        <f t="shared" si="68"/>
        <v>43746.837722974531</v>
      </c>
    </row>
    <row r="4391" spans="1:10" x14ac:dyDescent="0.25">
      <c r="A4391" s="1" t="s">
        <v>4390</v>
      </c>
      <c r="B4391">
        <v>393.75</v>
      </c>
      <c r="C4391">
        <v>20.584240000000001</v>
      </c>
      <c r="D4391">
        <v>63</v>
      </c>
      <c r="E4391">
        <v>0</v>
      </c>
      <c r="F4391">
        <v>0</v>
      </c>
      <c r="G4391">
        <v>15</v>
      </c>
      <c r="H4391" t="s">
        <v>11850</v>
      </c>
      <c r="I4391">
        <v>526.6875</v>
      </c>
      <c r="J4391" s="3">
        <f t="shared" si="68"/>
        <v>43746.837794513885</v>
      </c>
    </row>
    <row r="4392" spans="1:10" x14ac:dyDescent="0.25">
      <c r="A4392" s="1" t="s">
        <v>4391</v>
      </c>
      <c r="B4392">
        <v>393.75</v>
      </c>
      <c r="C4392">
        <v>20.531590000000001</v>
      </c>
      <c r="D4392">
        <v>63</v>
      </c>
      <c r="E4392">
        <v>0</v>
      </c>
      <c r="F4392">
        <v>0</v>
      </c>
      <c r="G4392">
        <v>8</v>
      </c>
      <c r="H4392" t="s">
        <v>11851</v>
      </c>
      <c r="I4392">
        <v>526.6875</v>
      </c>
      <c r="J4392" s="3">
        <f t="shared" si="68"/>
        <v>43746.837889861104</v>
      </c>
    </row>
    <row r="4393" spans="1:10" x14ac:dyDescent="0.25">
      <c r="A4393" s="1" t="s">
        <v>4392</v>
      </c>
      <c r="B4393">
        <v>393.75</v>
      </c>
      <c r="C4393">
        <v>20.584240000000001</v>
      </c>
      <c r="D4393">
        <v>63</v>
      </c>
      <c r="E4393">
        <v>0</v>
      </c>
      <c r="F4393">
        <v>0</v>
      </c>
      <c r="G4393">
        <v>6</v>
      </c>
      <c r="H4393" t="s">
        <v>11852</v>
      </c>
      <c r="I4393">
        <v>526.6875</v>
      </c>
      <c r="J4393" s="3">
        <f t="shared" si="68"/>
        <v>43746.837961412035</v>
      </c>
    </row>
    <row r="4394" spans="1:10" x14ac:dyDescent="0.25">
      <c r="A4394" s="1" t="s">
        <v>4393</v>
      </c>
      <c r="B4394">
        <v>393.75</v>
      </c>
      <c r="C4394">
        <v>20.531590000000001</v>
      </c>
      <c r="D4394">
        <v>64</v>
      </c>
      <c r="E4394">
        <v>0</v>
      </c>
      <c r="F4394">
        <v>0</v>
      </c>
      <c r="G4394">
        <v>5</v>
      </c>
      <c r="H4394" t="s">
        <v>11853</v>
      </c>
      <c r="I4394">
        <v>526.6875</v>
      </c>
      <c r="J4394" s="3">
        <f t="shared" si="68"/>
        <v>43746.838044965276</v>
      </c>
    </row>
    <row r="4395" spans="1:10" x14ac:dyDescent="0.25">
      <c r="A4395" s="1" t="s">
        <v>4394</v>
      </c>
      <c r="B4395">
        <v>393.75</v>
      </c>
      <c r="C4395">
        <v>20.584240000000001</v>
      </c>
      <c r="D4395">
        <v>65</v>
      </c>
      <c r="E4395">
        <v>0</v>
      </c>
      <c r="F4395">
        <v>0</v>
      </c>
      <c r="G4395">
        <v>10</v>
      </c>
      <c r="H4395" t="s">
        <v>11854</v>
      </c>
      <c r="I4395">
        <v>526.6875</v>
      </c>
      <c r="J4395" s="3">
        <f t="shared" si="68"/>
        <v>43746.838128414347</v>
      </c>
    </row>
    <row r="4396" spans="1:10" x14ac:dyDescent="0.25">
      <c r="A4396" s="1" t="s">
        <v>4395</v>
      </c>
      <c r="B4396">
        <v>393.75</v>
      </c>
      <c r="C4396">
        <v>20.584240000000001</v>
      </c>
      <c r="D4396">
        <v>64</v>
      </c>
      <c r="E4396">
        <v>0</v>
      </c>
      <c r="F4396">
        <v>0</v>
      </c>
      <c r="G4396">
        <v>5</v>
      </c>
      <c r="H4396" t="s">
        <v>11855</v>
      </c>
      <c r="I4396">
        <v>526.6875</v>
      </c>
      <c r="J4396" s="3">
        <f t="shared" si="68"/>
        <v>43746.838224016203</v>
      </c>
    </row>
    <row r="4397" spans="1:10" x14ac:dyDescent="0.25">
      <c r="A4397" s="1" t="s">
        <v>4396</v>
      </c>
      <c r="B4397">
        <v>393.75</v>
      </c>
      <c r="C4397">
        <v>20.584240000000001</v>
      </c>
      <c r="D4397">
        <v>65</v>
      </c>
      <c r="E4397">
        <v>0</v>
      </c>
      <c r="F4397">
        <v>0</v>
      </c>
      <c r="G4397">
        <v>11</v>
      </c>
      <c r="H4397" t="s">
        <v>11856</v>
      </c>
      <c r="I4397">
        <v>526.6875</v>
      </c>
      <c r="J4397" s="3">
        <f t="shared" si="68"/>
        <v>43746.838295393514</v>
      </c>
    </row>
    <row r="4398" spans="1:10" x14ac:dyDescent="0.25">
      <c r="A4398" s="1" t="s">
        <v>4397</v>
      </c>
      <c r="B4398">
        <v>393.75</v>
      </c>
      <c r="C4398">
        <v>20.584240000000001</v>
      </c>
      <c r="D4398">
        <v>64</v>
      </c>
      <c r="E4398">
        <v>0</v>
      </c>
      <c r="F4398">
        <v>0</v>
      </c>
      <c r="G4398">
        <v>14</v>
      </c>
      <c r="H4398" t="s">
        <v>11857</v>
      </c>
      <c r="I4398">
        <v>526.6875</v>
      </c>
      <c r="J4398" s="3">
        <f t="shared" si="68"/>
        <v>43746.838389699071</v>
      </c>
    </row>
    <row r="4399" spans="1:10" x14ac:dyDescent="0.25">
      <c r="A4399" s="1" t="s">
        <v>4398</v>
      </c>
      <c r="B4399">
        <v>393.75</v>
      </c>
      <c r="C4399">
        <v>20.531590000000001</v>
      </c>
      <c r="D4399">
        <v>66</v>
      </c>
      <c r="E4399">
        <v>0</v>
      </c>
      <c r="F4399">
        <v>0</v>
      </c>
      <c r="G4399">
        <v>15</v>
      </c>
      <c r="H4399" t="s">
        <v>11858</v>
      </c>
      <c r="I4399">
        <v>526.6875</v>
      </c>
      <c r="J4399" s="3">
        <f t="shared" si="68"/>
        <v>43746.838462465275</v>
      </c>
    </row>
    <row r="4400" spans="1:10" x14ac:dyDescent="0.25">
      <c r="A4400" s="1" t="s">
        <v>4399</v>
      </c>
      <c r="B4400">
        <v>412.5</v>
      </c>
      <c r="C4400">
        <v>20.531590000000001</v>
      </c>
      <c r="D4400">
        <v>66</v>
      </c>
      <c r="E4400">
        <v>0</v>
      </c>
      <c r="F4400">
        <v>0</v>
      </c>
      <c r="G4400">
        <v>9</v>
      </c>
      <c r="H4400" t="s">
        <v>11859</v>
      </c>
      <c r="I4400">
        <v>532.125</v>
      </c>
      <c r="J4400" s="3">
        <f t="shared" si="68"/>
        <v>43746.83855443287</v>
      </c>
    </row>
    <row r="4401" spans="1:10" x14ac:dyDescent="0.25">
      <c r="A4401" s="1" t="s">
        <v>4400</v>
      </c>
      <c r="B4401">
        <v>393.75</v>
      </c>
      <c r="C4401">
        <v>20.584240000000001</v>
      </c>
      <c r="D4401">
        <v>66</v>
      </c>
      <c r="E4401">
        <v>0</v>
      </c>
      <c r="F4401">
        <v>0</v>
      </c>
      <c r="G4401">
        <v>10</v>
      </c>
      <c r="H4401" t="s">
        <v>11860</v>
      </c>
      <c r="I4401">
        <v>526.5</v>
      </c>
      <c r="J4401" s="3">
        <f t="shared" si="68"/>
        <v>43746.838629444443</v>
      </c>
    </row>
    <row r="4402" spans="1:10" x14ac:dyDescent="0.25">
      <c r="A4402" s="1" t="s">
        <v>4401</v>
      </c>
      <c r="B4402">
        <v>393.75</v>
      </c>
      <c r="C4402">
        <v>20.584240000000001</v>
      </c>
      <c r="D4402">
        <v>64</v>
      </c>
      <c r="E4402">
        <v>0</v>
      </c>
      <c r="F4402">
        <v>0</v>
      </c>
      <c r="G4402">
        <v>10</v>
      </c>
      <c r="H4402" t="s">
        <v>11861</v>
      </c>
      <c r="I4402">
        <v>526.6875</v>
      </c>
      <c r="J4402" s="3">
        <f t="shared" si="68"/>
        <v>43746.838716249993</v>
      </c>
    </row>
    <row r="4403" spans="1:10" x14ac:dyDescent="0.25">
      <c r="A4403" s="1" t="s">
        <v>4402</v>
      </c>
      <c r="B4403">
        <v>393.75</v>
      </c>
      <c r="C4403">
        <v>20.584240000000001</v>
      </c>
      <c r="D4403">
        <v>64</v>
      </c>
      <c r="E4403">
        <v>0</v>
      </c>
      <c r="F4403">
        <v>0</v>
      </c>
      <c r="G4403">
        <v>16</v>
      </c>
      <c r="H4403" t="s">
        <v>11862</v>
      </c>
      <c r="I4403">
        <v>526.6875</v>
      </c>
      <c r="J4403" s="3">
        <f t="shared" si="68"/>
        <v>43746.838796342585</v>
      </c>
    </row>
    <row r="4404" spans="1:10" x14ac:dyDescent="0.25">
      <c r="A4404" s="1" t="s">
        <v>4403</v>
      </c>
      <c r="B4404">
        <v>393.75</v>
      </c>
      <c r="C4404">
        <v>20.531590000000001</v>
      </c>
      <c r="D4404">
        <v>64</v>
      </c>
      <c r="E4404">
        <v>0</v>
      </c>
      <c r="F4404">
        <v>0</v>
      </c>
      <c r="G4404">
        <v>8</v>
      </c>
      <c r="H4404" t="s">
        <v>11863</v>
      </c>
      <c r="I4404">
        <v>526.6875</v>
      </c>
      <c r="J4404" s="3">
        <f t="shared" si="68"/>
        <v>43746.83886762731</v>
      </c>
    </row>
    <row r="4405" spans="1:10" x14ac:dyDescent="0.25">
      <c r="A4405" s="1" t="s">
        <v>4404</v>
      </c>
      <c r="B4405">
        <v>415.625</v>
      </c>
      <c r="C4405">
        <v>20.584240000000001</v>
      </c>
      <c r="D4405">
        <v>64</v>
      </c>
      <c r="E4405">
        <v>0</v>
      </c>
      <c r="F4405">
        <v>0</v>
      </c>
      <c r="G4405">
        <v>3</v>
      </c>
      <c r="H4405" t="s">
        <v>11864</v>
      </c>
      <c r="I4405">
        <v>533.0625</v>
      </c>
      <c r="J4405" s="3">
        <f t="shared" si="68"/>
        <v>43746.838939490735</v>
      </c>
    </row>
    <row r="4406" spans="1:10" x14ac:dyDescent="0.25">
      <c r="A4406" s="1" t="s">
        <v>4405</v>
      </c>
      <c r="B4406">
        <v>393.75</v>
      </c>
      <c r="C4406">
        <v>20.584240000000001</v>
      </c>
      <c r="D4406">
        <v>64</v>
      </c>
      <c r="E4406">
        <v>0</v>
      </c>
      <c r="F4406">
        <v>0</v>
      </c>
      <c r="G4406">
        <v>15</v>
      </c>
      <c r="H4406" t="s">
        <v>11865</v>
      </c>
      <c r="I4406">
        <v>526.6875</v>
      </c>
      <c r="J4406" s="3">
        <f t="shared" si="68"/>
        <v>43746.839023182867</v>
      </c>
    </row>
    <row r="4407" spans="1:10" x14ac:dyDescent="0.25">
      <c r="A4407" s="1" t="s">
        <v>4406</v>
      </c>
      <c r="B4407">
        <v>393.75</v>
      </c>
      <c r="C4407">
        <v>20.531590000000001</v>
      </c>
      <c r="D4407">
        <v>64</v>
      </c>
      <c r="E4407">
        <v>0</v>
      </c>
      <c r="F4407">
        <v>0</v>
      </c>
      <c r="G4407">
        <v>13</v>
      </c>
      <c r="H4407" t="s">
        <v>11866</v>
      </c>
      <c r="I4407">
        <v>526.6875</v>
      </c>
      <c r="J4407" s="3">
        <f t="shared" si="68"/>
        <v>43746.839118425924</v>
      </c>
    </row>
    <row r="4408" spans="1:10" x14ac:dyDescent="0.25">
      <c r="A4408" s="1" t="s">
        <v>4407</v>
      </c>
      <c r="B4408">
        <v>393.75</v>
      </c>
      <c r="C4408">
        <v>20.584240000000001</v>
      </c>
      <c r="D4408">
        <v>63</v>
      </c>
      <c r="E4408">
        <v>0</v>
      </c>
      <c r="F4408">
        <v>0</v>
      </c>
      <c r="G4408">
        <v>11</v>
      </c>
      <c r="H4408" t="s">
        <v>11867</v>
      </c>
      <c r="I4408">
        <v>526.6875</v>
      </c>
      <c r="J4408" s="3">
        <f t="shared" si="68"/>
        <v>43746.839201874995</v>
      </c>
    </row>
    <row r="4409" spans="1:10" x14ac:dyDescent="0.25">
      <c r="A4409" s="1" t="s">
        <v>4408</v>
      </c>
      <c r="B4409">
        <v>393.75</v>
      </c>
      <c r="C4409">
        <v>20.584240000000001</v>
      </c>
      <c r="D4409">
        <v>64</v>
      </c>
      <c r="E4409">
        <v>0</v>
      </c>
      <c r="F4409">
        <v>0</v>
      </c>
      <c r="G4409">
        <v>8</v>
      </c>
      <c r="H4409" t="s">
        <v>11868</v>
      </c>
      <c r="I4409">
        <v>526.6875</v>
      </c>
      <c r="J4409" s="3">
        <f t="shared" si="68"/>
        <v>43746.839273541664</v>
      </c>
    </row>
    <row r="4410" spans="1:10" x14ac:dyDescent="0.25">
      <c r="A4410" s="1" t="s">
        <v>4409</v>
      </c>
      <c r="B4410">
        <v>393.75</v>
      </c>
      <c r="C4410">
        <v>20.584240000000001</v>
      </c>
      <c r="D4410">
        <v>63</v>
      </c>
      <c r="E4410">
        <v>0</v>
      </c>
      <c r="F4410">
        <v>0</v>
      </c>
      <c r="G4410">
        <v>8</v>
      </c>
      <c r="H4410" t="s">
        <v>11869</v>
      </c>
      <c r="I4410">
        <v>526.6875</v>
      </c>
      <c r="J4410" s="3">
        <f t="shared" si="68"/>
        <v>43746.839344953703</v>
      </c>
    </row>
    <row r="4411" spans="1:10" x14ac:dyDescent="0.25">
      <c r="A4411" s="1" t="s">
        <v>4410</v>
      </c>
      <c r="B4411">
        <v>393.75</v>
      </c>
      <c r="C4411">
        <v>20.584240000000001</v>
      </c>
      <c r="D4411">
        <v>63</v>
      </c>
      <c r="E4411">
        <v>0</v>
      </c>
      <c r="F4411">
        <v>0</v>
      </c>
      <c r="G4411">
        <v>13</v>
      </c>
      <c r="H4411" t="s">
        <v>11870</v>
      </c>
      <c r="I4411">
        <v>526.6875</v>
      </c>
      <c r="J4411" s="3">
        <f t="shared" si="68"/>
        <v>43746.839428506944</v>
      </c>
    </row>
    <row r="4412" spans="1:10" x14ac:dyDescent="0.25">
      <c r="A4412" s="1" t="s">
        <v>4411</v>
      </c>
      <c r="B4412">
        <v>393.75</v>
      </c>
      <c r="C4412">
        <v>20.584240000000001</v>
      </c>
      <c r="D4412">
        <v>64</v>
      </c>
      <c r="E4412">
        <v>0</v>
      </c>
      <c r="F4412">
        <v>0</v>
      </c>
      <c r="G4412">
        <v>10</v>
      </c>
      <c r="H4412" t="s">
        <v>11871</v>
      </c>
      <c r="I4412">
        <v>526.6875</v>
      </c>
      <c r="J4412" s="3">
        <f t="shared" si="68"/>
        <v>43746.839512071754</v>
      </c>
    </row>
    <row r="4413" spans="1:10" x14ac:dyDescent="0.25">
      <c r="A4413" s="1" t="s">
        <v>4412</v>
      </c>
      <c r="B4413">
        <v>393.75</v>
      </c>
      <c r="C4413">
        <v>20.478950000000001</v>
      </c>
      <c r="D4413">
        <v>63</v>
      </c>
      <c r="E4413">
        <v>0</v>
      </c>
      <c r="F4413">
        <v>0</v>
      </c>
      <c r="G4413">
        <v>6</v>
      </c>
      <c r="H4413" t="s">
        <v>11872</v>
      </c>
      <c r="I4413">
        <v>526.6875</v>
      </c>
      <c r="J4413" s="3">
        <f t="shared" si="68"/>
        <v>43746.839595486112</v>
      </c>
    </row>
    <row r="4414" spans="1:10" x14ac:dyDescent="0.25">
      <c r="A4414" s="1" t="s">
        <v>4413</v>
      </c>
      <c r="B4414">
        <v>393.75</v>
      </c>
      <c r="C4414">
        <v>20.584240000000001</v>
      </c>
      <c r="D4414">
        <v>67</v>
      </c>
      <c r="E4414">
        <v>0</v>
      </c>
      <c r="F4414">
        <v>0</v>
      </c>
      <c r="G4414">
        <v>7</v>
      </c>
      <c r="H4414" t="s">
        <v>11873</v>
      </c>
      <c r="I4414">
        <v>526.6875</v>
      </c>
      <c r="J4414" s="3">
        <f t="shared" si="68"/>
        <v>43746.839667037035</v>
      </c>
    </row>
    <row r="4415" spans="1:10" x14ac:dyDescent="0.25">
      <c r="A4415" s="1" t="s">
        <v>4414</v>
      </c>
      <c r="B4415">
        <v>393.75</v>
      </c>
      <c r="C4415">
        <v>20.584240000000001</v>
      </c>
      <c r="D4415">
        <v>67</v>
      </c>
      <c r="E4415">
        <v>0</v>
      </c>
      <c r="F4415">
        <v>0</v>
      </c>
      <c r="G4415">
        <v>13</v>
      </c>
      <c r="H4415" t="s">
        <v>11874</v>
      </c>
      <c r="I4415">
        <v>526.5</v>
      </c>
      <c r="J4415" s="3">
        <f t="shared" si="68"/>
        <v>43746.839750497682</v>
      </c>
    </row>
    <row r="4416" spans="1:10" x14ac:dyDescent="0.25">
      <c r="A4416" s="1" t="s">
        <v>4415</v>
      </c>
      <c r="B4416">
        <v>393.75</v>
      </c>
      <c r="C4416">
        <v>20.584240000000001</v>
      </c>
      <c r="D4416">
        <v>66</v>
      </c>
      <c r="E4416">
        <v>0</v>
      </c>
      <c r="F4416">
        <v>0</v>
      </c>
      <c r="G4416">
        <v>5</v>
      </c>
      <c r="H4416" t="s">
        <v>11875</v>
      </c>
      <c r="I4416">
        <v>526.6875</v>
      </c>
      <c r="J4416" s="3">
        <f t="shared" si="68"/>
        <v>43746.839834398146</v>
      </c>
    </row>
    <row r="4417" spans="1:10" x14ac:dyDescent="0.25">
      <c r="A4417" s="1" t="s">
        <v>4416</v>
      </c>
      <c r="B4417">
        <v>393.75</v>
      </c>
      <c r="C4417">
        <v>20.584240000000001</v>
      </c>
      <c r="D4417">
        <v>66</v>
      </c>
      <c r="E4417">
        <v>0</v>
      </c>
      <c r="F4417">
        <v>0</v>
      </c>
      <c r="G4417">
        <v>4</v>
      </c>
      <c r="H4417" t="s">
        <v>11876</v>
      </c>
      <c r="I4417">
        <v>526.6875</v>
      </c>
      <c r="J4417" s="3">
        <f t="shared" si="68"/>
        <v>43746.839905578701</v>
      </c>
    </row>
    <row r="4418" spans="1:10" x14ac:dyDescent="0.25">
      <c r="A4418" s="1" t="s">
        <v>4417</v>
      </c>
      <c r="B4418">
        <v>393.75</v>
      </c>
      <c r="C4418">
        <v>20.531590000000001</v>
      </c>
      <c r="D4418">
        <v>67</v>
      </c>
      <c r="E4418">
        <v>0</v>
      </c>
      <c r="F4418">
        <v>0</v>
      </c>
      <c r="G4418">
        <v>15</v>
      </c>
      <c r="H4418" t="s">
        <v>11877</v>
      </c>
      <c r="I4418">
        <v>526.5</v>
      </c>
      <c r="J4418" s="3">
        <f t="shared" si="68"/>
        <v>43746.839977118048</v>
      </c>
    </row>
    <row r="4419" spans="1:10" x14ac:dyDescent="0.25">
      <c r="A4419" s="1" t="s">
        <v>4418</v>
      </c>
      <c r="B4419">
        <v>393.75</v>
      </c>
      <c r="C4419">
        <v>20.584240000000001</v>
      </c>
      <c r="D4419">
        <v>68</v>
      </c>
      <c r="E4419">
        <v>0</v>
      </c>
      <c r="F4419">
        <v>0</v>
      </c>
      <c r="G4419">
        <v>12</v>
      </c>
      <c r="H4419" t="s">
        <v>11878</v>
      </c>
      <c r="I4419">
        <v>526.6875</v>
      </c>
      <c r="J4419" s="3">
        <f t="shared" ref="J4419:J4482" si="69">(H4419/86400000)+25569+(7/24)</f>
        <v>43746.840060439812</v>
      </c>
    </row>
    <row r="4420" spans="1:10" x14ac:dyDescent="0.25">
      <c r="A4420" s="1" t="s">
        <v>4419</v>
      </c>
      <c r="B4420">
        <v>393.75</v>
      </c>
      <c r="C4420">
        <v>20.584240000000001</v>
      </c>
      <c r="D4420">
        <v>68</v>
      </c>
      <c r="E4420">
        <v>0</v>
      </c>
      <c r="F4420">
        <v>0</v>
      </c>
      <c r="G4420">
        <v>7</v>
      </c>
      <c r="H4420" t="s">
        <v>11879</v>
      </c>
      <c r="I4420">
        <v>526.6875</v>
      </c>
      <c r="J4420" s="3">
        <f t="shared" si="69"/>
        <v>43746.840131874997</v>
      </c>
    </row>
    <row r="4421" spans="1:10" x14ac:dyDescent="0.25">
      <c r="A4421" s="1" t="s">
        <v>4420</v>
      </c>
      <c r="B4421">
        <v>393.75</v>
      </c>
      <c r="C4421">
        <v>20.584240000000001</v>
      </c>
      <c r="D4421">
        <v>70</v>
      </c>
      <c r="E4421">
        <v>0</v>
      </c>
      <c r="F4421">
        <v>0</v>
      </c>
      <c r="G4421">
        <v>6</v>
      </c>
      <c r="H4421" t="s">
        <v>11880</v>
      </c>
      <c r="I4421">
        <v>526.6875</v>
      </c>
      <c r="J4421" s="3">
        <f t="shared" si="69"/>
        <v>43746.840215787037</v>
      </c>
    </row>
    <row r="4422" spans="1:10" x14ac:dyDescent="0.25">
      <c r="A4422" s="1" t="s">
        <v>4421</v>
      </c>
      <c r="B4422">
        <v>393.75</v>
      </c>
      <c r="C4422">
        <v>20.531590000000001</v>
      </c>
      <c r="D4422">
        <v>70</v>
      </c>
      <c r="E4422">
        <v>0</v>
      </c>
      <c r="F4422">
        <v>0</v>
      </c>
      <c r="G4422">
        <v>13</v>
      </c>
      <c r="H4422" t="s">
        <v>11881</v>
      </c>
      <c r="I4422">
        <v>526.6875</v>
      </c>
      <c r="J4422" s="3">
        <f t="shared" si="69"/>
        <v>43746.840287280087</v>
      </c>
    </row>
    <row r="4423" spans="1:10" x14ac:dyDescent="0.25">
      <c r="A4423" s="1" t="s">
        <v>4422</v>
      </c>
      <c r="B4423">
        <v>393.75</v>
      </c>
      <c r="C4423">
        <v>20.531590000000001</v>
      </c>
      <c r="D4423">
        <v>70</v>
      </c>
      <c r="E4423">
        <v>0</v>
      </c>
      <c r="F4423">
        <v>0</v>
      </c>
      <c r="G4423">
        <v>9</v>
      </c>
      <c r="H4423" t="s">
        <v>11882</v>
      </c>
      <c r="I4423">
        <v>526.6875</v>
      </c>
      <c r="J4423" s="3">
        <f t="shared" si="69"/>
        <v>43746.840370740734</v>
      </c>
    </row>
    <row r="4424" spans="1:10" x14ac:dyDescent="0.25">
      <c r="A4424" s="1" t="s">
        <v>4423</v>
      </c>
      <c r="B4424">
        <v>393.75</v>
      </c>
      <c r="C4424">
        <v>20.584240000000001</v>
      </c>
      <c r="D4424">
        <v>69</v>
      </c>
      <c r="E4424">
        <v>0</v>
      </c>
      <c r="F4424">
        <v>0</v>
      </c>
      <c r="G4424">
        <v>6</v>
      </c>
      <c r="H4424" t="s">
        <v>11883</v>
      </c>
      <c r="I4424">
        <v>526.6875</v>
      </c>
      <c r="J4424" s="3">
        <f t="shared" si="69"/>
        <v>43746.840442615743</v>
      </c>
    </row>
    <row r="4425" spans="1:10" x14ac:dyDescent="0.25">
      <c r="A4425" s="1" t="s">
        <v>4424</v>
      </c>
      <c r="B4425">
        <v>412.5</v>
      </c>
      <c r="C4425">
        <v>20.584240000000001</v>
      </c>
      <c r="D4425">
        <v>67</v>
      </c>
      <c r="E4425">
        <v>0</v>
      </c>
      <c r="F4425">
        <v>0</v>
      </c>
      <c r="G4425">
        <v>1</v>
      </c>
      <c r="H4425" t="s">
        <v>11884</v>
      </c>
      <c r="I4425">
        <v>532.3125</v>
      </c>
      <c r="J4425" s="3">
        <f t="shared" si="69"/>
        <v>43746.840513935182</v>
      </c>
    </row>
    <row r="4426" spans="1:10" x14ac:dyDescent="0.25">
      <c r="A4426" s="1" t="s">
        <v>4425</v>
      </c>
      <c r="B4426">
        <v>393.75</v>
      </c>
      <c r="C4426">
        <v>20.531590000000001</v>
      </c>
      <c r="D4426">
        <v>67</v>
      </c>
      <c r="E4426">
        <v>0</v>
      </c>
      <c r="F4426">
        <v>0</v>
      </c>
      <c r="G4426">
        <v>15</v>
      </c>
      <c r="H4426" t="s">
        <v>11885</v>
      </c>
      <c r="I4426">
        <v>526.6875</v>
      </c>
      <c r="J4426" s="3">
        <f t="shared" si="69"/>
        <v>43746.840597245369</v>
      </c>
    </row>
    <row r="4427" spans="1:10" x14ac:dyDescent="0.25">
      <c r="A4427" s="1" t="s">
        <v>4426</v>
      </c>
      <c r="B4427">
        <v>393.75</v>
      </c>
      <c r="C4427">
        <v>20.584240000000001</v>
      </c>
      <c r="D4427">
        <v>67</v>
      </c>
      <c r="E4427">
        <v>0</v>
      </c>
      <c r="F4427">
        <v>0</v>
      </c>
      <c r="G4427">
        <v>4</v>
      </c>
      <c r="H4427" t="s">
        <v>11886</v>
      </c>
      <c r="I4427">
        <v>526.6875</v>
      </c>
      <c r="J4427" s="3">
        <f t="shared" si="69"/>
        <v>43746.8406808449</v>
      </c>
    </row>
    <row r="4428" spans="1:10" x14ac:dyDescent="0.25">
      <c r="A4428" s="1" t="s">
        <v>4427</v>
      </c>
      <c r="B4428">
        <v>393.75</v>
      </c>
      <c r="C4428">
        <v>20.531590000000001</v>
      </c>
      <c r="D4428">
        <v>67</v>
      </c>
      <c r="E4428">
        <v>0</v>
      </c>
      <c r="F4428">
        <v>0</v>
      </c>
      <c r="G4428">
        <v>8</v>
      </c>
      <c r="H4428" t="s">
        <v>11887</v>
      </c>
      <c r="I4428">
        <v>526.6875</v>
      </c>
      <c r="J4428" s="3">
        <f t="shared" si="69"/>
        <v>43746.840752337965</v>
      </c>
    </row>
    <row r="4429" spans="1:10" x14ac:dyDescent="0.25">
      <c r="A4429" s="1" t="s">
        <v>4428</v>
      </c>
      <c r="B4429">
        <v>393.75</v>
      </c>
      <c r="C4429">
        <v>20.584240000000001</v>
      </c>
      <c r="D4429">
        <v>68</v>
      </c>
      <c r="E4429">
        <v>0</v>
      </c>
      <c r="F4429">
        <v>0</v>
      </c>
      <c r="G4429">
        <v>4</v>
      </c>
      <c r="H4429" t="s">
        <v>11888</v>
      </c>
      <c r="I4429">
        <v>526.6875</v>
      </c>
      <c r="J4429" s="3">
        <f t="shared" si="69"/>
        <v>43746.840847847219</v>
      </c>
    </row>
    <row r="4430" spans="1:10" x14ac:dyDescent="0.25">
      <c r="A4430" s="1" t="s">
        <v>4429</v>
      </c>
      <c r="B4430">
        <v>393.75</v>
      </c>
      <c r="C4430">
        <v>20.584240000000001</v>
      </c>
      <c r="D4430">
        <v>68</v>
      </c>
      <c r="E4430">
        <v>0</v>
      </c>
      <c r="F4430">
        <v>0</v>
      </c>
      <c r="G4430">
        <v>2</v>
      </c>
      <c r="H4430" t="s">
        <v>11889</v>
      </c>
      <c r="I4430">
        <v>526.6875</v>
      </c>
      <c r="J4430" s="3">
        <f t="shared" si="69"/>
        <v>43746.840947129625</v>
      </c>
    </row>
    <row r="4431" spans="1:10" x14ac:dyDescent="0.25">
      <c r="A4431" s="1" t="s">
        <v>4430</v>
      </c>
      <c r="B4431">
        <v>393.75</v>
      </c>
      <c r="C4431">
        <v>20.531590000000001</v>
      </c>
      <c r="D4431">
        <v>68</v>
      </c>
      <c r="E4431">
        <v>0</v>
      </c>
      <c r="F4431">
        <v>0</v>
      </c>
      <c r="G4431">
        <v>10</v>
      </c>
      <c r="H4431" t="s">
        <v>11890</v>
      </c>
      <c r="I4431">
        <v>526.6875</v>
      </c>
      <c r="J4431" s="3">
        <f t="shared" si="69"/>
        <v>43746.841026967588</v>
      </c>
    </row>
    <row r="4432" spans="1:10" x14ac:dyDescent="0.25">
      <c r="A4432" s="1" t="s">
        <v>4431</v>
      </c>
      <c r="B4432">
        <v>393.75</v>
      </c>
      <c r="C4432">
        <v>20.531590000000001</v>
      </c>
      <c r="D4432">
        <v>67</v>
      </c>
      <c r="E4432">
        <v>0</v>
      </c>
      <c r="F4432">
        <v>0</v>
      </c>
      <c r="G4432">
        <v>5</v>
      </c>
      <c r="H4432" t="s">
        <v>11891</v>
      </c>
      <c r="I4432">
        <v>526.6875</v>
      </c>
      <c r="J4432" s="3">
        <f t="shared" si="69"/>
        <v>43746.841098460645</v>
      </c>
    </row>
    <row r="4433" spans="1:10" x14ac:dyDescent="0.25">
      <c r="A4433" s="1" t="s">
        <v>4432</v>
      </c>
      <c r="B4433">
        <v>393.75</v>
      </c>
      <c r="C4433">
        <v>20.531590000000001</v>
      </c>
      <c r="D4433">
        <v>67</v>
      </c>
      <c r="E4433">
        <v>0</v>
      </c>
      <c r="F4433">
        <v>0</v>
      </c>
      <c r="G4433">
        <v>1</v>
      </c>
      <c r="H4433" t="s">
        <v>11892</v>
      </c>
      <c r="I4433">
        <v>526.6875</v>
      </c>
      <c r="J4433" s="3">
        <f t="shared" si="69"/>
        <v>43746.841181921292</v>
      </c>
    </row>
    <row r="4434" spans="1:10" x14ac:dyDescent="0.25">
      <c r="A4434" s="1" t="s">
        <v>4433</v>
      </c>
      <c r="B4434">
        <v>393.75</v>
      </c>
      <c r="C4434">
        <v>20.531590000000001</v>
      </c>
      <c r="D4434">
        <v>67</v>
      </c>
      <c r="E4434">
        <v>0</v>
      </c>
      <c r="F4434">
        <v>0</v>
      </c>
      <c r="G4434">
        <v>6</v>
      </c>
      <c r="H4434" t="s">
        <v>11893</v>
      </c>
      <c r="I4434">
        <v>526.5</v>
      </c>
      <c r="J4434" s="3">
        <f t="shared" si="69"/>
        <v>43746.841268946759</v>
      </c>
    </row>
    <row r="4435" spans="1:10" x14ac:dyDescent="0.25">
      <c r="A4435" s="1" t="s">
        <v>4434</v>
      </c>
      <c r="B4435">
        <v>393.75</v>
      </c>
      <c r="C4435">
        <v>20.531590000000001</v>
      </c>
      <c r="D4435">
        <v>67</v>
      </c>
      <c r="E4435">
        <v>0</v>
      </c>
      <c r="F4435">
        <v>0</v>
      </c>
      <c r="G4435">
        <v>2</v>
      </c>
      <c r="H4435" t="s">
        <v>11894</v>
      </c>
      <c r="I4435">
        <v>526.6875</v>
      </c>
      <c r="J4435" s="3">
        <f t="shared" si="69"/>
        <v>43746.841349247683</v>
      </c>
    </row>
    <row r="4436" spans="1:10" x14ac:dyDescent="0.25">
      <c r="A4436" s="1" t="s">
        <v>4435</v>
      </c>
      <c r="B4436">
        <v>393.75</v>
      </c>
      <c r="C4436">
        <v>20.531590000000001</v>
      </c>
      <c r="D4436">
        <v>65</v>
      </c>
      <c r="E4436">
        <v>0</v>
      </c>
      <c r="F4436">
        <v>0</v>
      </c>
      <c r="G4436">
        <v>4</v>
      </c>
      <c r="H4436" t="s">
        <v>11895</v>
      </c>
      <c r="I4436">
        <v>526.6875</v>
      </c>
      <c r="J4436" s="3">
        <f t="shared" si="69"/>
        <v>43746.84142045139</v>
      </c>
    </row>
    <row r="4437" spans="1:10" x14ac:dyDescent="0.25">
      <c r="A4437" s="1" t="s">
        <v>4436</v>
      </c>
      <c r="B4437">
        <v>393.75</v>
      </c>
      <c r="C4437">
        <v>20.531590000000001</v>
      </c>
      <c r="D4437">
        <v>66</v>
      </c>
      <c r="E4437">
        <v>0</v>
      </c>
      <c r="F4437">
        <v>0</v>
      </c>
      <c r="G4437">
        <v>9</v>
      </c>
      <c r="H4437" t="s">
        <v>11896</v>
      </c>
      <c r="I4437">
        <v>526.6875</v>
      </c>
      <c r="J4437" s="3">
        <f t="shared" si="69"/>
        <v>43746.841491967592</v>
      </c>
    </row>
    <row r="4438" spans="1:10" x14ac:dyDescent="0.25">
      <c r="A4438" s="1" t="s">
        <v>4437</v>
      </c>
      <c r="B4438">
        <v>393.75</v>
      </c>
      <c r="C4438">
        <v>20.531590000000001</v>
      </c>
      <c r="D4438">
        <v>66</v>
      </c>
      <c r="E4438">
        <v>0</v>
      </c>
      <c r="F4438">
        <v>0</v>
      </c>
      <c r="G4438">
        <v>10</v>
      </c>
      <c r="H4438" t="s">
        <v>11897</v>
      </c>
      <c r="I4438">
        <v>526.6875</v>
      </c>
      <c r="J4438" s="3">
        <f t="shared" si="69"/>
        <v>43746.841563472219</v>
      </c>
    </row>
    <row r="4439" spans="1:10" x14ac:dyDescent="0.25">
      <c r="A4439" s="1" t="s">
        <v>4438</v>
      </c>
      <c r="B4439">
        <v>393.75</v>
      </c>
      <c r="C4439">
        <v>20.584240000000001</v>
      </c>
      <c r="D4439">
        <v>68</v>
      </c>
      <c r="E4439">
        <v>0</v>
      </c>
      <c r="F4439">
        <v>0</v>
      </c>
      <c r="G4439">
        <v>1</v>
      </c>
      <c r="H4439" t="s">
        <v>11898</v>
      </c>
      <c r="I4439">
        <v>526.6875</v>
      </c>
      <c r="J4439" s="3">
        <f t="shared" si="69"/>
        <v>43746.841647094909</v>
      </c>
    </row>
    <row r="4440" spans="1:10" x14ac:dyDescent="0.25">
      <c r="A4440" s="1" t="s">
        <v>4439</v>
      </c>
      <c r="B4440">
        <v>393.75</v>
      </c>
      <c r="C4440">
        <v>20.531590000000001</v>
      </c>
      <c r="D4440">
        <v>67</v>
      </c>
      <c r="E4440">
        <v>0</v>
      </c>
      <c r="F4440">
        <v>0</v>
      </c>
      <c r="G4440">
        <v>5</v>
      </c>
      <c r="H4440" t="s">
        <v>11899</v>
      </c>
      <c r="I4440">
        <v>526.6875</v>
      </c>
      <c r="J4440" s="3">
        <f t="shared" si="69"/>
        <v>43746.841730624998</v>
      </c>
    </row>
    <row r="4441" spans="1:10" x14ac:dyDescent="0.25">
      <c r="A4441" s="1" t="s">
        <v>4440</v>
      </c>
      <c r="B4441">
        <v>393.75</v>
      </c>
      <c r="C4441">
        <v>20.531590000000001</v>
      </c>
      <c r="D4441">
        <v>67</v>
      </c>
      <c r="E4441">
        <v>0</v>
      </c>
      <c r="F4441">
        <v>0</v>
      </c>
      <c r="G4441">
        <v>0</v>
      </c>
      <c r="H4441" t="s">
        <v>11900</v>
      </c>
      <c r="I4441">
        <v>526.6875</v>
      </c>
      <c r="J4441" s="3">
        <f t="shared" si="69"/>
        <v>43746.841814178239</v>
      </c>
    </row>
    <row r="4442" spans="1:10" x14ac:dyDescent="0.25">
      <c r="A4442" s="1" t="s">
        <v>4441</v>
      </c>
      <c r="B4442">
        <v>393.75</v>
      </c>
      <c r="C4442">
        <v>20.584240000000001</v>
      </c>
      <c r="D4442">
        <v>67</v>
      </c>
      <c r="E4442">
        <v>0</v>
      </c>
      <c r="F4442">
        <v>0</v>
      </c>
      <c r="G4442">
        <v>2</v>
      </c>
      <c r="H4442" t="s">
        <v>11901</v>
      </c>
      <c r="I4442">
        <v>526.6875</v>
      </c>
      <c r="J4442" s="3">
        <f t="shared" si="69"/>
        <v>43746.841903252316</v>
      </c>
    </row>
    <row r="4443" spans="1:10" x14ac:dyDescent="0.25">
      <c r="A4443" s="1" t="s">
        <v>4442</v>
      </c>
      <c r="B4443">
        <v>393.75</v>
      </c>
      <c r="C4443">
        <v>20.584240000000001</v>
      </c>
      <c r="D4443">
        <v>67</v>
      </c>
      <c r="E4443">
        <v>0</v>
      </c>
      <c r="F4443">
        <v>0</v>
      </c>
      <c r="G4443">
        <v>3</v>
      </c>
      <c r="H4443" t="s">
        <v>11902</v>
      </c>
      <c r="I4443">
        <v>526.6875</v>
      </c>
      <c r="J4443" s="3">
        <f t="shared" si="69"/>
        <v>43746.841981087964</v>
      </c>
    </row>
    <row r="4444" spans="1:10" x14ac:dyDescent="0.25">
      <c r="A4444" s="1" t="s">
        <v>4443</v>
      </c>
      <c r="B4444">
        <v>393.75</v>
      </c>
      <c r="C4444">
        <v>20.531590000000001</v>
      </c>
      <c r="D4444">
        <v>67</v>
      </c>
      <c r="E4444">
        <v>0</v>
      </c>
      <c r="F4444">
        <v>0</v>
      </c>
      <c r="G4444">
        <v>8</v>
      </c>
      <c r="H4444" t="s">
        <v>11903</v>
      </c>
      <c r="I4444">
        <v>526.6875</v>
      </c>
      <c r="J4444" s="3">
        <f t="shared" si="69"/>
        <v>43746.842052395827</v>
      </c>
    </row>
    <row r="4445" spans="1:10" x14ac:dyDescent="0.25">
      <c r="A4445" s="1" t="s">
        <v>4444</v>
      </c>
      <c r="B4445">
        <v>393.75</v>
      </c>
      <c r="C4445">
        <v>20.584240000000001</v>
      </c>
      <c r="D4445">
        <v>66</v>
      </c>
      <c r="E4445">
        <v>0</v>
      </c>
      <c r="F4445">
        <v>0</v>
      </c>
      <c r="G4445">
        <v>10</v>
      </c>
      <c r="H4445" t="s">
        <v>11904</v>
      </c>
      <c r="I4445">
        <v>526.6875</v>
      </c>
      <c r="J4445" s="3">
        <f t="shared" si="69"/>
        <v>43746.842124270835</v>
      </c>
    </row>
    <row r="4446" spans="1:10" x14ac:dyDescent="0.25">
      <c r="A4446" s="1" t="s">
        <v>4445</v>
      </c>
      <c r="B4446">
        <v>393.75</v>
      </c>
      <c r="C4446">
        <v>20.531590000000001</v>
      </c>
      <c r="D4446">
        <v>66</v>
      </c>
      <c r="E4446">
        <v>0</v>
      </c>
      <c r="F4446">
        <v>0</v>
      </c>
      <c r="G4446">
        <v>6</v>
      </c>
      <c r="H4446" t="s">
        <v>11905</v>
      </c>
      <c r="I4446">
        <v>526.6875</v>
      </c>
      <c r="J4446" s="3">
        <f t="shared" si="69"/>
        <v>43746.842207696762</v>
      </c>
    </row>
    <row r="4447" spans="1:10" x14ac:dyDescent="0.25">
      <c r="A4447" s="1" t="s">
        <v>4446</v>
      </c>
      <c r="B4447">
        <v>393.75</v>
      </c>
      <c r="C4447">
        <v>20.531590000000001</v>
      </c>
      <c r="D4447">
        <v>66</v>
      </c>
      <c r="E4447">
        <v>0</v>
      </c>
      <c r="F4447">
        <v>0</v>
      </c>
      <c r="G4447">
        <v>0</v>
      </c>
      <c r="H4447" t="s">
        <v>11906</v>
      </c>
      <c r="I4447">
        <v>526.6875</v>
      </c>
      <c r="J4447" s="3">
        <f t="shared" si="69"/>
        <v>43746.842279004624</v>
      </c>
    </row>
    <row r="4448" spans="1:10" x14ac:dyDescent="0.25">
      <c r="A4448" s="1" t="s">
        <v>4447</v>
      </c>
      <c r="B4448">
        <v>393.75</v>
      </c>
      <c r="C4448">
        <v>20.584240000000001</v>
      </c>
      <c r="D4448">
        <v>65</v>
      </c>
      <c r="E4448">
        <v>0</v>
      </c>
      <c r="F4448">
        <v>0</v>
      </c>
      <c r="G4448">
        <v>5</v>
      </c>
      <c r="H4448" t="s">
        <v>11907</v>
      </c>
      <c r="I4448">
        <v>526.6875</v>
      </c>
      <c r="J4448" s="3">
        <f t="shared" si="69"/>
        <v>43746.842357696754</v>
      </c>
    </row>
    <row r="4449" spans="1:10" x14ac:dyDescent="0.25">
      <c r="A4449" s="1" t="s">
        <v>4448</v>
      </c>
      <c r="B4449">
        <v>412.5</v>
      </c>
      <c r="C4449">
        <v>20.531590000000001</v>
      </c>
      <c r="D4449">
        <v>65</v>
      </c>
      <c r="E4449">
        <v>0</v>
      </c>
      <c r="F4449">
        <v>0</v>
      </c>
      <c r="G4449">
        <v>4</v>
      </c>
      <c r="H4449" t="s">
        <v>11908</v>
      </c>
      <c r="I4449">
        <v>532.3125</v>
      </c>
      <c r="J4449" s="3">
        <f t="shared" si="69"/>
        <v>43746.842449525466</v>
      </c>
    </row>
    <row r="4450" spans="1:10" x14ac:dyDescent="0.25">
      <c r="A4450" s="1" t="s">
        <v>4449</v>
      </c>
      <c r="B4450">
        <v>393.75</v>
      </c>
      <c r="C4450">
        <v>20.584240000000001</v>
      </c>
      <c r="D4450">
        <v>66</v>
      </c>
      <c r="E4450">
        <v>0</v>
      </c>
      <c r="F4450">
        <v>0</v>
      </c>
      <c r="G4450">
        <v>7</v>
      </c>
      <c r="H4450" t="s">
        <v>11909</v>
      </c>
      <c r="I4450">
        <v>526.6875</v>
      </c>
      <c r="J4450" s="3">
        <f t="shared" si="69"/>
        <v>43746.842540543978</v>
      </c>
    </row>
    <row r="4451" spans="1:10" x14ac:dyDescent="0.25">
      <c r="A4451" s="1" t="s">
        <v>4450</v>
      </c>
      <c r="B4451">
        <v>393.75</v>
      </c>
      <c r="C4451">
        <v>20.584240000000001</v>
      </c>
      <c r="D4451">
        <v>65</v>
      </c>
      <c r="E4451">
        <v>0</v>
      </c>
      <c r="F4451">
        <v>0</v>
      </c>
      <c r="G4451">
        <v>3</v>
      </c>
      <c r="H4451" t="s">
        <v>11910</v>
      </c>
      <c r="I4451">
        <v>526.6875</v>
      </c>
      <c r="J4451" s="3">
        <f t="shared" si="69"/>
        <v>43746.842613263885</v>
      </c>
    </row>
    <row r="4452" spans="1:10" x14ac:dyDescent="0.25">
      <c r="A4452" s="1" t="s">
        <v>4451</v>
      </c>
      <c r="B4452">
        <v>393.75</v>
      </c>
      <c r="C4452">
        <v>20.531590000000001</v>
      </c>
      <c r="D4452">
        <v>65</v>
      </c>
      <c r="E4452">
        <v>0</v>
      </c>
      <c r="F4452">
        <v>0</v>
      </c>
      <c r="G4452">
        <v>8</v>
      </c>
      <c r="H4452" t="s">
        <v>11911</v>
      </c>
      <c r="I4452">
        <v>526.6875</v>
      </c>
      <c r="J4452" s="3">
        <f t="shared" si="69"/>
        <v>43746.842696932865</v>
      </c>
    </row>
    <row r="4453" spans="1:10" x14ac:dyDescent="0.25">
      <c r="A4453" s="1" t="s">
        <v>4452</v>
      </c>
      <c r="B4453">
        <v>393.75</v>
      </c>
      <c r="C4453">
        <v>20.584240000000001</v>
      </c>
      <c r="D4453">
        <v>66</v>
      </c>
      <c r="E4453">
        <v>0</v>
      </c>
      <c r="F4453">
        <v>0</v>
      </c>
      <c r="G4453">
        <v>6</v>
      </c>
      <c r="H4453" t="s">
        <v>11912</v>
      </c>
      <c r="I4453">
        <v>526.5</v>
      </c>
      <c r="J4453" s="3">
        <f t="shared" si="69"/>
        <v>43746.842768333336</v>
      </c>
    </row>
    <row r="4454" spans="1:10" x14ac:dyDescent="0.25">
      <c r="A4454" s="1" t="s">
        <v>4453</v>
      </c>
      <c r="B4454">
        <v>409.375</v>
      </c>
      <c r="C4454">
        <v>20.531590000000001</v>
      </c>
      <c r="D4454">
        <v>65</v>
      </c>
      <c r="E4454">
        <v>0</v>
      </c>
      <c r="F4454">
        <v>0</v>
      </c>
      <c r="G4454">
        <v>5</v>
      </c>
      <c r="H4454" t="s">
        <v>11913</v>
      </c>
      <c r="I4454">
        <v>531.75</v>
      </c>
      <c r="J4454" s="3">
        <f t="shared" si="69"/>
        <v>43746.842839907404</v>
      </c>
    </row>
    <row r="4455" spans="1:10" x14ac:dyDescent="0.25">
      <c r="A4455" s="1" t="s">
        <v>4454</v>
      </c>
      <c r="B4455">
        <v>393.75</v>
      </c>
      <c r="C4455">
        <v>20.531590000000001</v>
      </c>
      <c r="D4455">
        <v>64</v>
      </c>
      <c r="E4455">
        <v>0</v>
      </c>
      <c r="F4455">
        <v>0</v>
      </c>
      <c r="G4455">
        <v>1</v>
      </c>
      <c r="H4455" t="s">
        <v>11914</v>
      </c>
      <c r="I4455">
        <v>526.6875</v>
      </c>
      <c r="J4455" s="3">
        <f t="shared" si="69"/>
        <v>43746.842923217591</v>
      </c>
    </row>
    <row r="4456" spans="1:10" x14ac:dyDescent="0.25">
      <c r="A4456" s="1" t="s">
        <v>4455</v>
      </c>
      <c r="B4456">
        <v>393.75</v>
      </c>
      <c r="C4456">
        <v>20.531590000000001</v>
      </c>
      <c r="D4456">
        <v>65</v>
      </c>
      <c r="E4456">
        <v>0</v>
      </c>
      <c r="F4456">
        <v>0</v>
      </c>
      <c r="G4456">
        <v>2</v>
      </c>
      <c r="H4456" t="s">
        <v>11915</v>
      </c>
      <c r="I4456">
        <v>526.6875</v>
      </c>
      <c r="J4456" s="3">
        <f t="shared" si="69"/>
        <v>43746.842994976854</v>
      </c>
    </row>
    <row r="4457" spans="1:10" x14ac:dyDescent="0.25">
      <c r="A4457" s="1" t="s">
        <v>4456</v>
      </c>
      <c r="B4457">
        <v>421.875</v>
      </c>
      <c r="C4457">
        <v>20.531590000000001</v>
      </c>
      <c r="D4457">
        <v>66</v>
      </c>
      <c r="E4457">
        <v>0</v>
      </c>
      <c r="F4457">
        <v>0</v>
      </c>
      <c r="G4457">
        <v>0</v>
      </c>
      <c r="H4457" t="s">
        <v>11916</v>
      </c>
      <c r="I4457">
        <v>535.3125</v>
      </c>
      <c r="J4457" s="3">
        <f t="shared" si="69"/>
        <v>43746.843078425918</v>
      </c>
    </row>
    <row r="4458" spans="1:10" x14ac:dyDescent="0.25">
      <c r="A4458" s="1" t="s">
        <v>4457</v>
      </c>
      <c r="B4458">
        <v>393.75</v>
      </c>
      <c r="C4458">
        <v>20.531590000000001</v>
      </c>
      <c r="D4458">
        <v>67</v>
      </c>
      <c r="E4458">
        <v>0</v>
      </c>
      <c r="F4458">
        <v>0</v>
      </c>
      <c r="G4458">
        <v>9</v>
      </c>
      <c r="H4458" t="s">
        <v>11917</v>
      </c>
      <c r="I4458">
        <v>526.6875</v>
      </c>
      <c r="J4458" s="3">
        <f t="shared" si="69"/>
        <v>43746.843162094905</v>
      </c>
    </row>
    <row r="4459" spans="1:10" x14ac:dyDescent="0.25">
      <c r="A4459" s="1" t="s">
        <v>4458</v>
      </c>
      <c r="B4459">
        <v>393.75</v>
      </c>
      <c r="C4459">
        <v>20.478950000000001</v>
      </c>
      <c r="D4459">
        <v>67</v>
      </c>
      <c r="E4459">
        <v>0</v>
      </c>
      <c r="F4459">
        <v>0</v>
      </c>
      <c r="G4459">
        <v>13</v>
      </c>
      <c r="H4459" t="s">
        <v>11918</v>
      </c>
      <c r="I4459">
        <v>526.6875</v>
      </c>
      <c r="J4459" s="3">
        <f t="shared" si="69"/>
        <v>43746.843245462958</v>
      </c>
    </row>
    <row r="4460" spans="1:10" x14ac:dyDescent="0.25">
      <c r="A4460" s="1" t="s">
        <v>4459</v>
      </c>
      <c r="B4460">
        <v>393.75</v>
      </c>
      <c r="C4460">
        <v>20.531590000000001</v>
      </c>
      <c r="D4460">
        <v>67</v>
      </c>
      <c r="E4460">
        <v>0</v>
      </c>
      <c r="F4460">
        <v>0</v>
      </c>
      <c r="G4460">
        <v>9</v>
      </c>
      <c r="H4460" t="s">
        <v>11919</v>
      </c>
      <c r="I4460">
        <v>526.6875</v>
      </c>
      <c r="J4460" s="3">
        <f t="shared" si="69"/>
        <v>43746.843316990737</v>
      </c>
    </row>
    <row r="4461" spans="1:10" x14ac:dyDescent="0.25">
      <c r="A4461" s="1" t="s">
        <v>4460</v>
      </c>
      <c r="B4461">
        <v>393.75</v>
      </c>
      <c r="C4461">
        <v>20.584240000000001</v>
      </c>
      <c r="D4461">
        <v>67</v>
      </c>
      <c r="E4461">
        <v>0</v>
      </c>
      <c r="F4461">
        <v>0</v>
      </c>
      <c r="G4461">
        <v>10</v>
      </c>
      <c r="H4461" t="s">
        <v>11920</v>
      </c>
      <c r="I4461">
        <v>526.6875</v>
      </c>
      <c r="J4461" s="3">
        <f t="shared" si="69"/>
        <v>43746.843400416663</v>
      </c>
    </row>
    <row r="4462" spans="1:10" x14ac:dyDescent="0.25">
      <c r="A4462" s="1" t="s">
        <v>4461</v>
      </c>
      <c r="B4462">
        <v>393.75</v>
      </c>
      <c r="C4462">
        <v>20.531590000000001</v>
      </c>
      <c r="D4462">
        <v>67</v>
      </c>
      <c r="E4462">
        <v>0</v>
      </c>
      <c r="F4462">
        <v>0</v>
      </c>
      <c r="G4462">
        <v>14</v>
      </c>
      <c r="H4462" t="s">
        <v>11921</v>
      </c>
      <c r="I4462">
        <v>526.6875</v>
      </c>
      <c r="J4462" s="3">
        <f t="shared" si="69"/>
        <v>43746.843487326383</v>
      </c>
    </row>
    <row r="4463" spans="1:10" x14ac:dyDescent="0.25">
      <c r="A4463" s="1" t="s">
        <v>4462</v>
      </c>
      <c r="B4463">
        <v>393.75</v>
      </c>
      <c r="C4463">
        <v>20.584240000000001</v>
      </c>
      <c r="D4463">
        <v>67</v>
      </c>
      <c r="E4463">
        <v>0</v>
      </c>
      <c r="F4463">
        <v>0</v>
      </c>
      <c r="G4463">
        <v>7</v>
      </c>
      <c r="H4463" t="s">
        <v>11922</v>
      </c>
      <c r="I4463">
        <v>526.6875</v>
      </c>
      <c r="J4463" s="3">
        <f t="shared" si="69"/>
        <v>43746.843567673604</v>
      </c>
    </row>
    <row r="4464" spans="1:10" x14ac:dyDescent="0.25">
      <c r="A4464" s="1" t="s">
        <v>4463</v>
      </c>
      <c r="B4464">
        <v>393.75</v>
      </c>
      <c r="C4464">
        <v>20.531590000000001</v>
      </c>
      <c r="D4464">
        <v>68</v>
      </c>
      <c r="E4464">
        <v>0</v>
      </c>
      <c r="F4464">
        <v>0</v>
      </c>
      <c r="G4464">
        <v>5</v>
      </c>
      <c r="H4464" t="s">
        <v>11923</v>
      </c>
      <c r="I4464">
        <v>526.6875</v>
      </c>
      <c r="J4464" s="3">
        <f t="shared" si="69"/>
        <v>43746.843638749997</v>
      </c>
    </row>
    <row r="4465" spans="1:10" x14ac:dyDescent="0.25">
      <c r="A4465" s="1" t="s">
        <v>4464</v>
      </c>
      <c r="B4465">
        <v>412.5</v>
      </c>
      <c r="C4465">
        <v>20.531590000000001</v>
      </c>
      <c r="D4465">
        <v>67</v>
      </c>
      <c r="E4465">
        <v>0</v>
      </c>
      <c r="F4465">
        <v>0</v>
      </c>
      <c r="G4465">
        <v>8</v>
      </c>
      <c r="H4465" t="s">
        <v>11924</v>
      </c>
      <c r="I4465">
        <v>532.3125</v>
      </c>
      <c r="J4465" s="3">
        <f t="shared" si="69"/>
        <v>43746.843710613422</v>
      </c>
    </row>
    <row r="4466" spans="1:10" x14ac:dyDescent="0.25">
      <c r="A4466" s="1" t="s">
        <v>4465</v>
      </c>
      <c r="B4466">
        <v>393.75</v>
      </c>
      <c r="C4466">
        <v>20.531590000000001</v>
      </c>
      <c r="D4466">
        <v>67</v>
      </c>
      <c r="E4466">
        <v>0</v>
      </c>
      <c r="F4466">
        <v>0</v>
      </c>
      <c r="G4466">
        <v>9</v>
      </c>
      <c r="H4466" t="s">
        <v>11925</v>
      </c>
      <c r="I4466">
        <v>526.5</v>
      </c>
      <c r="J4466" s="3">
        <f t="shared" si="69"/>
        <v>43746.843793831016</v>
      </c>
    </row>
    <row r="4467" spans="1:10" x14ac:dyDescent="0.25">
      <c r="A4467" s="1" t="s">
        <v>4466</v>
      </c>
      <c r="B4467">
        <v>393.75</v>
      </c>
      <c r="C4467">
        <v>20.531590000000001</v>
      </c>
      <c r="D4467">
        <v>68</v>
      </c>
      <c r="E4467">
        <v>0</v>
      </c>
      <c r="F4467">
        <v>0</v>
      </c>
      <c r="G4467">
        <v>6</v>
      </c>
      <c r="H4467" t="s">
        <v>11926</v>
      </c>
      <c r="I4467">
        <v>526.5</v>
      </c>
      <c r="J4467" s="3">
        <f t="shared" si="69"/>
        <v>43746.843865601848</v>
      </c>
    </row>
    <row r="4468" spans="1:10" x14ac:dyDescent="0.25">
      <c r="A4468" s="1" t="s">
        <v>4467</v>
      </c>
      <c r="B4468">
        <v>418.75</v>
      </c>
      <c r="C4468">
        <v>20.584240000000001</v>
      </c>
      <c r="D4468">
        <v>67</v>
      </c>
      <c r="E4468">
        <v>0</v>
      </c>
      <c r="F4468">
        <v>0</v>
      </c>
      <c r="G4468">
        <v>0</v>
      </c>
      <c r="H4468" t="s">
        <v>11927</v>
      </c>
      <c r="I4468">
        <v>534.1875</v>
      </c>
      <c r="J4468" s="3">
        <f t="shared" si="69"/>
        <v>43746.843949201386</v>
      </c>
    </row>
    <row r="4469" spans="1:10" x14ac:dyDescent="0.25">
      <c r="A4469" s="1" t="s">
        <v>4468</v>
      </c>
      <c r="B4469">
        <v>393.75</v>
      </c>
      <c r="C4469">
        <v>20.584240000000001</v>
      </c>
      <c r="D4469">
        <v>70</v>
      </c>
      <c r="E4469">
        <v>0</v>
      </c>
      <c r="F4469">
        <v>0</v>
      </c>
      <c r="G4469">
        <v>6</v>
      </c>
      <c r="H4469" t="s">
        <v>11928</v>
      </c>
      <c r="I4469">
        <v>526.5</v>
      </c>
      <c r="J4469" s="3">
        <f t="shared" si="69"/>
        <v>43746.844032615736</v>
      </c>
    </row>
    <row r="4470" spans="1:10" x14ac:dyDescent="0.25">
      <c r="A4470" s="1" t="s">
        <v>4469</v>
      </c>
      <c r="B4470">
        <v>393.75</v>
      </c>
      <c r="C4470">
        <v>20.531590000000001</v>
      </c>
      <c r="D4470">
        <v>72</v>
      </c>
      <c r="E4470">
        <v>0</v>
      </c>
      <c r="F4470">
        <v>0</v>
      </c>
      <c r="G4470">
        <v>11</v>
      </c>
      <c r="H4470" t="s">
        <v>11929</v>
      </c>
      <c r="I4470">
        <v>526.5</v>
      </c>
      <c r="J4470" s="3">
        <f t="shared" si="69"/>
        <v>43746.844115821754</v>
      </c>
    </row>
    <row r="4471" spans="1:10" x14ac:dyDescent="0.25">
      <c r="A4471" s="1" t="s">
        <v>4470</v>
      </c>
      <c r="B4471">
        <v>393.75</v>
      </c>
      <c r="C4471">
        <v>20.531590000000001</v>
      </c>
      <c r="D4471">
        <v>72</v>
      </c>
      <c r="E4471">
        <v>0</v>
      </c>
      <c r="F4471">
        <v>0</v>
      </c>
      <c r="G4471">
        <v>6</v>
      </c>
      <c r="H4471" t="s">
        <v>11930</v>
      </c>
      <c r="I4471">
        <v>526.6875</v>
      </c>
      <c r="J4471" s="3">
        <f t="shared" si="69"/>
        <v>43746.844187465271</v>
      </c>
    </row>
    <row r="4472" spans="1:10" x14ac:dyDescent="0.25">
      <c r="A4472" s="1" t="s">
        <v>4471</v>
      </c>
      <c r="B4472">
        <v>393.75</v>
      </c>
      <c r="C4472">
        <v>20.584240000000001</v>
      </c>
      <c r="D4472">
        <v>65</v>
      </c>
      <c r="E4472">
        <v>0</v>
      </c>
      <c r="F4472">
        <v>0</v>
      </c>
      <c r="G4472">
        <v>3</v>
      </c>
      <c r="H4472" t="s">
        <v>11931</v>
      </c>
      <c r="I4472">
        <v>526.6875</v>
      </c>
      <c r="J4472" s="3">
        <f t="shared" si="69"/>
        <v>43746.844271365735</v>
      </c>
    </row>
    <row r="4473" spans="1:10" x14ac:dyDescent="0.25">
      <c r="A4473" s="1" t="s">
        <v>4472</v>
      </c>
      <c r="B4473">
        <v>393.75</v>
      </c>
      <c r="C4473">
        <v>20.478950000000001</v>
      </c>
      <c r="D4473">
        <v>63</v>
      </c>
      <c r="E4473">
        <v>0</v>
      </c>
      <c r="F4473">
        <v>0</v>
      </c>
      <c r="G4473">
        <v>9</v>
      </c>
      <c r="H4473" t="s">
        <v>11932</v>
      </c>
      <c r="I4473">
        <v>526.6875</v>
      </c>
      <c r="J4473" s="3">
        <f t="shared" si="69"/>
        <v>43746.844354629626</v>
      </c>
    </row>
    <row r="4474" spans="1:10" x14ac:dyDescent="0.25">
      <c r="A4474" s="1" t="s">
        <v>4473</v>
      </c>
      <c r="B4474">
        <v>393.75</v>
      </c>
      <c r="C4474">
        <v>20.478950000000001</v>
      </c>
      <c r="D4474">
        <v>63</v>
      </c>
      <c r="E4474">
        <v>0</v>
      </c>
      <c r="F4474">
        <v>0</v>
      </c>
      <c r="G4474">
        <v>3</v>
      </c>
      <c r="H4474" t="s">
        <v>11933</v>
      </c>
      <c r="I4474">
        <v>526.6875</v>
      </c>
      <c r="J4474" s="3">
        <f t="shared" si="69"/>
        <v>43746.844438055552</v>
      </c>
    </row>
    <row r="4475" spans="1:10" x14ac:dyDescent="0.25">
      <c r="A4475" s="1" t="s">
        <v>4474</v>
      </c>
      <c r="B4475">
        <v>393.75</v>
      </c>
      <c r="C4475">
        <v>20.584240000000001</v>
      </c>
      <c r="D4475">
        <v>64</v>
      </c>
      <c r="E4475">
        <v>0</v>
      </c>
      <c r="F4475">
        <v>0</v>
      </c>
      <c r="G4475">
        <v>11</v>
      </c>
      <c r="H4475" t="s">
        <v>11934</v>
      </c>
      <c r="I4475">
        <v>526.5</v>
      </c>
      <c r="J4475" s="3">
        <f t="shared" si="69"/>
        <v>43746.844521608793</v>
      </c>
    </row>
    <row r="4476" spans="1:10" x14ac:dyDescent="0.25">
      <c r="A4476" s="1" t="s">
        <v>4475</v>
      </c>
      <c r="B4476">
        <v>393.75</v>
      </c>
      <c r="C4476">
        <v>20.584240000000001</v>
      </c>
      <c r="D4476">
        <v>66</v>
      </c>
      <c r="E4476">
        <v>0</v>
      </c>
      <c r="F4476">
        <v>0</v>
      </c>
      <c r="G4476">
        <v>0</v>
      </c>
      <c r="H4476" t="s">
        <v>11935</v>
      </c>
      <c r="I4476">
        <v>526.6875</v>
      </c>
      <c r="J4476" s="3">
        <f t="shared" si="69"/>
        <v>43746.844604826387</v>
      </c>
    </row>
    <row r="4477" spans="1:10" x14ac:dyDescent="0.25">
      <c r="A4477" s="1" t="s">
        <v>4476</v>
      </c>
      <c r="B4477">
        <v>393.75</v>
      </c>
      <c r="C4477">
        <v>20.584240000000001</v>
      </c>
      <c r="D4477">
        <v>66</v>
      </c>
      <c r="E4477">
        <v>0</v>
      </c>
      <c r="F4477">
        <v>0</v>
      </c>
      <c r="G4477">
        <v>6</v>
      </c>
      <c r="H4477" t="s">
        <v>11936</v>
      </c>
      <c r="I4477">
        <v>526.6875</v>
      </c>
      <c r="J4477" s="3">
        <f t="shared" si="69"/>
        <v>43746.844676805551</v>
      </c>
    </row>
    <row r="4478" spans="1:10" x14ac:dyDescent="0.25">
      <c r="A4478" s="1" t="s">
        <v>4477</v>
      </c>
      <c r="B4478">
        <v>393.75</v>
      </c>
      <c r="C4478">
        <v>20.531590000000001</v>
      </c>
      <c r="D4478">
        <v>68</v>
      </c>
      <c r="E4478">
        <v>0</v>
      </c>
      <c r="F4478">
        <v>0</v>
      </c>
      <c r="G4478">
        <v>10</v>
      </c>
      <c r="H4478" t="s">
        <v>11937</v>
      </c>
      <c r="I4478">
        <v>526.6875</v>
      </c>
      <c r="J4478" s="3">
        <f t="shared" si="69"/>
        <v>43746.844769745367</v>
      </c>
    </row>
    <row r="4479" spans="1:10" x14ac:dyDescent="0.25">
      <c r="A4479" s="1" t="s">
        <v>4478</v>
      </c>
      <c r="B4479">
        <v>393.75</v>
      </c>
      <c r="C4479">
        <v>20.531590000000001</v>
      </c>
      <c r="D4479">
        <v>68</v>
      </c>
      <c r="E4479">
        <v>0</v>
      </c>
      <c r="F4479">
        <v>0</v>
      </c>
      <c r="G4479">
        <v>4</v>
      </c>
      <c r="H4479" t="s">
        <v>11938</v>
      </c>
      <c r="I4479">
        <v>526.6875</v>
      </c>
      <c r="J4479" s="3">
        <f t="shared" si="69"/>
        <v>43746.844843715277</v>
      </c>
    </row>
    <row r="4480" spans="1:10" x14ac:dyDescent="0.25">
      <c r="A4480" s="1" t="s">
        <v>4479</v>
      </c>
      <c r="B4480">
        <v>393.75</v>
      </c>
      <c r="C4480">
        <v>20.531590000000001</v>
      </c>
      <c r="D4480">
        <v>68</v>
      </c>
      <c r="E4480">
        <v>0</v>
      </c>
      <c r="F4480">
        <v>0</v>
      </c>
      <c r="G4480">
        <v>10</v>
      </c>
      <c r="H4480" t="s">
        <v>11939</v>
      </c>
      <c r="I4480">
        <v>526.5</v>
      </c>
      <c r="J4480" s="3">
        <f t="shared" si="69"/>
        <v>43746.844926932863</v>
      </c>
    </row>
    <row r="4481" spans="1:10" x14ac:dyDescent="0.25">
      <c r="A4481" s="1" t="s">
        <v>4480</v>
      </c>
      <c r="B4481">
        <v>393.75</v>
      </c>
      <c r="C4481">
        <v>20.584240000000001</v>
      </c>
      <c r="D4481">
        <v>68</v>
      </c>
      <c r="E4481">
        <v>0</v>
      </c>
      <c r="F4481">
        <v>0</v>
      </c>
      <c r="G4481">
        <v>13</v>
      </c>
      <c r="H4481" t="s">
        <v>11940</v>
      </c>
      <c r="I4481">
        <v>526.6875</v>
      </c>
      <c r="J4481" s="3">
        <f t="shared" si="69"/>
        <v>43746.844998587963</v>
      </c>
    </row>
    <row r="4482" spans="1:10" x14ac:dyDescent="0.25">
      <c r="A4482" s="1" t="s">
        <v>4481</v>
      </c>
      <c r="B4482">
        <v>393.75</v>
      </c>
      <c r="C4482">
        <v>20.531590000000001</v>
      </c>
      <c r="D4482">
        <v>68</v>
      </c>
      <c r="E4482">
        <v>0</v>
      </c>
      <c r="F4482">
        <v>0</v>
      </c>
      <c r="G4482">
        <v>3</v>
      </c>
      <c r="H4482" t="s">
        <v>11941</v>
      </c>
      <c r="I4482">
        <v>526.6875</v>
      </c>
      <c r="J4482" s="3">
        <f t="shared" si="69"/>
        <v>43746.845094305558</v>
      </c>
    </row>
    <row r="4483" spans="1:10" x14ac:dyDescent="0.25">
      <c r="A4483" s="1" t="s">
        <v>4482</v>
      </c>
      <c r="B4483">
        <v>412.5</v>
      </c>
      <c r="C4483">
        <v>20.531590000000001</v>
      </c>
      <c r="D4483">
        <v>68</v>
      </c>
      <c r="E4483">
        <v>0</v>
      </c>
      <c r="F4483">
        <v>0</v>
      </c>
      <c r="G4483">
        <v>0</v>
      </c>
      <c r="H4483" t="s">
        <v>11942</v>
      </c>
      <c r="I4483">
        <v>532.3125</v>
      </c>
      <c r="J4483" s="3">
        <f t="shared" ref="J4483:J4546" si="70">(H4483/86400000)+25569+(7/24)</f>
        <v>43746.845165844905</v>
      </c>
    </row>
    <row r="4484" spans="1:10" x14ac:dyDescent="0.25">
      <c r="A4484" s="1" t="s">
        <v>4483</v>
      </c>
      <c r="B4484">
        <v>393.75</v>
      </c>
      <c r="C4484">
        <v>20.531590000000001</v>
      </c>
      <c r="D4484">
        <v>67</v>
      </c>
      <c r="E4484">
        <v>0</v>
      </c>
      <c r="F4484">
        <v>0</v>
      </c>
      <c r="G4484">
        <v>9</v>
      </c>
      <c r="H4484" t="s">
        <v>11943</v>
      </c>
      <c r="I4484">
        <v>526.6875</v>
      </c>
      <c r="J4484" s="3">
        <f t="shared" si="70"/>
        <v>43746.845249166661</v>
      </c>
    </row>
    <row r="4485" spans="1:10" x14ac:dyDescent="0.25">
      <c r="A4485" s="1" t="s">
        <v>4484</v>
      </c>
      <c r="B4485">
        <v>393.75</v>
      </c>
      <c r="C4485">
        <v>20.478950000000001</v>
      </c>
      <c r="D4485">
        <v>66</v>
      </c>
      <c r="E4485">
        <v>0</v>
      </c>
      <c r="F4485">
        <v>0</v>
      </c>
      <c r="G4485">
        <v>4</v>
      </c>
      <c r="H4485" t="s">
        <v>11944</v>
      </c>
      <c r="I4485">
        <v>526.6875</v>
      </c>
      <c r="J4485" s="3">
        <f t="shared" si="70"/>
        <v>43746.845332604164</v>
      </c>
    </row>
    <row r="4486" spans="1:10" x14ac:dyDescent="0.25">
      <c r="A4486" s="1" t="s">
        <v>4485</v>
      </c>
      <c r="B4486">
        <v>393.75</v>
      </c>
      <c r="C4486">
        <v>20.531590000000001</v>
      </c>
      <c r="D4486">
        <v>66</v>
      </c>
      <c r="E4486">
        <v>0</v>
      </c>
      <c r="F4486">
        <v>0</v>
      </c>
      <c r="G4486">
        <v>15</v>
      </c>
      <c r="H4486" t="s">
        <v>11945</v>
      </c>
      <c r="I4486">
        <v>526.5</v>
      </c>
      <c r="J4486" s="3">
        <f t="shared" si="70"/>
        <v>43746.845428101849</v>
      </c>
    </row>
    <row r="4487" spans="1:10" x14ac:dyDescent="0.25">
      <c r="A4487" s="1" t="s">
        <v>4486</v>
      </c>
      <c r="B4487">
        <v>393.75</v>
      </c>
      <c r="C4487">
        <v>20.531590000000001</v>
      </c>
      <c r="D4487">
        <v>66</v>
      </c>
      <c r="E4487">
        <v>0</v>
      </c>
      <c r="F4487">
        <v>0</v>
      </c>
      <c r="G4487">
        <v>10</v>
      </c>
      <c r="H4487" t="s">
        <v>11946</v>
      </c>
      <c r="I4487">
        <v>526.6875</v>
      </c>
      <c r="J4487" s="3">
        <f t="shared" si="70"/>
        <v>43746.84551165509</v>
      </c>
    </row>
    <row r="4488" spans="1:10" x14ac:dyDescent="0.25">
      <c r="A4488" s="1" t="s">
        <v>4487</v>
      </c>
      <c r="B4488">
        <v>393.75</v>
      </c>
      <c r="C4488">
        <v>20.531590000000001</v>
      </c>
      <c r="D4488">
        <v>67</v>
      </c>
      <c r="E4488">
        <v>0</v>
      </c>
      <c r="F4488">
        <v>0</v>
      </c>
      <c r="G4488">
        <v>8</v>
      </c>
      <c r="H4488" t="s">
        <v>11947</v>
      </c>
      <c r="I4488">
        <v>526.6875</v>
      </c>
      <c r="J4488" s="3">
        <f t="shared" si="70"/>
        <v>43746.845594768514</v>
      </c>
    </row>
    <row r="4489" spans="1:10" x14ac:dyDescent="0.25">
      <c r="A4489" s="1" t="s">
        <v>4488</v>
      </c>
      <c r="B4489">
        <v>393.75</v>
      </c>
      <c r="C4489">
        <v>20.584240000000001</v>
      </c>
      <c r="D4489">
        <v>66</v>
      </c>
      <c r="E4489">
        <v>0</v>
      </c>
      <c r="F4489">
        <v>0</v>
      </c>
      <c r="G4489">
        <v>11</v>
      </c>
      <c r="H4489" t="s">
        <v>11948</v>
      </c>
      <c r="I4489">
        <v>526.6875</v>
      </c>
      <c r="J4489" s="3">
        <f t="shared" si="70"/>
        <v>43746.845678796293</v>
      </c>
    </row>
    <row r="4490" spans="1:10" x14ac:dyDescent="0.25">
      <c r="A4490" s="1" t="s">
        <v>4489</v>
      </c>
      <c r="B4490">
        <v>393.75</v>
      </c>
      <c r="C4490">
        <v>20.584240000000001</v>
      </c>
      <c r="D4490">
        <v>67</v>
      </c>
      <c r="E4490">
        <v>0</v>
      </c>
      <c r="F4490">
        <v>0</v>
      </c>
      <c r="G4490">
        <v>6</v>
      </c>
      <c r="H4490" t="s">
        <v>11949</v>
      </c>
      <c r="I4490">
        <v>526.6875</v>
      </c>
      <c r="J4490" s="3">
        <f t="shared" si="70"/>
        <v>43746.845750208326</v>
      </c>
    </row>
    <row r="4491" spans="1:10" x14ac:dyDescent="0.25">
      <c r="A4491" s="1" t="s">
        <v>4490</v>
      </c>
      <c r="B4491">
        <v>393.75</v>
      </c>
      <c r="C4491">
        <v>20.584240000000001</v>
      </c>
      <c r="D4491">
        <v>67</v>
      </c>
      <c r="E4491">
        <v>0</v>
      </c>
      <c r="F4491">
        <v>0</v>
      </c>
      <c r="G4491">
        <v>9</v>
      </c>
      <c r="H4491" t="s">
        <v>11950</v>
      </c>
      <c r="I4491">
        <v>526.6875</v>
      </c>
      <c r="J4491" s="3">
        <f t="shared" si="70"/>
        <v>43746.845833657404</v>
      </c>
    </row>
    <row r="4492" spans="1:10" x14ac:dyDescent="0.25">
      <c r="A4492" s="1" t="s">
        <v>4491</v>
      </c>
      <c r="B4492">
        <v>393.75</v>
      </c>
      <c r="C4492">
        <v>20.584240000000001</v>
      </c>
      <c r="D4492">
        <v>67</v>
      </c>
      <c r="E4492">
        <v>0</v>
      </c>
      <c r="F4492">
        <v>0</v>
      </c>
      <c r="G4492">
        <v>10</v>
      </c>
      <c r="H4492" t="s">
        <v>11951</v>
      </c>
      <c r="I4492">
        <v>526.6875</v>
      </c>
      <c r="J4492" s="3">
        <f t="shared" si="70"/>
        <v>43746.845917210645</v>
      </c>
    </row>
    <row r="4493" spans="1:10" x14ac:dyDescent="0.25">
      <c r="A4493" s="1" t="s">
        <v>4492</v>
      </c>
      <c r="B4493">
        <v>393.75</v>
      </c>
      <c r="C4493">
        <v>20.478950000000001</v>
      </c>
      <c r="D4493">
        <v>68</v>
      </c>
      <c r="E4493">
        <v>0</v>
      </c>
      <c r="F4493">
        <v>0</v>
      </c>
      <c r="G4493">
        <v>8</v>
      </c>
      <c r="H4493" t="s">
        <v>11952</v>
      </c>
      <c r="I4493">
        <v>526.6875</v>
      </c>
      <c r="J4493" s="3">
        <f t="shared" si="70"/>
        <v>43746.84601228009</v>
      </c>
    </row>
    <row r="4494" spans="1:10" x14ac:dyDescent="0.25">
      <c r="A4494" s="1" t="s">
        <v>4493</v>
      </c>
      <c r="B4494">
        <v>393.75</v>
      </c>
      <c r="C4494">
        <v>20.584240000000001</v>
      </c>
      <c r="D4494">
        <v>68</v>
      </c>
      <c r="E4494">
        <v>0</v>
      </c>
      <c r="F4494">
        <v>0</v>
      </c>
      <c r="G4494">
        <v>1</v>
      </c>
      <c r="H4494" t="s">
        <v>11953</v>
      </c>
      <c r="I4494">
        <v>526.5</v>
      </c>
      <c r="J4494" s="3">
        <f t="shared" si="70"/>
        <v>43746.846083761571</v>
      </c>
    </row>
    <row r="4495" spans="1:10" x14ac:dyDescent="0.25">
      <c r="A4495" s="1" t="s">
        <v>4494</v>
      </c>
      <c r="B4495">
        <v>393.75</v>
      </c>
      <c r="C4495">
        <v>20.584240000000001</v>
      </c>
      <c r="D4495">
        <v>70</v>
      </c>
      <c r="E4495">
        <v>0</v>
      </c>
      <c r="F4495">
        <v>0</v>
      </c>
      <c r="G4495">
        <v>15</v>
      </c>
      <c r="H4495" t="s">
        <v>11954</v>
      </c>
      <c r="I4495">
        <v>526.6875</v>
      </c>
      <c r="J4495" s="3">
        <f t="shared" si="70"/>
        <v>43746.846167673611</v>
      </c>
    </row>
    <row r="4496" spans="1:10" x14ac:dyDescent="0.25">
      <c r="A4496" s="1" t="s">
        <v>4495</v>
      </c>
      <c r="B4496">
        <v>393.75</v>
      </c>
      <c r="C4496">
        <v>20.584240000000001</v>
      </c>
      <c r="D4496">
        <v>70</v>
      </c>
      <c r="E4496">
        <v>0</v>
      </c>
      <c r="F4496">
        <v>0</v>
      </c>
      <c r="G4496">
        <v>7</v>
      </c>
      <c r="H4496" t="s">
        <v>11955</v>
      </c>
      <c r="I4496">
        <v>526.6875</v>
      </c>
      <c r="J4496" s="3">
        <f t="shared" si="70"/>
        <v>43746.846251111107</v>
      </c>
    </row>
    <row r="4497" spans="1:10" x14ac:dyDescent="0.25">
      <c r="A4497" s="1" t="s">
        <v>4496</v>
      </c>
      <c r="B4497">
        <v>434.375</v>
      </c>
      <c r="C4497">
        <v>20.531590000000001</v>
      </c>
      <c r="D4497">
        <v>70</v>
      </c>
      <c r="E4497">
        <v>0</v>
      </c>
      <c r="F4497">
        <v>0</v>
      </c>
      <c r="G4497">
        <v>10</v>
      </c>
      <c r="H4497" t="s">
        <v>11956</v>
      </c>
      <c r="I4497">
        <v>539.0625</v>
      </c>
      <c r="J4497" s="3">
        <f t="shared" si="70"/>
        <v>43746.846334363428</v>
      </c>
    </row>
    <row r="4498" spans="1:10" x14ac:dyDescent="0.25">
      <c r="A4498" s="1" t="s">
        <v>4497</v>
      </c>
      <c r="B4498">
        <v>393.75</v>
      </c>
      <c r="C4498">
        <v>20.531590000000001</v>
      </c>
      <c r="D4498">
        <v>69</v>
      </c>
      <c r="E4498">
        <v>0</v>
      </c>
      <c r="F4498">
        <v>0</v>
      </c>
      <c r="G4498">
        <v>14</v>
      </c>
      <c r="H4498" t="s">
        <v>11957</v>
      </c>
      <c r="I4498">
        <v>526.6875</v>
      </c>
      <c r="J4498" s="3">
        <f t="shared" si="70"/>
        <v>43746.846406550925</v>
      </c>
    </row>
    <row r="4499" spans="1:10" x14ac:dyDescent="0.25">
      <c r="A4499" s="1" t="s">
        <v>4498</v>
      </c>
      <c r="B4499">
        <v>393.75</v>
      </c>
      <c r="C4499">
        <v>20.478950000000001</v>
      </c>
      <c r="D4499">
        <v>70</v>
      </c>
      <c r="E4499">
        <v>0</v>
      </c>
      <c r="F4499">
        <v>0</v>
      </c>
      <c r="G4499">
        <v>1</v>
      </c>
      <c r="H4499" t="s">
        <v>11958</v>
      </c>
      <c r="I4499">
        <v>526.6875</v>
      </c>
      <c r="J4499" s="3">
        <f t="shared" si="70"/>
        <v>43746.846489895826</v>
      </c>
    </row>
    <row r="4500" spans="1:10" x14ac:dyDescent="0.25">
      <c r="A4500" s="1" t="s">
        <v>4499</v>
      </c>
      <c r="B4500">
        <v>412.5</v>
      </c>
      <c r="C4500">
        <v>20.584240000000001</v>
      </c>
      <c r="D4500">
        <v>70</v>
      </c>
      <c r="E4500">
        <v>0</v>
      </c>
      <c r="F4500">
        <v>0</v>
      </c>
      <c r="G4500">
        <v>11</v>
      </c>
      <c r="H4500" t="s">
        <v>11959</v>
      </c>
      <c r="I4500">
        <v>532.3125</v>
      </c>
      <c r="J4500" s="3">
        <f t="shared" si="70"/>
        <v>43746.846568182867</v>
      </c>
    </row>
    <row r="4501" spans="1:10" x14ac:dyDescent="0.25">
      <c r="A4501" s="1" t="s">
        <v>4500</v>
      </c>
      <c r="B4501">
        <v>393.75</v>
      </c>
      <c r="C4501">
        <v>20.584240000000001</v>
      </c>
      <c r="D4501">
        <v>69</v>
      </c>
      <c r="E4501">
        <v>0</v>
      </c>
      <c r="F4501">
        <v>0</v>
      </c>
      <c r="G4501">
        <v>11</v>
      </c>
      <c r="H4501" t="s">
        <v>11960</v>
      </c>
      <c r="I4501">
        <v>526.5</v>
      </c>
      <c r="J4501" s="3">
        <f t="shared" si="70"/>
        <v>43746.846644756944</v>
      </c>
    </row>
    <row r="4502" spans="1:10" x14ac:dyDescent="0.25">
      <c r="A4502" s="1" t="s">
        <v>4501</v>
      </c>
      <c r="B4502">
        <v>393.75</v>
      </c>
      <c r="C4502">
        <v>20.531590000000001</v>
      </c>
      <c r="D4502">
        <v>68</v>
      </c>
      <c r="E4502">
        <v>0</v>
      </c>
      <c r="F4502">
        <v>0</v>
      </c>
      <c r="G4502">
        <v>5</v>
      </c>
      <c r="H4502" t="s">
        <v>11961</v>
      </c>
      <c r="I4502">
        <v>526.6875</v>
      </c>
      <c r="J4502" s="3">
        <f t="shared" si="70"/>
        <v>43746.846715937492</v>
      </c>
    </row>
    <row r="4503" spans="1:10" x14ac:dyDescent="0.25">
      <c r="A4503" s="1" t="s">
        <v>4502</v>
      </c>
      <c r="B4503">
        <v>393.75</v>
      </c>
      <c r="C4503">
        <v>20.584240000000001</v>
      </c>
      <c r="D4503">
        <v>68</v>
      </c>
      <c r="E4503">
        <v>0</v>
      </c>
      <c r="F4503">
        <v>0</v>
      </c>
      <c r="G4503">
        <v>8</v>
      </c>
      <c r="H4503" t="s">
        <v>11962</v>
      </c>
      <c r="I4503">
        <v>526.6875</v>
      </c>
      <c r="J4503" s="3">
        <f t="shared" si="70"/>
        <v>43746.846787476847</v>
      </c>
    </row>
    <row r="4504" spans="1:10" x14ac:dyDescent="0.25">
      <c r="A4504" s="1" t="s">
        <v>4503</v>
      </c>
      <c r="B4504">
        <v>393.75</v>
      </c>
      <c r="C4504">
        <v>20.531590000000001</v>
      </c>
      <c r="D4504">
        <v>68</v>
      </c>
      <c r="E4504">
        <v>0</v>
      </c>
      <c r="F4504">
        <v>0</v>
      </c>
      <c r="G4504">
        <v>12</v>
      </c>
      <c r="H4504" t="s">
        <v>11963</v>
      </c>
      <c r="I4504">
        <v>526.6875</v>
      </c>
      <c r="J4504" s="3">
        <f t="shared" si="70"/>
        <v>43746.846881759258</v>
      </c>
    </row>
    <row r="4505" spans="1:10" x14ac:dyDescent="0.25">
      <c r="A4505" s="1" t="s">
        <v>4504</v>
      </c>
      <c r="B4505">
        <v>393.75</v>
      </c>
      <c r="C4505">
        <v>20.584240000000001</v>
      </c>
      <c r="D4505">
        <v>69</v>
      </c>
      <c r="E4505">
        <v>0</v>
      </c>
      <c r="F4505">
        <v>0</v>
      </c>
      <c r="G4505">
        <v>5</v>
      </c>
      <c r="H4505" t="s">
        <v>11964</v>
      </c>
      <c r="I4505">
        <v>526.6875</v>
      </c>
      <c r="J4505" s="3">
        <f t="shared" si="70"/>
        <v>43746.846954722219</v>
      </c>
    </row>
    <row r="4506" spans="1:10" x14ac:dyDescent="0.25">
      <c r="A4506" s="1" t="s">
        <v>4505</v>
      </c>
      <c r="B4506">
        <v>393.75</v>
      </c>
      <c r="C4506">
        <v>20.584240000000001</v>
      </c>
      <c r="D4506">
        <v>68</v>
      </c>
      <c r="E4506">
        <v>0</v>
      </c>
      <c r="F4506">
        <v>0</v>
      </c>
      <c r="G4506">
        <v>11</v>
      </c>
      <c r="H4506" t="s">
        <v>11965</v>
      </c>
      <c r="I4506">
        <v>526.6875</v>
      </c>
      <c r="J4506" s="3">
        <f t="shared" si="70"/>
        <v>43746.847038032407</v>
      </c>
    </row>
    <row r="4507" spans="1:10" x14ac:dyDescent="0.25">
      <c r="A4507" s="1" t="s">
        <v>4506</v>
      </c>
      <c r="B4507">
        <v>393.75</v>
      </c>
      <c r="C4507">
        <v>20.584240000000001</v>
      </c>
      <c r="D4507">
        <v>67</v>
      </c>
      <c r="E4507">
        <v>0</v>
      </c>
      <c r="F4507">
        <v>0</v>
      </c>
      <c r="G4507">
        <v>10</v>
      </c>
      <c r="H4507" t="s">
        <v>11966</v>
      </c>
      <c r="I4507">
        <v>526.6875</v>
      </c>
      <c r="J4507" s="3">
        <f t="shared" si="70"/>
        <v>43746.847109803239</v>
      </c>
    </row>
    <row r="4508" spans="1:10" x14ac:dyDescent="0.25">
      <c r="A4508" s="1" t="s">
        <v>4507</v>
      </c>
      <c r="B4508">
        <v>393.75</v>
      </c>
      <c r="C4508">
        <v>20.584240000000001</v>
      </c>
      <c r="D4508">
        <v>68</v>
      </c>
      <c r="E4508">
        <v>0</v>
      </c>
      <c r="F4508">
        <v>0</v>
      </c>
      <c r="G4508">
        <v>6</v>
      </c>
      <c r="H4508" t="s">
        <v>11967</v>
      </c>
      <c r="I4508">
        <v>526.5</v>
      </c>
      <c r="J4508" s="3">
        <f t="shared" si="70"/>
        <v>43746.847199201387</v>
      </c>
    </row>
    <row r="4509" spans="1:10" x14ac:dyDescent="0.25">
      <c r="A4509" s="1" t="s">
        <v>4508</v>
      </c>
      <c r="B4509">
        <v>393.75</v>
      </c>
      <c r="C4509">
        <v>20.531590000000001</v>
      </c>
      <c r="D4509">
        <v>68</v>
      </c>
      <c r="E4509">
        <v>0</v>
      </c>
      <c r="F4509">
        <v>0</v>
      </c>
      <c r="G4509">
        <v>7</v>
      </c>
      <c r="H4509" t="s">
        <v>11968</v>
      </c>
      <c r="I4509">
        <v>526.6875</v>
      </c>
      <c r="J4509" s="3">
        <f t="shared" si="70"/>
        <v>43746.847276701388</v>
      </c>
    </row>
    <row r="4510" spans="1:10" x14ac:dyDescent="0.25">
      <c r="A4510" s="1" t="s">
        <v>4509</v>
      </c>
      <c r="B4510">
        <v>393.75</v>
      </c>
      <c r="C4510">
        <v>20.584240000000001</v>
      </c>
      <c r="D4510">
        <v>68</v>
      </c>
      <c r="E4510">
        <v>0</v>
      </c>
      <c r="F4510">
        <v>0</v>
      </c>
      <c r="G4510">
        <v>7</v>
      </c>
      <c r="H4510" t="s">
        <v>11969</v>
      </c>
      <c r="I4510">
        <v>526.6875</v>
      </c>
      <c r="J4510" s="3">
        <f t="shared" si="70"/>
        <v>43746.847360266205</v>
      </c>
    </row>
    <row r="4511" spans="1:10" x14ac:dyDescent="0.25">
      <c r="A4511" s="1" t="s">
        <v>4510</v>
      </c>
      <c r="B4511">
        <v>412.5</v>
      </c>
      <c r="C4511">
        <v>20.531590000000001</v>
      </c>
      <c r="D4511">
        <v>68</v>
      </c>
      <c r="E4511">
        <v>0</v>
      </c>
      <c r="F4511">
        <v>0</v>
      </c>
      <c r="G4511">
        <v>3</v>
      </c>
      <c r="H4511" t="s">
        <v>11970</v>
      </c>
      <c r="I4511">
        <v>532.5</v>
      </c>
      <c r="J4511" s="3">
        <f t="shared" si="70"/>
        <v>43746.847443726852</v>
      </c>
    </row>
    <row r="4512" spans="1:10" x14ac:dyDescent="0.25">
      <c r="A4512" s="1" t="s">
        <v>4511</v>
      </c>
      <c r="B4512">
        <v>393.75</v>
      </c>
      <c r="C4512">
        <v>20.531590000000001</v>
      </c>
      <c r="D4512">
        <v>66</v>
      </c>
      <c r="E4512">
        <v>0</v>
      </c>
      <c r="F4512">
        <v>0</v>
      </c>
      <c r="G4512">
        <v>9</v>
      </c>
      <c r="H4512" t="s">
        <v>11971</v>
      </c>
      <c r="I4512">
        <v>526.6875</v>
      </c>
      <c r="J4512" s="3">
        <f t="shared" si="70"/>
        <v>43746.847539212962</v>
      </c>
    </row>
    <row r="4513" spans="1:10" x14ac:dyDescent="0.25">
      <c r="A4513" s="1" t="s">
        <v>4512</v>
      </c>
      <c r="B4513">
        <v>393.75</v>
      </c>
      <c r="C4513">
        <v>20.531590000000001</v>
      </c>
      <c r="D4513">
        <v>65</v>
      </c>
      <c r="E4513">
        <v>0</v>
      </c>
      <c r="F4513">
        <v>0</v>
      </c>
      <c r="G4513">
        <v>11</v>
      </c>
      <c r="H4513" t="s">
        <v>11972</v>
      </c>
      <c r="I4513">
        <v>526.6875</v>
      </c>
      <c r="J4513" s="3">
        <f t="shared" si="70"/>
        <v>43746.847622662033</v>
      </c>
    </row>
    <row r="4514" spans="1:10" x14ac:dyDescent="0.25">
      <c r="A4514" s="1" t="s">
        <v>4513</v>
      </c>
      <c r="B4514">
        <v>393.75</v>
      </c>
      <c r="C4514">
        <v>20.531590000000001</v>
      </c>
      <c r="D4514">
        <v>65</v>
      </c>
      <c r="E4514">
        <v>0</v>
      </c>
      <c r="F4514">
        <v>0</v>
      </c>
      <c r="G4514">
        <v>8</v>
      </c>
      <c r="H4514" t="s">
        <v>11973</v>
      </c>
      <c r="I4514">
        <v>526.6875</v>
      </c>
      <c r="J4514" s="3">
        <f t="shared" si="70"/>
        <v>43746.84773296296</v>
      </c>
    </row>
    <row r="4515" spans="1:10" x14ac:dyDescent="0.25">
      <c r="A4515" s="1" t="s">
        <v>4514</v>
      </c>
      <c r="B4515">
        <v>393.75</v>
      </c>
      <c r="C4515">
        <v>20.531590000000001</v>
      </c>
      <c r="D4515">
        <v>67</v>
      </c>
      <c r="E4515">
        <v>0</v>
      </c>
      <c r="F4515">
        <v>0</v>
      </c>
      <c r="G4515">
        <v>8</v>
      </c>
      <c r="H4515" t="s">
        <v>11974</v>
      </c>
      <c r="I4515">
        <v>526.6875</v>
      </c>
      <c r="J4515" s="3">
        <f t="shared" si="70"/>
        <v>43746.847813518521</v>
      </c>
    </row>
    <row r="4516" spans="1:10" x14ac:dyDescent="0.25">
      <c r="A4516" s="1" t="s">
        <v>4515</v>
      </c>
      <c r="B4516">
        <v>393.75</v>
      </c>
      <c r="C4516">
        <v>20.531590000000001</v>
      </c>
      <c r="D4516">
        <v>66</v>
      </c>
      <c r="E4516">
        <v>0</v>
      </c>
      <c r="F4516">
        <v>0</v>
      </c>
      <c r="G4516">
        <v>10</v>
      </c>
      <c r="H4516" t="s">
        <v>11975</v>
      </c>
      <c r="I4516">
        <v>526.6875</v>
      </c>
      <c r="J4516" s="3">
        <f t="shared" si="70"/>
        <v>43746.847896967585</v>
      </c>
    </row>
    <row r="4517" spans="1:10" x14ac:dyDescent="0.25">
      <c r="A4517" s="1" t="s">
        <v>4516</v>
      </c>
      <c r="B4517">
        <v>393.75</v>
      </c>
      <c r="C4517">
        <v>20.531590000000001</v>
      </c>
      <c r="D4517">
        <v>67</v>
      </c>
      <c r="E4517">
        <v>0</v>
      </c>
      <c r="F4517">
        <v>0</v>
      </c>
      <c r="G4517">
        <v>7</v>
      </c>
      <c r="H4517" t="s">
        <v>11976</v>
      </c>
      <c r="I4517">
        <v>526.5</v>
      </c>
      <c r="J4517" s="3">
        <f t="shared" si="70"/>
        <v>43746.847980393512</v>
      </c>
    </row>
    <row r="4518" spans="1:10" x14ac:dyDescent="0.25">
      <c r="A4518" s="1" t="s">
        <v>4517</v>
      </c>
      <c r="B4518">
        <v>393.75</v>
      </c>
      <c r="C4518">
        <v>20.584240000000001</v>
      </c>
      <c r="D4518">
        <v>66</v>
      </c>
      <c r="E4518">
        <v>0</v>
      </c>
      <c r="F4518">
        <v>0</v>
      </c>
      <c r="G4518">
        <v>4</v>
      </c>
      <c r="H4518" t="s">
        <v>11977</v>
      </c>
      <c r="I4518">
        <v>526.6875</v>
      </c>
      <c r="J4518" s="3">
        <f t="shared" si="70"/>
        <v>43746.848051921297</v>
      </c>
    </row>
    <row r="4519" spans="1:10" x14ac:dyDescent="0.25">
      <c r="A4519" s="1" t="s">
        <v>4518</v>
      </c>
      <c r="B4519">
        <v>393.75</v>
      </c>
      <c r="C4519">
        <v>20.531590000000001</v>
      </c>
      <c r="D4519">
        <v>66</v>
      </c>
      <c r="E4519">
        <v>0</v>
      </c>
      <c r="F4519">
        <v>0</v>
      </c>
      <c r="G4519">
        <v>3</v>
      </c>
      <c r="H4519" t="s">
        <v>11978</v>
      </c>
      <c r="I4519">
        <v>526.6875</v>
      </c>
      <c r="J4519" s="3">
        <f t="shared" si="70"/>
        <v>43746.848135393513</v>
      </c>
    </row>
    <row r="4520" spans="1:10" x14ac:dyDescent="0.25">
      <c r="A4520" s="1" t="s">
        <v>4519</v>
      </c>
      <c r="B4520">
        <v>393.75</v>
      </c>
      <c r="C4520">
        <v>20.531590000000001</v>
      </c>
      <c r="D4520">
        <v>66</v>
      </c>
      <c r="E4520">
        <v>0</v>
      </c>
      <c r="F4520">
        <v>0</v>
      </c>
      <c r="G4520">
        <v>1</v>
      </c>
      <c r="H4520" t="s">
        <v>11979</v>
      </c>
      <c r="I4520">
        <v>526.6875</v>
      </c>
      <c r="J4520" s="3">
        <f t="shared" si="70"/>
        <v>43746.848218946754</v>
      </c>
    </row>
    <row r="4521" spans="1:10" x14ac:dyDescent="0.25">
      <c r="A4521" s="1" t="s">
        <v>4520</v>
      </c>
      <c r="B4521">
        <v>393.75</v>
      </c>
      <c r="C4521">
        <v>20.584240000000001</v>
      </c>
      <c r="D4521">
        <v>65</v>
      </c>
      <c r="E4521">
        <v>0</v>
      </c>
      <c r="F4521">
        <v>0</v>
      </c>
      <c r="G4521">
        <v>2</v>
      </c>
      <c r="H4521" t="s">
        <v>11980</v>
      </c>
      <c r="I4521">
        <v>526.6875</v>
      </c>
      <c r="J4521" s="3">
        <f t="shared" si="70"/>
        <v>43746.848302395832</v>
      </c>
    </row>
    <row r="4522" spans="1:10" x14ac:dyDescent="0.25">
      <c r="A4522" s="1" t="s">
        <v>4521</v>
      </c>
      <c r="B4522">
        <v>393.75</v>
      </c>
      <c r="C4522">
        <v>20.531590000000001</v>
      </c>
      <c r="D4522">
        <v>65</v>
      </c>
      <c r="E4522">
        <v>0</v>
      </c>
      <c r="F4522">
        <v>0</v>
      </c>
      <c r="G4522">
        <v>2</v>
      </c>
      <c r="H4522" t="s">
        <v>11981</v>
      </c>
      <c r="I4522">
        <v>526.6875</v>
      </c>
      <c r="J4522" s="3">
        <f t="shared" si="70"/>
        <v>43746.848397986112</v>
      </c>
    </row>
    <row r="4523" spans="1:10" x14ac:dyDescent="0.25">
      <c r="A4523" s="1" t="s">
        <v>4522</v>
      </c>
      <c r="B4523">
        <v>393.75</v>
      </c>
      <c r="C4523">
        <v>20.584240000000001</v>
      </c>
      <c r="D4523">
        <v>65</v>
      </c>
      <c r="E4523">
        <v>0</v>
      </c>
      <c r="F4523">
        <v>0</v>
      </c>
      <c r="G4523">
        <v>5</v>
      </c>
      <c r="H4523" t="s">
        <v>11982</v>
      </c>
      <c r="I4523">
        <v>526.6875</v>
      </c>
      <c r="J4523" s="3">
        <f t="shared" si="70"/>
        <v>43746.848469421289</v>
      </c>
    </row>
    <row r="4524" spans="1:10" x14ac:dyDescent="0.25">
      <c r="A4524" s="1" t="s">
        <v>4523</v>
      </c>
      <c r="B4524">
        <v>393.75</v>
      </c>
      <c r="C4524">
        <v>20.531590000000001</v>
      </c>
      <c r="D4524">
        <v>64</v>
      </c>
      <c r="E4524">
        <v>0</v>
      </c>
      <c r="F4524">
        <v>0</v>
      </c>
      <c r="G4524">
        <v>0</v>
      </c>
      <c r="H4524" t="s">
        <v>11983</v>
      </c>
      <c r="I4524">
        <v>526.6875</v>
      </c>
      <c r="J4524" s="3">
        <f t="shared" si="70"/>
        <v>43746.848552858799</v>
      </c>
    </row>
    <row r="4525" spans="1:10" x14ac:dyDescent="0.25">
      <c r="A4525" s="1" t="s">
        <v>4524</v>
      </c>
      <c r="B4525">
        <v>393.75</v>
      </c>
      <c r="C4525">
        <v>20.531590000000001</v>
      </c>
      <c r="D4525">
        <v>63</v>
      </c>
      <c r="E4525">
        <v>0</v>
      </c>
      <c r="F4525">
        <v>0</v>
      </c>
      <c r="G4525">
        <v>0</v>
      </c>
      <c r="H4525" t="s">
        <v>11984</v>
      </c>
      <c r="I4525">
        <v>526.6875</v>
      </c>
      <c r="J4525" s="3">
        <f t="shared" si="70"/>
        <v>43746.848643020836</v>
      </c>
    </row>
    <row r="4526" spans="1:10" x14ac:dyDescent="0.25">
      <c r="A4526" s="1" t="s">
        <v>4525</v>
      </c>
      <c r="B4526">
        <v>393.75</v>
      </c>
      <c r="C4526">
        <v>20.584240000000001</v>
      </c>
      <c r="D4526">
        <v>65</v>
      </c>
      <c r="E4526">
        <v>0</v>
      </c>
      <c r="F4526">
        <v>0</v>
      </c>
      <c r="G4526">
        <v>1</v>
      </c>
      <c r="H4526" t="s">
        <v>11985</v>
      </c>
      <c r="I4526">
        <v>526.6875</v>
      </c>
      <c r="J4526" s="3">
        <f t="shared" si="70"/>
        <v>43746.848719513888</v>
      </c>
    </row>
    <row r="4527" spans="1:10" x14ac:dyDescent="0.25">
      <c r="A4527" s="1" t="s">
        <v>4526</v>
      </c>
      <c r="B4527">
        <v>393.75</v>
      </c>
      <c r="C4527">
        <v>20.531590000000001</v>
      </c>
      <c r="D4527">
        <v>65</v>
      </c>
      <c r="E4527">
        <v>0</v>
      </c>
      <c r="F4527">
        <v>0</v>
      </c>
      <c r="G4527">
        <v>14</v>
      </c>
      <c r="H4527" t="s">
        <v>11986</v>
      </c>
      <c r="I4527">
        <v>526.6875</v>
      </c>
      <c r="J4527" s="3">
        <f t="shared" si="70"/>
        <v>43746.848791192126</v>
      </c>
    </row>
    <row r="4528" spans="1:10" x14ac:dyDescent="0.25">
      <c r="A4528" s="1" t="s">
        <v>4527</v>
      </c>
      <c r="B4528">
        <v>393.75</v>
      </c>
      <c r="C4528">
        <v>20.531590000000001</v>
      </c>
      <c r="D4528">
        <v>67</v>
      </c>
      <c r="E4528">
        <v>0</v>
      </c>
      <c r="F4528">
        <v>0</v>
      </c>
      <c r="G4528">
        <v>5</v>
      </c>
      <c r="H4528" t="s">
        <v>11987</v>
      </c>
      <c r="I4528">
        <v>526.6875</v>
      </c>
      <c r="J4528" s="3">
        <f t="shared" si="70"/>
        <v>43746.84887509259</v>
      </c>
    </row>
    <row r="4529" spans="1:10" x14ac:dyDescent="0.25">
      <c r="A4529" s="1" t="s">
        <v>4528</v>
      </c>
      <c r="B4529">
        <v>393.75</v>
      </c>
      <c r="C4529">
        <v>20.584240000000001</v>
      </c>
      <c r="D4529">
        <v>68</v>
      </c>
      <c r="E4529">
        <v>0</v>
      </c>
      <c r="F4529">
        <v>0</v>
      </c>
      <c r="G4529">
        <v>8</v>
      </c>
      <c r="H4529" t="s">
        <v>11988</v>
      </c>
      <c r="I4529">
        <v>526.6875</v>
      </c>
      <c r="J4529" s="3">
        <f t="shared" si="70"/>
        <v>43746.848970949075</v>
      </c>
    </row>
    <row r="4530" spans="1:10" x14ac:dyDescent="0.25">
      <c r="A4530" s="1" t="s">
        <v>4529</v>
      </c>
      <c r="B4530">
        <v>393.75</v>
      </c>
      <c r="C4530">
        <v>20.478950000000001</v>
      </c>
      <c r="D4530">
        <v>68</v>
      </c>
      <c r="E4530">
        <v>0</v>
      </c>
      <c r="F4530">
        <v>0</v>
      </c>
      <c r="G4530">
        <v>7</v>
      </c>
      <c r="H4530" t="s">
        <v>11989</v>
      </c>
      <c r="I4530">
        <v>526.6875</v>
      </c>
      <c r="J4530" s="3">
        <f t="shared" si="70"/>
        <v>43746.84905438657</v>
      </c>
    </row>
    <row r="4531" spans="1:10" x14ac:dyDescent="0.25">
      <c r="A4531" s="1" t="s">
        <v>4530</v>
      </c>
      <c r="B4531">
        <v>393.75</v>
      </c>
      <c r="C4531">
        <v>20.531590000000001</v>
      </c>
      <c r="D4531">
        <v>67</v>
      </c>
      <c r="E4531">
        <v>0</v>
      </c>
      <c r="F4531">
        <v>0</v>
      </c>
      <c r="G4531">
        <v>10</v>
      </c>
      <c r="H4531" t="s">
        <v>11990</v>
      </c>
      <c r="I4531">
        <v>526.6875</v>
      </c>
      <c r="J4531" s="3">
        <f t="shared" si="70"/>
        <v>43746.849137928242</v>
      </c>
    </row>
    <row r="4532" spans="1:10" x14ac:dyDescent="0.25">
      <c r="A4532" s="1" t="s">
        <v>4531</v>
      </c>
      <c r="B4532">
        <v>393.75</v>
      </c>
      <c r="C4532">
        <v>20.531590000000001</v>
      </c>
      <c r="D4532">
        <v>67</v>
      </c>
      <c r="E4532">
        <v>0</v>
      </c>
      <c r="F4532">
        <v>0</v>
      </c>
      <c r="G4532">
        <v>8</v>
      </c>
      <c r="H4532" t="s">
        <v>11991</v>
      </c>
      <c r="I4532">
        <v>526.6875</v>
      </c>
      <c r="J4532" s="3">
        <f t="shared" si="70"/>
        <v>43746.849221354169</v>
      </c>
    </row>
    <row r="4533" spans="1:10" x14ac:dyDescent="0.25">
      <c r="A4533" s="1" t="s">
        <v>4532</v>
      </c>
      <c r="B4533">
        <v>393.75</v>
      </c>
      <c r="C4533">
        <v>20.584240000000001</v>
      </c>
      <c r="D4533">
        <v>66</v>
      </c>
      <c r="E4533">
        <v>0</v>
      </c>
      <c r="F4533">
        <v>0</v>
      </c>
      <c r="G4533">
        <v>3</v>
      </c>
      <c r="H4533" t="s">
        <v>11992</v>
      </c>
      <c r="I4533">
        <v>526.6875</v>
      </c>
      <c r="J4533" s="3">
        <f t="shared" si="70"/>
        <v>43746.84931646991</v>
      </c>
    </row>
    <row r="4534" spans="1:10" x14ac:dyDescent="0.25">
      <c r="A4534" s="1" t="s">
        <v>4533</v>
      </c>
      <c r="B4534">
        <v>393.75</v>
      </c>
      <c r="C4534">
        <v>20.584240000000001</v>
      </c>
      <c r="D4534">
        <v>69</v>
      </c>
      <c r="E4534">
        <v>0</v>
      </c>
      <c r="F4534">
        <v>0</v>
      </c>
      <c r="G4534">
        <v>0</v>
      </c>
      <c r="H4534" t="s">
        <v>11993</v>
      </c>
      <c r="I4534">
        <v>526.5</v>
      </c>
      <c r="J4534" s="3">
        <f t="shared" si="70"/>
        <v>43746.849400289349</v>
      </c>
    </row>
    <row r="4535" spans="1:10" x14ac:dyDescent="0.25">
      <c r="A4535" s="1" t="s">
        <v>4534</v>
      </c>
      <c r="B4535">
        <v>393.75</v>
      </c>
      <c r="C4535">
        <v>20.531590000000001</v>
      </c>
      <c r="D4535">
        <v>63</v>
      </c>
      <c r="E4535">
        <v>0</v>
      </c>
      <c r="F4535">
        <v>0</v>
      </c>
      <c r="G4535">
        <v>1</v>
      </c>
      <c r="H4535" t="s">
        <v>11994</v>
      </c>
      <c r="I4535">
        <v>526.6875</v>
      </c>
      <c r="J4535" s="3">
        <f t="shared" si="70"/>
        <v>43746.849483969905</v>
      </c>
    </row>
    <row r="4536" spans="1:10" x14ac:dyDescent="0.25">
      <c r="A4536" s="1" t="s">
        <v>4535</v>
      </c>
      <c r="B4536">
        <v>393.75</v>
      </c>
      <c r="C4536">
        <v>20.531590000000001</v>
      </c>
      <c r="D4536">
        <v>63</v>
      </c>
      <c r="E4536">
        <v>0</v>
      </c>
      <c r="F4536">
        <v>0</v>
      </c>
      <c r="G4536">
        <v>7</v>
      </c>
      <c r="H4536" t="s">
        <v>11995</v>
      </c>
      <c r="I4536">
        <v>526.6875</v>
      </c>
      <c r="J4536" s="3">
        <f t="shared" si="70"/>
        <v>43746.849567303238</v>
      </c>
    </row>
    <row r="4537" spans="1:10" x14ac:dyDescent="0.25">
      <c r="A4537" s="1" t="s">
        <v>4536</v>
      </c>
      <c r="B4537">
        <v>412.5</v>
      </c>
      <c r="C4537">
        <v>20.531590000000001</v>
      </c>
      <c r="D4537">
        <v>63</v>
      </c>
      <c r="E4537">
        <v>0</v>
      </c>
      <c r="F4537">
        <v>0</v>
      </c>
      <c r="G4537">
        <v>12</v>
      </c>
      <c r="H4537" t="s">
        <v>11996</v>
      </c>
      <c r="I4537">
        <v>532.3125</v>
      </c>
      <c r="J4537" s="3">
        <f t="shared" si="70"/>
        <v>43746.849650717595</v>
      </c>
    </row>
    <row r="4538" spans="1:10" x14ac:dyDescent="0.25">
      <c r="A4538" s="1" t="s">
        <v>4537</v>
      </c>
      <c r="B4538">
        <v>393.75</v>
      </c>
      <c r="C4538">
        <v>20.531590000000001</v>
      </c>
      <c r="D4538">
        <v>65</v>
      </c>
      <c r="E4538">
        <v>0</v>
      </c>
      <c r="F4538">
        <v>0</v>
      </c>
      <c r="G4538">
        <v>13</v>
      </c>
      <c r="H4538" t="s">
        <v>11997</v>
      </c>
      <c r="I4538">
        <v>526.6875</v>
      </c>
      <c r="J4538" s="3">
        <f t="shared" si="70"/>
        <v>43746.849734305557</v>
      </c>
    </row>
    <row r="4539" spans="1:10" x14ac:dyDescent="0.25">
      <c r="A4539" s="1" t="s">
        <v>4538</v>
      </c>
      <c r="B4539">
        <v>393.75</v>
      </c>
      <c r="C4539">
        <v>20.531590000000001</v>
      </c>
      <c r="D4539">
        <v>65</v>
      </c>
      <c r="E4539">
        <v>0</v>
      </c>
      <c r="F4539">
        <v>0</v>
      </c>
      <c r="G4539">
        <v>6</v>
      </c>
      <c r="H4539" t="s">
        <v>11998</v>
      </c>
      <c r="I4539">
        <v>526.6875</v>
      </c>
      <c r="J4539" s="3">
        <f t="shared" si="70"/>
        <v>43746.849817800925</v>
      </c>
    </row>
    <row r="4540" spans="1:10" x14ac:dyDescent="0.25">
      <c r="A4540" s="1" t="s">
        <v>4539</v>
      </c>
      <c r="B4540">
        <v>393.75</v>
      </c>
      <c r="C4540">
        <v>20.584240000000001</v>
      </c>
      <c r="D4540">
        <v>64</v>
      </c>
      <c r="E4540">
        <v>0</v>
      </c>
      <c r="F4540">
        <v>0</v>
      </c>
      <c r="G4540">
        <v>8</v>
      </c>
      <c r="H4540" t="s">
        <v>11999</v>
      </c>
      <c r="I4540">
        <v>526.6875</v>
      </c>
      <c r="J4540" s="3">
        <f t="shared" si="70"/>
        <v>43746.849901400456</v>
      </c>
    </row>
    <row r="4541" spans="1:10" x14ac:dyDescent="0.25">
      <c r="A4541" s="1" t="s">
        <v>4540</v>
      </c>
      <c r="B4541">
        <v>393.75</v>
      </c>
      <c r="C4541">
        <v>20.531590000000001</v>
      </c>
      <c r="D4541">
        <v>63</v>
      </c>
      <c r="E4541">
        <v>0</v>
      </c>
      <c r="F4541">
        <v>0</v>
      </c>
      <c r="G4541">
        <v>0</v>
      </c>
      <c r="H4541" t="s">
        <v>12000</v>
      </c>
      <c r="I4541">
        <v>526.6875</v>
      </c>
      <c r="J4541" s="3">
        <f t="shared" si="70"/>
        <v>43746.849984803237</v>
      </c>
    </row>
    <row r="4542" spans="1:10" x14ac:dyDescent="0.25">
      <c r="A4542" s="1" t="s">
        <v>4541</v>
      </c>
      <c r="B4542">
        <v>393.75</v>
      </c>
      <c r="C4542">
        <v>20.584240000000001</v>
      </c>
      <c r="D4542">
        <v>63</v>
      </c>
      <c r="E4542">
        <v>0</v>
      </c>
      <c r="F4542">
        <v>0</v>
      </c>
      <c r="G4542">
        <v>5</v>
      </c>
      <c r="H4542" t="s">
        <v>12001</v>
      </c>
      <c r="I4542">
        <v>526.6875</v>
      </c>
      <c r="J4542" s="3">
        <f t="shared" si="70"/>
        <v>43746.850068067128</v>
      </c>
    </row>
    <row r="4543" spans="1:10" x14ac:dyDescent="0.25">
      <c r="A4543" s="1" t="s">
        <v>4542</v>
      </c>
      <c r="B4543">
        <v>393.75</v>
      </c>
      <c r="C4543">
        <v>20.584240000000001</v>
      </c>
      <c r="D4543">
        <v>63</v>
      </c>
      <c r="E4543">
        <v>0</v>
      </c>
      <c r="F4543">
        <v>0</v>
      </c>
      <c r="G4543">
        <v>7</v>
      </c>
      <c r="H4543" t="s">
        <v>12002</v>
      </c>
      <c r="I4543">
        <v>526.6875</v>
      </c>
      <c r="J4543" s="3">
        <f t="shared" si="70"/>
        <v>43746.850151817132</v>
      </c>
    </row>
    <row r="4544" spans="1:10" x14ac:dyDescent="0.25">
      <c r="A4544" s="1" t="s">
        <v>4543</v>
      </c>
      <c r="B4544">
        <v>412.5</v>
      </c>
      <c r="C4544">
        <v>20.531590000000001</v>
      </c>
      <c r="D4544">
        <v>61</v>
      </c>
      <c r="E4544">
        <v>0</v>
      </c>
      <c r="F4544">
        <v>0</v>
      </c>
      <c r="G4544">
        <v>10</v>
      </c>
      <c r="H4544" t="s">
        <v>12003</v>
      </c>
      <c r="I4544">
        <v>532.5</v>
      </c>
      <c r="J4544" s="3">
        <f t="shared" si="70"/>
        <v>43746.850234872683</v>
      </c>
    </row>
    <row r="4545" spans="1:10" x14ac:dyDescent="0.25">
      <c r="A4545" s="1" t="s">
        <v>4544</v>
      </c>
      <c r="B4545">
        <v>393.75</v>
      </c>
      <c r="C4545">
        <v>20.584240000000001</v>
      </c>
      <c r="D4545">
        <v>63</v>
      </c>
      <c r="E4545">
        <v>0</v>
      </c>
      <c r="F4545">
        <v>0</v>
      </c>
      <c r="G4545">
        <v>6</v>
      </c>
      <c r="H4545" t="s">
        <v>12004</v>
      </c>
      <c r="I4545">
        <v>526.6875</v>
      </c>
      <c r="J4545" s="3">
        <f t="shared" si="70"/>
        <v>43746.850318611112</v>
      </c>
    </row>
    <row r="4546" spans="1:10" x14ac:dyDescent="0.25">
      <c r="A4546" s="1" t="s">
        <v>4545</v>
      </c>
      <c r="B4546">
        <v>393.75</v>
      </c>
      <c r="C4546">
        <v>20.531590000000001</v>
      </c>
      <c r="D4546">
        <v>61</v>
      </c>
      <c r="E4546">
        <v>0</v>
      </c>
      <c r="F4546">
        <v>0</v>
      </c>
      <c r="G4546">
        <v>9</v>
      </c>
      <c r="H4546" t="s">
        <v>12005</v>
      </c>
      <c r="I4546">
        <v>526.6875</v>
      </c>
      <c r="J4546" s="3">
        <f t="shared" si="70"/>
        <v>43746.850402453703</v>
      </c>
    </row>
    <row r="4547" spans="1:10" x14ac:dyDescent="0.25">
      <c r="A4547" s="1" t="s">
        <v>4546</v>
      </c>
      <c r="B4547">
        <v>393.75</v>
      </c>
      <c r="C4547">
        <v>20.584240000000001</v>
      </c>
      <c r="D4547">
        <v>61</v>
      </c>
      <c r="E4547">
        <v>0</v>
      </c>
      <c r="F4547">
        <v>0</v>
      </c>
      <c r="G4547">
        <v>6</v>
      </c>
      <c r="H4547" t="s">
        <v>12006</v>
      </c>
      <c r="I4547">
        <v>526.6875</v>
      </c>
      <c r="J4547" s="3">
        <f t="shared" ref="J4547:J4610" si="71">(H4547/86400000)+25569+(7/24)</f>
        <v>43746.850485717594</v>
      </c>
    </row>
    <row r="4548" spans="1:10" x14ac:dyDescent="0.25">
      <c r="A4548" s="1" t="s">
        <v>4547</v>
      </c>
      <c r="B4548">
        <v>393.75</v>
      </c>
      <c r="C4548">
        <v>20.584240000000001</v>
      </c>
      <c r="D4548">
        <v>62</v>
      </c>
      <c r="E4548">
        <v>0</v>
      </c>
      <c r="F4548">
        <v>0</v>
      </c>
      <c r="G4548">
        <v>9</v>
      </c>
      <c r="H4548" t="s">
        <v>12007</v>
      </c>
      <c r="I4548">
        <v>526.6875</v>
      </c>
      <c r="J4548" s="3">
        <f t="shared" si="71"/>
        <v>43746.850569178241</v>
      </c>
    </row>
    <row r="4549" spans="1:10" x14ac:dyDescent="0.25">
      <c r="A4549" s="1" t="s">
        <v>4548</v>
      </c>
      <c r="B4549">
        <v>393.75</v>
      </c>
      <c r="C4549">
        <v>20.584240000000001</v>
      </c>
      <c r="D4549">
        <v>65</v>
      </c>
      <c r="E4549">
        <v>0</v>
      </c>
      <c r="F4549">
        <v>0</v>
      </c>
      <c r="G4549">
        <v>0</v>
      </c>
      <c r="H4549" t="s">
        <v>12008</v>
      </c>
      <c r="I4549">
        <v>526.6875</v>
      </c>
      <c r="J4549" s="3">
        <f t="shared" si="71"/>
        <v>43746.850652673609</v>
      </c>
    </row>
    <row r="4550" spans="1:10" x14ac:dyDescent="0.25">
      <c r="A4550" s="1" t="s">
        <v>4549</v>
      </c>
      <c r="B4550">
        <v>393.75</v>
      </c>
      <c r="C4550">
        <v>20.531590000000001</v>
      </c>
      <c r="D4550">
        <v>65</v>
      </c>
      <c r="E4550">
        <v>0</v>
      </c>
      <c r="F4550">
        <v>0</v>
      </c>
      <c r="G4550">
        <v>6</v>
      </c>
      <c r="H4550" t="s">
        <v>12009</v>
      </c>
      <c r="I4550">
        <v>526.6875</v>
      </c>
      <c r="J4550" s="3">
        <f t="shared" si="71"/>
        <v>43746.850736168977</v>
      </c>
    </row>
    <row r="4551" spans="1:10" x14ac:dyDescent="0.25">
      <c r="A4551" s="1" t="s">
        <v>4550</v>
      </c>
      <c r="B4551">
        <v>393.75</v>
      </c>
      <c r="C4551">
        <v>20.531590000000001</v>
      </c>
      <c r="D4551">
        <v>65</v>
      </c>
      <c r="E4551">
        <v>0</v>
      </c>
      <c r="F4551">
        <v>0</v>
      </c>
      <c r="G4551">
        <v>12</v>
      </c>
      <c r="H4551" t="s">
        <v>12010</v>
      </c>
      <c r="I4551">
        <v>526.6875</v>
      </c>
      <c r="J4551" s="3">
        <f t="shared" si="71"/>
        <v>43746.850828240735</v>
      </c>
    </row>
    <row r="4552" spans="1:10" x14ac:dyDescent="0.25">
      <c r="A4552" s="1" t="s">
        <v>4551</v>
      </c>
      <c r="B4552">
        <v>393.75</v>
      </c>
      <c r="C4552">
        <v>20.584240000000001</v>
      </c>
      <c r="D4552">
        <v>65</v>
      </c>
      <c r="E4552">
        <v>0</v>
      </c>
      <c r="F4552">
        <v>0</v>
      </c>
      <c r="G4552">
        <v>6</v>
      </c>
      <c r="H4552" t="s">
        <v>12011</v>
      </c>
      <c r="I4552">
        <v>526.5</v>
      </c>
      <c r="J4552" s="3">
        <f t="shared" si="71"/>
        <v>43746.850902847218</v>
      </c>
    </row>
    <row r="4553" spans="1:10" x14ac:dyDescent="0.25">
      <c r="A4553" s="1" t="s">
        <v>4552</v>
      </c>
      <c r="B4553">
        <v>393.75</v>
      </c>
      <c r="C4553">
        <v>20.584240000000001</v>
      </c>
      <c r="D4553">
        <v>66</v>
      </c>
      <c r="E4553">
        <v>0</v>
      </c>
      <c r="F4553">
        <v>0</v>
      </c>
      <c r="G4553">
        <v>7</v>
      </c>
      <c r="H4553" t="s">
        <v>12012</v>
      </c>
      <c r="I4553">
        <v>526.6875</v>
      </c>
      <c r="J4553" s="3">
        <f t="shared" si="71"/>
        <v>43746.850986747682</v>
      </c>
    </row>
    <row r="4554" spans="1:10" x14ac:dyDescent="0.25">
      <c r="A4554" s="1" t="s">
        <v>4553</v>
      </c>
      <c r="B4554">
        <v>393.75</v>
      </c>
      <c r="C4554">
        <v>20.584240000000001</v>
      </c>
      <c r="D4554">
        <v>66</v>
      </c>
      <c r="E4554">
        <v>0</v>
      </c>
      <c r="F4554">
        <v>0</v>
      </c>
      <c r="G4554">
        <v>7</v>
      </c>
      <c r="H4554" t="s">
        <v>12013</v>
      </c>
      <c r="I4554">
        <v>526.6875</v>
      </c>
      <c r="J4554" s="3">
        <f t="shared" si="71"/>
        <v>43746.851070219906</v>
      </c>
    </row>
    <row r="4555" spans="1:10" x14ac:dyDescent="0.25">
      <c r="A4555" s="1" t="s">
        <v>4554</v>
      </c>
      <c r="B4555">
        <v>393.75</v>
      </c>
      <c r="C4555">
        <v>20.584240000000001</v>
      </c>
      <c r="D4555">
        <v>66</v>
      </c>
      <c r="E4555">
        <v>0</v>
      </c>
      <c r="F4555">
        <v>0</v>
      </c>
      <c r="G4555">
        <v>10</v>
      </c>
      <c r="H4555" t="s">
        <v>12014</v>
      </c>
      <c r="I4555">
        <v>526.5</v>
      </c>
      <c r="J4555" s="3">
        <f t="shared" si="71"/>
        <v>43746.851153090276</v>
      </c>
    </row>
    <row r="4556" spans="1:10" x14ac:dyDescent="0.25">
      <c r="A4556" s="1" t="s">
        <v>4555</v>
      </c>
      <c r="B4556">
        <v>393.75</v>
      </c>
      <c r="C4556">
        <v>20.531590000000001</v>
      </c>
      <c r="D4556">
        <v>66</v>
      </c>
      <c r="E4556">
        <v>0</v>
      </c>
      <c r="F4556">
        <v>0</v>
      </c>
      <c r="G4556">
        <v>0</v>
      </c>
      <c r="H4556" t="s">
        <v>12015</v>
      </c>
      <c r="I4556">
        <v>526.6875</v>
      </c>
      <c r="J4556" s="3">
        <f t="shared" si="71"/>
        <v>43746.851225034719</v>
      </c>
    </row>
    <row r="4557" spans="1:10" x14ac:dyDescent="0.25">
      <c r="A4557" s="1" t="s">
        <v>4556</v>
      </c>
      <c r="B4557">
        <v>393.75</v>
      </c>
      <c r="C4557">
        <v>20.531590000000001</v>
      </c>
      <c r="D4557">
        <v>66</v>
      </c>
      <c r="E4557">
        <v>0</v>
      </c>
      <c r="F4557">
        <v>0</v>
      </c>
      <c r="G4557">
        <v>5</v>
      </c>
      <c r="H4557" t="s">
        <v>12016</v>
      </c>
      <c r="I4557">
        <v>526.6875</v>
      </c>
      <c r="J4557" s="3">
        <f t="shared" si="71"/>
        <v>43746.851308634257</v>
      </c>
    </row>
    <row r="4558" spans="1:10" x14ac:dyDescent="0.25">
      <c r="A4558" s="1" t="s">
        <v>4557</v>
      </c>
      <c r="B4558">
        <v>393.75</v>
      </c>
      <c r="C4558">
        <v>20.584240000000001</v>
      </c>
      <c r="D4558">
        <v>64</v>
      </c>
      <c r="E4558">
        <v>0</v>
      </c>
      <c r="F4558">
        <v>0</v>
      </c>
      <c r="G4558">
        <v>7</v>
      </c>
      <c r="H4558" t="s">
        <v>12017</v>
      </c>
      <c r="I4558">
        <v>526.5</v>
      </c>
      <c r="J4558" s="3">
        <f t="shared" si="71"/>
        <v>43746.851391874996</v>
      </c>
    </row>
    <row r="4559" spans="1:10" x14ac:dyDescent="0.25">
      <c r="A4559" s="1" t="s">
        <v>4558</v>
      </c>
      <c r="B4559">
        <v>393.75</v>
      </c>
      <c r="C4559">
        <v>20.584240000000001</v>
      </c>
      <c r="D4559">
        <v>64</v>
      </c>
      <c r="E4559">
        <v>0</v>
      </c>
      <c r="F4559">
        <v>0</v>
      </c>
      <c r="G4559">
        <v>7</v>
      </c>
      <c r="H4559" t="s">
        <v>12018</v>
      </c>
      <c r="I4559">
        <v>526.6875</v>
      </c>
      <c r="J4559" s="3">
        <f t="shared" si="71"/>
        <v>43746.851475625001</v>
      </c>
    </row>
    <row r="4560" spans="1:10" x14ac:dyDescent="0.25">
      <c r="A4560" s="1" t="s">
        <v>4559</v>
      </c>
      <c r="B4560">
        <v>393.75</v>
      </c>
      <c r="C4560">
        <v>20.584240000000001</v>
      </c>
      <c r="D4560">
        <v>64</v>
      </c>
      <c r="E4560">
        <v>0</v>
      </c>
      <c r="F4560">
        <v>0</v>
      </c>
      <c r="G4560">
        <v>5</v>
      </c>
      <c r="H4560" t="s">
        <v>12019</v>
      </c>
      <c r="I4560">
        <v>526.6875</v>
      </c>
      <c r="J4560" s="3">
        <f t="shared" si="71"/>
        <v>43746.851559212962</v>
      </c>
    </row>
    <row r="4561" spans="1:10" x14ac:dyDescent="0.25">
      <c r="A4561" s="1" t="s">
        <v>4560</v>
      </c>
      <c r="B4561">
        <v>393.75</v>
      </c>
      <c r="C4561">
        <v>20.584240000000001</v>
      </c>
      <c r="D4561">
        <v>66</v>
      </c>
      <c r="E4561">
        <v>0</v>
      </c>
      <c r="F4561">
        <v>0</v>
      </c>
      <c r="G4561">
        <v>14</v>
      </c>
      <c r="H4561" t="s">
        <v>12020</v>
      </c>
      <c r="I4561">
        <v>526.6875</v>
      </c>
      <c r="J4561" s="3">
        <f t="shared" si="71"/>
        <v>43746.851668877316</v>
      </c>
    </row>
    <row r="4562" spans="1:10" x14ac:dyDescent="0.25">
      <c r="A4562" s="1" t="s">
        <v>4561</v>
      </c>
      <c r="B4562">
        <v>393.75</v>
      </c>
      <c r="C4562">
        <v>20.584240000000001</v>
      </c>
      <c r="D4562">
        <v>66</v>
      </c>
      <c r="E4562">
        <v>0</v>
      </c>
      <c r="F4562">
        <v>0</v>
      </c>
      <c r="G4562">
        <v>7</v>
      </c>
      <c r="H4562" t="s">
        <v>12021</v>
      </c>
      <c r="I4562">
        <v>526.6875</v>
      </c>
      <c r="J4562" s="3">
        <f t="shared" si="71"/>
        <v>43746.851775405092</v>
      </c>
    </row>
    <row r="4563" spans="1:10" x14ac:dyDescent="0.25">
      <c r="A4563" s="1" t="s">
        <v>4562</v>
      </c>
      <c r="B4563">
        <v>393.75</v>
      </c>
      <c r="C4563">
        <v>20.531590000000001</v>
      </c>
      <c r="D4563">
        <v>66</v>
      </c>
      <c r="E4563">
        <v>0</v>
      </c>
      <c r="F4563">
        <v>0</v>
      </c>
      <c r="G4563">
        <v>19</v>
      </c>
      <c r="H4563" t="s">
        <v>12022</v>
      </c>
      <c r="I4563">
        <v>526.6875</v>
      </c>
      <c r="J4563" s="3">
        <f t="shared" si="71"/>
        <v>43746.851856562498</v>
      </c>
    </row>
    <row r="4564" spans="1:10" x14ac:dyDescent="0.25">
      <c r="A4564" s="1" t="s">
        <v>4563</v>
      </c>
      <c r="B4564">
        <v>393.75</v>
      </c>
      <c r="C4564">
        <v>20.531590000000001</v>
      </c>
      <c r="D4564">
        <v>66</v>
      </c>
      <c r="E4564">
        <v>0</v>
      </c>
      <c r="F4564">
        <v>0</v>
      </c>
      <c r="G4564">
        <v>6</v>
      </c>
      <c r="H4564" t="s">
        <v>12023</v>
      </c>
      <c r="I4564">
        <v>526.6875</v>
      </c>
      <c r="J4564" s="3">
        <f t="shared" si="71"/>
        <v>43746.851928310185</v>
      </c>
    </row>
    <row r="4565" spans="1:10" x14ac:dyDescent="0.25">
      <c r="A4565" s="1" t="s">
        <v>4564</v>
      </c>
      <c r="B4565">
        <v>393.75</v>
      </c>
      <c r="C4565">
        <v>20.531590000000001</v>
      </c>
      <c r="D4565">
        <v>67</v>
      </c>
      <c r="E4565">
        <v>0</v>
      </c>
      <c r="F4565">
        <v>0</v>
      </c>
      <c r="G4565">
        <v>8</v>
      </c>
      <c r="H4565" t="s">
        <v>12024</v>
      </c>
      <c r="I4565">
        <v>526.6875</v>
      </c>
      <c r="J4565" s="3">
        <f t="shared" si="71"/>
        <v>43746.852025717591</v>
      </c>
    </row>
    <row r="4566" spans="1:10" x14ac:dyDescent="0.25">
      <c r="A4566" s="1" t="s">
        <v>4565</v>
      </c>
      <c r="B4566">
        <v>393.75</v>
      </c>
      <c r="C4566">
        <v>20.531590000000001</v>
      </c>
      <c r="D4566">
        <v>67</v>
      </c>
      <c r="E4566">
        <v>0</v>
      </c>
      <c r="F4566">
        <v>0</v>
      </c>
      <c r="G4566">
        <v>9</v>
      </c>
      <c r="H4566" t="s">
        <v>12025</v>
      </c>
      <c r="I4566">
        <v>526.6875</v>
      </c>
      <c r="J4566" s="3">
        <f t="shared" si="71"/>
        <v>43746.852107245366</v>
      </c>
    </row>
    <row r="4567" spans="1:10" x14ac:dyDescent="0.25">
      <c r="A4567" s="1" t="s">
        <v>4566</v>
      </c>
      <c r="B4567">
        <v>393.75</v>
      </c>
      <c r="C4567">
        <v>20.531590000000001</v>
      </c>
      <c r="D4567">
        <v>67</v>
      </c>
      <c r="E4567">
        <v>0</v>
      </c>
      <c r="F4567">
        <v>0</v>
      </c>
      <c r="G4567">
        <v>11</v>
      </c>
      <c r="H4567" t="s">
        <v>12026</v>
      </c>
      <c r="I4567">
        <v>526.6875</v>
      </c>
      <c r="J4567" s="3">
        <f t="shared" si="71"/>
        <v>43746.852190798607</v>
      </c>
    </row>
    <row r="4568" spans="1:10" x14ac:dyDescent="0.25">
      <c r="A4568" s="1" t="s">
        <v>4567</v>
      </c>
      <c r="B4568">
        <v>412.5</v>
      </c>
      <c r="C4568">
        <v>20.584240000000001</v>
      </c>
      <c r="D4568">
        <v>66</v>
      </c>
      <c r="E4568">
        <v>0</v>
      </c>
      <c r="F4568">
        <v>0</v>
      </c>
      <c r="G4568">
        <v>8</v>
      </c>
      <c r="H4568" t="s">
        <v>12027</v>
      </c>
      <c r="I4568">
        <v>532.3125</v>
      </c>
      <c r="J4568" s="3">
        <f t="shared" si="71"/>
        <v>43746.852262326385</v>
      </c>
    </row>
    <row r="4569" spans="1:10" x14ac:dyDescent="0.25">
      <c r="A4569" s="1" t="s">
        <v>4568</v>
      </c>
      <c r="B4569">
        <v>393.75</v>
      </c>
      <c r="C4569">
        <v>20.531590000000001</v>
      </c>
      <c r="D4569">
        <v>66</v>
      </c>
      <c r="E4569">
        <v>0</v>
      </c>
      <c r="F4569">
        <v>0</v>
      </c>
      <c r="G4569">
        <v>13</v>
      </c>
      <c r="H4569" t="s">
        <v>12028</v>
      </c>
      <c r="I4569">
        <v>526.6875</v>
      </c>
      <c r="J4569" s="3">
        <f t="shared" si="71"/>
        <v>43746.852345567131</v>
      </c>
    </row>
    <row r="4570" spans="1:10" x14ac:dyDescent="0.25">
      <c r="A4570" s="1" t="s">
        <v>4569</v>
      </c>
      <c r="B4570">
        <v>393.75</v>
      </c>
      <c r="C4570">
        <v>20.531590000000001</v>
      </c>
      <c r="D4570">
        <v>66</v>
      </c>
      <c r="E4570">
        <v>0</v>
      </c>
      <c r="F4570">
        <v>0</v>
      </c>
      <c r="G4570">
        <v>7</v>
      </c>
      <c r="H4570" t="s">
        <v>12029</v>
      </c>
      <c r="I4570">
        <v>526.6875</v>
      </c>
      <c r="J4570" s="3">
        <f t="shared" si="71"/>
        <v>43746.852429247687</v>
      </c>
    </row>
    <row r="4571" spans="1:10" x14ac:dyDescent="0.25">
      <c r="A4571" s="1" t="s">
        <v>4570</v>
      </c>
      <c r="B4571">
        <v>393.75</v>
      </c>
      <c r="C4571">
        <v>20.584240000000001</v>
      </c>
      <c r="D4571">
        <v>67</v>
      </c>
      <c r="E4571">
        <v>0</v>
      </c>
      <c r="F4571">
        <v>0</v>
      </c>
      <c r="G4571">
        <v>15</v>
      </c>
      <c r="H4571" t="s">
        <v>12030</v>
      </c>
      <c r="I4571">
        <v>526.6875</v>
      </c>
      <c r="J4571" s="3">
        <f t="shared" si="71"/>
        <v>43746.852500995366</v>
      </c>
    </row>
    <row r="4572" spans="1:10" x14ac:dyDescent="0.25">
      <c r="A4572" s="1" t="s">
        <v>4571</v>
      </c>
      <c r="B4572">
        <v>393.75</v>
      </c>
      <c r="C4572">
        <v>20.584240000000001</v>
      </c>
      <c r="D4572">
        <v>67</v>
      </c>
      <c r="E4572">
        <v>0</v>
      </c>
      <c r="F4572">
        <v>0</v>
      </c>
      <c r="G4572">
        <v>5</v>
      </c>
      <c r="H4572" t="s">
        <v>12031</v>
      </c>
      <c r="I4572">
        <v>526.6875</v>
      </c>
      <c r="J4572" s="3">
        <f t="shared" si="71"/>
        <v>43746.852584340275</v>
      </c>
    </row>
    <row r="4573" spans="1:10" x14ac:dyDescent="0.25">
      <c r="A4573" s="1" t="s">
        <v>4572</v>
      </c>
      <c r="B4573">
        <v>393.75</v>
      </c>
      <c r="C4573">
        <v>20.584240000000001</v>
      </c>
      <c r="D4573">
        <v>66</v>
      </c>
      <c r="E4573">
        <v>0</v>
      </c>
      <c r="F4573">
        <v>0</v>
      </c>
      <c r="G4573">
        <v>12</v>
      </c>
      <c r="H4573" t="s">
        <v>12032</v>
      </c>
      <c r="I4573">
        <v>526.6875</v>
      </c>
      <c r="J4573" s="3">
        <f t="shared" si="71"/>
        <v>43746.852667673607</v>
      </c>
    </row>
    <row r="4574" spans="1:10" x14ac:dyDescent="0.25">
      <c r="A4574" s="1" t="s">
        <v>4573</v>
      </c>
      <c r="B4574">
        <v>393.75</v>
      </c>
      <c r="C4574">
        <v>20.531590000000001</v>
      </c>
      <c r="D4574">
        <v>66</v>
      </c>
      <c r="E4574">
        <v>0</v>
      </c>
      <c r="F4574">
        <v>0</v>
      </c>
      <c r="G4574">
        <v>12</v>
      </c>
      <c r="H4574" t="s">
        <v>12033</v>
      </c>
      <c r="I4574">
        <v>526.6875</v>
      </c>
      <c r="J4574" s="3">
        <f t="shared" si="71"/>
        <v>43746.852749189813</v>
      </c>
    </row>
    <row r="4575" spans="1:10" x14ac:dyDescent="0.25">
      <c r="A4575" s="1" t="s">
        <v>4574</v>
      </c>
      <c r="B4575">
        <v>393.75</v>
      </c>
      <c r="C4575">
        <v>20.531590000000001</v>
      </c>
      <c r="D4575">
        <v>67</v>
      </c>
      <c r="E4575">
        <v>0</v>
      </c>
      <c r="F4575">
        <v>0</v>
      </c>
      <c r="G4575">
        <v>4</v>
      </c>
      <c r="H4575" t="s">
        <v>12034</v>
      </c>
      <c r="I4575">
        <v>526.6875</v>
      </c>
      <c r="J4575" s="3">
        <f t="shared" si="71"/>
        <v>43746.852822870373</v>
      </c>
    </row>
    <row r="4576" spans="1:10" x14ac:dyDescent="0.25">
      <c r="A4576" s="1" t="s">
        <v>4575</v>
      </c>
      <c r="B4576">
        <v>393.75</v>
      </c>
      <c r="C4576">
        <v>20.531590000000001</v>
      </c>
      <c r="D4576">
        <v>67</v>
      </c>
      <c r="E4576">
        <v>0</v>
      </c>
      <c r="F4576">
        <v>0</v>
      </c>
      <c r="G4576">
        <v>6</v>
      </c>
      <c r="H4576" t="s">
        <v>12035</v>
      </c>
      <c r="I4576">
        <v>526.6875</v>
      </c>
      <c r="J4576" s="3">
        <f t="shared" si="71"/>
        <v>43746.852906550928</v>
      </c>
    </row>
    <row r="4577" spans="1:10" x14ac:dyDescent="0.25">
      <c r="A4577" s="1" t="s">
        <v>4576</v>
      </c>
      <c r="B4577">
        <v>393.75</v>
      </c>
      <c r="C4577">
        <v>20.531590000000001</v>
      </c>
      <c r="D4577">
        <v>67</v>
      </c>
      <c r="E4577">
        <v>0</v>
      </c>
      <c r="F4577">
        <v>0</v>
      </c>
      <c r="G4577">
        <v>0</v>
      </c>
      <c r="H4577" t="s">
        <v>12036</v>
      </c>
      <c r="I4577">
        <v>526.6875</v>
      </c>
      <c r="J4577" s="3">
        <f t="shared" si="71"/>
        <v>43746.85298989583</v>
      </c>
    </row>
    <row r="4578" spans="1:10" x14ac:dyDescent="0.25">
      <c r="A4578" s="1" t="s">
        <v>4577</v>
      </c>
      <c r="B4578">
        <v>393.75</v>
      </c>
      <c r="C4578">
        <v>20.584240000000001</v>
      </c>
      <c r="D4578">
        <v>66</v>
      </c>
      <c r="E4578">
        <v>0</v>
      </c>
      <c r="F4578">
        <v>0</v>
      </c>
      <c r="G4578">
        <v>12</v>
      </c>
      <c r="H4578" t="s">
        <v>12037</v>
      </c>
      <c r="I4578">
        <v>526.6875</v>
      </c>
      <c r="J4578" s="3">
        <f t="shared" si="71"/>
        <v>43746.853073333332</v>
      </c>
    </row>
    <row r="4579" spans="1:10" x14ac:dyDescent="0.25">
      <c r="A4579" s="1" t="s">
        <v>4578</v>
      </c>
      <c r="B4579">
        <v>393.75</v>
      </c>
      <c r="C4579">
        <v>20.531590000000001</v>
      </c>
      <c r="D4579">
        <v>67</v>
      </c>
      <c r="E4579">
        <v>0</v>
      </c>
      <c r="F4579">
        <v>0</v>
      </c>
      <c r="G4579">
        <v>9</v>
      </c>
      <c r="H4579" t="s">
        <v>12038</v>
      </c>
      <c r="I4579">
        <v>526.6875</v>
      </c>
      <c r="J4579" s="3">
        <f t="shared" si="71"/>
        <v>43746.853156550926</v>
      </c>
    </row>
    <row r="4580" spans="1:10" x14ac:dyDescent="0.25">
      <c r="A4580" s="1" t="s">
        <v>4579</v>
      </c>
      <c r="B4580">
        <v>393.75</v>
      </c>
      <c r="C4580">
        <v>20.584240000000001</v>
      </c>
      <c r="D4580">
        <v>67</v>
      </c>
      <c r="E4580">
        <v>0</v>
      </c>
      <c r="F4580">
        <v>0</v>
      </c>
      <c r="G4580">
        <v>9</v>
      </c>
      <c r="H4580" t="s">
        <v>12039</v>
      </c>
      <c r="I4580">
        <v>526.6875</v>
      </c>
      <c r="J4580" s="3">
        <f t="shared" si="71"/>
        <v>43746.853228414351</v>
      </c>
    </row>
    <row r="4581" spans="1:10" x14ac:dyDescent="0.25">
      <c r="A4581" s="1" t="s">
        <v>4580</v>
      </c>
      <c r="B4581">
        <v>393.75</v>
      </c>
      <c r="C4581">
        <v>20.531590000000001</v>
      </c>
      <c r="D4581">
        <v>66</v>
      </c>
      <c r="E4581">
        <v>0</v>
      </c>
      <c r="F4581">
        <v>0</v>
      </c>
      <c r="G4581">
        <v>11</v>
      </c>
      <c r="H4581" t="s">
        <v>12040</v>
      </c>
      <c r="I4581">
        <v>526.6875</v>
      </c>
      <c r="J4581" s="3">
        <f t="shared" si="71"/>
        <v>43746.853312106476</v>
      </c>
    </row>
    <row r="4582" spans="1:10" x14ac:dyDescent="0.25">
      <c r="A4582" s="1" t="s">
        <v>4581</v>
      </c>
      <c r="B4582">
        <v>393.75</v>
      </c>
      <c r="C4582">
        <v>20.531590000000001</v>
      </c>
      <c r="D4582">
        <v>66</v>
      </c>
      <c r="E4582">
        <v>0</v>
      </c>
      <c r="F4582">
        <v>0</v>
      </c>
      <c r="G4582">
        <v>10</v>
      </c>
      <c r="H4582" t="s">
        <v>12041</v>
      </c>
      <c r="I4582">
        <v>526.6875</v>
      </c>
      <c r="J4582" s="3">
        <f t="shared" si="71"/>
        <v>43746.853383402777</v>
      </c>
    </row>
    <row r="4583" spans="1:10" x14ac:dyDescent="0.25">
      <c r="A4583" s="1" t="s">
        <v>4582</v>
      </c>
      <c r="B4583">
        <v>393.75</v>
      </c>
      <c r="C4583">
        <v>20.584240000000001</v>
      </c>
      <c r="D4583">
        <v>66</v>
      </c>
      <c r="E4583">
        <v>0</v>
      </c>
      <c r="F4583">
        <v>0</v>
      </c>
      <c r="G4583">
        <v>7</v>
      </c>
      <c r="H4583" t="s">
        <v>12042</v>
      </c>
      <c r="I4583">
        <v>526.6875</v>
      </c>
      <c r="J4583" s="3">
        <f t="shared" si="71"/>
        <v>43746.853454930555</v>
      </c>
    </row>
    <row r="4584" spans="1:10" x14ac:dyDescent="0.25">
      <c r="A4584" s="1" t="s">
        <v>4583</v>
      </c>
      <c r="B4584">
        <v>393.75</v>
      </c>
      <c r="C4584">
        <v>20.584240000000001</v>
      </c>
      <c r="D4584">
        <v>67</v>
      </c>
      <c r="E4584">
        <v>0</v>
      </c>
      <c r="F4584">
        <v>0</v>
      </c>
      <c r="G4584">
        <v>12</v>
      </c>
      <c r="H4584" t="s">
        <v>12043</v>
      </c>
      <c r="I4584">
        <v>526.6875</v>
      </c>
      <c r="J4584" s="3">
        <f t="shared" si="71"/>
        <v>43746.853538749994</v>
      </c>
    </row>
    <row r="4585" spans="1:10" x14ac:dyDescent="0.25">
      <c r="A4585" s="1" t="s">
        <v>4584</v>
      </c>
      <c r="B4585">
        <v>393.75</v>
      </c>
      <c r="C4585">
        <v>20.531590000000001</v>
      </c>
      <c r="D4585">
        <v>67</v>
      </c>
      <c r="E4585">
        <v>0</v>
      </c>
      <c r="F4585">
        <v>0</v>
      </c>
      <c r="G4585">
        <v>16</v>
      </c>
      <c r="H4585" t="s">
        <v>12044</v>
      </c>
      <c r="I4585">
        <v>526.6875</v>
      </c>
      <c r="J4585" s="3">
        <f t="shared" si="71"/>
        <v>43746.853609791666</v>
      </c>
    </row>
    <row r="4586" spans="1:10" x14ac:dyDescent="0.25">
      <c r="A4586" s="1" t="s">
        <v>4585</v>
      </c>
      <c r="B4586">
        <v>393.75</v>
      </c>
      <c r="C4586">
        <v>20.584240000000001</v>
      </c>
      <c r="D4586">
        <v>66</v>
      </c>
      <c r="E4586">
        <v>0</v>
      </c>
      <c r="F4586">
        <v>0</v>
      </c>
      <c r="G4586">
        <v>10</v>
      </c>
      <c r="H4586" t="s">
        <v>12045</v>
      </c>
      <c r="I4586">
        <v>526.6875</v>
      </c>
      <c r="J4586" s="3">
        <f t="shared" si="71"/>
        <v>43746.85369358796</v>
      </c>
    </row>
    <row r="4587" spans="1:10" x14ac:dyDescent="0.25">
      <c r="A4587" s="1" t="s">
        <v>4586</v>
      </c>
      <c r="B4587">
        <v>393.75</v>
      </c>
      <c r="C4587">
        <v>20.584240000000001</v>
      </c>
      <c r="D4587">
        <v>69</v>
      </c>
      <c r="E4587">
        <v>0</v>
      </c>
      <c r="F4587">
        <v>0</v>
      </c>
      <c r="G4587">
        <v>7</v>
      </c>
      <c r="H4587" t="s">
        <v>12046</v>
      </c>
      <c r="I4587">
        <v>526.6875</v>
      </c>
      <c r="J4587" s="3">
        <f t="shared" si="71"/>
        <v>43746.853777048607</v>
      </c>
    </row>
    <row r="4588" spans="1:10" x14ac:dyDescent="0.25">
      <c r="A4588" s="1" t="s">
        <v>4587</v>
      </c>
      <c r="B4588">
        <v>393.75</v>
      </c>
      <c r="C4588">
        <v>20.584240000000001</v>
      </c>
      <c r="D4588">
        <v>69</v>
      </c>
      <c r="E4588">
        <v>0</v>
      </c>
      <c r="F4588">
        <v>0</v>
      </c>
      <c r="G4588">
        <v>16</v>
      </c>
      <c r="H4588" t="s">
        <v>12047</v>
      </c>
      <c r="I4588">
        <v>526.6875</v>
      </c>
      <c r="J4588" s="3">
        <f t="shared" si="71"/>
        <v>43746.853860358795</v>
      </c>
    </row>
    <row r="4589" spans="1:10" x14ac:dyDescent="0.25">
      <c r="A4589" s="1" t="s">
        <v>4588</v>
      </c>
      <c r="B4589">
        <v>393.75</v>
      </c>
      <c r="C4589">
        <v>20.584240000000001</v>
      </c>
      <c r="D4589">
        <v>65</v>
      </c>
      <c r="E4589">
        <v>0</v>
      </c>
      <c r="F4589">
        <v>0</v>
      </c>
      <c r="G4589">
        <v>6</v>
      </c>
      <c r="H4589" t="s">
        <v>12048</v>
      </c>
      <c r="I4589">
        <v>526.6875</v>
      </c>
      <c r="J4589" s="3">
        <f t="shared" si="71"/>
        <v>43746.853944050927</v>
      </c>
    </row>
    <row r="4590" spans="1:10" x14ac:dyDescent="0.25">
      <c r="A4590" s="1" t="s">
        <v>4589</v>
      </c>
      <c r="B4590">
        <v>393.75</v>
      </c>
      <c r="C4590">
        <v>20.531590000000001</v>
      </c>
      <c r="D4590">
        <v>65</v>
      </c>
      <c r="E4590">
        <v>0</v>
      </c>
      <c r="F4590">
        <v>0</v>
      </c>
      <c r="G4590">
        <v>8</v>
      </c>
      <c r="H4590" t="s">
        <v>12049</v>
      </c>
      <c r="I4590">
        <v>526.6875</v>
      </c>
      <c r="J4590" s="3">
        <f t="shared" si="71"/>
        <v>43746.854027743051</v>
      </c>
    </row>
    <row r="4591" spans="1:10" x14ac:dyDescent="0.25">
      <c r="A4591" s="1" t="s">
        <v>4590</v>
      </c>
      <c r="B4591">
        <v>393.75</v>
      </c>
      <c r="C4591">
        <v>20.584240000000001</v>
      </c>
      <c r="D4591">
        <v>74</v>
      </c>
      <c r="E4591">
        <v>0</v>
      </c>
      <c r="F4591">
        <v>0</v>
      </c>
      <c r="G4591">
        <v>9</v>
      </c>
      <c r="H4591" t="s">
        <v>12050</v>
      </c>
      <c r="I4591">
        <v>526.6875</v>
      </c>
      <c r="J4591" s="3">
        <f t="shared" si="71"/>
        <v>43746.854099039345</v>
      </c>
    </row>
    <row r="4592" spans="1:10" x14ac:dyDescent="0.25">
      <c r="A4592" s="1" t="s">
        <v>4591</v>
      </c>
      <c r="B4592">
        <v>412.5</v>
      </c>
      <c r="C4592">
        <v>20.584240000000001</v>
      </c>
      <c r="D4592">
        <v>72</v>
      </c>
      <c r="E4592">
        <v>0</v>
      </c>
      <c r="F4592">
        <v>0</v>
      </c>
      <c r="G4592">
        <v>7</v>
      </c>
      <c r="H4592" t="s">
        <v>12051</v>
      </c>
      <c r="I4592">
        <v>532.875</v>
      </c>
      <c r="J4592" s="3">
        <f t="shared" si="71"/>
        <v>43746.854182766205</v>
      </c>
    </row>
    <row r="4593" spans="1:10" x14ac:dyDescent="0.25">
      <c r="A4593" s="1" t="s">
        <v>4592</v>
      </c>
      <c r="B4593">
        <v>393.75</v>
      </c>
      <c r="C4593">
        <v>20.531590000000001</v>
      </c>
      <c r="D4593">
        <v>72</v>
      </c>
      <c r="E4593">
        <v>0</v>
      </c>
      <c r="F4593">
        <v>0</v>
      </c>
      <c r="G4593">
        <v>6</v>
      </c>
      <c r="H4593" t="s">
        <v>12052</v>
      </c>
      <c r="I4593">
        <v>526.6875</v>
      </c>
      <c r="J4593" s="3">
        <f t="shared" si="71"/>
        <v>43746.854266041664</v>
      </c>
    </row>
    <row r="4594" spans="1:10" x14ac:dyDescent="0.25">
      <c r="A4594" s="1" t="s">
        <v>4593</v>
      </c>
      <c r="B4594">
        <v>393.75</v>
      </c>
      <c r="C4594">
        <v>20.531590000000001</v>
      </c>
      <c r="D4594">
        <v>70</v>
      </c>
      <c r="E4594">
        <v>0</v>
      </c>
      <c r="F4594">
        <v>0</v>
      </c>
      <c r="G4594">
        <v>1</v>
      </c>
      <c r="H4594" t="s">
        <v>12053</v>
      </c>
      <c r="I4594">
        <v>526.6875</v>
      </c>
      <c r="J4594" s="3">
        <f t="shared" si="71"/>
        <v>43746.854349247682</v>
      </c>
    </row>
    <row r="4595" spans="1:10" x14ac:dyDescent="0.25">
      <c r="A4595" s="1" t="s">
        <v>4594</v>
      </c>
      <c r="B4595">
        <v>393.75</v>
      </c>
      <c r="C4595">
        <v>20.531590000000001</v>
      </c>
      <c r="D4595">
        <v>71</v>
      </c>
      <c r="E4595">
        <v>0</v>
      </c>
      <c r="F4595">
        <v>0</v>
      </c>
      <c r="G4595">
        <v>0</v>
      </c>
      <c r="H4595" t="s">
        <v>12054</v>
      </c>
      <c r="I4595">
        <v>526.6875</v>
      </c>
      <c r="J4595" s="3">
        <f t="shared" si="71"/>
        <v>43746.854644629631</v>
      </c>
    </row>
    <row r="4596" spans="1:10" x14ac:dyDescent="0.25">
      <c r="A4596" s="1" t="s">
        <v>4595</v>
      </c>
      <c r="B4596">
        <v>393.75</v>
      </c>
      <c r="C4596">
        <v>20.584240000000001</v>
      </c>
      <c r="D4596">
        <v>68</v>
      </c>
      <c r="E4596">
        <v>0</v>
      </c>
      <c r="F4596">
        <v>0</v>
      </c>
      <c r="G4596">
        <v>0</v>
      </c>
      <c r="H4596" t="s">
        <v>12055</v>
      </c>
      <c r="I4596">
        <v>526.6875</v>
      </c>
      <c r="J4596" s="3">
        <f t="shared" si="71"/>
        <v>43746.85471443287</v>
      </c>
    </row>
    <row r="4597" spans="1:10" x14ac:dyDescent="0.25">
      <c r="A4597" s="1" t="s">
        <v>4596</v>
      </c>
      <c r="B4597">
        <v>393.75</v>
      </c>
      <c r="C4597">
        <v>20.584240000000001</v>
      </c>
      <c r="D4597">
        <v>67</v>
      </c>
      <c r="E4597">
        <v>0</v>
      </c>
      <c r="F4597">
        <v>0</v>
      </c>
      <c r="G4597">
        <v>0</v>
      </c>
      <c r="H4597" t="s">
        <v>12056</v>
      </c>
      <c r="I4597">
        <v>526.6875</v>
      </c>
      <c r="J4597" s="3">
        <f t="shared" si="71"/>
        <v>43746.854798009255</v>
      </c>
    </row>
    <row r="4598" spans="1:10" x14ac:dyDescent="0.25">
      <c r="A4598" s="1" t="s">
        <v>4597</v>
      </c>
      <c r="B4598">
        <v>393.75</v>
      </c>
      <c r="C4598">
        <v>20.584240000000001</v>
      </c>
      <c r="D4598">
        <v>67</v>
      </c>
      <c r="E4598">
        <v>0</v>
      </c>
      <c r="F4598">
        <v>0</v>
      </c>
      <c r="G4598">
        <v>14</v>
      </c>
      <c r="H4598" t="s">
        <v>12057</v>
      </c>
      <c r="I4598">
        <v>526.6875</v>
      </c>
      <c r="J4598" s="3">
        <f t="shared" si="71"/>
        <v>43746.85486944444</v>
      </c>
    </row>
    <row r="4599" spans="1:10" x14ac:dyDescent="0.25">
      <c r="A4599" s="1" t="s">
        <v>4598</v>
      </c>
      <c r="B4599">
        <v>412.5</v>
      </c>
      <c r="C4599">
        <v>20.584240000000001</v>
      </c>
      <c r="D4599">
        <v>68</v>
      </c>
      <c r="E4599">
        <v>0</v>
      </c>
      <c r="F4599">
        <v>0</v>
      </c>
      <c r="G4599">
        <v>5</v>
      </c>
      <c r="H4599" t="s">
        <v>12058</v>
      </c>
      <c r="I4599">
        <v>532.3125</v>
      </c>
      <c r="J4599" s="3">
        <f t="shared" si="71"/>
        <v>43746.854941076388</v>
      </c>
    </row>
    <row r="4600" spans="1:10" x14ac:dyDescent="0.25">
      <c r="A4600" s="1" t="s">
        <v>4599</v>
      </c>
      <c r="B4600">
        <v>393.75</v>
      </c>
      <c r="C4600">
        <v>20.531590000000001</v>
      </c>
      <c r="D4600">
        <v>67</v>
      </c>
      <c r="E4600">
        <v>0</v>
      </c>
      <c r="F4600">
        <v>0</v>
      </c>
      <c r="G4600">
        <v>0</v>
      </c>
      <c r="H4600" t="s">
        <v>12059</v>
      </c>
      <c r="I4600">
        <v>526.6875</v>
      </c>
      <c r="J4600" s="3">
        <f t="shared" si="71"/>
        <v>43746.855024537035</v>
      </c>
    </row>
    <row r="4601" spans="1:10" x14ac:dyDescent="0.25">
      <c r="A4601" s="1" t="s">
        <v>4600</v>
      </c>
      <c r="B4601">
        <v>393.75</v>
      </c>
      <c r="C4601">
        <v>20.584240000000001</v>
      </c>
      <c r="D4601">
        <v>67</v>
      </c>
      <c r="E4601">
        <v>0</v>
      </c>
      <c r="F4601">
        <v>0</v>
      </c>
      <c r="G4601">
        <v>5</v>
      </c>
      <c r="H4601" t="s">
        <v>12060</v>
      </c>
      <c r="I4601">
        <v>526.6875</v>
      </c>
      <c r="J4601" s="3">
        <f t="shared" si="71"/>
        <v>43746.85510797453</v>
      </c>
    </row>
    <row r="4602" spans="1:10" x14ac:dyDescent="0.25">
      <c r="A4602" s="1" t="s">
        <v>4601</v>
      </c>
      <c r="B4602">
        <v>393.75</v>
      </c>
      <c r="C4602">
        <v>20.584240000000001</v>
      </c>
      <c r="D4602">
        <v>67</v>
      </c>
      <c r="E4602">
        <v>0</v>
      </c>
      <c r="F4602">
        <v>0</v>
      </c>
      <c r="G4602">
        <v>13</v>
      </c>
      <c r="H4602" t="s">
        <v>12061</v>
      </c>
      <c r="I4602">
        <v>526.6875</v>
      </c>
      <c r="J4602" s="3">
        <f t="shared" si="71"/>
        <v>43746.85517949074</v>
      </c>
    </row>
    <row r="4603" spans="1:10" x14ac:dyDescent="0.25">
      <c r="A4603" s="1" t="s">
        <v>4602</v>
      </c>
      <c r="B4603">
        <v>393.75</v>
      </c>
      <c r="C4603">
        <v>20.584240000000001</v>
      </c>
      <c r="D4603">
        <v>67</v>
      </c>
      <c r="E4603">
        <v>0</v>
      </c>
      <c r="F4603">
        <v>0</v>
      </c>
      <c r="G4603">
        <v>6</v>
      </c>
      <c r="H4603" t="s">
        <v>12062</v>
      </c>
      <c r="I4603">
        <v>526.6875</v>
      </c>
      <c r="J4603" s="3">
        <f t="shared" si="71"/>
        <v>43746.855251030087</v>
      </c>
    </row>
    <row r="4604" spans="1:10" x14ac:dyDescent="0.25">
      <c r="A4604" s="1" t="s">
        <v>4603</v>
      </c>
      <c r="B4604">
        <v>393.75</v>
      </c>
      <c r="C4604">
        <v>20.584240000000001</v>
      </c>
      <c r="D4604">
        <v>67</v>
      </c>
      <c r="E4604">
        <v>0</v>
      </c>
      <c r="F4604">
        <v>0</v>
      </c>
      <c r="G4604">
        <v>8</v>
      </c>
      <c r="H4604" t="s">
        <v>12063</v>
      </c>
      <c r="I4604">
        <v>526.6875</v>
      </c>
      <c r="J4604" s="3">
        <f t="shared" si="71"/>
        <v>43746.855334351851</v>
      </c>
    </row>
    <row r="4605" spans="1:10" x14ac:dyDescent="0.25">
      <c r="A4605" s="1" t="s">
        <v>4604</v>
      </c>
      <c r="B4605">
        <v>412.5</v>
      </c>
      <c r="C4605">
        <v>20.584240000000001</v>
      </c>
      <c r="D4605">
        <v>67</v>
      </c>
      <c r="E4605">
        <v>0</v>
      </c>
      <c r="F4605">
        <v>0</v>
      </c>
      <c r="G4605">
        <v>10</v>
      </c>
      <c r="H4605" t="s">
        <v>12064</v>
      </c>
      <c r="I4605">
        <v>532.125</v>
      </c>
      <c r="J4605" s="3">
        <f t="shared" si="71"/>
        <v>43746.855406122682</v>
      </c>
    </row>
    <row r="4606" spans="1:10" x14ac:dyDescent="0.25">
      <c r="A4606" s="1" t="s">
        <v>4605</v>
      </c>
      <c r="B4606">
        <v>393.75</v>
      </c>
      <c r="C4606">
        <v>20.584240000000001</v>
      </c>
      <c r="D4606">
        <v>67</v>
      </c>
      <c r="E4606">
        <v>0</v>
      </c>
      <c r="F4606">
        <v>0</v>
      </c>
      <c r="G4606">
        <v>13</v>
      </c>
      <c r="H4606" t="s">
        <v>12065</v>
      </c>
      <c r="I4606">
        <v>526.6875</v>
      </c>
      <c r="J4606" s="3">
        <f t="shared" si="71"/>
        <v>43746.855489675923</v>
      </c>
    </row>
    <row r="4607" spans="1:10" x14ac:dyDescent="0.25">
      <c r="A4607" s="1" t="s">
        <v>4606</v>
      </c>
      <c r="B4607">
        <v>393.75</v>
      </c>
      <c r="C4607">
        <v>20.531590000000001</v>
      </c>
      <c r="D4607">
        <v>67</v>
      </c>
      <c r="E4607">
        <v>0</v>
      </c>
      <c r="F4607">
        <v>0</v>
      </c>
      <c r="G4607">
        <v>9</v>
      </c>
      <c r="H4607" t="s">
        <v>12066</v>
      </c>
      <c r="I4607">
        <v>526.6875</v>
      </c>
      <c r="J4607" s="3">
        <f t="shared" si="71"/>
        <v>43746.855561226846</v>
      </c>
    </row>
    <row r="4608" spans="1:10" x14ac:dyDescent="0.25">
      <c r="A4608" s="1" t="s">
        <v>4607</v>
      </c>
      <c r="B4608">
        <v>393.75</v>
      </c>
      <c r="C4608">
        <v>20.531590000000001</v>
      </c>
      <c r="D4608">
        <v>67</v>
      </c>
      <c r="E4608">
        <v>0</v>
      </c>
      <c r="F4608">
        <v>0</v>
      </c>
      <c r="G4608">
        <v>5</v>
      </c>
      <c r="H4608" t="s">
        <v>12067</v>
      </c>
      <c r="I4608">
        <v>526.6875</v>
      </c>
      <c r="J4608" s="3">
        <f t="shared" si="71"/>
        <v>43746.855632500003</v>
      </c>
    </row>
    <row r="4609" spans="1:10" x14ac:dyDescent="0.25">
      <c r="A4609" s="1" t="s">
        <v>4608</v>
      </c>
      <c r="B4609">
        <v>393.75</v>
      </c>
      <c r="C4609">
        <v>20.531590000000001</v>
      </c>
      <c r="D4609">
        <v>67</v>
      </c>
      <c r="E4609">
        <v>0</v>
      </c>
      <c r="F4609">
        <v>0</v>
      </c>
      <c r="G4609">
        <v>1</v>
      </c>
      <c r="H4609" t="s">
        <v>12068</v>
      </c>
      <c r="I4609">
        <v>526.6875</v>
      </c>
      <c r="J4609" s="3">
        <f t="shared" si="71"/>
        <v>43746.855715949067</v>
      </c>
    </row>
    <row r="4610" spans="1:10" x14ac:dyDescent="0.25">
      <c r="A4610" s="1" t="s">
        <v>4609</v>
      </c>
      <c r="B4610">
        <v>393.75</v>
      </c>
      <c r="C4610">
        <v>20.531590000000001</v>
      </c>
      <c r="D4610">
        <v>67</v>
      </c>
      <c r="E4610">
        <v>0</v>
      </c>
      <c r="F4610">
        <v>0</v>
      </c>
      <c r="G4610">
        <v>4</v>
      </c>
      <c r="H4610" t="s">
        <v>12069</v>
      </c>
      <c r="I4610">
        <v>526.6875</v>
      </c>
      <c r="J4610" s="3">
        <f t="shared" si="71"/>
        <v>43746.855787476852</v>
      </c>
    </row>
    <row r="4611" spans="1:10" x14ac:dyDescent="0.25">
      <c r="A4611" s="1" t="s">
        <v>4610</v>
      </c>
      <c r="B4611">
        <v>393.75</v>
      </c>
      <c r="C4611">
        <v>20.584240000000001</v>
      </c>
      <c r="D4611">
        <v>68</v>
      </c>
      <c r="E4611">
        <v>0</v>
      </c>
      <c r="F4611">
        <v>0</v>
      </c>
      <c r="G4611">
        <v>8</v>
      </c>
      <c r="H4611" t="s">
        <v>12070</v>
      </c>
      <c r="I4611">
        <v>526.6875</v>
      </c>
      <c r="J4611" s="3">
        <f t="shared" ref="J4611:J4674" si="72">(H4611/86400000)+25569+(7/24)</f>
        <v>43746.855871412037</v>
      </c>
    </row>
    <row r="4612" spans="1:10" x14ac:dyDescent="0.25">
      <c r="A4612" s="1" t="s">
        <v>4611</v>
      </c>
      <c r="B4612">
        <v>393.75</v>
      </c>
      <c r="C4612">
        <v>20.531590000000001</v>
      </c>
      <c r="D4612">
        <v>69</v>
      </c>
      <c r="E4612">
        <v>0</v>
      </c>
      <c r="F4612">
        <v>0</v>
      </c>
      <c r="G4612">
        <v>4</v>
      </c>
      <c r="H4612" t="s">
        <v>12071</v>
      </c>
      <c r="I4612">
        <v>526.6875</v>
      </c>
      <c r="J4612" s="3">
        <f t="shared" si="72"/>
        <v>43746.85595474537</v>
      </c>
    </row>
    <row r="4613" spans="1:10" x14ac:dyDescent="0.25">
      <c r="A4613" s="1" t="s">
        <v>4612</v>
      </c>
      <c r="B4613">
        <v>393.75</v>
      </c>
      <c r="C4613">
        <v>20.531590000000001</v>
      </c>
      <c r="D4613">
        <v>68</v>
      </c>
      <c r="E4613">
        <v>0</v>
      </c>
      <c r="F4613">
        <v>0</v>
      </c>
      <c r="G4613">
        <v>12</v>
      </c>
      <c r="H4613" t="s">
        <v>12072</v>
      </c>
      <c r="I4613">
        <v>526.6875</v>
      </c>
      <c r="J4613" s="3">
        <f t="shared" si="72"/>
        <v>43746.856026365735</v>
      </c>
    </row>
    <row r="4614" spans="1:10" x14ac:dyDescent="0.25">
      <c r="A4614" s="1" t="s">
        <v>4613</v>
      </c>
      <c r="B4614">
        <v>421.875</v>
      </c>
      <c r="C4614">
        <v>20.584240000000001</v>
      </c>
      <c r="D4614">
        <v>68</v>
      </c>
      <c r="E4614">
        <v>0</v>
      </c>
      <c r="F4614">
        <v>0</v>
      </c>
      <c r="G4614">
        <v>8</v>
      </c>
      <c r="H4614" t="s">
        <v>12073</v>
      </c>
      <c r="I4614">
        <v>535.875</v>
      </c>
      <c r="J4614" s="3">
        <f t="shared" si="72"/>
        <v>43746.856109849534</v>
      </c>
    </row>
    <row r="4615" spans="1:10" x14ac:dyDescent="0.25">
      <c r="A4615" s="1" t="s">
        <v>4614</v>
      </c>
      <c r="B4615">
        <v>393.75</v>
      </c>
      <c r="C4615">
        <v>20.584240000000001</v>
      </c>
      <c r="D4615">
        <v>66</v>
      </c>
      <c r="E4615">
        <v>0</v>
      </c>
      <c r="F4615">
        <v>0</v>
      </c>
      <c r="G4615">
        <v>12</v>
      </c>
      <c r="H4615" t="s">
        <v>12074</v>
      </c>
      <c r="I4615">
        <v>526.6875</v>
      </c>
      <c r="J4615" s="3">
        <f t="shared" si="72"/>
        <v>43746.856193263891</v>
      </c>
    </row>
    <row r="4616" spans="1:10" x14ac:dyDescent="0.25">
      <c r="A4616" s="1" t="s">
        <v>4615</v>
      </c>
      <c r="B4616">
        <v>393.75</v>
      </c>
      <c r="C4616">
        <v>20.531590000000001</v>
      </c>
      <c r="D4616">
        <v>67</v>
      </c>
      <c r="E4616">
        <v>0</v>
      </c>
      <c r="F4616">
        <v>0</v>
      </c>
      <c r="G4616">
        <v>17</v>
      </c>
      <c r="H4616" t="s">
        <v>12075</v>
      </c>
      <c r="I4616">
        <v>526.6875</v>
      </c>
      <c r="J4616" s="3">
        <f t="shared" si="72"/>
        <v>43746.856276828701</v>
      </c>
    </row>
    <row r="4617" spans="1:10" x14ac:dyDescent="0.25">
      <c r="A4617" s="1" t="s">
        <v>4616</v>
      </c>
      <c r="B4617">
        <v>393.75</v>
      </c>
      <c r="C4617">
        <v>20.531590000000001</v>
      </c>
      <c r="D4617">
        <v>67</v>
      </c>
      <c r="E4617">
        <v>0</v>
      </c>
      <c r="F4617">
        <v>0</v>
      </c>
      <c r="G4617">
        <v>3</v>
      </c>
      <c r="H4617" t="s">
        <v>12076</v>
      </c>
      <c r="I4617">
        <v>526.6875</v>
      </c>
      <c r="J4617" s="3">
        <f t="shared" si="72"/>
        <v>43746.856360277779</v>
      </c>
    </row>
    <row r="4618" spans="1:10" x14ac:dyDescent="0.25">
      <c r="A4618" s="1" t="s">
        <v>4617</v>
      </c>
      <c r="B4618">
        <v>393.75</v>
      </c>
      <c r="C4618">
        <v>20.478950000000001</v>
      </c>
      <c r="D4618">
        <v>67</v>
      </c>
      <c r="E4618">
        <v>0</v>
      </c>
      <c r="F4618">
        <v>0</v>
      </c>
      <c r="G4618">
        <v>7</v>
      </c>
      <c r="H4618" t="s">
        <v>12077</v>
      </c>
      <c r="I4618">
        <v>526.6875</v>
      </c>
      <c r="J4618" s="3">
        <f t="shared" si="72"/>
        <v>43746.856443738427</v>
      </c>
    </row>
    <row r="4619" spans="1:10" x14ac:dyDescent="0.25">
      <c r="A4619" s="1" t="s">
        <v>4618</v>
      </c>
      <c r="B4619">
        <v>393.75</v>
      </c>
      <c r="C4619">
        <v>20.531590000000001</v>
      </c>
      <c r="D4619">
        <v>67</v>
      </c>
      <c r="E4619">
        <v>0</v>
      </c>
      <c r="F4619">
        <v>0</v>
      </c>
      <c r="G4619">
        <v>11</v>
      </c>
      <c r="H4619" t="s">
        <v>12078</v>
      </c>
      <c r="I4619">
        <v>526.6875</v>
      </c>
      <c r="J4619" s="3">
        <f t="shared" si="72"/>
        <v>43746.856526956013</v>
      </c>
    </row>
    <row r="4620" spans="1:10" x14ac:dyDescent="0.25">
      <c r="A4620" s="1" t="s">
        <v>4619</v>
      </c>
      <c r="B4620">
        <v>393.75</v>
      </c>
      <c r="C4620">
        <v>20.584240000000001</v>
      </c>
      <c r="D4620">
        <v>67</v>
      </c>
      <c r="E4620">
        <v>0</v>
      </c>
      <c r="F4620">
        <v>0</v>
      </c>
      <c r="G4620">
        <v>4</v>
      </c>
      <c r="H4620" t="s">
        <v>12079</v>
      </c>
      <c r="I4620">
        <v>526.6875</v>
      </c>
      <c r="J4620" s="3">
        <f t="shared" si="72"/>
        <v>43746.856598831015</v>
      </c>
    </row>
    <row r="4621" spans="1:10" x14ac:dyDescent="0.25">
      <c r="A4621" s="1" t="s">
        <v>4620</v>
      </c>
      <c r="B4621">
        <v>393.75</v>
      </c>
      <c r="C4621">
        <v>20.531590000000001</v>
      </c>
      <c r="D4621">
        <v>67</v>
      </c>
      <c r="E4621">
        <v>0</v>
      </c>
      <c r="F4621">
        <v>0</v>
      </c>
      <c r="G4621">
        <v>6</v>
      </c>
      <c r="H4621" t="s">
        <v>12080</v>
      </c>
      <c r="I4621">
        <v>526.6875</v>
      </c>
      <c r="J4621" s="3">
        <f t="shared" si="72"/>
        <v>43746.85668251157</v>
      </c>
    </row>
    <row r="4622" spans="1:10" x14ac:dyDescent="0.25">
      <c r="A4622" s="1" t="s">
        <v>4621</v>
      </c>
      <c r="B4622">
        <v>393.75</v>
      </c>
      <c r="C4622">
        <v>20.584240000000001</v>
      </c>
      <c r="D4622">
        <v>68</v>
      </c>
      <c r="E4622">
        <v>0</v>
      </c>
      <c r="F4622">
        <v>0</v>
      </c>
      <c r="G4622">
        <v>5</v>
      </c>
      <c r="H4622" t="s">
        <v>12081</v>
      </c>
      <c r="I4622">
        <v>526.6875</v>
      </c>
      <c r="J4622" s="3">
        <f t="shared" si="72"/>
        <v>43746.85676584491</v>
      </c>
    </row>
    <row r="4623" spans="1:10" x14ac:dyDescent="0.25">
      <c r="A4623" s="1" t="s">
        <v>4622</v>
      </c>
      <c r="B4623">
        <v>393.75</v>
      </c>
      <c r="C4623">
        <v>20.531590000000001</v>
      </c>
      <c r="D4623">
        <v>69</v>
      </c>
      <c r="E4623">
        <v>0</v>
      </c>
      <c r="F4623">
        <v>0</v>
      </c>
      <c r="G4623">
        <v>7</v>
      </c>
      <c r="H4623" t="s">
        <v>12082</v>
      </c>
      <c r="I4623">
        <v>526.6875</v>
      </c>
      <c r="J4623" s="3">
        <f t="shared" si="72"/>
        <v>43746.856849166659</v>
      </c>
    </row>
    <row r="4624" spans="1:10" x14ac:dyDescent="0.25">
      <c r="A4624" s="1" t="s">
        <v>4623</v>
      </c>
      <c r="B4624">
        <v>393.75</v>
      </c>
      <c r="C4624">
        <v>20.584240000000001</v>
      </c>
      <c r="D4624">
        <v>69</v>
      </c>
      <c r="E4624">
        <v>0</v>
      </c>
      <c r="F4624">
        <v>0</v>
      </c>
      <c r="G4624">
        <v>8</v>
      </c>
      <c r="H4624" t="s">
        <v>12083</v>
      </c>
      <c r="I4624">
        <v>526.6875</v>
      </c>
      <c r="J4624" s="3">
        <f t="shared" si="72"/>
        <v>43746.856920833328</v>
      </c>
    </row>
    <row r="4625" spans="1:10" x14ac:dyDescent="0.25">
      <c r="A4625" s="1" t="s">
        <v>4624</v>
      </c>
      <c r="B4625">
        <v>393.75</v>
      </c>
      <c r="C4625">
        <v>20.584240000000001</v>
      </c>
      <c r="D4625">
        <v>66</v>
      </c>
      <c r="E4625">
        <v>0</v>
      </c>
      <c r="F4625">
        <v>0</v>
      </c>
      <c r="G4625">
        <v>13</v>
      </c>
      <c r="H4625" t="s">
        <v>12084</v>
      </c>
      <c r="I4625">
        <v>526.6875</v>
      </c>
      <c r="J4625" s="3">
        <f t="shared" si="72"/>
        <v>43746.857004375001</v>
      </c>
    </row>
    <row r="4626" spans="1:10" x14ac:dyDescent="0.25">
      <c r="A4626" s="1" t="s">
        <v>4625</v>
      </c>
      <c r="B4626">
        <v>393.75</v>
      </c>
      <c r="C4626">
        <v>20.531590000000001</v>
      </c>
      <c r="D4626">
        <v>66</v>
      </c>
      <c r="E4626">
        <v>0</v>
      </c>
      <c r="F4626">
        <v>0</v>
      </c>
      <c r="G4626">
        <v>14</v>
      </c>
      <c r="H4626" t="s">
        <v>12085</v>
      </c>
      <c r="I4626">
        <v>526.5</v>
      </c>
      <c r="J4626" s="3">
        <f t="shared" si="72"/>
        <v>43746.857087847216</v>
      </c>
    </row>
    <row r="4627" spans="1:10" x14ac:dyDescent="0.25">
      <c r="A4627" s="1" t="s">
        <v>4626</v>
      </c>
      <c r="B4627">
        <v>393.75</v>
      </c>
      <c r="C4627">
        <v>20.531590000000001</v>
      </c>
      <c r="D4627">
        <v>69</v>
      </c>
      <c r="E4627">
        <v>0</v>
      </c>
      <c r="F4627">
        <v>0</v>
      </c>
      <c r="G4627">
        <v>6</v>
      </c>
      <c r="H4627" t="s">
        <v>12086</v>
      </c>
      <c r="I4627">
        <v>526.6875</v>
      </c>
      <c r="J4627" s="3">
        <f t="shared" si="72"/>
        <v>43746.85717142361</v>
      </c>
    </row>
    <row r="4628" spans="1:10" x14ac:dyDescent="0.25">
      <c r="A4628" s="1" t="s">
        <v>4627</v>
      </c>
      <c r="B4628">
        <v>393.75</v>
      </c>
      <c r="C4628">
        <v>20.531590000000001</v>
      </c>
      <c r="D4628">
        <v>66</v>
      </c>
      <c r="E4628">
        <v>0</v>
      </c>
      <c r="F4628">
        <v>0</v>
      </c>
      <c r="G4628">
        <v>7</v>
      </c>
      <c r="H4628" t="s">
        <v>12087</v>
      </c>
      <c r="I4628">
        <v>526.6875</v>
      </c>
      <c r="J4628" s="3">
        <f t="shared" si="72"/>
        <v>43746.85725483796</v>
      </c>
    </row>
    <row r="4629" spans="1:10" x14ac:dyDescent="0.25">
      <c r="A4629" s="1" t="s">
        <v>4628</v>
      </c>
      <c r="B4629">
        <v>393.75</v>
      </c>
      <c r="C4629">
        <v>20.531590000000001</v>
      </c>
      <c r="D4629">
        <v>67</v>
      </c>
      <c r="E4629">
        <v>0</v>
      </c>
      <c r="F4629">
        <v>0</v>
      </c>
      <c r="G4629">
        <v>7</v>
      </c>
      <c r="H4629" t="s">
        <v>12088</v>
      </c>
      <c r="I4629">
        <v>526.6875</v>
      </c>
      <c r="J4629" s="3">
        <f t="shared" si="72"/>
        <v>43746.857350138882</v>
      </c>
    </row>
    <row r="4630" spans="1:10" x14ac:dyDescent="0.25">
      <c r="A4630" s="1" t="s">
        <v>4629</v>
      </c>
      <c r="B4630">
        <v>393.75</v>
      </c>
      <c r="C4630">
        <v>20.531590000000001</v>
      </c>
      <c r="D4630">
        <v>67</v>
      </c>
      <c r="E4630">
        <v>0</v>
      </c>
      <c r="F4630">
        <v>0</v>
      </c>
      <c r="G4630">
        <v>2</v>
      </c>
      <c r="H4630" t="s">
        <v>12089</v>
      </c>
      <c r="I4630">
        <v>526.6875</v>
      </c>
      <c r="J4630" s="3">
        <f t="shared" si="72"/>
        <v>43746.857432326382</v>
      </c>
    </row>
    <row r="4631" spans="1:10" x14ac:dyDescent="0.25">
      <c r="A4631" s="1" t="s">
        <v>4630</v>
      </c>
      <c r="B4631">
        <v>393.75</v>
      </c>
      <c r="C4631">
        <v>20.531590000000001</v>
      </c>
      <c r="D4631">
        <v>66</v>
      </c>
      <c r="E4631">
        <v>0</v>
      </c>
      <c r="F4631">
        <v>0</v>
      </c>
      <c r="G4631">
        <v>9</v>
      </c>
      <c r="H4631" t="s">
        <v>12090</v>
      </c>
      <c r="I4631">
        <v>526.6875</v>
      </c>
      <c r="J4631" s="3">
        <f t="shared" si="72"/>
        <v>43746.857505474538</v>
      </c>
    </row>
    <row r="4632" spans="1:10" x14ac:dyDescent="0.25">
      <c r="A4632" s="1" t="s">
        <v>4631</v>
      </c>
      <c r="B4632">
        <v>393.75</v>
      </c>
      <c r="C4632">
        <v>20.531590000000001</v>
      </c>
      <c r="D4632">
        <v>66</v>
      </c>
      <c r="E4632">
        <v>0</v>
      </c>
      <c r="F4632">
        <v>0</v>
      </c>
      <c r="G4632">
        <v>11</v>
      </c>
      <c r="H4632" t="s">
        <v>12091</v>
      </c>
      <c r="I4632">
        <v>526.6875</v>
      </c>
      <c r="J4632" s="3">
        <f t="shared" si="72"/>
        <v>43746.857588692124</v>
      </c>
    </row>
    <row r="4633" spans="1:10" x14ac:dyDescent="0.25">
      <c r="A4633" s="1" t="s">
        <v>4632</v>
      </c>
      <c r="B4633">
        <v>393.75</v>
      </c>
      <c r="C4633">
        <v>20.584240000000001</v>
      </c>
      <c r="D4633">
        <v>68</v>
      </c>
      <c r="E4633">
        <v>0</v>
      </c>
      <c r="F4633">
        <v>0</v>
      </c>
      <c r="G4633">
        <v>11</v>
      </c>
      <c r="H4633" t="s">
        <v>12092</v>
      </c>
      <c r="I4633">
        <v>526.6875</v>
      </c>
      <c r="J4633" s="3">
        <f t="shared" si="72"/>
        <v>43746.85766021991</v>
      </c>
    </row>
    <row r="4634" spans="1:10" x14ac:dyDescent="0.25">
      <c r="A4634" s="1" t="s">
        <v>4633</v>
      </c>
      <c r="B4634">
        <v>412.5</v>
      </c>
      <c r="C4634">
        <v>20.584240000000001</v>
      </c>
      <c r="D4634">
        <v>68</v>
      </c>
      <c r="E4634">
        <v>0</v>
      </c>
      <c r="F4634">
        <v>0</v>
      </c>
      <c r="G4634">
        <v>0</v>
      </c>
      <c r="H4634" t="s">
        <v>12093</v>
      </c>
      <c r="I4634">
        <v>532.3125</v>
      </c>
      <c r="J4634" s="3">
        <f t="shared" si="72"/>
        <v>43746.857731851851</v>
      </c>
    </row>
    <row r="4635" spans="1:10" x14ac:dyDescent="0.25">
      <c r="A4635" s="1" t="s">
        <v>4634</v>
      </c>
      <c r="B4635">
        <v>393.75</v>
      </c>
      <c r="C4635">
        <v>20.531590000000001</v>
      </c>
      <c r="D4635">
        <v>67</v>
      </c>
      <c r="E4635">
        <v>0</v>
      </c>
      <c r="F4635">
        <v>0</v>
      </c>
      <c r="G4635">
        <v>8</v>
      </c>
      <c r="H4635" t="s">
        <v>12094</v>
      </c>
      <c r="I4635">
        <v>526.6875</v>
      </c>
      <c r="J4635" s="3">
        <f t="shared" si="72"/>
        <v>43746.857803518513</v>
      </c>
    </row>
    <row r="4636" spans="1:10" x14ac:dyDescent="0.25">
      <c r="A4636" s="1" t="s">
        <v>4635</v>
      </c>
      <c r="B4636">
        <v>393.75</v>
      </c>
      <c r="C4636">
        <v>20.584240000000001</v>
      </c>
      <c r="D4636">
        <v>65</v>
      </c>
      <c r="E4636">
        <v>0</v>
      </c>
      <c r="F4636">
        <v>0</v>
      </c>
      <c r="G4636">
        <v>4</v>
      </c>
      <c r="H4636" t="s">
        <v>12095</v>
      </c>
      <c r="I4636">
        <v>526.6875</v>
      </c>
      <c r="J4636" s="3">
        <f t="shared" si="72"/>
        <v>43746.857886944439</v>
      </c>
    </row>
    <row r="4637" spans="1:10" x14ac:dyDescent="0.25">
      <c r="A4637" s="1" t="s">
        <v>4636</v>
      </c>
      <c r="B4637">
        <v>393.75</v>
      </c>
      <c r="C4637">
        <v>20.531590000000001</v>
      </c>
      <c r="D4637">
        <v>65</v>
      </c>
      <c r="E4637">
        <v>0</v>
      </c>
      <c r="F4637">
        <v>0</v>
      </c>
      <c r="G4637">
        <v>7</v>
      </c>
      <c r="H4637" t="s">
        <v>12096</v>
      </c>
      <c r="I4637">
        <v>526.6875</v>
      </c>
      <c r="J4637" s="3">
        <f t="shared" si="72"/>
        <v>43746.85795849537</v>
      </c>
    </row>
    <row r="4638" spans="1:10" x14ac:dyDescent="0.25">
      <c r="A4638" s="1" t="s">
        <v>4637</v>
      </c>
      <c r="B4638">
        <v>393.75</v>
      </c>
      <c r="C4638">
        <v>20.531590000000001</v>
      </c>
      <c r="D4638">
        <v>67</v>
      </c>
      <c r="E4638">
        <v>0</v>
      </c>
      <c r="F4638">
        <v>0</v>
      </c>
      <c r="G4638">
        <v>9</v>
      </c>
      <c r="H4638" t="s">
        <v>12097</v>
      </c>
      <c r="I4638">
        <v>526.6875</v>
      </c>
      <c r="J4638" s="3">
        <f t="shared" si="72"/>
        <v>43746.858041712963</v>
      </c>
    </row>
    <row r="4639" spans="1:10" x14ac:dyDescent="0.25">
      <c r="A4639" s="1" t="s">
        <v>4638</v>
      </c>
      <c r="B4639">
        <v>393.75</v>
      </c>
      <c r="C4639">
        <v>20.584240000000001</v>
      </c>
      <c r="D4639">
        <v>67</v>
      </c>
      <c r="E4639">
        <v>0</v>
      </c>
      <c r="F4639">
        <v>0</v>
      </c>
      <c r="G4639">
        <v>6</v>
      </c>
      <c r="H4639" t="s">
        <v>12098</v>
      </c>
      <c r="I4639">
        <v>526.6875</v>
      </c>
      <c r="J4639" s="3">
        <f t="shared" si="72"/>
        <v>43746.85811335648</v>
      </c>
    </row>
    <row r="4640" spans="1:10" x14ac:dyDescent="0.25">
      <c r="A4640" s="1" t="s">
        <v>4639</v>
      </c>
      <c r="B4640">
        <v>393.75</v>
      </c>
      <c r="C4640">
        <v>20.531590000000001</v>
      </c>
      <c r="D4640">
        <v>64</v>
      </c>
      <c r="E4640">
        <v>0</v>
      </c>
      <c r="F4640">
        <v>0</v>
      </c>
      <c r="G4640">
        <v>11</v>
      </c>
      <c r="H4640" t="s">
        <v>12099</v>
      </c>
      <c r="I4640">
        <v>526.6875</v>
      </c>
      <c r="J4640" s="3">
        <f t="shared" si="72"/>
        <v>43746.858197256945</v>
      </c>
    </row>
    <row r="4641" spans="1:10" x14ac:dyDescent="0.25">
      <c r="A4641" s="1" t="s">
        <v>4640</v>
      </c>
      <c r="B4641">
        <v>393.75</v>
      </c>
      <c r="C4641">
        <v>20.531590000000001</v>
      </c>
      <c r="D4641">
        <v>63</v>
      </c>
      <c r="E4641">
        <v>0</v>
      </c>
      <c r="F4641">
        <v>0</v>
      </c>
      <c r="G4641">
        <v>4</v>
      </c>
      <c r="H4641" t="s">
        <v>12100</v>
      </c>
      <c r="I4641">
        <v>526.6875</v>
      </c>
      <c r="J4641" s="3">
        <f t="shared" si="72"/>
        <v>43746.858280590277</v>
      </c>
    </row>
    <row r="4642" spans="1:10" x14ac:dyDescent="0.25">
      <c r="A4642" s="1" t="s">
        <v>4641</v>
      </c>
      <c r="B4642">
        <v>393.75</v>
      </c>
      <c r="C4642">
        <v>20.531590000000001</v>
      </c>
      <c r="D4642">
        <v>63</v>
      </c>
      <c r="E4642">
        <v>0</v>
      </c>
      <c r="F4642">
        <v>0</v>
      </c>
      <c r="G4642">
        <v>12</v>
      </c>
      <c r="H4642" t="s">
        <v>12101</v>
      </c>
      <c r="I4642">
        <v>526.5</v>
      </c>
      <c r="J4642" s="3">
        <f t="shared" si="72"/>
        <v>43746.858363923609</v>
      </c>
    </row>
    <row r="4643" spans="1:10" x14ac:dyDescent="0.25">
      <c r="A4643" s="1" t="s">
        <v>4642</v>
      </c>
      <c r="B4643">
        <v>393.75</v>
      </c>
      <c r="C4643">
        <v>20.584240000000001</v>
      </c>
      <c r="D4643">
        <v>66</v>
      </c>
      <c r="E4643">
        <v>0</v>
      </c>
      <c r="F4643">
        <v>0</v>
      </c>
      <c r="G4643">
        <v>12</v>
      </c>
      <c r="H4643" t="s">
        <v>12102</v>
      </c>
      <c r="I4643">
        <v>526.6875</v>
      </c>
      <c r="J4643" s="3">
        <f t="shared" si="72"/>
        <v>43746.858447592589</v>
      </c>
    </row>
    <row r="4644" spans="1:10" x14ac:dyDescent="0.25">
      <c r="A4644" s="1" t="s">
        <v>4643</v>
      </c>
      <c r="B4644">
        <v>393.75</v>
      </c>
      <c r="C4644">
        <v>20.478950000000001</v>
      </c>
      <c r="D4644">
        <v>65</v>
      </c>
      <c r="E4644">
        <v>0</v>
      </c>
      <c r="F4644">
        <v>0</v>
      </c>
      <c r="G4644">
        <v>10</v>
      </c>
      <c r="H4644" t="s">
        <v>12103</v>
      </c>
      <c r="I4644">
        <v>526.6875</v>
      </c>
      <c r="J4644" s="3">
        <f t="shared" si="72"/>
        <v>43746.85853070602</v>
      </c>
    </row>
    <row r="4645" spans="1:10" x14ac:dyDescent="0.25">
      <c r="A4645" s="1" t="s">
        <v>4644</v>
      </c>
      <c r="B4645">
        <v>418.75</v>
      </c>
      <c r="C4645">
        <v>20.584240000000001</v>
      </c>
      <c r="D4645">
        <v>65</v>
      </c>
      <c r="E4645">
        <v>0</v>
      </c>
      <c r="F4645">
        <v>0</v>
      </c>
      <c r="G4645">
        <v>11</v>
      </c>
      <c r="H4645" t="s">
        <v>12104</v>
      </c>
      <c r="I4645">
        <v>534.9375</v>
      </c>
      <c r="J4645" s="3">
        <f t="shared" si="72"/>
        <v>43746.858602569446</v>
      </c>
    </row>
    <row r="4646" spans="1:10" x14ac:dyDescent="0.25">
      <c r="A4646" s="1" t="s">
        <v>4645</v>
      </c>
      <c r="B4646">
        <v>393.75</v>
      </c>
      <c r="C4646">
        <v>20.531590000000001</v>
      </c>
      <c r="D4646">
        <v>65</v>
      </c>
      <c r="E4646">
        <v>0</v>
      </c>
      <c r="F4646">
        <v>0</v>
      </c>
      <c r="G4646">
        <v>16</v>
      </c>
      <c r="H4646" t="s">
        <v>12105</v>
      </c>
      <c r="I4646">
        <v>526.6875</v>
      </c>
      <c r="J4646" s="3">
        <f t="shared" si="72"/>
        <v>43746.858686134256</v>
      </c>
    </row>
    <row r="4647" spans="1:10" x14ac:dyDescent="0.25">
      <c r="A4647" s="1" t="s">
        <v>4646</v>
      </c>
      <c r="B4647">
        <v>393.75</v>
      </c>
      <c r="C4647">
        <v>20.531590000000001</v>
      </c>
      <c r="D4647">
        <v>65</v>
      </c>
      <c r="E4647">
        <v>0</v>
      </c>
      <c r="F4647">
        <v>0</v>
      </c>
      <c r="G4647">
        <v>7</v>
      </c>
      <c r="H4647" t="s">
        <v>12106</v>
      </c>
      <c r="I4647">
        <v>526.6875</v>
      </c>
      <c r="J4647" s="3">
        <f t="shared" si="72"/>
        <v>43746.858765567129</v>
      </c>
    </row>
    <row r="4648" spans="1:10" x14ac:dyDescent="0.25">
      <c r="A4648" s="1" t="s">
        <v>4647</v>
      </c>
      <c r="B4648">
        <v>412.5</v>
      </c>
      <c r="C4648">
        <v>20.584240000000001</v>
      </c>
      <c r="D4648">
        <v>66</v>
      </c>
      <c r="E4648">
        <v>0</v>
      </c>
      <c r="F4648">
        <v>0</v>
      </c>
      <c r="G4648">
        <v>5</v>
      </c>
      <c r="H4648" t="s">
        <v>12107</v>
      </c>
      <c r="I4648">
        <v>532.3125</v>
      </c>
      <c r="J4648" s="3">
        <f t="shared" si="72"/>
        <v>43746.858841111105</v>
      </c>
    </row>
    <row r="4649" spans="1:10" x14ac:dyDescent="0.25">
      <c r="A4649" s="1" t="s">
        <v>4648</v>
      </c>
      <c r="B4649">
        <v>393.75</v>
      </c>
      <c r="C4649">
        <v>20.584240000000001</v>
      </c>
      <c r="D4649">
        <v>66</v>
      </c>
      <c r="E4649">
        <v>0</v>
      </c>
      <c r="F4649">
        <v>0</v>
      </c>
      <c r="G4649">
        <v>10</v>
      </c>
      <c r="H4649" t="s">
        <v>12108</v>
      </c>
      <c r="I4649">
        <v>526.6875</v>
      </c>
      <c r="J4649" s="3">
        <f t="shared" si="72"/>
        <v>43746.858912916665</v>
      </c>
    </row>
    <row r="4650" spans="1:10" x14ac:dyDescent="0.25">
      <c r="A4650" s="1" t="s">
        <v>4649</v>
      </c>
      <c r="B4650">
        <v>393.75</v>
      </c>
      <c r="C4650">
        <v>20.531590000000001</v>
      </c>
      <c r="D4650">
        <v>66</v>
      </c>
      <c r="E4650">
        <v>0</v>
      </c>
      <c r="F4650">
        <v>0</v>
      </c>
      <c r="G4650">
        <v>19</v>
      </c>
      <c r="H4650" t="s">
        <v>12109</v>
      </c>
      <c r="I4650">
        <v>526.6875</v>
      </c>
      <c r="J4650" s="3">
        <f t="shared" si="72"/>
        <v>43746.858984293976</v>
      </c>
    </row>
    <row r="4651" spans="1:10" x14ac:dyDescent="0.25">
      <c r="A4651" s="1" t="s">
        <v>4650</v>
      </c>
      <c r="B4651">
        <v>393.75</v>
      </c>
      <c r="C4651">
        <v>20.531590000000001</v>
      </c>
      <c r="D4651">
        <v>66</v>
      </c>
      <c r="E4651">
        <v>0</v>
      </c>
      <c r="F4651">
        <v>0</v>
      </c>
      <c r="G4651">
        <v>7</v>
      </c>
      <c r="H4651" t="s">
        <v>12110</v>
      </c>
      <c r="I4651">
        <v>526.6875</v>
      </c>
      <c r="J4651" s="3">
        <f t="shared" si="72"/>
        <v>43746.859067627309</v>
      </c>
    </row>
    <row r="4652" spans="1:10" x14ac:dyDescent="0.25">
      <c r="A4652" s="1" t="s">
        <v>4651</v>
      </c>
      <c r="B4652">
        <v>393.75</v>
      </c>
      <c r="C4652">
        <v>20.531590000000001</v>
      </c>
      <c r="D4652">
        <v>66</v>
      </c>
      <c r="E4652">
        <v>0</v>
      </c>
      <c r="F4652">
        <v>0</v>
      </c>
      <c r="G4652">
        <v>8</v>
      </c>
      <c r="H4652" t="s">
        <v>12111</v>
      </c>
      <c r="I4652">
        <v>526.6875</v>
      </c>
      <c r="J4652" s="3">
        <f t="shared" si="72"/>
        <v>43746.859139270826</v>
      </c>
    </row>
    <row r="4653" spans="1:10" x14ac:dyDescent="0.25">
      <c r="A4653" s="1" t="s">
        <v>4652</v>
      </c>
      <c r="B4653">
        <v>393.75</v>
      </c>
      <c r="C4653">
        <v>20.584240000000001</v>
      </c>
      <c r="D4653">
        <v>63</v>
      </c>
      <c r="E4653">
        <v>0</v>
      </c>
      <c r="F4653">
        <v>0</v>
      </c>
      <c r="G4653">
        <v>12</v>
      </c>
      <c r="H4653" t="s">
        <v>12112</v>
      </c>
      <c r="I4653">
        <v>526.6875</v>
      </c>
      <c r="J4653" s="3">
        <f t="shared" si="72"/>
        <v>43746.85922283565</v>
      </c>
    </row>
    <row r="4654" spans="1:10" x14ac:dyDescent="0.25">
      <c r="A4654" s="1" t="s">
        <v>4653</v>
      </c>
      <c r="B4654">
        <v>393.75</v>
      </c>
      <c r="C4654">
        <v>20.584240000000001</v>
      </c>
      <c r="D4654">
        <v>64</v>
      </c>
      <c r="E4654">
        <v>0</v>
      </c>
      <c r="F4654">
        <v>0</v>
      </c>
      <c r="G4654">
        <v>8</v>
      </c>
      <c r="H4654" t="s">
        <v>12113</v>
      </c>
      <c r="I4654">
        <v>526.6875</v>
      </c>
      <c r="J4654" s="3">
        <f t="shared" si="72"/>
        <v>43746.859306284721</v>
      </c>
    </row>
    <row r="4655" spans="1:10" x14ac:dyDescent="0.25">
      <c r="A4655" s="1" t="s">
        <v>4654</v>
      </c>
      <c r="B4655">
        <v>393.75</v>
      </c>
      <c r="C4655">
        <v>20.531590000000001</v>
      </c>
      <c r="D4655">
        <v>64</v>
      </c>
      <c r="E4655">
        <v>0</v>
      </c>
      <c r="F4655">
        <v>0</v>
      </c>
      <c r="G4655">
        <v>11</v>
      </c>
      <c r="H4655" t="s">
        <v>12114</v>
      </c>
      <c r="I4655">
        <v>526.6875</v>
      </c>
      <c r="J4655" s="3">
        <f t="shared" si="72"/>
        <v>43746.859389837962</v>
      </c>
    </row>
    <row r="4656" spans="1:10" x14ac:dyDescent="0.25">
      <c r="A4656" s="1" t="s">
        <v>4655</v>
      </c>
      <c r="B4656">
        <v>393.75</v>
      </c>
      <c r="C4656">
        <v>20.531590000000001</v>
      </c>
      <c r="D4656">
        <v>64</v>
      </c>
      <c r="E4656">
        <v>0</v>
      </c>
      <c r="F4656">
        <v>0</v>
      </c>
      <c r="G4656">
        <v>6</v>
      </c>
      <c r="H4656" t="s">
        <v>12115</v>
      </c>
      <c r="I4656">
        <v>526.6875</v>
      </c>
      <c r="J4656" s="3">
        <f t="shared" si="72"/>
        <v>43746.859461377309</v>
      </c>
    </row>
    <row r="4657" spans="1:10" x14ac:dyDescent="0.25">
      <c r="A4657" s="1" t="s">
        <v>4656</v>
      </c>
      <c r="B4657">
        <v>412.5</v>
      </c>
      <c r="C4657">
        <v>20.478950000000001</v>
      </c>
      <c r="D4657">
        <v>65</v>
      </c>
      <c r="E4657">
        <v>0</v>
      </c>
      <c r="F4657">
        <v>0</v>
      </c>
      <c r="G4657">
        <v>16</v>
      </c>
      <c r="H4657" t="s">
        <v>12116</v>
      </c>
      <c r="I4657">
        <v>532.3125</v>
      </c>
      <c r="J4657" s="3">
        <f t="shared" si="72"/>
        <v>43746.859544814812</v>
      </c>
    </row>
    <row r="4658" spans="1:10" x14ac:dyDescent="0.25">
      <c r="A4658" s="1" t="s">
        <v>4657</v>
      </c>
      <c r="B4658">
        <v>393.75</v>
      </c>
      <c r="C4658">
        <v>20.531590000000001</v>
      </c>
      <c r="D4658">
        <v>65</v>
      </c>
      <c r="E4658">
        <v>0</v>
      </c>
      <c r="F4658">
        <v>0</v>
      </c>
      <c r="G4658">
        <v>8</v>
      </c>
      <c r="H4658" t="s">
        <v>12117</v>
      </c>
      <c r="I4658">
        <v>526.6875</v>
      </c>
      <c r="J4658" s="3">
        <f t="shared" si="72"/>
        <v>43746.859628043974</v>
      </c>
    </row>
    <row r="4659" spans="1:10" x14ac:dyDescent="0.25">
      <c r="A4659" s="1" t="s">
        <v>4658</v>
      </c>
      <c r="B4659">
        <v>412.5</v>
      </c>
      <c r="C4659">
        <v>20.584240000000001</v>
      </c>
      <c r="D4659">
        <v>64</v>
      </c>
      <c r="E4659">
        <v>0</v>
      </c>
      <c r="F4659">
        <v>0</v>
      </c>
      <c r="G4659">
        <v>5</v>
      </c>
      <c r="H4659" t="s">
        <v>12118</v>
      </c>
      <c r="I4659">
        <v>532.125</v>
      </c>
      <c r="J4659" s="3">
        <f t="shared" si="72"/>
        <v>43746.859712048608</v>
      </c>
    </row>
    <row r="4660" spans="1:10" x14ac:dyDescent="0.25">
      <c r="A4660" s="1" t="s">
        <v>4659</v>
      </c>
      <c r="B4660">
        <v>393.75</v>
      </c>
      <c r="C4660">
        <v>20.584240000000001</v>
      </c>
      <c r="D4660">
        <v>64</v>
      </c>
      <c r="E4660">
        <v>0</v>
      </c>
      <c r="F4660">
        <v>0</v>
      </c>
      <c r="G4660">
        <v>14</v>
      </c>
      <c r="H4660" t="s">
        <v>12119</v>
      </c>
      <c r="I4660">
        <v>526.5</v>
      </c>
      <c r="J4660" s="3">
        <f t="shared" si="72"/>
        <v>43746.85978337963</v>
      </c>
    </row>
    <row r="4661" spans="1:10" x14ac:dyDescent="0.25">
      <c r="A4661" s="1" t="s">
        <v>4660</v>
      </c>
      <c r="B4661">
        <v>393.75</v>
      </c>
      <c r="C4661">
        <v>20.531590000000001</v>
      </c>
      <c r="D4661">
        <v>64</v>
      </c>
      <c r="E4661">
        <v>0</v>
      </c>
      <c r="F4661">
        <v>0</v>
      </c>
      <c r="G4661">
        <v>11</v>
      </c>
      <c r="H4661" t="s">
        <v>12120</v>
      </c>
      <c r="I4661">
        <v>526.6875</v>
      </c>
      <c r="J4661" s="3">
        <f t="shared" si="72"/>
        <v>43746.859854999995</v>
      </c>
    </row>
    <row r="4662" spans="1:10" x14ac:dyDescent="0.25">
      <c r="A4662" s="1" t="s">
        <v>4661</v>
      </c>
      <c r="B4662">
        <v>412.5</v>
      </c>
      <c r="C4662">
        <v>20.584240000000001</v>
      </c>
      <c r="D4662">
        <v>64</v>
      </c>
      <c r="E4662">
        <v>0</v>
      </c>
      <c r="F4662">
        <v>0</v>
      </c>
      <c r="G4662">
        <v>6</v>
      </c>
      <c r="H4662" t="s">
        <v>12121</v>
      </c>
      <c r="I4662">
        <v>532.125</v>
      </c>
      <c r="J4662" s="3">
        <f t="shared" si="72"/>
        <v>43746.859950451391</v>
      </c>
    </row>
    <row r="4663" spans="1:10" x14ac:dyDescent="0.25">
      <c r="A4663" s="1" t="s">
        <v>4662</v>
      </c>
      <c r="B4663">
        <v>393.75</v>
      </c>
      <c r="C4663">
        <v>20.531590000000001</v>
      </c>
      <c r="D4663">
        <v>64</v>
      </c>
      <c r="E4663">
        <v>0</v>
      </c>
      <c r="F4663">
        <v>0</v>
      </c>
      <c r="G4663">
        <v>6</v>
      </c>
      <c r="H4663" t="s">
        <v>12122</v>
      </c>
      <c r="I4663">
        <v>526.5</v>
      </c>
      <c r="J4663" s="3">
        <f t="shared" si="72"/>
        <v>43746.860033912038</v>
      </c>
    </row>
    <row r="4664" spans="1:10" x14ac:dyDescent="0.25">
      <c r="A4664" s="1" t="s">
        <v>4663</v>
      </c>
      <c r="B4664">
        <v>393.75</v>
      </c>
      <c r="C4664">
        <v>20.584240000000001</v>
      </c>
      <c r="D4664">
        <v>63</v>
      </c>
      <c r="E4664">
        <v>0</v>
      </c>
      <c r="F4664">
        <v>0</v>
      </c>
      <c r="G4664">
        <v>7</v>
      </c>
      <c r="H4664" t="s">
        <v>12123</v>
      </c>
      <c r="I4664">
        <v>526.6875</v>
      </c>
      <c r="J4664" s="3">
        <f t="shared" si="72"/>
        <v>43746.860117465279</v>
      </c>
    </row>
    <row r="4665" spans="1:10" x14ac:dyDescent="0.25">
      <c r="A4665" s="1" t="s">
        <v>4664</v>
      </c>
      <c r="B4665">
        <v>393.75</v>
      </c>
      <c r="C4665">
        <v>20.584240000000001</v>
      </c>
      <c r="D4665">
        <v>63</v>
      </c>
      <c r="E4665">
        <v>0</v>
      </c>
      <c r="F4665">
        <v>0</v>
      </c>
      <c r="G4665">
        <v>9</v>
      </c>
      <c r="H4665" t="s">
        <v>12124</v>
      </c>
      <c r="I4665">
        <v>526.6875</v>
      </c>
      <c r="J4665" s="3">
        <f t="shared" si="72"/>
        <v>43746.860188993051</v>
      </c>
    </row>
    <row r="4666" spans="1:10" x14ac:dyDescent="0.25">
      <c r="A4666" s="1" t="s">
        <v>4665</v>
      </c>
      <c r="B4666">
        <v>393.75</v>
      </c>
      <c r="C4666">
        <v>20.584240000000001</v>
      </c>
      <c r="D4666">
        <v>64</v>
      </c>
      <c r="E4666">
        <v>0</v>
      </c>
      <c r="F4666">
        <v>0</v>
      </c>
      <c r="G4666">
        <v>10</v>
      </c>
      <c r="H4666" t="s">
        <v>12125</v>
      </c>
      <c r="I4666">
        <v>526.6875</v>
      </c>
      <c r="J4666" s="3">
        <f t="shared" si="72"/>
        <v>43746.860272418977</v>
      </c>
    </row>
    <row r="4667" spans="1:10" x14ac:dyDescent="0.25">
      <c r="A4667" s="1" t="s">
        <v>4666</v>
      </c>
      <c r="B4667">
        <v>412.5</v>
      </c>
      <c r="C4667">
        <v>20.584240000000001</v>
      </c>
      <c r="D4667">
        <v>65</v>
      </c>
      <c r="E4667">
        <v>0</v>
      </c>
      <c r="F4667">
        <v>0</v>
      </c>
      <c r="G4667">
        <v>8</v>
      </c>
      <c r="H4667" t="s">
        <v>12126</v>
      </c>
      <c r="I4667">
        <v>532.5</v>
      </c>
      <c r="J4667" s="3">
        <f t="shared" si="72"/>
        <v>43746.860355659715</v>
      </c>
    </row>
    <row r="4668" spans="1:10" x14ac:dyDescent="0.25">
      <c r="A4668" s="1" t="s">
        <v>4667</v>
      </c>
      <c r="B4668">
        <v>393.75</v>
      </c>
      <c r="C4668">
        <v>20.584240000000001</v>
      </c>
      <c r="D4668">
        <v>65</v>
      </c>
      <c r="E4668">
        <v>0</v>
      </c>
      <c r="F4668">
        <v>0</v>
      </c>
      <c r="G4668">
        <v>9</v>
      </c>
      <c r="H4668" t="s">
        <v>12127</v>
      </c>
      <c r="I4668">
        <v>526.6875</v>
      </c>
      <c r="J4668" s="3">
        <f t="shared" si="72"/>
        <v>43746.860427662039</v>
      </c>
    </row>
    <row r="4669" spans="1:10" x14ac:dyDescent="0.25">
      <c r="A4669" s="1" t="s">
        <v>4668</v>
      </c>
      <c r="B4669">
        <v>393.75</v>
      </c>
      <c r="C4669">
        <v>20.531590000000001</v>
      </c>
      <c r="D4669">
        <v>65</v>
      </c>
      <c r="E4669">
        <v>0</v>
      </c>
      <c r="F4669">
        <v>0</v>
      </c>
      <c r="G4669">
        <v>6</v>
      </c>
      <c r="H4669" t="s">
        <v>12128</v>
      </c>
      <c r="I4669">
        <v>526.6875</v>
      </c>
      <c r="J4669" s="3">
        <f t="shared" si="72"/>
        <v>43746.860499050927</v>
      </c>
    </row>
    <row r="4670" spans="1:10" x14ac:dyDescent="0.25">
      <c r="A4670" s="1" t="s">
        <v>4669</v>
      </c>
      <c r="B4670">
        <v>393.75</v>
      </c>
      <c r="C4670">
        <v>20.531590000000001</v>
      </c>
      <c r="D4670">
        <v>65</v>
      </c>
      <c r="E4670">
        <v>0</v>
      </c>
      <c r="F4670">
        <v>0</v>
      </c>
      <c r="G4670">
        <v>6</v>
      </c>
      <c r="H4670" t="s">
        <v>12129</v>
      </c>
      <c r="I4670">
        <v>526.6875</v>
      </c>
      <c r="J4670" s="3">
        <f t="shared" si="72"/>
        <v>43746.860582499998</v>
      </c>
    </row>
    <row r="4671" spans="1:10" x14ac:dyDescent="0.25">
      <c r="A4671" s="1" t="s">
        <v>4670</v>
      </c>
      <c r="B4671">
        <v>393.75</v>
      </c>
      <c r="C4671">
        <v>20.584240000000001</v>
      </c>
      <c r="D4671">
        <v>65</v>
      </c>
      <c r="E4671">
        <v>0</v>
      </c>
      <c r="F4671">
        <v>0</v>
      </c>
      <c r="G4671">
        <v>9</v>
      </c>
      <c r="H4671" t="s">
        <v>12130</v>
      </c>
      <c r="I4671">
        <v>526.6875</v>
      </c>
      <c r="J4671" s="3">
        <f t="shared" si="72"/>
        <v>43746.860654027776</v>
      </c>
    </row>
    <row r="4672" spans="1:10" x14ac:dyDescent="0.25">
      <c r="A4672" s="1" t="s">
        <v>4671</v>
      </c>
      <c r="B4672">
        <v>393.75</v>
      </c>
      <c r="C4672">
        <v>20.531590000000001</v>
      </c>
      <c r="D4672">
        <v>64</v>
      </c>
      <c r="E4672">
        <v>0</v>
      </c>
      <c r="F4672">
        <v>0</v>
      </c>
      <c r="G4672">
        <v>9</v>
      </c>
      <c r="H4672" t="s">
        <v>12131</v>
      </c>
      <c r="I4672">
        <v>526.6875</v>
      </c>
      <c r="J4672" s="3">
        <f t="shared" si="72"/>
        <v>43746.860737592586</v>
      </c>
    </row>
    <row r="4673" spans="1:10" x14ac:dyDescent="0.25">
      <c r="A4673" s="1" t="s">
        <v>4672</v>
      </c>
      <c r="B4673">
        <v>431.25</v>
      </c>
      <c r="C4673">
        <v>20.531590000000001</v>
      </c>
      <c r="D4673">
        <v>63</v>
      </c>
      <c r="E4673">
        <v>0</v>
      </c>
      <c r="F4673">
        <v>0</v>
      </c>
      <c r="G4673">
        <v>10</v>
      </c>
      <c r="H4673" t="s">
        <v>12132</v>
      </c>
      <c r="I4673">
        <v>538.6875</v>
      </c>
      <c r="J4673" s="3">
        <f t="shared" si="72"/>
        <v>43746.860821041664</v>
      </c>
    </row>
    <row r="4674" spans="1:10" x14ac:dyDescent="0.25">
      <c r="A4674" s="1" t="s">
        <v>4673</v>
      </c>
      <c r="B4674">
        <v>393.75</v>
      </c>
      <c r="C4674">
        <v>20.584240000000001</v>
      </c>
      <c r="D4674">
        <v>63</v>
      </c>
      <c r="E4674">
        <v>0</v>
      </c>
      <c r="F4674">
        <v>0</v>
      </c>
      <c r="G4674">
        <v>19</v>
      </c>
      <c r="H4674" t="s">
        <v>12133</v>
      </c>
      <c r="I4674">
        <v>526.6875</v>
      </c>
      <c r="J4674" s="3">
        <f t="shared" si="72"/>
        <v>43746.860904733789</v>
      </c>
    </row>
    <row r="4675" spans="1:10" x14ac:dyDescent="0.25">
      <c r="A4675" s="1" t="s">
        <v>4674</v>
      </c>
      <c r="B4675">
        <v>393.75</v>
      </c>
      <c r="C4675">
        <v>20.531590000000001</v>
      </c>
      <c r="D4675">
        <v>64</v>
      </c>
      <c r="E4675">
        <v>0</v>
      </c>
      <c r="F4675">
        <v>0</v>
      </c>
      <c r="G4675">
        <v>3</v>
      </c>
      <c r="H4675" t="s">
        <v>12134</v>
      </c>
      <c r="I4675">
        <v>526.5</v>
      </c>
      <c r="J4675" s="3">
        <f t="shared" ref="J4675:J4738" si="73">(H4675/86400000)+25569+(7/24)</f>
        <v>43746.860988067128</v>
      </c>
    </row>
    <row r="4676" spans="1:10" x14ac:dyDescent="0.25">
      <c r="A4676" s="1" t="s">
        <v>4675</v>
      </c>
      <c r="B4676">
        <v>393.75</v>
      </c>
      <c r="C4676">
        <v>20.584240000000001</v>
      </c>
      <c r="D4676">
        <v>66</v>
      </c>
      <c r="E4676">
        <v>0</v>
      </c>
      <c r="F4676">
        <v>0</v>
      </c>
      <c r="G4676">
        <v>9</v>
      </c>
      <c r="H4676" t="s">
        <v>12135</v>
      </c>
      <c r="I4676">
        <v>526.6875</v>
      </c>
      <c r="J4676" s="3">
        <f t="shared" si="73"/>
        <v>43746.861082962962</v>
      </c>
    </row>
    <row r="4677" spans="1:10" x14ac:dyDescent="0.25">
      <c r="A4677" s="1" t="s">
        <v>4676</v>
      </c>
      <c r="B4677">
        <v>393.75</v>
      </c>
      <c r="C4677">
        <v>20.584240000000001</v>
      </c>
      <c r="D4677">
        <v>65</v>
      </c>
      <c r="E4677">
        <v>0</v>
      </c>
      <c r="F4677">
        <v>0</v>
      </c>
      <c r="G4677">
        <v>13</v>
      </c>
      <c r="H4677" t="s">
        <v>12136</v>
      </c>
      <c r="I4677">
        <v>526.6875</v>
      </c>
      <c r="J4677" s="3">
        <f t="shared" si="73"/>
        <v>43746.861166886571</v>
      </c>
    </row>
    <row r="4678" spans="1:10" x14ac:dyDescent="0.25">
      <c r="A4678" s="1" t="s">
        <v>4677</v>
      </c>
      <c r="B4678">
        <v>393.75</v>
      </c>
      <c r="C4678">
        <v>20.584240000000001</v>
      </c>
      <c r="D4678">
        <v>65</v>
      </c>
      <c r="E4678">
        <v>0</v>
      </c>
      <c r="F4678">
        <v>0</v>
      </c>
      <c r="G4678">
        <v>5</v>
      </c>
      <c r="H4678" t="s">
        <v>12137</v>
      </c>
      <c r="I4678">
        <v>526.6875</v>
      </c>
      <c r="J4678" s="3">
        <f t="shared" si="73"/>
        <v>43746.861250439812</v>
      </c>
    </row>
    <row r="4679" spans="1:10" x14ac:dyDescent="0.25">
      <c r="A4679" s="1" t="s">
        <v>4678</v>
      </c>
      <c r="B4679">
        <v>393.75</v>
      </c>
      <c r="C4679">
        <v>20.584240000000001</v>
      </c>
      <c r="D4679">
        <v>65</v>
      </c>
      <c r="E4679">
        <v>0</v>
      </c>
      <c r="F4679">
        <v>0</v>
      </c>
      <c r="G4679">
        <v>11</v>
      </c>
      <c r="H4679" t="s">
        <v>12138</v>
      </c>
      <c r="I4679">
        <v>526.5</v>
      </c>
      <c r="J4679" s="3">
        <f t="shared" si="73"/>
        <v>43746.861333900459</v>
      </c>
    </row>
    <row r="4680" spans="1:10" x14ac:dyDescent="0.25">
      <c r="A4680" s="1" t="s">
        <v>4679</v>
      </c>
      <c r="B4680">
        <v>393.75</v>
      </c>
      <c r="C4680">
        <v>20.531590000000001</v>
      </c>
      <c r="D4680">
        <v>65</v>
      </c>
      <c r="E4680">
        <v>0</v>
      </c>
      <c r="F4680">
        <v>0</v>
      </c>
      <c r="G4680">
        <v>2</v>
      </c>
      <c r="H4680" t="s">
        <v>12139</v>
      </c>
      <c r="I4680">
        <v>526.6875</v>
      </c>
      <c r="J4680" s="3">
        <f t="shared" si="73"/>
        <v>43746.861417488421</v>
      </c>
    </row>
    <row r="4681" spans="1:10" x14ac:dyDescent="0.25">
      <c r="A4681" s="1" t="s">
        <v>4680</v>
      </c>
      <c r="B4681">
        <v>393.75</v>
      </c>
      <c r="C4681">
        <v>20.531590000000001</v>
      </c>
      <c r="D4681">
        <v>65</v>
      </c>
      <c r="E4681">
        <v>0</v>
      </c>
      <c r="F4681">
        <v>0</v>
      </c>
      <c r="G4681">
        <v>12</v>
      </c>
      <c r="H4681" t="s">
        <v>12140</v>
      </c>
      <c r="I4681">
        <v>526.6875</v>
      </c>
      <c r="J4681" s="3">
        <f t="shared" si="73"/>
        <v>43746.861501018517</v>
      </c>
    </row>
    <row r="4682" spans="1:10" x14ac:dyDescent="0.25">
      <c r="A4682" s="1" t="s">
        <v>4681</v>
      </c>
      <c r="B4682">
        <v>412.5</v>
      </c>
      <c r="C4682">
        <v>20.531590000000001</v>
      </c>
      <c r="D4682">
        <v>65</v>
      </c>
      <c r="E4682">
        <v>0</v>
      </c>
      <c r="F4682">
        <v>0</v>
      </c>
      <c r="G4682">
        <v>7</v>
      </c>
      <c r="H4682" t="s">
        <v>12141</v>
      </c>
      <c r="I4682">
        <v>532.125</v>
      </c>
      <c r="J4682" s="3">
        <f t="shared" si="73"/>
        <v>43746.861572546295</v>
      </c>
    </row>
    <row r="4683" spans="1:10" x14ac:dyDescent="0.25">
      <c r="A4683" s="1" t="s">
        <v>4682</v>
      </c>
      <c r="B4683">
        <v>393.75</v>
      </c>
      <c r="C4683">
        <v>20.478950000000001</v>
      </c>
      <c r="D4683">
        <v>64</v>
      </c>
      <c r="E4683">
        <v>0</v>
      </c>
      <c r="F4683">
        <v>0</v>
      </c>
      <c r="G4683">
        <v>7</v>
      </c>
      <c r="H4683" t="s">
        <v>12142</v>
      </c>
      <c r="I4683">
        <v>526.6875</v>
      </c>
      <c r="J4683" s="3">
        <f t="shared" si="73"/>
        <v>43746.861656006942</v>
      </c>
    </row>
    <row r="4684" spans="1:10" x14ac:dyDescent="0.25">
      <c r="A4684" s="1" t="s">
        <v>4683</v>
      </c>
      <c r="B4684">
        <v>393.75</v>
      </c>
      <c r="C4684">
        <v>20.531590000000001</v>
      </c>
      <c r="D4684">
        <v>65</v>
      </c>
      <c r="E4684">
        <v>0</v>
      </c>
      <c r="F4684">
        <v>0</v>
      </c>
      <c r="G4684">
        <v>9</v>
      </c>
      <c r="H4684" t="s">
        <v>12143</v>
      </c>
      <c r="I4684">
        <v>526.5</v>
      </c>
      <c r="J4684" s="3">
        <f t="shared" si="73"/>
        <v>43746.861727754622</v>
      </c>
    </row>
    <row r="4685" spans="1:10" x14ac:dyDescent="0.25">
      <c r="A4685" s="1" t="s">
        <v>4684</v>
      </c>
      <c r="B4685">
        <v>393.75</v>
      </c>
      <c r="C4685">
        <v>20.584240000000001</v>
      </c>
      <c r="D4685">
        <v>65</v>
      </c>
      <c r="E4685">
        <v>0</v>
      </c>
      <c r="F4685">
        <v>0</v>
      </c>
      <c r="G4685">
        <v>7</v>
      </c>
      <c r="H4685" t="s">
        <v>12144</v>
      </c>
      <c r="I4685">
        <v>526.6875</v>
      </c>
      <c r="J4685" s="3">
        <f t="shared" si="73"/>
        <v>43746.861799062499</v>
      </c>
    </row>
    <row r="4686" spans="1:10" x14ac:dyDescent="0.25">
      <c r="A4686" s="1" t="s">
        <v>4685</v>
      </c>
      <c r="B4686">
        <v>393.75</v>
      </c>
      <c r="C4686">
        <v>20.584240000000001</v>
      </c>
      <c r="D4686">
        <v>66</v>
      </c>
      <c r="E4686">
        <v>0</v>
      </c>
      <c r="F4686">
        <v>0</v>
      </c>
      <c r="G4686">
        <v>9</v>
      </c>
      <c r="H4686" t="s">
        <v>12145</v>
      </c>
      <c r="I4686">
        <v>526.6875</v>
      </c>
      <c r="J4686" s="3">
        <f t="shared" si="73"/>
        <v>43746.861882499994</v>
      </c>
    </row>
    <row r="4687" spans="1:10" x14ac:dyDescent="0.25">
      <c r="A4687" s="1" t="s">
        <v>4686</v>
      </c>
      <c r="B4687">
        <v>393.75</v>
      </c>
      <c r="C4687">
        <v>20.584240000000001</v>
      </c>
      <c r="D4687">
        <v>67</v>
      </c>
      <c r="E4687">
        <v>0</v>
      </c>
      <c r="F4687">
        <v>0</v>
      </c>
      <c r="G4687">
        <v>10</v>
      </c>
      <c r="H4687" t="s">
        <v>12146</v>
      </c>
      <c r="I4687">
        <v>526.6875</v>
      </c>
      <c r="J4687" s="3">
        <f t="shared" si="73"/>
        <v>43746.861954155094</v>
      </c>
    </row>
    <row r="4688" spans="1:10" x14ac:dyDescent="0.25">
      <c r="A4688" s="1" t="s">
        <v>4687</v>
      </c>
      <c r="B4688">
        <v>393.75</v>
      </c>
      <c r="C4688">
        <v>20.584240000000001</v>
      </c>
      <c r="D4688">
        <v>66</v>
      </c>
      <c r="E4688">
        <v>0</v>
      </c>
      <c r="F4688">
        <v>0</v>
      </c>
      <c r="G4688">
        <v>8</v>
      </c>
      <c r="H4688" t="s">
        <v>12147</v>
      </c>
      <c r="I4688">
        <v>526.6875</v>
      </c>
      <c r="J4688" s="3">
        <f t="shared" si="73"/>
        <v>43746.862037592589</v>
      </c>
    </row>
    <row r="4689" spans="1:10" x14ac:dyDescent="0.25">
      <c r="A4689" s="1" t="s">
        <v>4688</v>
      </c>
      <c r="B4689">
        <v>393.75</v>
      </c>
      <c r="C4689">
        <v>20.584240000000001</v>
      </c>
      <c r="D4689">
        <v>67</v>
      </c>
      <c r="E4689">
        <v>0</v>
      </c>
      <c r="F4689">
        <v>0</v>
      </c>
      <c r="G4689">
        <v>16</v>
      </c>
      <c r="H4689" t="s">
        <v>12148</v>
      </c>
      <c r="I4689">
        <v>526.6875</v>
      </c>
      <c r="J4689" s="3">
        <f t="shared" si="73"/>
        <v>43746.862121157406</v>
      </c>
    </row>
    <row r="4690" spans="1:10" x14ac:dyDescent="0.25">
      <c r="A4690" s="1" t="s">
        <v>4689</v>
      </c>
      <c r="B4690">
        <v>393.75</v>
      </c>
      <c r="C4690">
        <v>20.584240000000001</v>
      </c>
      <c r="D4690">
        <v>65</v>
      </c>
      <c r="E4690">
        <v>0</v>
      </c>
      <c r="F4690">
        <v>0</v>
      </c>
      <c r="G4690">
        <v>11</v>
      </c>
      <c r="H4690" t="s">
        <v>12149</v>
      </c>
      <c r="I4690">
        <v>526.6875</v>
      </c>
      <c r="J4690" s="3">
        <f t="shared" si="73"/>
        <v>43746.862204722223</v>
      </c>
    </row>
    <row r="4691" spans="1:10" x14ac:dyDescent="0.25">
      <c r="A4691" s="1" t="s">
        <v>4690</v>
      </c>
      <c r="B4691">
        <v>393.75</v>
      </c>
      <c r="C4691">
        <v>20.584240000000001</v>
      </c>
      <c r="D4691">
        <v>66</v>
      </c>
      <c r="E4691">
        <v>0</v>
      </c>
      <c r="F4691">
        <v>0</v>
      </c>
      <c r="G4691">
        <v>9</v>
      </c>
      <c r="H4691" t="s">
        <v>12150</v>
      </c>
      <c r="I4691">
        <v>526.6875</v>
      </c>
      <c r="J4691" s="3">
        <f t="shared" si="73"/>
        <v>43746.862276134256</v>
      </c>
    </row>
    <row r="4692" spans="1:10" x14ac:dyDescent="0.25">
      <c r="A4692" s="1" t="s">
        <v>4691</v>
      </c>
      <c r="B4692">
        <v>393.75</v>
      </c>
      <c r="C4692">
        <v>20.531590000000001</v>
      </c>
      <c r="D4692">
        <v>64</v>
      </c>
      <c r="E4692">
        <v>0</v>
      </c>
      <c r="F4692">
        <v>0</v>
      </c>
      <c r="G4692">
        <v>18</v>
      </c>
      <c r="H4692" t="s">
        <v>12151</v>
      </c>
      <c r="I4692">
        <v>526.5</v>
      </c>
      <c r="J4692" s="3">
        <f t="shared" si="73"/>
        <v>43746.86236288194</v>
      </c>
    </row>
    <row r="4693" spans="1:10" x14ac:dyDescent="0.25">
      <c r="A4693" s="1" t="s">
        <v>4692</v>
      </c>
      <c r="B4693">
        <v>393.75</v>
      </c>
      <c r="C4693">
        <v>20.531590000000001</v>
      </c>
      <c r="D4693">
        <v>67</v>
      </c>
      <c r="E4693">
        <v>0</v>
      </c>
      <c r="F4693">
        <v>0</v>
      </c>
      <c r="G4693">
        <v>4</v>
      </c>
      <c r="H4693" t="s">
        <v>12152</v>
      </c>
      <c r="I4693">
        <v>526.6875</v>
      </c>
      <c r="J4693" s="3">
        <f t="shared" si="73"/>
        <v>43746.86244315972</v>
      </c>
    </row>
    <row r="4694" spans="1:10" x14ac:dyDescent="0.25">
      <c r="A4694" s="1" t="s">
        <v>4693</v>
      </c>
      <c r="B4694">
        <v>393.75</v>
      </c>
      <c r="C4694">
        <v>20.584240000000001</v>
      </c>
      <c r="D4694">
        <v>68</v>
      </c>
      <c r="E4694">
        <v>0</v>
      </c>
      <c r="F4694">
        <v>0</v>
      </c>
      <c r="G4694">
        <v>8</v>
      </c>
      <c r="H4694" t="s">
        <v>12153</v>
      </c>
      <c r="I4694">
        <v>526.6875</v>
      </c>
      <c r="J4694" s="3">
        <f t="shared" si="73"/>
        <v>43746.862526712961</v>
      </c>
    </row>
    <row r="4695" spans="1:10" x14ac:dyDescent="0.25">
      <c r="A4695" s="1" t="s">
        <v>4694</v>
      </c>
      <c r="B4695">
        <v>393.75</v>
      </c>
      <c r="C4695">
        <v>20.531590000000001</v>
      </c>
      <c r="D4695">
        <v>68</v>
      </c>
      <c r="E4695">
        <v>0</v>
      </c>
      <c r="F4695">
        <v>0</v>
      </c>
      <c r="G4695">
        <v>13</v>
      </c>
      <c r="H4695" t="s">
        <v>12154</v>
      </c>
      <c r="I4695">
        <v>526.6875</v>
      </c>
      <c r="J4695" s="3">
        <f t="shared" si="73"/>
        <v>43746.86262630787</v>
      </c>
    </row>
    <row r="4696" spans="1:10" x14ac:dyDescent="0.25">
      <c r="A4696" s="1" t="s">
        <v>4695</v>
      </c>
      <c r="B4696">
        <v>393.75</v>
      </c>
      <c r="C4696">
        <v>20.478950000000001</v>
      </c>
      <c r="D4696">
        <v>67</v>
      </c>
      <c r="E4696">
        <v>0</v>
      </c>
      <c r="F4696">
        <v>0</v>
      </c>
      <c r="G4696">
        <v>11</v>
      </c>
      <c r="H4696" t="s">
        <v>12155</v>
      </c>
      <c r="I4696">
        <v>526.6875</v>
      </c>
      <c r="J4696" s="3">
        <f t="shared" si="73"/>
        <v>43746.862705497682</v>
      </c>
    </row>
    <row r="4697" spans="1:10" x14ac:dyDescent="0.25">
      <c r="A4697" s="1" t="s">
        <v>4696</v>
      </c>
      <c r="B4697">
        <v>393.75</v>
      </c>
      <c r="C4697">
        <v>20.531590000000001</v>
      </c>
      <c r="D4697">
        <v>68</v>
      </c>
      <c r="E4697">
        <v>0</v>
      </c>
      <c r="F4697">
        <v>0</v>
      </c>
      <c r="G4697">
        <v>12</v>
      </c>
      <c r="H4697" t="s">
        <v>12156</v>
      </c>
      <c r="I4697">
        <v>526.6875</v>
      </c>
      <c r="J4697" s="3">
        <f t="shared" si="73"/>
        <v>43746.862777013892</v>
      </c>
    </row>
    <row r="4698" spans="1:10" x14ac:dyDescent="0.25">
      <c r="A4698" s="1" t="s">
        <v>4697</v>
      </c>
      <c r="B4698">
        <v>412.5</v>
      </c>
      <c r="C4698">
        <v>20.584240000000001</v>
      </c>
      <c r="D4698">
        <v>69</v>
      </c>
      <c r="E4698">
        <v>0</v>
      </c>
      <c r="F4698">
        <v>0</v>
      </c>
      <c r="G4698">
        <v>6</v>
      </c>
      <c r="H4698" t="s">
        <v>12157</v>
      </c>
      <c r="I4698">
        <v>532.3125</v>
      </c>
      <c r="J4698" s="3">
        <f t="shared" si="73"/>
        <v>43746.862860231478</v>
      </c>
    </row>
    <row r="4699" spans="1:10" x14ac:dyDescent="0.25">
      <c r="A4699" s="1" t="s">
        <v>4698</v>
      </c>
      <c r="B4699">
        <v>393.75</v>
      </c>
      <c r="C4699">
        <v>20.531590000000001</v>
      </c>
      <c r="D4699">
        <v>68</v>
      </c>
      <c r="E4699">
        <v>0</v>
      </c>
      <c r="F4699">
        <v>0</v>
      </c>
      <c r="G4699">
        <v>14</v>
      </c>
      <c r="H4699" t="s">
        <v>12158</v>
      </c>
      <c r="I4699">
        <v>526.6875</v>
      </c>
      <c r="J4699" s="3">
        <f t="shared" si="73"/>
        <v>43746.86293210648</v>
      </c>
    </row>
    <row r="4700" spans="1:10" x14ac:dyDescent="0.25">
      <c r="A4700" s="1" t="s">
        <v>4699</v>
      </c>
      <c r="B4700">
        <v>393.75</v>
      </c>
      <c r="C4700">
        <v>20.584240000000001</v>
      </c>
      <c r="D4700">
        <v>64</v>
      </c>
      <c r="E4700">
        <v>0</v>
      </c>
      <c r="F4700">
        <v>0</v>
      </c>
      <c r="G4700">
        <v>5</v>
      </c>
      <c r="H4700" t="s">
        <v>12159</v>
      </c>
      <c r="I4700">
        <v>526.6875</v>
      </c>
      <c r="J4700" s="3">
        <f t="shared" si="73"/>
        <v>43746.863003645827</v>
      </c>
    </row>
    <row r="4701" spans="1:10" x14ac:dyDescent="0.25">
      <c r="A4701" s="1" t="s">
        <v>4700</v>
      </c>
      <c r="B4701">
        <v>393.75</v>
      </c>
      <c r="C4701">
        <v>20.531590000000001</v>
      </c>
      <c r="D4701">
        <v>65</v>
      </c>
      <c r="E4701">
        <v>0</v>
      </c>
      <c r="F4701">
        <v>0</v>
      </c>
      <c r="G4701">
        <v>7</v>
      </c>
      <c r="H4701" t="s">
        <v>12160</v>
      </c>
      <c r="I4701">
        <v>526.6875</v>
      </c>
      <c r="J4701" s="3">
        <f t="shared" si="73"/>
        <v>43746.863087060185</v>
      </c>
    </row>
    <row r="4702" spans="1:10" x14ac:dyDescent="0.25">
      <c r="A4702" s="1" t="s">
        <v>4701</v>
      </c>
      <c r="B4702">
        <v>393.75</v>
      </c>
      <c r="C4702">
        <v>20.584240000000001</v>
      </c>
      <c r="D4702">
        <v>65</v>
      </c>
      <c r="E4702">
        <v>0</v>
      </c>
      <c r="F4702">
        <v>0</v>
      </c>
      <c r="G4702">
        <v>18</v>
      </c>
      <c r="H4702" t="s">
        <v>12161</v>
      </c>
      <c r="I4702">
        <v>526.5</v>
      </c>
      <c r="J4702" s="3">
        <f t="shared" si="73"/>
        <v>43746.86315871527</v>
      </c>
    </row>
    <row r="4703" spans="1:10" x14ac:dyDescent="0.25">
      <c r="A4703" s="1" t="s">
        <v>4702</v>
      </c>
      <c r="B4703">
        <v>393.75</v>
      </c>
      <c r="C4703">
        <v>20.584240000000001</v>
      </c>
      <c r="D4703">
        <v>65</v>
      </c>
      <c r="E4703">
        <v>0</v>
      </c>
      <c r="F4703">
        <v>0</v>
      </c>
      <c r="G4703">
        <v>0</v>
      </c>
      <c r="H4703" t="s">
        <v>12162</v>
      </c>
      <c r="I4703">
        <v>526.6875</v>
      </c>
      <c r="J4703" s="3">
        <f t="shared" si="73"/>
        <v>43746.863230138886</v>
      </c>
    </row>
    <row r="4704" spans="1:10" x14ac:dyDescent="0.25">
      <c r="A4704" s="1" t="s">
        <v>4703</v>
      </c>
      <c r="B4704">
        <v>393.75</v>
      </c>
      <c r="C4704">
        <v>20.531590000000001</v>
      </c>
      <c r="D4704">
        <v>69</v>
      </c>
      <c r="E4704">
        <v>0</v>
      </c>
      <c r="F4704">
        <v>0</v>
      </c>
      <c r="G4704">
        <v>0</v>
      </c>
      <c r="H4704" t="s">
        <v>12163</v>
      </c>
      <c r="I4704">
        <v>526.6875</v>
      </c>
      <c r="J4704" s="3">
        <f t="shared" si="73"/>
        <v>43746.86330178241</v>
      </c>
    </row>
    <row r="4705" spans="1:10" x14ac:dyDescent="0.25">
      <c r="A4705" s="1" t="s">
        <v>4704</v>
      </c>
      <c r="B4705">
        <v>412.5</v>
      </c>
      <c r="C4705">
        <v>20.531590000000001</v>
      </c>
      <c r="D4705">
        <v>69</v>
      </c>
      <c r="E4705">
        <v>0</v>
      </c>
      <c r="F4705">
        <v>0</v>
      </c>
      <c r="G4705">
        <v>8</v>
      </c>
      <c r="H4705" t="s">
        <v>12164</v>
      </c>
      <c r="I4705">
        <v>532.5</v>
      </c>
      <c r="J4705" s="3">
        <f t="shared" si="73"/>
        <v>43746.863373425927</v>
      </c>
    </row>
    <row r="4706" spans="1:10" x14ac:dyDescent="0.25">
      <c r="A4706" s="1" t="s">
        <v>4705</v>
      </c>
      <c r="B4706">
        <v>393.75</v>
      </c>
      <c r="C4706">
        <v>20.584240000000001</v>
      </c>
      <c r="D4706">
        <v>69</v>
      </c>
      <c r="E4706">
        <v>0</v>
      </c>
      <c r="F4706">
        <v>0</v>
      </c>
      <c r="G4706">
        <v>12</v>
      </c>
      <c r="H4706" t="s">
        <v>12165</v>
      </c>
      <c r="I4706">
        <v>526.6875</v>
      </c>
      <c r="J4706" s="3">
        <f t="shared" si="73"/>
        <v>43746.863445069444</v>
      </c>
    </row>
    <row r="4707" spans="1:10" x14ac:dyDescent="0.25">
      <c r="A4707" s="1" t="s">
        <v>4706</v>
      </c>
      <c r="B4707">
        <v>393.75</v>
      </c>
      <c r="C4707">
        <v>20.584240000000001</v>
      </c>
      <c r="D4707">
        <v>68</v>
      </c>
      <c r="E4707">
        <v>0</v>
      </c>
      <c r="F4707">
        <v>0</v>
      </c>
      <c r="G4707">
        <v>2</v>
      </c>
      <c r="H4707" t="s">
        <v>12166</v>
      </c>
      <c r="I4707">
        <v>526.6875</v>
      </c>
      <c r="J4707" s="3">
        <f t="shared" si="73"/>
        <v>43746.863528518516</v>
      </c>
    </row>
    <row r="4708" spans="1:10" x14ac:dyDescent="0.25">
      <c r="A4708" s="1" t="s">
        <v>4707</v>
      </c>
      <c r="B4708">
        <v>393.75</v>
      </c>
      <c r="C4708">
        <v>20.531590000000001</v>
      </c>
      <c r="D4708">
        <v>67</v>
      </c>
      <c r="E4708">
        <v>0</v>
      </c>
      <c r="F4708">
        <v>0</v>
      </c>
      <c r="G4708">
        <v>6</v>
      </c>
      <c r="H4708" t="s">
        <v>12167</v>
      </c>
      <c r="I4708">
        <v>526.6875</v>
      </c>
      <c r="J4708" s="3">
        <f t="shared" si="73"/>
        <v>43746.863612083333</v>
      </c>
    </row>
    <row r="4709" spans="1:10" x14ac:dyDescent="0.25">
      <c r="A4709" s="1" t="s">
        <v>4708</v>
      </c>
      <c r="B4709">
        <v>393.75</v>
      </c>
      <c r="C4709">
        <v>20.531590000000001</v>
      </c>
      <c r="D4709">
        <v>67</v>
      </c>
      <c r="E4709">
        <v>0</v>
      </c>
      <c r="F4709">
        <v>0</v>
      </c>
      <c r="G4709">
        <v>3</v>
      </c>
      <c r="H4709" t="s">
        <v>12168</v>
      </c>
      <c r="I4709">
        <v>526.6875</v>
      </c>
      <c r="J4709" s="3">
        <f t="shared" si="73"/>
        <v>43746.863683495372</v>
      </c>
    </row>
    <row r="4710" spans="1:10" x14ac:dyDescent="0.25">
      <c r="A4710" s="1" t="s">
        <v>4709</v>
      </c>
      <c r="B4710">
        <v>393.75</v>
      </c>
      <c r="C4710">
        <v>20.531590000000001</v>
      </c>
      <c r="D4710">
        <v>67</v>
      </c>
      <c r="E4710">
        <v>0</v>
      </c>
      <c r="F4710">
        <v>0</v>
      </c>
      <c r="G4710">
        <v>9</v>
      </c>
      <c r="H4710" t="s">
        <v>12169</v>
      </c>
      <c r="I4710">
        <v>526.6875</v>
      </c>
      <c r="J4710" s="3">
        <f t="shared" si="73"/>
        <v>43746.863755104168</v>
      </c>
    </row>
    <row r="4711" spans="1:10" x14ac:dyDescent="0.25">
      <c r="A4711" s="1" t="s">
        <v>4710</v>
      </c>
      <c r="B4711">
        <v>393.75</v>
      </c>
      <c r="C4711">
        <v>20.531590000000001</v>
      </c>
      <c r="D4711">
        <v>68</v>
      </c>
      <c r="E4711">
        <v>0</v>
      </c>
      <c r="F4711">
        <v>0</v>
      </c>
      <c r="G4711">
        <v>5</v>
      </c>
      <c r="H4711" t="s">
        <v>12170</v>
      </c>
      <c r="I4711">
        <v>526.5</v>
      </c>
      <c r="J4711" s="3">
        <f t="shared" si="73"/>
        <v>43746.863838229161</v>
      </c>
    </row>
    <row r="4712" spans="1:10" x14ac:dyDescent="0.25">
      <c r="A4712" s="1" t="s">
        <v>4711</v>
      </c>
      <c r="B4712">
        <v>393.75</v>
      </c>
      <c r="C4712">
        <v>20.584240000000001</v>
      </c>
      <c r="D4712">
        <v>68</v>
      </c>
      <c r="E4712">
        <v>0</v>
      </c>
      <c r="F4712">
        <v>0</v>
      </c>
      <c r="G4712">
        <v>8</v>
      </c>
      <c r="H4712" t="s">
        <v>12171</v>
      </c>
      <c r="I4712">
        <v>526.6875</v>
      </c>
      <c r="J4712" s="3">
        <f t="shared" si="73"/>
        <v>43746.863912025459</v>
      </c>
    </row>
    <row r="4713" spans="1:10" x14ac:dyDescent="0.25">
      <c r="A4713" s="1" t="s">
        <v>4712</v>
      </c>
      <c r="B4713">
        <v>393.75</v>
      </c>
      <c r="C4713">
        <v>20.531590000000001</v>
      </c>
      <c r="D4713">
        <v>67</v>
      </c>
      <c r="E4713">
        <v>0</v>
      </c>
      <c r="F4713">
        <v>0</v>
      </c>
      <c r="G4713">
        <v>7</v>
      </c>
      <c r="H4713" t="s">
        <v>12172</v>
      </c>
      <c r="I4713">
        <v>526.6875</v>
      </c>
      <c r="J4713" s="3">
        <f t="shared" si="73"/>
        <v>43746.863993576386</v>
      </c>
    </row>
    <row r="4714" spans="1:10" x14ac:dyDescent="0.25">
      <c r="A4714" s="1" t="s">
        <v>4713</v>
      </c>
      <c r="B4714">
        <v>393.75</v>
      </c>
      <c r="C4714">
        <v>20.531590000000001</v>
      </c>
      <c r="D4714">
        <v>67</v>
      </c>
      <c r="E4714">
        <v>0</v>
      </c>
      <c r="F4714">
        <v>0</v>
      </c>
      <c r="G4714">
        <v>4</v>
      </c>
      <c r="H4714" t="s">
        <v>12173</v>
      </c>
      <c r="I4714">
        <v>526.6875</v>
      </c>
      <c r="J4714" s="3">
        <f t="shared" si="73"/>
        <v>43746.864065196758</v>
      </c>
    </row>
    <row r="4715" spans="1:10" x14ac:dyDescent="0.25">
      <c r="A4715" s="1" t="s">
        <v>4714</v>
      </c>
      <c r="B4715">
        <v>393.75</v>
      </c>
      <c r="C4715">
        <v>20.531590000000001</v>
      </c>
      <c r="D4715">
        <v>67</v>
      </c>
      <c r="E4715">
        <v>0</v>
      </c>
      <c r="F4715">
        <v>0</v>
      </c>
      <c r="G4715">
        <v>4</v>
      </c>
      <c r="H4715" t="s">
        <v>12174</v>
      </c>
      <c r="I4715">
        <v>526.6875</v>
      </c>
      <c r="J4715" s="3">
        <f t="shared" si="73"/>
        <v>43746.864148645829</v>
      </c>
    </row>
    <row r="4716" spans="1:10" x14ac:dyDescent="0.25">
      <c r="A4716" s="1" t="s">
        <v>4715</v>
      </c>
      <c r="B4716">
        <v>393.75</v>
      </c>
      <c r="C4716">
        <v>20.531590000000001</v>
      </c>
      <c r="D4716">
        <v>67</v>
      </c>
      <c r="E4716">
        <v>0</v>
      </c>
      <c r="F4716">
        <v>0</v>
      </c>
      <c r="G4716">
        <v>9</v>
      </c>
      <c r="H4716" t="s">
        <v>12175</v>
      </c>
      <c r="I4716">
        <v>526.6875</v>
      </c>
      <c r="J4716" s="3">
        <f t="shared" si="73"/>
        <v>43746.864231759253</v>
      </c>
    </row>
    <row r="4717" spans="1:10" x14ac:dyDescent="0.25">
      <c r="A4717" s="1" t="s">
        <v>4716</v>
      </c>
      <c r="B4717">
        <v>412.5</v>
      </c>
      <c r="C4717">
        <v>20.531590000000001</v>
      </c>
      <c r="D4717">
        <v>67</v>
      </c>
      <c r="E4717">
        <v>0</v>
      </c>
      <c r="F4717">
        <v>0</v>
      </c>
      <c r="G4717">
        <v>6</v>
      </c>
      <c r="H4717" t="s">
        <v>12176</v>
      </c>
      <c r="I4717">
        <v>532.3125</v>
      </c>
      <c r="J4717" s="3">
        <f t="shared" si="73"/>
        <v>43746.864315775463</v>
      </c>
    </row>
    <row r="4718" spans="1:10" x14ac:dyDescent="0.25">
      <c r="A4718" s="1" t="s">
        <v>4717</v>
      </c>
      <c r="B4718">
        <v>393.75</v>
      </c>
      <c r="C4718">
        <v>20.584240000000001</v>
      </c>
      <c r="D4718">
        <v>67</v>
      </c>
      <c r="E4718">
        <v>0</v>
      </c>
      <c r="F4718">
        <v>0</v>
      </c>
      <c r="G4718">
        <v>3</v>
      </c>
      <c r="H4718" t="s">
        <v>12177</v>
      </c>
      <c r="I4718">
        <v>526.6875</v>
      </c>
      <c r="J4718" s="3">
        <f t="shared" si="73"/>
        <v>43746.864399224534</v>
      </c>
    </row>
    <row r="4719" spans="1:10" x14ac:dyDescent="0.25">
      <c r="A4719" s="1" t="s">
        <v>4718</v>
      </c>
      <c r="B4719">
        <v>393.75</v>
      </c>
      <c r="C4719">
        <v>20.531590000000001</v>
      </c>
      <c r="D4719">
        <v>67</v>
      </c>
      <c r="E4719">
        <v>0</v>
      </c>
      <c r="F4719">
        <v>0</v>
      </c>
      <c r="G4719">
        <v>11</v>
      </c>
      <c r="H4719" t="s">
        <v>12178</v>
      </c>
      <c r="I4719">
        <v>526.6875</v>
      </c>
      <c r="J4719" s="3">
        <f t="shared" si="73"/>
        <v>43746.864482442128</v>
      </c>
    </row>
    <row r="4720" spans="1:10" x14ac:dyDescent="0.25">
      <c r="A4720" s="1" t="s">
        <v>4719</v>
      </c>
      <c r="B4720">
        <v>393.75</v>
      </c>
      <c r="C4720">
        <v>20.531590000000001</v>
      </c>
      <c r="D4720">
        <v>67</v>
      </c>
      <c r="E4720">
        <v>0</v>
      </c>
      <c r="F4720">
        <v>0</v>
      </c>
      <c r="G4720">
        <v>6</v>
      </c>
      <c r="H4720" t="s">
        <v>12179</v>
      </c>
      <c r="I4720">
        <v>526.6875</v>
      </c>
      <c r="J4720" s="3">
        <f t="shared" si="73"/>
        <v>43746.864554178239</v>
      </c>
    </row>
    <row r="4721" spans="1:10" x14ac:dyDescent="0.25">
      <c r="A4721" s="1" t="s">
        <v>4720</v>
      </c>
      <c r="B4721">
        <v>393.75</v>
      </c>
      <c r="C4721">
        <v>20.584240000000001</v>
      </c>
      <c r="D4721">
        <v>67</v>
      </c>
      <c r="E4721">
        <v>0</v>
      </c>
      <c r="F4721">
        <v>0</v>
      </c>
      <c r="G4721">
        <v>5</v>
      </c>
      <c r="H4721" t="s">
        <v>12180</v>
      </c>
      <c r="I4721">
        <v>526.6875</v>
      </c>
      <c r="J4721" s="3">
        <f t="shared" si="73"/>
        <v>43746.864637766201</v>
      </c>
    </row>
    <row r="4722" spans="1:10" x14ac:dyDescent="0.25">
      <c r="A4722" s="1" t="s">
        <v>4721</v>
      </c>
      <c r="B4722">
        <v>393.75</v>
      </c>
      <c r="C4722">
        <v>20.531590000000001</v>
      </c>
      <c r="D4722">
        <v>67</v>
      </c>
      <c r="E4722">
        <v>0</v>
      </c>
      <c r="F4722">
        <v>0</v>
      </c>
      <c r="G4722">
        <v>7</v>
      </c>
      <c r="H4722" t="s">
        <v>12181</v>
      </c>
      <c r="I4722">
        <v>526.6875</v>
      </c>
      <c r="J4722" s="3">
        <f t="shared" si="73"/>
        <v>43746.8647093287</v>
      </c>
    </row>
    <row r="4723" spans="1:10" x14ac:dyDescent="0.25">
      <c r="A4723" s="1" t="s">
        <v>4722</v>
      </c>
      <c r="B4723">
        <v>393.75</v>
      </c>
      <c r="C4723">
        <v>20.584240000000001</v>
      </c>
      <c r="D4723">
        <v>66</v>
      </c>
      <c r="E4723">
        <v>0</v>
      </c>
      <c r="F4723">
        <v>0</v>
      </c>
      <c r="G4723">
        <v>11</v>
      </c>
      <c r="H4723" t="s">
        <v>12182</v>
      </c>
      <c r="I4723">
        <v>526.6875</v>
      </c>
      <c r="J4723" s="3">
        <f t="shared" si="73"/>
        <v>43746.864780833326</v>
      </c>
    </row>
    <row r="4724" spans="1:10" x14ac:dyDescent="0.25">
      <c r="A4724" s="1" t="s">
        <v>4723</v>
      </c>
      <c r="B4724">
        <v>393.75</v>
      </c>
      <c r="C4724">
        <v>20.584240000000001</v>
      </c>
      <c r="D4724">
        <v>66</v>
      </c>
      <c r="E4724">
        <v>0</v>
      </c>
      <c r="F4724">
        <v>0</v>
      </c>
      <c r="G4724">
        <v>6</v>
      </c>
      <c r="H4724" t="s">
        <v>12183</v>
      </c>
      <c r="I4724">
        <v>526.6875</v>
      </c>
      <c r="J4724" s="3">
        <f t="shared" si="73"/>
        <v>43746.864864050927</v>
      </c>
    </row>
    <row r="4725" spans="1:10" x14ac:dyDescent="0.25">
      <c r="A4725" s="1" t="s">
        <v>4724</v>
      </c>
      <c r="B4725">
        <v>393.75</v>
      </c>
      <c r="C4725">
        <v>20.531590000000001</v>
      </c>
      <c r="D4725">
        <v>67</v>
      </c>
      <c r="E4725">
        <v>0</v>
      </c>
      <c r="F4725">
        <v>0</v>
      </c>
      <c r="G4725">
        <v>8</v>
      </c>
      <c r="H4725" t="s">
        <v>12184</v>
      </c>
      <c r="I4725">
        <v>526.6875</v>
      </c>
      <c r="J4725" s="3">
        <f t="shared" si="73"/>
        <v>43746.864935578698</v>
      </c>
    </row>
    <row r="4726" spans="1:10" x14ac:dyDescent="0.25">
      <c r="A4726" s="1" t="s">
        <v>4725</v>
      </c>
      <c r="B4726">
        <v>393.75</v>
      </c>
      <c r="C4726">
        <v>20.584240000000001</v>
      </c>
      <c r="D4726">
        <v>68</v>
      </c>
      <c r="E4726">
        <v>0</v>
      </c>
      <c r="F4726">
        <v>0</v>
      </c>
      <c r="G4726">
        <v>10</v>
      </c>
      <c r="H4726" t="s">
        <v>12185</v>
      </c>
      <c r="I4726">
        <v>526.6875</v>
      </c>
      <c r="J4726" s="3">
        <f t="shared" si="73"/>
        <v>43746.865019502315</v>
      </c>
    </row>
    <row r="4727" spans="1:10" x14ac:dyDescent="0.25">
      <c r="A4727" s="1" t="s">
        <v>4726</v>
      </c>
      <c r="B4727">
        <v>393.75</v>
      </c>
      <c r="C4727">
        <v>20.478950000000001</v>
      </c>
      <c r="D4727">
        <v>68</v>
      </c>
      <c r="E4727">
        <v>0</v>
      </c>
      <c r="F4727">
        <v>0</v>
      </c>
      <c r="G4727">
        <v>8</v>
      </c>
      <c r="H4727" t="s">
        <v>12186</v>
      </c>
      <c r="I4727">
        <v>526.6875</v>
      </c>
      <c r="J4727" s="3">
        <f t="shared" si="73"/>
        <v>43746.865091053238</v>
      </c>
    </row>
    <row r="4728" spans="1:10" x14ac:dyDescent="0.25">
      <c r="A4728" s="1" t="s">
        <v>4727</v>
      </c>
      <c r="B4728">
        <v>393.75</v>
      </c>
      <c r="C4728">
        <v>20.478950000000001</v>
      </c>
      <c r="D4728">
        <v>69</v>
      </c>
      <c r="E4728">
        <v>0</v>
      </c>
      <c r="F4728">
        <v>0</v>
      </c>
      <c r="G4728">
        <v>9</v>
      </c>
      <c r="H4728" t="s">
        <v>12187</v>
      </c>
      <c r="I4728">
        <v>526.5</v>
      </c>
      <c r="J4728" s="3">
        <f t="shared" si="73"/>
        <v>43746.865174456012</v>
      </c>
    </row>
    <row r="4729" spans="1:10" x14ac:dyDescent="0.25">
      <c r="A4729" s="1" t="s">
        <v>4728</v>
      </c>
      <c r="B4729">
        <v>393.75</v>
      </c>
      <c r="C4729">
        <v>20.584240000000001</v>
      </c>
      <c r="D4729">
        <v>68</v>
      </c>
      <c r="E4729">
        <v>0</v>
      </c>
      <c r="F4729">
        <v>0</v>
      </c>
      <c r="G4729">
        <v>20</v>
      </c>
      <c r="H4729" t="s">
        <v>12188</v>
      </c>
      <c r="I4729">
        <v>526.6875</v>
      </c>
      <c r="J4729" s="3">
        <f t="shared" si="73"/>
        <v>43746.865281863422</v>
      </c>
    </row>
    <row r="4730" spans="1:10" x14ac:dyDescent="0.25">
      <c r="A4730" s="1" t="s">
        <v>4729</v>
      </c>
      <c r="B4730">
        <v>393.75</v>
      </c>
      <c r="C4730">
        <v>20.584240000000001</v>
      </c>
      <c r="D4730">
        <v>68</v>
      </c>
      <c r="E4730">
        <v>0</v>
      </c>
      <c r="F4730">
        <v>0</v>
      </c>
      <c r="G4730">
        <v>12</v>
      </c>
      <c r="H4730" t="s">
        <v>12189</v>
      </c>
      <c r="I4730">
        <v>526.6875</v>
      </c>
      <c r="J4730" s="3">
        <f t="shared" si="73"/>
        <v>43746.865365300924</v>
      </c>
    </row>
    <row r="4731" spans="1:10" x14ac:dyDescent="0.25">
      <c r="A4731" s="1" t="s">
        <v>4730</v>
      </c>
      <c r="B4731">
        <v>393.75</v>
      </c>
      <c r="C4731">
        <v>20.584240000000001</v>
      </c>
      <c r="D4731">
        <v>66</v>
      </c>
      <c r="E4731">
        <v>0</v>
      </c>
      <c r="F4731">
        <v>0</v>
      </c>
      <c r="G4731">
        <v>11</v>
      </c>
      <c r="H4731" t="s">
        <v>12190</v>
      </c>
      <c r="I4731">
        <v>526.5</v>
      </c>
      <c r="J4731" s="3">
        <f t="shared" si="73"/>
        <v>43746.865448865741</v>
      </c>
    </row>
    <row r="4732" spans="1:10" x14ac:dyDescent="0.25">
      <c r="A4732" s="1" t="s">
        <v>4731</v>
      </c>
      <c r="B4732">
        <v>393.75</v>
      </c>
      <c r="C4732">
        <v>20.531590000000001</v>
      </c>
      <c r="D4732">
        <v>65</v>
      </c>
      <c r="E4732">
        <v>0</v>
      </c>
      <c r="F4732">
        <v>0</v>
      </c>
      <c r="G4732">
        <v>9</v>
      </c>
      <c r="H4732" t="s">
        <v>12191</v>
      </c>
      <c r="I4732">
        <v>526.6875</v>
      </c>
      <c r="J4732" s="3">
        <f t="shared" si="73"/>
        <v>43746.865520393512</v>
      </c>
    </row>
    <row r="4733" spans="1:10" x14ac:dyDescent="0.25">
      <c r="A4733" s="1" t="s">
        <v>4732</v>
      </c>
      <c r="B4733">
        <v>393.75</v>
      </c>
      <c r="C4733">
        <v>20.531590000000001</v>
      </c>
      <c r="D4733">
        <v>65</v>
      </c>
      <c r="E4733">
        <v>0</v>
      </c>
      <c r="F4733">
        <v>0</v>
      </c>
      <c r="G4733">
        <v>6</v>
      </c>
      <c r="H4733" t="s">
        <v>12192</v>
      </c>
      <c r="I4733">
        <v>526.6875</v>
      </c>
      <c r="J4733" s="3">
        <f t="shared" si="73"/>
        <v>43746.865591909715</v>
      </c>
    </row>
    <row r="4734" spans="1:10" x14ac:dyDescent="0.25">
      <c r="A4734" s="1" t="s">
        <v>4733</v>
      </c>
      <c r="B4734">
        <v>393.75</v>
      </c>
      <c r="C4734">
        <v>20.584240000000001</v>
      </c>
      <c r="D4734">
        <v>66</v>
      </c>
      <c r="E4734">
        <v>0</v>
      </c>
      <c r="F4734">
        <v>0</v>
      </c>
      <c r="G4734">
        <v>12</v>
      </c>
      <c r="H4734" t="s">
        <v>12193</v>
      </c>
      <c r="I4734">
        <v>526.6875</v>
      </c>
      <c r="J4734" s="3">
        <f t="shared" si="73"/>
        <v>43746.865675138884</v>
      </c>
    </row>
    <row r="4735" spans="1:10" x14ac:dyDescent="0.25">
      <c r="A4735" s="1" t="s">
        <v>4734</v>
      </c>
      <c r="B4735">
        <v>393.75</v>
      </c>
      <c r="C4735">
        <v>20.531590000000001</v>
      </c>
      <c r="D4735">
        <v>65</v>
      </c>
      <c r="E4735">
        <v>0</v>
      </c>
      <c r="F4735">
        <v>0</v>
      </c>
      <c r="G4735">
        <v>12</v>
      </c>
      <c r="H4735" t="s">
        <v>12194</v>
      </c>
      <c r="I4735">
        <v>526.6875</v>
      </c>
      <c r="J4735" s="3">
        <f t="shared" si="73"/>
        <v>43746.86574710648</v>
      </c>
    </row>
    <row r="4736" spans="1:10" x14ac:dyDescent="0.25">
      <c r="A4736" s="1" t="s">
        <v>4735</v>
      </c>
      <c r="B4736">
        <v>412.5</v>
      </c>
      <c r="C4736">
        <v>20.584240000000001</v>
      </c>
      <c r="D4736">
        <v>66</v>
      </c>
      <c r="E4736">
        <v>0</v>
      </c>
      <c r="F4736">
        <v>0</v>
      </c>
      <c r="G4736">
        <v>20</v>
      </c>
      <c r="H4736" t="s">
        <v>12195</v>
      </c>
      <c r="I4736">
        <v>532.3125</v>
      </c>
      <c r="J4736" s="3">
        <f t="shared" si="73"/>
        <v>43746.865830590272</v>
      </c>
    </row>
    <row r="4737" spans="1:10" x14ac:dyDescent="0.25">
      <c r="A4737" s="1" t="s">
        <v>4736</v>
      </c>
      <c r="B4737">
        <v>393.75</v>
      </c>
      <c r="C4737">
        <v>20.531590000000001</v>
      </c>
      <c r="D4737">
        <v>66</v>
      </c>
      <c r="E4737">
        <v>0</v>
      </c>
      <c r="F4737">
        <v>0</v>
      </c>
      <c r="G4737">
        <v>13</v>
      </c>
      <c r="H4737" t="s">
        <v>12196</v>
      </c>
      <c r="I4737">
        <v>526.6875</v>
      </c>
      <c r="J4737" s="3">
        <f t="shared" si="73"/>
        <v>43746.865914120368</v>
      </c>
    </row>
    <row r="4738" spans="1:10" x14ac:dyDescent="0.25">
      <c r="A4738" s="1" t="s">
        <v>4737</v>
      </c>
      <c r="B4738">
        <v>393.75</v>
      </c>
      <c r="C4738">
        <v>20.531590000000001</v>
      </c>
      <c r="D4738">
        <v>67</v>
      </c>
      <c r="E4738">
        <v>0</v>
      </c>
      <c r="F4738">
        <v>0</v>
      </c>
      <c r="G4738">
        <v>16</v>
      </c>
      <c r="H4738" t="s">
        <v>12197</v>
      </c>
      <c r="I4738">
        <v>526.6875</v>
      </c>
      <c r="J4738" s="3">
        <f t="shared" si="73"/>
        <v>43746.865997256937</v>
      </c>
    </row>
    <row r="4739" spans="1:10" x14ac:dyDescent="0.25">
      <c r="A4739" s="1" t="s">
        <v>4738</v>
      </c>
      <c r="B4739">
        <v>393.75</v>
      </c>
      <c r="C4739">
        <v>20.584240000000001</v>
      </c>
      <c r="D4739">
        <v>66</v>
      </c>
      <c r="E4739">
        <v>0</v>
      </c>
      <c r="F4739">
        <v>0</v>
      </c>
      <c r="G4739">
        <v>3</v>
      </c>
      <c r="H4739" t="s">
        <v>12198</v>
      </c>
      <c r="I4739">
        <v>526.6875</v>
      </c>
      <c r="J4739" s="3">
        <f t="shared" ref="J4739:J4802" si="74">(H4739/86400000)+25569+(7/24)</f>
        <v>43746.866068993055</v>
      </c>
    </row>
    <row r="4740" spans="1:10" x14ac:dyDescent="0.25">
      <c r="A4740" s="1" t="s">
        <v>4739</v>
      </c>
      <c r="B4740">
        <v>393.75</v>
      </c>
      <c r="C4740">
        <v>20.584240000000001</v>
      </c>
      <c r="D4740">
        <v>68</v>
      </c>
      <c r="E4740">
        <v>0</v>
      </c>
      <c r="F4740">
        <v>0</v>
      </c>
      <c r="G4740">
        <v>1</v>
      </c>
      <c r="H4740" t="s">
        <v>12199</v>
      </c>
      <c r="I4740">
        <v>526.6875</v>
      </c>
      <c r="J4740" s="3">
        <f t="shared" si="74"/>
        <v>43746.866152569441</v>
      </c>
    </row>
    <row r="4741" spans="1:10" x14ac:dyDescent="0.25">
      <c r="A4741" s="1" t="s">
        <v>4740</v>
      </c>
      <c r="B4741">
        <v>418.75</v>
      </c>
      <c r="C4741">
        <v>20.531590000000001</v>
      </c>
      <c r="D4741">
        <v>68</v>
      </c>
      <c r="E4741">
        <v>0</v>
      </c>
      <c r="F4741">
        <v>0</v>
      </c>
      <c r="G4741">
        <v>7</v>
      </c>
      <c r="H4741" t="s">
        <v>12200</v>
      </c>
      <c r="I4741">
        <v>534.5625</v>
      </c>
      <c r="J4741" s="3">
        <f t="shared" si="74"/>
        <v>43746.866224166668</v>
      </c>
    </row>
    <row r="4742" spans="1:10" x14ac:dyDescent="0.25">
      <c r="A4742" s="1" t="s">
        <v>4741</v>
      </c>
      <c r="B4742">
        <v>393.75</v>
      </c>
      <c r="C4742">
        <v>20.584240000000001</v>
      </c>
      <c r="D4742">
        <v>68</v>
      </c>
      <c r="E4742">
        <v>0</v>
      </c>
      <c r="F4742">
        <v>0</v>
      </c>
      <c r="G4742">
        <v>13</v>
      </c>
      <c r="H4742" t="s">
        <v>12201</v>
      </c>
      <c r="I4742">
        <v>526.6875</v>
      </c>
      <c r="J4742" s="3">
        <f t="shared" si="74"/>
        <v>43746.86629539352</v>
      </c>
    </row>
    <row r="4743" spans="1:10" x14ac:dyDescent="0.25">
      <c r="A4743" s="1" t="s">
        <v>4742</v>
      </c>
      <c r="B4743">
        <v>393.75</v>
      </c>
      <c r="C4743">
        <v>20.584240000000001</v>
      </c>
      <c r="D4743">
        <v>68</v>
      </c>
      <c r="E4743">
        <v>0</v>
      </c>
      <c r="F4743">
        <v>0</v>
      </c>
      <c r="G4743">
        <v>2</v>
      </c>
      <c r="H4743" t="s">
        <v>12202</v>
      </c>
      <c r="I4743">
        <v>526.6875</v>
      </c>
      <c r="J4743" s="3">
        <f t="shared" si="74"/>
        <v>43746.8663671412</v>
      </c>
    </row>
    <row r="4744" spans="1:10" x14ac:dyDescent="0.25">
      <c r="A4744" s="1" t="s">
        <v>4743</v>
      </c>
      <c r="B4744">
        <v>393.75</v>
      </c>
      <c r="C4744">
        <v>20.531590000000001</v>
      </c>
      <c r="D4744">
        <v>60</v>
      </c>
      <c r="E4744">
        <v>0</v>
      </c>
      <c r="F4744">
        <v>0</v>
      </c>
      <c r="G4744">
        <v>11</v>
      </c>
      <c r="H4744" t="s">
        <v>12203</v>
      </c>
      <c r="I4744">
        <v>526.6875</v>
      </c>
      <c r="J4744" s="3">
        <f t="shared" si="74"/>
        <v>43746.866450717593</v>
      </c>
    </row>
    <row r="4745" spans="1:10" x14ac:dyDescent="0.25">
      <c r="A4745" s="1" t="s">
        <v>4744</v>
      </c>
      <c r="B4745">
        <v>393.75</v>
      </c>
      <c r="C4745">
        <v>20.531590000000001</v>
      </c>
      <c r="D4745">
        <v>61</v>
      </c>
      <c r="E4745">
        <v>0</v>
      </c>
      <c r="F4745">
        <v>0</v>
      </c>
      <c r="G4745">
        <v>7</v>
      </c>
      <c r="H4745" t="s">
        <v>12204</v>
      </c>
      <c r="I4745">
        <v>526.6875</v>
      </c>
      <c r="J4745" s="3">
        <f t="shared" si="74"/>
        <v>43746.866534282402</v>
      </c>
    </row>
    <row r="4746" spans="1:10" x14ac:dyDescent="0.25">
      <c r="A4746" s="1" t="s">
        <v>4745</v>
      </c>
      <c r="B4746">
        <v>393.75</v>
      </c>
      <c r="C4746">
        <v>20.478950000000001</v>
      </c>
      <c r="D4746">
        <v>65</v>
      </c>
      <c r="E4746">
        <v>0</v>
      </c>
      <c r="F4746">
        <v>0</v>
      </c>
      <c r="G4746">
        <v>10</v>
      </c>
      <c r="H4746" t="s">
        <v>12205</v>
      </c>
      <c r="I4746">
        <v>526.6875</v>
      </c>
      <c r="J4746" s="3">
        <f t="shared" si="74"/>
        <v>43746.866617604166</v>
      </c>
    </row>
    <row r="4747" spans="1:10" x14ac:dyDescent="0.25">
      <c r="A4747" s="1" t="s">
        <v>4746</v>
      </c>
      <c r="B4747">
        <v>415.625</v>
      </c>
      <c r="C4747">
        <v>20.584240000000001</v>
      </c>
      <c r="D4747">
        <v>65</v>
      </c>
      <c r="E4747">
        <v>0</v>
      </c>
      <c r="F4747">
        <v>0</v>
      </c>
      <c r="G4747">
        <v>9</v>
      </c>
      <c r="H4747" t="s">
        <v>12206</v>
      </c>
      <c r="I4747">
        <v>533.8125</v>
      </c>
      <c r="J4747" s="3">
        <f t="shared" si="74"/>
        <v>43746.866689247683</v>
      </c>
    </row>
    <row r="4748" spans="1:10" x14ac:dyDescent="0.25">
      <c r="A4748" s="1" t="s">
        <v>4747</v>
      </c>
      <c r="B4748">
        <v>393.75</v>
      </c>
      <c r="C4748">
        <v>20.531590000000001</v>
      </c>
      <c r="D4748">
        <v>67</v>
      </c>
      <c r="E4748">
        <v>0</v>
      </c>
      <c r="F4748">
        <v>0</v>
      </c>
      <c r="G4748">
        <v>8</v>
      </c>
      <c r="H4748" t="s">
        <v>12207</v>
      </c>
      <c r="I4748">
        <v>526.5</v>
      </c>
      <c r="J4748" s="3">
        <f t="shared" si="74"/>
        <v>43746.866760949073</v>
      </c>
    </row>
    <row r="4749" spans="1:10" x14ac:dyDescent="0.25">
      <c r="A4749" s="1" t="s">
        <v>4748</v>
      </c>
      <c r="B4749">
        <v>393.75</v>
      </c>
      <c r="C4749">
        <v>20.584240000000001</v>
      </c>
      <c r="D4749">
        <v>66</v>
      </c>
      <c r="E4749">
        <v>0</v>
      </c>
      <c r="F4749">
        <v>0</v>
      </c>
      <c r="G4749">
        <v>8</v>
      </c>
      <c r="H4749" t="s">
        <v>12208</v>
      </c>
      <c r="I4749">
        <v>526.6875</v>
      </c>
      <c r="J4749" s="3">
        <f t="shared" si="74"/>
        <v>43746.866832314809</v>
      </c>
    </row>
    <row r="4750" spans="1:10" x14ac:dyDescent="0.25">
      <c r="A4750" s="1" t="s">
        <v>4749</v>
      </c>
      <c r="B4750">
        <v>393.75</v>
      </c>
      <c r="C4750">
        <v>20.531590000000001</v>
      </c>
      <c r="D4750">
        <v>67</v>
      </c>
      <c r="E4750">
        <v>0</v>
      </c>
      <c r="F4750">
        <v>0</v>
      </c>
      <c r="G4750">
        <v>11</v>
      </c>
      <c r="H4750" t="s">
        <v>12209</v>
      </c>
      <c r="I4750">
        <v>526.6875</v>
      </c>
      <c r="J4750" s="3">
        <f t="shared" si="74"/>
        <v>43746.866915775456</v>
      </c>
    </row>
    <row r="4751" spans="1:10" x14ac:dyDescent="0.25">
      <c r="A4751" s="1" t="s">
        <v>4750</v>
      </c>
      <c r="B4751">
        <v>393.75</v>
      </c>
      <c r="C4751">
        <v>20.531590000000001</v>
      </c>
      <c r="D4751">
        <v>66</v>
      </c>
      <c r="E4751">
        <v>0</v>
      </c>
      <c r="F4751">
        <v>0</v>
      </c>
      <c r="G4751">
        <v>9</v>
      </c>
      <c r="H4751" t="s">
        <v>12210</v>
      </c>
      <c r="I4751">
        <v>526.6875</v>
      </c>
      <c r="J4751" s="3">
        <f t="shared" si="74"/>
        <v>43746.866987407404</v>
      </c>
    </row>
    <row r="4752" spans="1:10" x14ac:dyDescent="0.25">
      <c r="A4752" s="1" t="s">
        <v>4751</v>
      </c>
      <c r="B4752">
        <v>393.75</v>
      </c>
      <c r="C4752">
        <v>20.584240000000001</v>
      </c>
      <c r="D4752">
        <v>66</v>
      </c>
      <c r="E4752">
        <v>0</v>
      </c>
      <c r="F4752">
        <v>0</v>
      </c>
      <c r="G4752">
        <v>11</v>
      </c>
      <c r="H4752" t="s">
        <v>12211</v>
      </c>
      <c r="I4752">
        <v>526.6875</v>
      </c>
      <c r="J4752" s="3">
        <f t="shared" si="74"/>
        <v>43746.867070949076</v>
      </c>
    </row>
    <row r="4753" spans="1:10" x14ac:dyDescent="0.25">
      <c r="A4753" s="1" t="s">
        <v>4752</v>
      </c>
      <c r="B4753">
        <v>393.75</v>
      </c>
      <c r="C4753">
        <v>20.584240000000001</v>
      </c>
      <c r="D4753">
        <v>63</v>
      </c>
      <c r="E4753">
        <v>0</v>
      </c>
      <c r="F4753">
        <v>0</v>
      </c>
      <c r="G4753">
        <v>5</v>
      </c>
      <c r="H4753" t="s">
        <v>12212</v>
      </c>
      <c r="I4753">
        <v>526.5</v>
      </c>
      <c r="J4753" s="3">
        <f t="shared" si="74"/>
        <v>43746.867154409723</v>
      </c>
    </row>
    <row r="4754" spans="1:10" x14ac:dyDescent="0.25">
      <c r="A4754" s="1" t="s">
        <v>4753</v>
      </c>
      <c r="B4754">
        <v>393.75</v>
      </c>
      <c r="C4754">
        <v>20.531590000000001</v>
      </c>
      <c r="D4754">
        <v>62</v>
      </c>
      <c r="E4754">
        <v>0</v>
      </c>
      <c r="F4754">
        <v>0</v>
      </c>
      <c r="G4754">
        <v>3</v>
      </c>
      <c r="H4754" t="s">
        <v>12213</v>
      </c>
      <c r="I4754">
        <v>526.6875</v>
      </c>
      <c r="J4754" s="3">
        <f t="shared" si="74"/>
        <v>43746.867237974533</v>
      </c>
    </row>
    <row r="4755" spans="1:10" x14ac:dyDescent="0.25">
      <c r="A4755" s="1" t="s">
        <v>4754</v>
      </c>
      <c r="B4755">
        <v>393.75</v>
      </c>
      <c r="C4755">
        <v>20.584240000000001</v>
      </c>
      <c r="D4755">
        <v>63</v>
      </c>
      <c r="E4755">
        <v>0</v>
      </c>
      <c r="F4755">
        <v>0</v>
      </c>
      <c r="G4755">
        <v>8</v>
      </c>
      <c r="H4755" t="s">
        <v>12214</v>
      </c>
      <c r="I4755">
        <v>526.6875</v>
      </c>
      <c r="J4755" s="3">
        <f t="shared" si="74"/>
        <v>43746.867321307865</v>
      </c>
    </row>
    <row r="4756" spans="1:10" x14ac:dyDescent="0.25">
      <c r="A4756" s="1" t="s">
        <v>4755</v>
      </c>
      <c r="B4756">
        <v>393.75</v>
      </c>
      <c r="C4756">
        <v>20.531590000000001</v>
      </c>
      <c r="D4756">
        <v>63</v>
      </c>
      <c r="E4756">
        <v>0</v>
      </c>
      <c r="F4756">
        <v>0</v>
      </c>
      <c r="G4756">
        <v>7</v>
      </c>
      <c r="H4756" t="s">
        <v>12215</v>
      </c>
      <c r="I4756">
        <v>526.6875</v>
      </c>
      <c r="J4756" s="3">
        <f t="shared" si="74"/>
        <v>43746.867404641198</v>
      </c>
    </row>
    <row r="4757" spans="1:10" x14ac:dyDescent="0.25">
      <c r="A4757" s="1" t="s">
        <v>4756</v>
      </c>
      <c r="B4757">
        <v>393.75</v>
      </c>
      <c r="C4757">
        <v>20.584240000000001</v>
      </c>
      <c r="D4757">
        <v>63</v>
      </c>
      <c r="E4757">
        <v>0</v>
      </c>
      <c r="F4757">
        <v>0</v>
      </c>
      <c r="G4757">
        <v>13</v>
      </c>
      <c r="H4757" t="s">
        <v>12216</v>
      </c>
      <c r="I4757">
        <v>526.6875</v>
      </c>
      <c r="J4757" s="3">
        <f t="shared" si="74"/>
        <v>43746.867476284715</v>
      </c>
    </row>
    <row r="4758" spans="1:10" x14ac:dyDescent="0.25">
      <c r="A4758" s="1" t="s">
        <v>4757</v>
      </c>
      <c r="B4758">
        <v>393.75</v>
      </c>
      <c r="C4758">
        <v>20.584240000000001</v>
      </c>
      <c r="D4758">
        <v>65</v>
      </c>
      <c r="E4758">
        <v>0</v>
      </c>
      <c r="F4758">
        <v>0</v>
      </c>
      <c r="G4758">
        <v>11</v>
      </c>
      <c r="H4758" t="s">
        <v>12217</v>
      </c>
      <c r="I4758">
        <v>526.5</v>
      </c>
      <c r="J4758" s="3">
        <f t="shared" si="74"/>
        <v>43746.867547939815</v>
      </c>
    </row>
    <row r="4759" spans="1:10" x14ac:dyDescent="0.25">
      <c r="A4759" s="1" t="s">
        <v>4758</v>
      </c>
      <c r="B4759">
        <v>412.5</v>
      </c>
      <c r="C4759">
        <v>20.584240000000001</v>
      </c>
      <c r="D4759">
        <v>66</v>
      </c>
      <c r="E4759">
        <v>0</v>
      </c>
      <c r="F4759">
        <v>0</v>
      </c>
      <c r="G4759">
        <v>7</v>
      </c>
      <c r="H4759" t="s">
        <v>12218</v>
      </c>
      <c r="I4759">
        <v>532.3125</v>
      </c>
      <c r="J4759" s="3">
        <f t="shared" si="74"/>
        <v>43746.867631504625</v>
      </c>
    </row>
    <row r="4760" spans="1:10" x14ac:dyDescent="0.25">
      <c r="A4760" s="1" t="s">
        <v>4759</v>
      </c>
      <c r="B4760">
        <v>393.75</v>
      </c>
      <c r="C4760">
        <v>20.531590000000001</v>
      </c>
      <c r="D4760">
        <v>66</v>
      </c>
      <c r="E4760">
        <v>0</v>
      </c>
      <c r="F4760">
        <v>0</v>
      </c>
      <c r="G4760">
        <v>5</v>
      </c>
      <c r="H4760" t="s">
        <v>12219</v>
      </c>
      <c r="I4760">
        <v>526.6875</v>
      </c>
      <c r="J4760" s="3">
        <f t="shared" si="74"/>
        <v>43746.867715046297</v>
      </c>
    </row>
    <row r="4761" spans="1:10" x14ac:dyDescent="0.25">
      <c r="A4761" s="1" t="s">
        <v>4760</v>
      </c>
      <c r="B4761">
        <v>393.75</v>
      </c>
      <c r="C4761">
        <v>20.531590000000001</v>
      </c>
      <c r="D4761">
        <v>68</v>
      </c>
      <c r="E4761">
        <v>0</v>
      </c>
      <c r="F4761">
        <v>0</v>
      </c>
      <c r="G4761">
        <v>8</v>
      </c>
      <c r="H4761" t="s">
        <v>12220</v>
      </c>
      <c r="I4761">
        <v>526.5</v>
      </c>
      <c r="J4761" s="3">
        <f t="shared" si="74"/>
        <v>43746.867786238428</v>
      </c>
    </row>
    <row r="4762" spans="1:10" x14ac:dyDescent="0.25">
      <c r="A4762" s="1" t="s">
        <v>4761</v>
      </c>
      <c r="B4762">
        <v>393.75</v>
      </c>
      <c r="C4762">
        <v>20.584240000000001</v>
      </c>
      <c r="D4762">
        <v>66</v>
      </c>
      <c r="E4762">
        <v>0</v>
      </c>
      <c r="F4762">
        <v>0</v>
      </c>
      <c r="G4762">
        <v>9</v>
      </c>
      <c r="H4762" t="s">
        <v>12221</v>
      </c>
      <c r="I4762">
        <v>526.6875</v>
      </c>
      <c r="J4762" s="3">
        <f t="shared" si="74"/>
        <v>43746.867882013881</v>
      </c>
    </row>
    <row r="4763" spans="1:10" x14ac:dyDescent="0.25">
      <c r="A4763" s="1" t="s">
        <v>4762</v>
      </c>
      <c r="B4763">
        <v>393.75</v>
      </c>
      <c r="C4763">
        <v>20.584240000000001</v>
      </c>
      <c r="D4763">
        <v>66</v>
      </c>
      <c r="E4763">
        <v>0</v>
      </c>
      <c r="F4763">
        <v>0</v>
      </c>
      <c r="G4763">
        <v>10</v>
      </c>
      <c r="H4763" t="s">
        <v>12222</v>
      </c>
      <c r="I4763">
        <v>526.6875</v>
      </c>
      <c r="J4763" s="3">
        <f t="shared" si="74"/>
        <v>43746.867953541667</v>
      </c>
    </row>
    <row r="4764" spans="1:10" x14ac:dyDescent="0.25">
      <c r="A4764" s="1" t="s">
        <v>4763</v>
      </c>
      <c r="B4764">
        <v>431.25</v>
      </c>
      <c r="C4764">
        <v>20.531590000000001</v>
      </c>
      <c r="D4764">
        <v>66</v>
      </c>
      <c r="E4764">
        <v>0</v>
      </c>
      <c r="F4764">
        <v>0</v>
      </c>
      <c r="G4764">
        <v>2</v>
      </c>
      <c r="H4764" t="s">
        <v>12223</v>
      </c>
      <c r="I4764">
        <v>538.5</v>
      </c>
      <c r="J4764" s="3">
        <f t="shared" si="74"/>
        <v>43746.868025046293</v>
      </c>
    </row>
    <row r="4765" spans="1:10" x14ac:dyDescent="0.25">
      <c r="A4765" s="1" t="s">
        <v>4764</v>
      </c>
      <c r="B4765">
        <v>393.75</v>
      </c>
      <c r="C4765">
        <v>20.531590000000001</v>
      </c>
      <c r="D4765">
        <v>66</v>
      </c>
      <c r="E4765">
        <v>0</v>
      </c>
      <c r="F4765">
        <v>0</v>
      </c>
      <c r="G4765">
        <v>2</v>
      </c>
      <c r="H4765" t="s">
        <v>12224</v>
      </c>
      <c r="I4765">
        <v>526.6875</v>
      </c>
      <c r="J4765" s="3">
        <f t="shared" si="74"/>
        <v>43746.868108391202</v>
      </c>
    </row>
    <row r="4766" spans="1:10" x14ac:dyDescent="0.25">
      <c r="A4766" s="1" t="s">
        <v>4765</v>
      </c>
      <c r="B4766">
        <v>393.75</v>
      </c>
      <c r="C4766">
        <v>20.531590000000001</v>
      </c>
      <c r="D4766">
        <v>66</v>
      </c>
      <c r="E4766">
        <v>0</v>
      </c>
      <c r="F4766">
        <v>0</v>
      </c>
      <c r="G4766">
        <v>5</v>
      </c>
      <c r="H4766" t="s">
        <v>12225</v>
      </c>
      <c r="I4766">
        <v>526.6875</v>
      </c>
      <c r="J4766" s="3">
        <f t="shared" si="74"/>
        <v>43746.868180127312</v>
      </c>
    </row>
    <row r="4767" spans="1:10" x14ac:dyDescent="0.25">
      <c r="A4767" s="1" t="s">
        <v>4766</v>
      </c>
      <c r="B4767">
        <v>393.75</v>
      </c>
      <c r="C4767">
        <v>20.531590000000001</v>
      </c>
      <c r="D4767">
        <v>66</v>
      </c>
      <c r="E4767">
        <v>0</v>
      </c>
      <c r="F4767">
        <v>0</v>
      </c>
      <c r="G4767">
        <v>5</v>
      </c>
      <c r="H4767" t="s">
        <v>12226</v>
      </c>
      <c r="I4767">
        <v>526.6875</v>
      </c>
      <c r="J4767" s="3">
        <f t="shared" si="74"/>
        <v>43746.868263599536</v>
      </c>
    </row>
    <row r="4768" spans="1:10" x14ac:dyDescent="0.25">
      <c r="A4768" s="1" t="s">
        <v>4767</v>
      </c>
      <c r="B4768">
        <v>393.75</v>
      </c>
      <c r="C4768">
        <v>20.584240000000001</v>
      </c>
      <c r="D4768">
        <v>67</v>
      </c>
      <c r="E4768">
        <v>0</v>
      </c>
      <c r="F4768">
        <v>0</v>
      </c>
      <c r="G4768">
        <v>5</v>
      </c>
      <c r="H4768" t="s">
        <v>12227</v>
      </c>
      <c r="I4768">
        <v>526.6875</v>
      </c>
      <c r="J4768" s="3">
        <f t="shared" si="74"/>
        <v>43746.868347025462</v>
      </c>
    </row>
    <row r="4769" spans="1:10" x14ac:dyDescent="0.25">
      <c r="A4769" s="1" t="s">
        <v>4768</v>
      </c>
      <c r="B4769">
        <v>393.75</v>
      </c>
      <c r="C4769">
        <v>20.531590000000001</v>
      </c>
      <c r="D4769">
        <v>67</v>
      </c>
      <c r="E4769">
        <v>0</v>
      </c>
      <c r="F4769">
        <v>0</v>
      </c>
      <c r="G4769">
        <v>6</v>
      </c>
      <c r="H4769" t="s">
        <v>12228</v>
      </c>
      <c r="I4769">
        <v>526.6875</v>
      </c>
      <c r="J4769" s="3">
        <f t="shared" si="74"/>
        <v>43746.868430601848</v>
      </c>
    </row>
    <row r="4770" spans="1:10" x14ac:dyDescent="0.25">
      <c r="A4770" s="1" t="s">
        <v>4769</v>
      </c>
      <c r="B4770">
        <v>393.75</v>
      </c>
      <c r="C4770">
        <v>20.478950000000001</v>
      </c>
      <c r="D4770">
        <v>66</v>
      </c>
      <c r="E4770">
        <v>0</v>
      </c>
      <c r="F4770">
        <v>0</v>
      </c>
      <c r="G4770">
        <v>8</v>
      </c>
      <c r="H4770" t="s">
        <v>12229</v>
      </c>
      <c r="I4770">
        <v>526.6875</v>
      </c>
      <c r="J4770" s="3">
        <f t="shared" si="74"/>
        <v>43746.868514050926</v>
      </c>
    </row>
    <row r="4771" spans="1:10" x14ac:dyDescent="0.25">
      <c r="A4771" s="1" t="s">
        <v>4770</v>
      </c>
      <c r="B4771">
        <v>393.75</v>
      </c>
      <c r="C4771">
        <v>20.531590000000001</v>
      </c>
      <c r="D4771">
        <v>66</v>
      </c>
      <c r="E4771">
        <v>0</v>
      </c>
      <c r="F4771">
        <v>0</v>
      </c>
      <c r="G4771">
        <v>9</v>
      </c>
      <c r="H4771" t="s">
        <v>12230</v>
      </c>
      <c r="I4771">
        <v>526.6875</v>
      </c>
      <c r="J4771" s="3">
        <f t="shared" si="74"/>
        <v>43746.868602048613</v>
      </c>
    </row>
    <row r="4772" spans="1:10" x14ac:dyDescent="0.25">
      <c r="A4772" s="1" t="s">
        <v>4771</v>
      </c>
      <c r="B4772">
        <v>393.75</v>
      </c>
      <c r="C4772">
        <v>20.584240000000001</v>
      </c>
      <c r="D4772">
        <v>65</v>
      </c>
      <c r="E4772">
        <v>0</v>
      </c>
      <c r="F4772">
        <v>0</v>
      </c>
      <c r="G4772">
        <v>14</v>
      </c>
      <c r="H4772" t="s">
        <v>12231</v>
      </c>
      <c r="I4772">
        <v>526.6875</v>
      </c>
      <c r="J4772" s="3">
        <f t="shared" si="74"/>
        <v>43746.868680949068</v>
      </c>
    </row>
    <row r="4773" spans="1:10" x14ac:dyDescent="0.25">
      <c r="A4773" s="1" t="s">
        <v>4772</v>
      </c>
      <c r="B4773">
        <v>393.75</v>
      </c>
      <c r="C4773">
        <v>20.584240000000001</v>
      </c>
      <c r="D4773">
        <v>65</v>
      </c>
      <c r="E4773">
        <v>0</v>
      </c>
      <c r="F4773">
        <v>0</v>
      </c>
      <c r="G4773">
        <v>7</v>
      </c>
      <c r="H4773" t="s">
        <v>12232</v>
      </c>
      <c r="I4773">
        <v>526.6875</v>
      </c>
      <c r="J4773" s="3">
        <f t="shared" si="74"/>
        <v>43746.868752361108</v>
      </c>
    </row>
    <row r="4774" spans="1:10" x14ac:dyDescent="0.25">
      <c r="A4774" s="1" t="s">
        <v>4773</v>
      </c>
      <c r="B4774">
        <v>393.75</v>
      </c>
      <c r="C4774">
        <v>20.531590000000001</v>
      </c>
      <c r="D4774">
        <v>65</v>
      </c>
      <c r="E4774">
        <v>0</v>
      </c>
      <c r="F4774">
        <v>0</v>
      </c>
      <c r="G4774">
        <v>4</v>
      </c>
      <c r="H4774" t="s">
        <v>12233</v>
      </c>
      <c r="I4774">
        <v>526.6875</v>
      </c>
      <c r="J4774" s="3">
        <f t="shared" si="74"/>
        <v>43746.868824224533</v>
      </c>
    </row>
    <row r="4775" spans="1:10" x14ac:dyDescent="0.25">
      <c r="A4775" s="1" t="s">
        <v>4774</v>
      </c>
      <c r="B4775">
        <v>393.75</v>
      </c>
      <c r="C4775">
        <v>20.584240000000001</v>
      </c>
      <c r="D4775">
        <v>65</v>
      </c>
      <c r="E4775">
        <v>0</v>
      </c>
      <c r="F4775">
        <v>0</v>
      </c>
      <c r="G4775">
        <v>8</v>
      </c>
      <c r="H4775" t="s">
        <v>12234</v>
      </c>
      <c r="I4775">
        <v>526.6875</v>
      </c>
      <c r="J4775" s="3">
        <f t="shared" si="74"/>
        <v>43746.868895659725</v>
      </c>
    </row>
    <row r="4776" spans="1:10" x14ac:dyDescent="0.25">
      <c r="A4776" s="1" t="s">
        <v>4775</v>
      </c>
      <c r="B4776">
        <v>393.75</v>
      </c>
      <c r="C4776">
        <v>20.531590000000001</v>
      </c>
      <c r="D4776">
        <v>65</v>
      </c>
      <c r="E4776">
        <v>0</v>
      </c>
      <c r="F4776">
        <v>0</v>
      </c>
      <c r="G4776">
        <v>0</v>
      </c>
      <c r="H4776" t="s">
        <v>12235</v>
      </c>
      <c r="I4776">
        <v>526.6875</v>
      </c>
      <c r="J4776" s="3">
        <f t="shared" si="74"/>
        <v>43746.868967071758</v>
      </c>
    </row>
    <row r="4777" spans="1:10" x14ac:dyDescent="0.25">
      <c r="A4777" s="1" t="s">
        <v>4776</v>
      </c>
      <c r="B4777">
        <v>393.75</v>
      </c>
      <c r="C4777">
        <v>20.584240000000001</v>
      </c>
      <c r="D4777">
        <v>65</v>
      </c>
      <c r="E4777">
        <v>0</v>
      </c>
      <c r="F4777">
        <v>0</v>
      </c>
      <c r="G4777">
        <v>7</v>
      </c>
      <c r="H4777" t="s">
        <v>12236</v>
      </c>
      <c r="I4777">
        <v>526.6875</v>
      </c>
      <c r="J4777" s="3">
        <f t="shared" si="74"/>
        <v>43746.86905040509</v>
      </c>
    </row>
    <row r="4778" spans="1:10" x14ac:dyDescent="0.25">
      <c r="A4778" s="1" t="s">
        <v>4777</v>
      </c>
      <c r="B4778">
        <v>393.75</v>
      </c>
      <c r="C4778">
        <v>20.531590000000001</v>
      </c>
      <c r="D4778">
        <v>63</v>
      </c>
      <c r="E4778">
        <v>0</v>
      </c>
      <c r="F4778">
        <v>0</v>
      </c>
      <c r="G4778">
        <v>0</v>
      </c>
      <c r="H4778" t="s">
        <v>12237</v>
      </c>
      <c r="I4778">
        <v>526.6875</v>
      </c>
      <c r="J4778" s="3">
        <f t="shared" si="74"/>
        <v>43746.86913431713</v>
      </c>
    </row>
    <row r="4779" spans="1:10" x14ac:dyDescent="0.25">
      <c r="A4779" s="1" t="s">
        <v>4778</v>
      </c>
      <c r="B4779">
        <v>393.75</v>
      </c>
      <c r="C4779">
        <v>20.531590000000001</v>
      </c>
      <c r="D4779">
        <v>63</v>
      </c>
      <c r="E4779">
        <v>0</v>
      </c>
      <c r="F4779">
        <v>0</v>
      </c>
      <c r="G4779">
        <v>14</v>
      </c>
      <c r="H4779" t="s">
        <v>12238</v>
      </c>
      <c r="I4779">
        <v>526.5</v>
      </c>
      <c r="J4779" s="3">
        <f t="shared" si="74"/>
        <v>43746.869205717587</v>
      </c>
    </row>
    <row r="4780" spans="1:10" x14ac:dyDescent="0.25">
      <c r="A4780" s="1" t="s">
        <v>4779</v>
      </c>
      <c r="B4780">
        <v>393.75</v>
      </c>
      <c r="C4780">
        <v>20.531590000000001</v>
      </c>
      <c r="D4780">
        <v>64</v>
      </c>
      <c r="E4780">
        <v>0</v>
      </c>
      <c r="F4780">
        <v>0</v>
      </c>
      <c r="G4780">
        <v>8</v>
      </c>
      <c r="H4780" t="s">
        <v>12239</v>
      </c>
      <c r="I4780">
        <v>526.6875</v>
      </c>
      <c r="J4780" s="3">
        <f t="shared" si="74"/>
        <v>43746.869300960643</v>
      </c>
    </row>
    <row r="4781" spans="1:10" x14ac:dyDescent="0.25">
      <c r="A4781" s="1" t="s">
        <v>4780</v>
      </c>
      <c r="B4781">
        <v>393.75</v>
      </c>
      <c r="C4781">
        <v>20.584240000000001</v>
      </c>
      <c r="D4781">
        <v>64</v>
      </c>
      <c r="E4781">
        <v>0</v>
      </c>
      <c r="F4781">
        <v>0</v>
      </c>
      <c r="G4781">
        <v>2</v>
      </c>
      <c r="H4781" t="s">
        <v>12240</v>
      </c>
      <c r="I4781">
        <v>526.6875</v>
      </c>
      <c r="J4781" s="3">
        <f t="shared" si="74"/>
        <v>43746.869386168975</v>
      </c>
    </row>
    <row r="4782" spans="1:10" x14ac:dyDescent="0.25">
      <c r="A4782" s="1" t="s">
        <v>4781</v>
      </c>
      <c r="B4782">
        <v>393.75</v>
      </c>
      <c r="C4782">
        <v>20.531590000000001</v>
      </c>
      <c r="D4782">
        <v>64</v>
      </c>
      <c r="E4782">
        <v>0</v>
      </c>
      <c r="F4782">
        <v>0</v>
      </c>
      <c r="G4782">
        <v>8</v>
      </c>
      <c r="H4782" t="s">
        <v>12241</v>
      </c>
      <c r="I4782">
        <v>526.6875</v>
      </c>
      <c r="J4782" s="3">
        <f t="shared" si="74"/>
        <v>43746.869456053239</v>
      </c>
    </row>
    <row r="4783" spans="1:10" x14ac:dyDescent="0.25">
      <c r="A4783" s="1" t="s">
        <v>4782</v>
      </c>
      <c r="B4783">
        <v>393.75</v>
      </c>
      <c r="C4783">
        <v>20.584240000000001</v>
      </c>
      <c r="D4783">
        <v>65</v>
      </c>
      <c r="E4783">
        <v>0</v>
      </c>
      <c r="F4783">
        <v>0</v>
      </c>
      <c r="G4783">
        <v>6</v>
      </c>
      <c r="H4783" t="s">
        <v>12242</v>
      </c>
      <c r="I4783">
        <v>526.6875</v>
      </c>
      <c r="J4783" s="3">
        <f t="shared" si="74"/>
        <v>43746.869539618048</v>
      </c>
    </row>
    <row r="4784" spans="1:10" x14ac:dyDescent="0.25">
      <c r="A4784" s="1" t="s">
        <v>4783</v>
      </c>
      <c r="B4784">
        <v>393.75</v>
      </c>
      <c r="C4784">
        <v>20.584240000000001</v>
      </c>
      <c r="D4784">
        <v>65</v>
      </c>
      <c r="E4784">
        <v>0</v>
      </c>
      <c r="F4784">
        <v>0</v>
      </c>
      <c r="G4784">
        <v>8</v>
      </c>
      <c r="H4784" t="s">
        <v>12243</v>
      </c>
      <c r="I4784">
        <v>526.6875</v>
      </c>
      <c r="J4784" s="3">
        <f t="shared" si="74"/>
        <v>43746.869623194441</v>
      </c>
    </row>
    <row r="4785" spans="1:10" x14ac:dyDescent="0.25">
      <c r="A4785" s="1" t="s">
        <v>4784</v>
      </c>
      <c r="B4785">
        <v>393.75</v>
      </c>
      <c r="C4785">
        <v>20.531590000000001</v>
      </c>
      <c r="D4785">
        <v>65</v>
      </c>
      <c r="E4785">
        <v>0</v>
      </c>
      <c r="F4785">
        <v>0</v>
      </c>
      <c r="G4785">
        <v>4</v>
      </c>
      <c r="H4785" t="s">
        <v>12244</v>
      </c>
      <c r="I4785">
        <v>526.6875</v>
      </c>
      <c r="J4785" s="3">
        <f t="shared" si="74"/>
        <v>43746.869694837958</v>
      </c>
    </row>
    <row r="4786" spans="1:10" x14ac:dyDescent="0.25">
      <c r="A4786" s="1" t="s">
        <v>4785</v>
      </c>
      <c r="B4786">
        <v>393.75</v>
      </c>
      <c r="C4786">
        <v>20.531590000000001</v>
      </c>
      <c r="D4786">
        <v>65</v>
      </c>
      <c r="E4786">
        <v>0</v>
      </c>
      <c r="F4786">
        <v>0</v>
      </c>
      <c r="G4786">
        <v>11</v>
      </c>
      <c r="H4786" t="s">
        <v>12245</v>
      </c>
      <c r="I4786">
        <v>526.6875</v>
      </c>
      <c r="J4786" s="3">
        <f t="shared" si="74"/>
        <v>43746.869778171291</v>
      </c>
    </row>
    <row r="4787" spans="1:10" x14ac:dyDescent="0.25">
      <c r="A4787" s="1" t="s">
        <v>4786</v>
      </c>
      <c r="B4787">
        <v>393.75</v>
      </c>
      <c r="C4787">
        <v>20.584240000000001</v>
      </c>
      <c r="D4787">
        <v>66</v>
      </c>
      <c r="E4787">
        <v>0</v>
      </c>
      <c r="F4787">
        <v>0</v>
      </c>
      <c r="G4787">
        <v>6</v>
      </c>
      <c r="H4787" t="s">
        <v>12246</v>
      </c>
      <c r="I4787">
        <v>526.6875</v>
      </c>
      <c r="J4787" s="3">
        <f t="shared" si="74"/>
        <v>43746.869849930554</v>
      </c>
    </row>
    <row r="4788" spans="1:10" x14ac:dyDescent="0.25">
      <c r="A4788" s="1" t="s">
        <v>4787</v>
      </c>
      <c r="B4788">
        <v>393.75</v>
      </c>
      <c r="C4788">
        <v>20.584240000000001</v>
      </c>
      <c r="D4788">
        <v>66</v>
      </c>
      <c r="E4788">
        <v>0</v>
      </c>
      <c r="F4788">
        <v>0</v>
      </c>
      <c r="G4788">
        <v>6</v>
      </c>
      <c r="H4788" t="s">
        <v>12247</v>
      </c>
      <c r="I4788">
        <v>526.6875</v>
      </c>
      <c r="J4788" s="3">
        <f t="shared" si="74"/>
        <v>43746.869921354162</v>
      </c>
    </row>
    <row r="4789" spans="1:10" x14ac:dyDescent="0.25">
      <c r="A4789" s="1" t="s">
        <v>4788</v>
      </c>
      <c r="B4789">
        <v>393.75</v>
      </c>
      <c r="C4789">
        <v>20.531590000000001</v>
      </c>
      <c r="D4789">
        <v>66</v>
      </c>
      <c r="E4789">
        <v>0</v>
      </c>
      <c r="F4789">
        <v>0</v>
      </c>
      <c r="G4789">
        <v>0</v>
      </c>
      <c r="H4789" t="s">
        <v>12248</v>
      </c>
      <c r="I4789">
        <v>526.6875</v>
      </c>
      <c r="J4789" s="3">
        <f t="shared" si="74"/>
        <v>43746.870004687495</v>
      </c>
    </row>
    <row r="4790" spans="1:10" x14ac:dyDescent="0.25">
      <c r="A4790" s="1" t="s">
        <v>4789</v>
      </c>
      <c r="B4790">
        <v>393.75</v>
      </c>
      <c r="C4790">
        <v>20.531590000000001</v>
      </c>
      <c r="D4790">
        <v>66</v>
      </c>
      <c r="E4790">
        <v>0</v>
      </c>
      <c r="F4790">
        <v>0</v>
      </c>
      <c r="G4790">
        <v>4</v>
      </c>
      <c r="H4790" t="s">
        <v>12249</v>
      </c>
      <c r="I4790">
        <v>526.6875</v>
      </c>
      <c r="J4790" s="3">
        <f t="shared" si="74"/>
        <v>43746.870076087966</v>
      </c>
    </row>
    <row r="4791" spans="1:10" x14ac:dyDescent="0.25">
      <c r="A4791" s="1" t="s">
        <v>4790</v>
      </c>
      <c r="B4791">
        <v>393.75</v>
      </c>
      <c r="C4791">
        <v>20.584240000000001</v>
      </c>
      <c r="D4791">
        <v>63</v>
      </c>
      <c r="E4791">
        <v>0</v>
      </c>
      <c r="F4791">
        <v>0</v>
      </c>
      <c r="G4791">
        <v>7</v>
      </c>
      <c r="H4791" t="s">
        <v>12250</v>
      </c>
      <c r="I4791">
        <v>526.6875</v>
      </c>
      <c r="J4791" s="3">
        <f t="shared" si="74"/>
        <v>43746.870155324075</v>
      </c>
    </row>
    <row r="4792" spans="1:10" x14ac:dyDescent="0.25">
      <c r="A4792" s="1" t="s">
        <v>4791</v>
      </c>
      <c r="B4792">
        <v>393.75</v>
      </c>
      <c r="C4792">
        <v>20.531590000000001</v>
      </c>
      <c r="D4792">
        <v>65</v>
      </c>
      <c r="E4792">
        <v>0</v>
      </c>
      <c r="F4792">
        <v>0</v>
      </c>
      <c r="G4792">
        <v>12</v>
      </c>
      <c r="H4792" t="s">
        <v>12251</v>
      </c>
      <c r="I4792">
        <v>526.6875</v>
      </c>
      <c r="J4792" s="3">
        <f t="shared" si="74"/>
        <v>43746.870231423607</v>
      </c>
    </row>
    <row r="4793" spans="1:10" x14ac:dyDescent="0.25">
      <c r="A4793" s="1" t="s">
        <v>4792</v>
      </c>
      <c r="B4793">
        <v>393.75</v>
      </c>
      <c r="C4793">
        <v>20.584240000000001</v>
      </c>
      <c r="D4793">
        <v>65</v>
      </c>
      <c r="E4793">
        <v>0</v>
      </c>
      <c r="F4793">
        <v>0</v>
      </c>
      <c r="G4793">
        <v>6</v>
      </c>
      <c r="H4793" t="s">
        <v>12252</v>
      </c>
      <c r="I4793">
        <v>526.6875</v>
      </c>
      <c r="J4793" s="3">
        <f t="shared" si="74"/>
        <v>43746.870302928241</v>
      </c>
    </row>
    <row r="4794" spans="1:10" x14ac:dyDescent="0.25">
      <c r="A4794" s="1" t="s">
        <v>4793</v>
      </c>
      <c r="B4794">
        <v>393.75</v>
      </c>
      <c r="C4794">
        <v>20.531590000000001</v>
      </c>
      <c r="D4794">
        <v>66</v>
      </c>
      <c r="E4794">
        <v>0</v>
      </c>
      <c r="F4794">
        <v>0</v>
      </c>
      <c r="G4794">
        <v>14</v>
      </c>
      <c r="H4794" t="s">
        <v>12253</v>
      </c>
      <c r="I4794">
        <v>526.6875</v>
      </c>
      <c r="J4794" s="3">
        <f t="shared" si="74"/>
        <v>43746.870386168979</v>
      </c>
    </row>
    <row r="4795" spans="1:10" x14ac:dyDescent="0.25">
      <c r="A4795" s="1" t="s">
        <v>4794</v>
      </c>
      <c r="B4795">
        <v>393.75</v>
      </c>
      <c r="C4795">
        <v>20.478950000000001</v>
      </c>
      <c r="D4795">
        <v>65</v>
      </c>
      <c r="E4795">
        <v>0</v>
      </c>
      <c r="F4795">
        <v>0</v>
      </c>
      <c r="G4795">
        <v>2</v>
      </c>
      <c r="H4795" t="s">
        <v>12254</v>
      </c>
      <c r="I4795">
        <v>526.6875</v>
      </c>
      <c r="J4795" s="3">
        <f t="shared" si="74"/>
        <v>43746.87048273148</v>
      </c>
    </row>
    <row r="4796" spans="1:10" x14ac:dyDescent="0.25">
      <c r="A4796" s="1" t="s">
        <v>4795</v>
      </c>
      <c r="B4796">
        <v>393.75</v>
      </c>
      <c r="C4796">
        <v>20.531590000000001</v>
      </c>
      <c r="D4796">
        <v>64</v>
      </c>
      <c r="E4796">
        <v>0</v>
      </c>
      <c r="F4796">
        <v>0</v>
      </c>
      <c r="G4796">
        <v>6</v>
      </c>
      <c r="H4796" t="s">
        <v>12255</v>
      </c>
      <c r="I4796">
        <v>526.6875</v>
      </c>
      <c r="J4796" s="3">
        <f t="shared" si="74"/>
        <v>43746.870565335645</v>
      </c>
    </row>
    <row r="4797" spans="1:10" x14ac:dyDescent="0.25">
      <c r="A4797" s="1" t="s">
        <v>4796</v>
      </c>
      <c r="B4797">
        <v>393.75</v>
      </c>
      <c r="C4797">
        <v>20.531590000000001</v>
      </c>
      <c r="D4797">
        <v>63</v>
      </c>
      <c r="E4797">
        <v>0</v>
      </c>
      <c r="F4797">
        <v>0</v>
      </c>
      <c r="G4797">
        <v>5</v>
      </c>
      <c r="H4797" t="s">
        <v>12256</v>
      </c>
      <c r="I4797">
        <v>526.6875</v>
      </c>
      <c r="J4797" s="3">
        <f t="shared" si="74"/>
        <v>43746.870660960645</v>
      </c>
    </row>
    <row r="4798" spans="1:10" x14ac:dyDescent="0.25">
      <c r="A4798" s="1" t="s">
        <v>4797</v>
      </c>
      <c r="B4798">
        <v>393.75</v>
      </c>
      <c r="C4798">
        <v>20.531590000000001</v>
      </c>
      <c r="D4798">
        <v>63</v>
      </c>
      <c r="E4798">
        <v>0</v>
      </c>
      <c r="F4798">
        <v>0</v>
      </c>
      <c r="G4798">
        <v>9</v>
      </c>
      <c r="H4798" t="s">
        <v>12257</v>
      </c>
      <c r="I4798">
        <v>526.6875</v>
      </c>
      <c r="J4798" s="3">
        <f t="shared" si="74"/>
        <v>43746.87073239583</v>
      </c>
    </row>
    <row r="4799" spans="1:10" x14ac:dyDescent="0.25">
      <c r="A4799" s="1" t="s">
        <v>4798</v>
      </c>
      <c r="B4799">
        <v>393.75</v>
      </c>
      <c r="C4799">
        <v>20.584240000000001</v>
      </c>
      <c r="D4799">
        <v>64</v>
      </c>
      <c r="E4799">
        <v>0</v>
      </c>
      <c r="F4799">
        <v>0</v>
      </c>
      <c r="G4799">
        <v>5</v>
      </c>
      <c r="H4799" t="s">
        <v>12258</v>
      </c>
      <c r="I4799">
        <v>526.6875</v>
      </c>
      <c r="J4799" s="3">
        <f t="shared" si="74"/>
        <v>43746.870815798604</v>
      </c>
    </row>
    <row r="4800" spans="1:10" x14ac:dyDescent="0.25">
      <c r="A4800" s="1" t="s">
        <v>4799</v>
      </c>
      <c r="B4800">
        <v>393.75</v>
      </c>
      <c r="C4800">
        <v>20.531590000000001</v>
      </c>
      <c r="D4800">
        <v>64</v>
      </c>
      <c r="E4800">
        <v>0</v>
      </c>
      <c r="F4800">
        <v>0</v>
      </c>
      <c r="G4800">
        <v>0</v>
      </c>
      <c r="H4800" t="s">
        <v>12259</v>
      </c>
      <c r="I4800">
        <v>526.6875</v>
      </c>
      <c r="J4800" s="3">
        <f t="shared" si="74"/>
        <v>43746.870899282403</v>
      </c>
    </row>
    <row r="4801" spans="1:10" x14ac:dyDescent="0.25">
      <c r="A4801" s="1" t="s">
        <v>4800</v>
      </c>
      <c r="B4801">
        <v>393.75</v>
      </c>
      <c r="C4801">
        <v>20.584240000000001</v>
      </c>
      <c r="D4801">
        <v>64</v>
      </c>
      <c r="E4801">
        <v>0</v>
      </c>
      <c r="F4801">
        <v>0</v>
      </c>
      <c r="G4801">
        <v>6</v>
      </c>
      <c r="H4801" t="s">
        <v>12260</v>
      </c>
      <c r="I4801">
        <v>526.6875</v>
      </c>
      <c r="J4801" s="3">
        <f t="shared" si="74"/>
        <v>43746.870982488421</v>
      </c>
    </row>
    <row r="4802" spans="1:10" x14ac:dyDescent="0.25">
      <c r="A4802" s="1" t="s">
        <v>4801</v>
      </c>
      <c r="B4802">
        <v>393.75</v>
      </c>
      <c r="C4802">
        <v>20.584240000000001</v>
      </c>
      <c r="D4802">
        <v>63</v>
      </c>
      <c r="E4802">
        <v>0</v>
      </c>
      <c r="F4802">
        <v>0</v>
      </c>
      <c r="G4802">
        <v>2</v>
      </c>
      <c r="H4802" t="s">
        <v>12261</v>
      </c>
      <c r="I4802">
        <v>526.6875</v>
      </c>
      <c r="J4802" s="3">
        <f t="shared" si="74"/>
        <v>43746.871078206015</v>
      </c>
    </row>
    <row r="4803" spans="1:10" x14ac:dyDescent="0.25">
      <c r="A4803" s="1" t="s">
        <v>4802</v>
      </c>
      <c r="B4803">
        <v>393.75</v>
      </c>
      <c r="C4803">
        <v>20.531590000000001</v>
      </c>
      <c r="D4803">
        <v>63</v>
      </c>
      <c r="E4803">
        <v>0</v>
      </c>
      <c r="F4803">
        <v>0</v>
      </c>
      <c r="G4803">
        <v>0</v>
      </c>
      <c r="H4803" t="s">
        <v>12262</v>
      </c>
      <c r="I4803">
        <v>526.6875</v>
      </c>
      <c r="J4803" s="3">
        <f t="shared" ref="J4803:J4866" si="75">(H4803/86400000)+25569+(7/24)</f>
        <v>43746.871149363426</v>
      </c>
    </row>
    <row r="4804" spans="1:10" x14ac:dyDescent="0.25">
      <c r="A4804" s="1" t="s">
        <v>4803</v>
      </c>
      <c r="B4804">
        <v>393.75</v>
      </c>
      <c r="C4804">
        <v>20.531590000000001</v>
      </c>
      <c r="D4804">
        <v>63</v>
      </c>
      <c r="E4804">
        <v>0</v>
      </c>
      <c r="F4804">
        <v>0</v>
      </c>
      <c r="G4804">
        <v>7</v>
      </c>
      <c r="H4804" t="s">
        <v>12263</v>
      </c>
      <c r="I4804">
        <v>526.6875</v>
      </c>
      <c r="J4804" s="3">
        <f t="shared" si="75"/>
        <v>43746.871221759262</v>
      </c>
    </row>
    <row r="4805" spans="1:10" x14ac:dyDescent="0.25">
      <c r="A4805" s="1" t="s">
        <v>4804</v>
      </c>
      <c r="B4805">
        <v>393.75</v>
      </c>
      <c r="C4805">
        <v>20.531590000000001</v>
      </c>
      <c r="D4805">
        <v>64</v>
      </c>
      <c r="E4805">
        <v>0</v>
      </c>
      <c r="F4805">
        <v>0</v>
      </c>
      <c r="G4805">
        <v>14</v>
      </c>
      <c r="H4805" t="s">
        <v>12264</v>
      </c>
      <c r="I4805">
        <v>526.6875</v>
      </c>
      <c r="J4805" s="3">
        <f t="shared" si="75"/>
        <v>43746.871304699067</v>
      </c>
    </row>
    <row r="4806" spans="1:10" x14ac:dyDescent="0.25">
      <c r="A4806" s="1" t="s">
        <v>4805</v>
      </c>
      <c r="B4806">
        <v>393.75</v>
      </c>
      <c r="C4806">
        <v>20.531590000000001</v>
      </c>
      <c r="D4806">
        <v>64</v>
      </c>
      <c r="E4806">
        <v>0</v>
      </c>
      <c r="F4806">
        <v>0</v>
      </c>
      <c r="G4806">
        <v>1</v>
      </c>
      <c r="H4806" t="s">
        <v>12265</v>
      </c>
      <c r="I4806">
        <v>526.6875</v>
      </c>
      <c r="J4806" s="3">
        <f t="shared" si="75"/>
        <v>43746.871376342591</v>
      </c>
    </row>
    <row r="4807" spans="1:10" x14ac:dyDescent="0.25">
      <c r="A4807" s="1" t="s">
        <v>4806</v>
      </c>
      <c r="B4807">
        <v>393.75</v>
      </c>
      <c r="C4807">
        <v>20.584240000000001</v>
      </c>
      <c r="D4807">
        <v>65</v>
      </c>
      <c r="E4807">
        <v>0</v>
      </c>
      <c r="F4807">
        <v>0</v>
      </c>
      <c r="G4807">
        <v>1</v>
      </c>
      <c r="H4807" t="s">
        <v>12266</v>
      </c>
      <c r="I4807">
        <v>526.6875</v>
      </c>
      <c r="J4807" s="3">
        <f t="shared" si="75"/>
        <v>43746.871459780094</v>
      </c>
    </row>
    <row r="4808" spans="1:10" x14ac:dyDescent="0.25">
      <c r="A4808" s="1" t="s">
        <v>4807</v>
      </c>
      <c r="B4808">
        <v>393.75</v>
      </c>
      <c r="C4808">
        <v>20.531590000000001</v>
      </c>
      <c r="D4808">
        <v>65</v>
      </c>
      <c r="E4808">
        <v>0</v>
      </c>
      <c r="F4808">
        <v>0</v>
      </c>
      <c r="G4808">
        <v>5</v>
      </c>
      <c r="H4808" t="s">
        <v>12267</v>
      </c>
      <c r="I4808">
        <v>526.6875</v>
      </c>
      <c r="J4808" s="3">
        <f t="shared" si="75"/>
        <v>43746.871543229165</v>
      </c>
    </row>
    <row r="4809" spans="1:10" x14ac:dyDescent="0.25">
      <c r="A4809" s="1" t="s">
        <v>4808</v>
      </c>
      <c r="B4809">
        <v>393.75</v>
      </c>
      <c r="C4809">
        <v>20.531590000000001</v>
      </c>
      <c r="D4809">
        <v>65</v>
      </c>
      <c r="E4809">
        <v>0</v>
      </c>
      <c r="F4809">
        <v>0</v>
      </c>
      <c r="G4809">
        <v>2</v>
      </c>
      <c r="H4809" t="s">
        <v>12268</v>
      </c>
      <c r="I4809">
        <v>526.5</v>
      </c>
      <c r="J4809" s="3">
        <f t="shared" si="75"/>
        <v>43746.87162690972</v>
      </c>
    </row>
    <row r="4810" spans="1:10" x14ac:dyDescent="0.25">
      <c r="A4810" s="1" t="s">
        <v>4809</v>
      </c>
      <c r="B4810">
        <v>393.75</v>
      </c>
      <c r="C4810">
        <v>20.478950000000001</v>
      </c>
      <c r="D4810">
        <v>65</v>
      </c>
      <c r="E4810">
        <v>0</v>
      </c>
      <c r="F4810">
        <v>0</v>
      </c>
      <c r="G4810">
        <v>8</v>
      </c>
      <c r="H4810" t="s">
        <v>12269</v>
      </c>
      <c r="I4810">
        <v>526.6875</v>
      </c>
      <c r="J4810" s="3">
        <f t="shared" si="75"/>
        <v>43746.871710243053</v>
      </c>
    </row>
    <row r="4811" spans="1:10" x14ac:dyDescent="0.25">
      <c r="A4811" s="1" t="s">
        <v>4810</v>
      </c>
      <c r="B4811">
        <v>393.75</v>
      </c>
      <c r="C4811">
        <v>20.584240000000001</v>
      </c>
      <c r="D4811">
        <v>66</v>
      </c>
      <c r="E4811">
        <v>0</v>
      </c>
      <c r="F4811">
        <v>0</v>
      </c>
      <c r="G4811">
        <v>13</v>
      </c>
      <c r="H4811" t="s">
        <v>12270</v>
      </c>
      <c r="I4811">
        <v>526.6875</v>
      </c>
      <c r="J4811" s="3">
        <f t="shared" si="75"/>
        <v>43746.871793587961</v>
      </c>
    </row>
    <row r="4812" spans="1:10" x14ac:dyDescent="0.25">
      <c r="A4812" s="1" t="s">
        <v>4811</v>
      </c>
      <c r="B4812">
        <v>393.75</v>
      </c>
      <c r="C4812">
        <v>20.584240000000001</v>
      </c>
      <c r="D4812">
        <v>66</v>
      </c>
      <c r="E4812">
        <v>0</v>
      </c>
      <c r="F4812">
        <v>0</v>
      </c>
      <c r="G4812">
        <v>7</v>
      </c>
      <c r="H4812" t="s">
        <v>12271</v>
      </c>
      <c r="I4812">
        <v>526.6875</v>
      </c>
      <c r="J4812" s="3">
        <f t="shared" si="75"/>
        <v>43746.871865335641</v>
      </c>
    </row>
    <row r="4813" spans="1:10" x14ac:dyDescent="0.25">
      <c r="A4813" s="1" t="s">
        <v>4812</v>
      </c>
      <c r="B4813">
        <v>393.75</v>
      </c>
      <c r="C4813">
        <v>20.531590000000001</v>
      </c>
      <c r="D4813">
        <v>66</v>
      </c>
      <c r="E4813">
        <v>0</v>
      </c>
      <c r="F4813">
        <v>0</v>
      </c>
      <c r="G4813">
        <v>5</v>
      </c>
      <c r="H4813" t="s">
        <v>12272</v>
      </c>
      <c r="I4813">
        <v>526.6875</v>
      </c>
      <c r="J4813" s="3">
        <f t="shared" si="75"/>
        <v>43746.87194881944</v>
      </c>
    </row>
    <row r="4814" spans="1:10" x14ac:dyDescent="0.25">
      <c r="A4814" s="1" t="s">
        <v>4813</v>
      </c>
      <c r="B4814">
        <v>393.75</v>
      </c>
      <c r="C4814">
        <v>20.584240000000001</v>
      </c>
      <c r="D4814">
        <v>66</v>
      </c>
      <c r="E4814">
        <v>0</v>
      </c>
      <c r="F4814">
        <v>0</v>
      </c>
      <c r="G4814">
        <v>10</v>
      </c>
      <c r="H4814" t="s">
        <v>12273</v>
      </c>
      <c r="I4814">
        <v>526.6875</v>
      </c>
      <c r="J4814" s="3">
        <f t="shared" si="75"/>
        <v>43746.872020312498</v>
      </c>
    </row>
    <row r="4815" spans="1:10" x14ac:dyDescent="0.25">
      <c r="A4815" s="1" t="s">
        <v>4814</v>
      </c>
      <c r="B4815">
        <v>393.75</v>
      </c>
      <c r="C4815">
        <v>20.584240000000001</v>
      </c>
      <c r="D4815">
        <v>66</v>
      </c>
      <c r="E4815">
        <v>0</v>
      </c>
      <c r="F4815">
        <v>0</v>
      </c>
      <c r="G4815">
        <v>3</v>
      </c>
      <c r="H4815" t="s">
        <v>12274</v>
      </c>
      <c r="I4815">
        <v>526.6875</v>
      </c>
      <c r="J4815" s="3">
        <f t="shared" si="75"/>
        <v>43746.872091956015</v>
      </c>
    </row>
    <row r="4816" spans="1:10" x14ac:dyDescent="0.25">
      <c r="A4816" s="1" t="s">
        <v>4815</v>
      </c>
      <c r="B4816">
        <v>393.75</v>
      </c>
      <c r="C4816">
        <v>20.584240000000001</v>
      </c>
      <c r="D4816">
        <v>66</v>
      </c>
      <c r="E4816">
        <v>0</v>
      </c>
      <c r="F4816">
        <v>0</v>
      </c>
      <c r="G4816">
        <v>0</v>
      </c>
      <c r="H4816" t="s">
        <v>12275</v>
      </c>
      <c r="I4816">
        <v>526.6875</v>
      </c>
      <c r="J4816" s="3">
        <f t="shared" si="75"/>
        <v>43746.872175092591</v>
      </c>
    </row>
    <row r="4817" spans="1:10" x14ac:dyDescent="0.25">
      <c r="A4817" s="1" t="s">
        <v>4816</v>
      </c>
      <c r="B4817">
        <v>393.75</v>
      </c>
      <c r="C4817">
        <v>20.584240000000001</v>
      </c>
      <c r="D4817">
        <v>66</v>
      </c>
      <c r="E4817">
        <v>0</v>
      </c>
      <c r="F4817">
        <v>0</v>
      </c>
      <c r="G4817">
        <v>7</v>
      </c>
      <c r="H4817" t="s">
        <v>12276</v>
      </c>
      <c r="I4817">
        <v>526.6875</v>
      </c>
      <c r="J4817" s="3">
        <f t="shared" si="75"/>
        <v>43746.872246956016</v>
      </c>
    </row>
    <row r="4818" spans="1:10" x14ac:dyDescent="0.25">
      <c r="A4818" s="1" t="s">
        <v>4817</v>
      </c>
      <c r="B4818">
        <v>393.75</v>
      </c>
      <c r="C4818">
        <v>20.531590000000001</v>
      </c>
      <c r="D4818">
        <v>65</v>
      </c>
      <c r="E4818">
        <v>0</v>
      </c>
      <c r="F4818">
        <v>0</v>
      </c>
      <c r="G4818">
        <v>5</v>
      </c>
      <c r="H4818" t="s">
        <v>12277</v>
      </c>
      <c r="I4818">
        <v>526.6875</v>
      </c>
      <c r="J4818" s="3">
        <f t="shared" si="75"/>
        <v>43746.872330624996</v>
      </c>
    </row>
    <row r="4819" spans="1:10" x14ac:dyDescent="0.25">
      <c r="A4819" s="1" t="s">
        <v>4818</v>
      </c>
      <c r="B4819">
        <v>393.75</v>
      </c>
      <c r="C4819">
        <v>20.531590000000001</v>
      </c>
      <c r="D4819">
        <v>65</v>
      </c>
      <c r="E4819">
        <v>0</v>
      </c>
      <c r="F4819">
        <v>0</v>
      </c>
      <c r="G4819">
        <v>17</v>
      </c>
      <c r="H4819" t="s">
        <v>12278</v>
      </c>
      <c r="I4819">
        <v>526.6875</v>
      </c>
      <c r="J4819" s="3">
        <f t="shared" si="75"/>
        <v>43746.872413946759</v>
      </c>
    </row>
    <row r="4820" spans="1:10" x14ac:dyDescent="0.25">
      <c r="A4820" s="1" t="s">
        <v>4819</v>
      </c>
      <c r="B4820">
        <v>393.75</v>
      </c>
      <c r="C4820">
        <v>20.478950000000001</v>
      </c>
      <c r="D4820">
        <v>67</v>
      </c>
      <c r="E4820">
        <v>0</v>
      </c>
      <c r="F4820">
        <v>0</v>
      </c>
      <c r="G4820">
        <v>11</v>
      </c>
      <c r="H4820" t="s">
        <v>12279</v>
      </c>
      <c r="I4820">
        <v>526.5</v>
      </c>
      <c r="J4820" s="3">
        <f t="shared" si="75"/>
        <v>43746.872497280092</v>
      </c>
    </row>
    <row r="4821" spans="1:10" x14ac:dyDescent="0.25">
      <c r="A4821" s="1" t="s">
        <v>4820</v>
      </c>
      <c r="B4821">
        <v>412.5</v>
      </c>
      <c r="C4821">
        <v>20.531590000000001</v>
      </c>
      <c r="D4821">
        <v>68</v>
      </c>
      <c r="E4821">
        <v>0</v>
      </c>
      <c r="F4821">
        <v>0</v>
      </c>
      <c r="G4821">
        <v>1</v>
      </c>
      <c r="H4821" t="s">
        <v>12280</v>
      </c>
      <c r="I4821">
        <v>532.3125</v>
      </c>
      <c r="J4821" s="3">
        <f t="shared" si="75"/>
        <v>43746.872568680548</v>
      </c>
    </row>
    <row r="4822" spans="1:10" x14ac:dyDescent="0.25">
      <c r="A4822" s="1" t="s">
        <v>4821</v>
      </c>
      <c r="B4822">
        <v>393.75</v>
      </c>
      <c r="C4822">
        <v>20.584240000000001</v>
      </c>
      <c r="D4822">
        <v>67</v>
      </c>
      <c r="E4822">
        <v>0</v>
      </c>
      <c r="F4822">
        <v>0</v>
      </c>
      <c r="G4822">
        <v>5</v>
      </c>
      <c r="H4822" t="s">
        <v>12281</v>
      </c>
      <c r="I4822">
        <v>526.6875</v>
      </c>
      <c r="J4822" s="3">
        <f t="shared" si="75"/>
        <v>43746.872640578702</v>
      </c>
    </row>
    <row r="4823" spans="1:10" x14ac:dyDescent="0.25">
      <c r="A4823" s="1" t="s">
        <v>4822</v>
      </c>
      <c r="B4823">
        <v>393.75</v>
      </c>
      <c r="C4823">
        <v>20.584240000000001</v>
      </c>
      <c r="D4823">
        <v>66</v>
      </c>
      <c r="E4823">
        <v>0</v>
      </c>
      <c r="F4823">
        <v>0</v>
      </c>
      <c r="G4823">
        <v>6</v>
      </c>
      <c r="H4823" t="s">
        <v>12282</v>
      </c>
      <c r="I4823">
        <v>526.5</v>
      </c>
      <c r="J4823" s="3">
        <f t="shared" si="75"/>
        <v>43746.872724016204</v>
      </c>
    </row>
    <row r="4824" spans="1:10" x14ac:dyDescent="0.25">
      <c r="A4824" s="1" t="s">
        <v>4823</v>
      </c>
      <c r="B4824">
        <v>434.375</v>
      </c>
      <c r="C4824">
        <v>20.584240000000001</v>
      </c>
      <c r="D4824">
        <v>65</v>
      </c>
      <c r="E4824">
        <v>0</v>
      </c>
      <c r="F4824">
        <v>0</v>
      </c>
      <c r="G4824">
        <v>0</v>
      </c>
      <c r="H4824" t="s">
        <v>12283</v>
      </c>
      <c r="I4824">
        <v>539.4375</v>
      </c>
      <c r="J4824" s="3">
        <f t="shared" si="75"/>
        <v>43746.872795543975</v>
      </c>
    </row>
    <row r="4825" spans="1:10" x14ac:dyDescent="0.25">
      <c r="A4825" s="1" t="s">
        <v>4824</v>
      </c>
      <c r="B4825">
        <v>393.75</v>
      </c>
      <c r="C4825">
        <v>20.531590000000001</v>
      </c>
      <c r="D4825">
        <v>67</v>
      </c>
      <c r="E4825">
        <v>0</v>
      </c>
      <c r="F4825">
        <v>0</v>
      </c>
      <c r="G4825">
        <v>5</v>
      </c>
      <c r="H4825" t="s">
        <v>12284</v>
      </c>
      <c r="I4825">
        <v>526.6875</v>
      </c>
      <c r="J4825" s="3">
        <f t="shared" si="75"/>
        <v>43746.872878784721</v>
      </c>
    </row>
    <row r="4826" spans="1:10" x14ac:dyDescent="0.25">
      <c r="A4826" s="1" t="s">
        <v>4825</v>
      </c>
      <c r="B4826">
        <v>393.75</v>
      </c>
      <c r="C4826">
        <v>20.584240000000001</v>
      </c>
      <c r="D4826">
        <v>67</v>
      </c>
      <c r="E4826">
        <v>0</v>
      </c>
      <c r="F4826">
        <v>0</v>
      </c>
      <c r="G4826">
        <v>9</v>
      </c>
      <c r="H4826" t="s">
        <v>12285</v>
      </c>
      <c r="I4826">
        <v>526.6875</v>
      </c>
      <c r="J4826" s="3">
        <f t="shared" si="75"/>
        <v>43746.872962557864</v>
      </c>
    </row>
    <row r="4827" spans="1:10" x14ac:dyDescent="0.25">
      <c r="A4827" s="1" t="s">
        <v>4826</v>
      </c>
      <c r="B4827">
        <v>393.75</v>
      </c>
      <c r="C4827">
        <v>20.584240000000001</v>
      </c>
      <c r="D4827">
        <v>67</v>
      </c>
      <c r="E4827">
        <v>0</v>
      </c>
      <c r="F4827">
        <v>0</v>
      </c>
      <c r="G4827">
        <v>10</v>
      </c>
      <c r="H4827" t="s">
        <v>12286</v>
      </c>
      <c r="I4827">
        <v>526.6875</v>
      </c>
      <c r="J4827" s="3">
        <f t="shared" si="75"/>
        <v>43746.873045428241</v>
      </c>
    </row>
    <row r="4828" spans="1:10" x14ac:dyDescent="0.25">
      <c r="A4828" s="1" t="s">
        <v>4827</v>
      </c>
      <c r="B4828">
        <v>393.75</v>
      </c>
      <c r="C4828">
        <v>20.531590000000001</v>
      </c>
      <c r="D4828">
        <v>67</v>
      </c>
      <c r="E4828">
        <v>0</v>
      </c>
      <c r="F4828">
        <v>0</v>
      </c>
      <c r="G4828">
        <v>2</v>
      </c>
      <c r="H4828" t="s">
        <v>12287</v>
      </c>
      <c r="I4828">
        <v>526.6875</v>
      </c>
      <c r="J4828" s="3">
        <f t="shared" si="75"/>
        <v>43746.873117673611</v>
      </c>
    </row>
    <row r="4829" spans="1:10" x14ac:dyDescent="0.25">
      <c r="A4829" s="1" t="s">
        <v>4828</v>
      </c>
      <c r="B4829">
        <v>393.75</v>
      </c>
      <c r="C4829">
        <v>20.531590000000001</v>
      </c>
      <c r="D4829">
        <v>67</v>
      </c>
      <c r="E4829">
        <v>0</v>
      </c>
      <c r="F4829">
        <v>0</v>
      </c>
      <c r="G4829">
        <v>9</v>
      </c>
      <c r="H4829" t="s">
        <v>12288</v>
      </c>
      <c r="I4829">
        <v>526.6875</v>
      </c>
      <c r="J4829" s="3">
        <f t="shared" si="75"/>
        <v>43746.873201030096</v>
      </c>
    </row>
    <row r="4830" spans="1:10" x14ac:dyDescent="0.25">
      <c r="A4830" s="1" t="s">
        <v>4829</v>
      </c>
      <c r="B4830">
        <v>393.75</v>
      </c>
      <c r="C4830">
        <v>20.531590000000001</v>
      </c>
      <c r="D4830">
        <v>67</v>
      </c>
      <c r="E4830">
        <v>0</v>
      </c>
      <c r="F4830">
        <v>0</v>
      </c>
      <c r="G4830">
        <v>6</v>
      </c>
      <c r="H4830" t="s">
        <v>12289</v>
      </c>
      <c r="I4830">
        <v>526.6875</v>
      </c>
      <c r="J4830" s="3">
        <f t="shared" si="75"/>
        <v>43746.873284629626</v>
      </c>
    </row>
    <row r="4831" spans="1:10" x14ac:dyDescent="0.25">
      <c r="A4831" s="1" t="s">
        <v>4830</v>
      </c>
      <c r="B4831">
        <v>393.75</v>
      </c>
      <c r="C4831">
        <v>20.531590000000001</v>
      </c>
      <c r="D4831">
        <v>67</v>
      </c>
      <c r="E4831">
        <v>0</v>
      </c>
      <c r="F4831">
        <v>0</v>
      </c>
      <c r="G4831">
        <v>3</v>
      </c>
      <c r="H4831" t="s">
        <v>12290</v>
      </c>
      <c r="I4831">
        <v>526.6875</v>
      </c>
      <c r="J4831" s="3">
        <f t="shared" si="75"/>
        <v>43746.873356053235</v>
      </c>
    </row>
    <row r="4832" spans="1:10" x14ac:dyDescent="0.25">
      <c r="A4832" s="1" t="s">
        <v>4831</v>
      </c>
      <c r="B4832">
        <v>393.75</v>
      </c>
      <c r="C4832">
        <v>20.584240000000001</v>
      </c>
      <c r="D4832">
        <v>66</v>
      </c>
      <c r="E4832">
        <v>0</v>
      </c>
      <c r="F4832">
        <v>0</v>
      </c>
      <c r="G4832">
        <v>7</v>
      </c>
      <c r="H4832" t="s">
        <v>12291</v>
      </c>
      <c r="I4832">
        <v>526.6875</v>
      </c>
      <c r="J4832" s="3">
        <f t="shared" si="75"/>
        <v>43746.873427673614</v>
      </c>
    </row>
    <row r="4833" spans="1:10" x14ac:dyDescent="0.25">
      <c r="A4833" s="1" t="s">
        <v>4832</v>
      </c>
      <c r="B4833">
        <v>412.5</v>
      </c>
      <c r="C4833">
        <v>20.531590000000001</v>
      </c>
      <c r="D4833">
        <v>66</v>
      </c>
      <c r="E4833">
        <v>0</v>
      </c>
      <c r="F4833">
        <v>0</v>
      </c>
      <c r="G4833">
        <v>10</v>
      </c>
      <c r="H4833" t="s">
        <v>12292</v>
      </c>
      <c r="I4833">
        <v>532.3125</v>
      </c>
      <c r="J4833" s="3">
        <f t="shared" si="75"/>
        <v>43746.873499317131</v>
      </c>
    </row>
    <row r="4834" spans="1:10" x14ac:dyDescent="0.25">
      <c r="A4834" s="1" t="s">
        <v>4833</v>
      </c>
      <c r="B4834">
        <v>393.75</v>
      </c>
      <c r="C4834">
        <v>20.531590000000001</v>
      </c>
      <c r="D4834">
        <v>63</v>
      </c>
      <c r="E4834">
        <v>0</v>
      </c>
      <c r="F4834">
        <v>0</v>
      </c>
      <c r="G4834">
        <v>8</v>
      </c>
      <c r="H4834" t="s">
        <v>12293</v>
      </c>
      <c r="I4834">
        <v>526.6875</v>
      </c>
      <c r="J4834" s="3">
        <f t="shared" si="75"/>
        <v>43746.873593749995</v>
      </c>
    </row>
    <row r="4835" spans="1:10" x14ac:dyDescent="0.25">
      <c r="A4835" s="1" t="s">
        <v>4834</v>
      </c>
      <c r="B4835">
        <v>393.75</v>
      </c>
      <c r="C4835">
        <v>20.584240000000001</v>
      </c>
      <c r="D4835">
        <v>64</v>
      </c>
      <c r="E4835">
        <v>0</v>
      </c>
      <c r="F4835">
        <v>0</v>
      </c>
      <c r="G4835">
        <v>2</v>
      </c>
      <c r="H4835" t="s">
        <v>12294</v>
      </c>
      <c r="I4835">
        <v>526.6875</v>
      </c>
      <c r="J4835" s="3">
        <f t="shared" si="75"/>
        <v>43746.873666203704</v>
      </c>
    </row>
    <row r="4836" spans="1:10" x14ac:dyDescent="0.25">
      <c r="A4836" s="1" t="s">
        <v>4835</v>
      </c>
      <c r="B4836">
        <v>393.75</v>
      </c>
      <c r="C4836">
        <v>20.584240000000001</v>
      </c>
      <c r="D4836">
        <v>65</v>
      </c>
      <c r="E4836">
        <v>0</v>
      </c>
      <c r="F4836">
        <v>0</v>
      </c>
      <c r="G4836">
        <v>4</v>
      </c>
      <c r="H4836" t="s">
        <v>12295</v>
      </c>
      <c r="I4836">
        <v>526.6875</v>
      </c>
      <c r="J4836" s="3">
        <f t="shared" si="75"/>
        <v>43746.873749895829</v>
      </c>
    </row>
    <row r="4837" spans="1:10" x14ac:dyDescent="0.25">
      <c r="A4837" s="1" t="s">
        <v>4836</v>
      </c>
      <c r="B4837">
        <v>393.75</v>
      </c>
      <c r="C4837">
        <v>20.478950000000001</v>
      </c>
      <c r="D4837">
        <v>65</v>
      </c>
      <c r="E4837">
        <v>0</v>
      </c>
      <c r="F4837">
        <v>0</v>
      </c>
      <c r="G4837">
        <v>4</v>
      </c>
      <c r="H4837" t="s">
        <v>12296</v>
      </c>
      <c r="I4837">
        <v>526.6875</v>
      </c>
      <c r="J4837" s="3">
        <f t="shared" si="75"/>
        <v>43746.873821296293</v>
      </c>
    </row>
    <row r="4838" spans="1:10" x14ac:dyDescent="0.25">
      <c r="A4838" s="1" t="s">
        <v>4837</v>
      </c>
      <c r="B4838">
        <v>393.75</v>
      </c>
      <c r="C4838">
        <v>20.584240000000001</v>
      </c>
      <c r="D4838">
        <v>66</v>
      </c>
      <c r="E4838">
        <v>0</v>
      </c>
      <c r="F4838">
        <v>0</v>
      </c>
      <c r="G4838">
        <v>5</v>
      </c>
      <c r="H4838" t="s">
        <v>12297</v>
      </c>
      <c r="I4838">
        <v>526.6875</v>
      </c>
      <c r="J4838" s="3">
        <f t="shared" si="75"/>
        <v>43746.873892835647</v>
      </c>
    </row>
    <row r="4839" spans="1:10" x14ac:dyDescent="0.25">
      <c r="A4839" s="1" t="s">
        <v>4838</v>
      </c>
      <c r="B4839">
        <v>412.5</v>
      </c>
      <c r="C4839">
        <v>20.584240000000001</v>
      </c>
      <c r="D4839">
        <v>66</v>
      </c>
      <c r="E4839">
        <v>0</v>
      </c>
      <c r="F4839">
        <v>0</v>
      </c>
      <c r="G4839">
        <v>3</v>
      </c>
      <c r="H4839" t="s">
        <v>12298</v>
      </c>
      <c r="I4839">
        <v>532.3125</v>
      </c>
      <c r="J4839" s="3">
        <f t="shared" si="75"/>
        <v>43746.873964594903</v>
      </c>
    </row>
    <row r="4840" spans="1:10" x14ac:dyDescent="0.25">
      <c r="A4840" s="1" t="s">
        <v>4839</v>
      </c>
      <c r="B4840">
        <v>393.75</v>
      </c>
      <c r="C4840">
        <v>20.531590000000001</v>
      </c>
      <c r="D4840">
        <v>66</v>
      </c>
      <c r="E4840">
        <v>0</v>
      </c>
      <c r="F4840">
        <v>0</v>
      </c>
      <c r="G4840">
        <v>2</v>
      </c>
      <c r="H4840" t="s">
        <v>12299</v>
      </c>
      <c r="I4840">
        <v>526.6875</v>
      </c>
      <c r="J4840" s="3">
        <f t="shared" si="75"/>
        <v>43746.874036006942</v>
      </c>
    </row>
    <row r="4841" spans="1:10" x14ac:dyDescent="0.25">
      <c r="A4841" s="1" t="s">
        <v>4840</v>
      </c>
      <c r="B4841">
        <v>393.75</v>
      </c>
      <c r="C4841">
        <v>20.584240000000001</v>
      </c>
      <c r="D4841">
        <v>68</v>
      </c>
      <c r="E4841">
        <v>0</v>
      </c>
      <c r="F4841">
        <v>0</v>
      </c>
      <c r="G4841">
        <v>2</v>
      </c>
      <c r="H4841" t="s">
        <v>12300</v>
      </c>
      <c r="I4841">
        <v>526.6875</v>
      </c>
      <c r="J4841" s="3">
        <f t="shared" si="75"/>
        <v>43746.874119467589</v>
      </c>
    </row>
    <row r="4842" spans="1:10" x14ac:dyDescent="0.25">
      <c r="A4842" s="1" t="s">
        <v>4841</v>
      </c>
      <c r="B4842">
        <v>434.375</v>
      </c>
      <c r="C4842">
        <v>20.584240000000001</v>
      </c>
      <c r="D4842">
        <v>67</v>
      </c>
      <c r="E4842">
        <v>0</v>
      </c>
      <c r="F4842">
        <v>0</v>
      </c>
      <c r="G4842">
        <v>2</v>
      </c>
      <c r="H4842" t="s">
        <v>12301</v>
      </c>
      <c r="I4842">
        <v>539.0625</v>
      </c>
      <c r="J4842" s="3">
        <f t="shared" si="75"/>
        <v>43746.874202905092</v>
      </c>
    </row>
    <row r="4843" spans="1:10" x14ac:dyDescent="0.25">
      <c r="A4843" s="1" t="s">
        <v>4842</v>
      </c>
      <c r="B4843">
        <v>393.75</v>
      </c>
      <c r="C4843">
        <v>20.531590000000001</v>
      </c>
      <c r="D4843">
        <v>67</v>
      </c>
      <c r="E4843">
        <v>0</v>
      </c>
      <c r="F4843">
        <v>0</v>
      </c>
      <c r="G4843">
        <v>13</v>
      </c>
      <c r="H4843" t="s">
        <v>12302</v>
      </c>
      <c r="I4843">
        <v>526.6875</v>
      </c>
      <c r="J4843" s="3">
        <f t="shared" si="75"/>
        <v>43746.874274537033</v>
      </c>
    </row>
    <row r="4844" spans="1:10" x14ac:dyDescent="0.25">
      <c r="A4844" s="1" t="s">
        <v>4843</v>
      </c>
      <c r="B4844">
        <v>393.75</v>
      </c>
      <c r="C4844">
        <v>20.584240000000001</v>
      </c>
      <c r="D4844">
        <v>66</v>
      </c>
      <c r="E4844">
        <v>0</v>
      </c>
      <c r="F4844">
        <v>0</v>
      </c>
      <c r="G4844">
        <v>7</v>
      </c>
      <c r="H4844" t="s">
        <v>12303</v>
      </c>
      <c r="I4844">
        <v>526.6875</v>
      </c>
      <c r="J4844" s="3">
        <f t="shared" si="75"/>
        <v>43746.874346307864</v>
      </c>
    </row>
    <row r="4845" spans="1:10" x14ac:dyDescent="0.25">
      <c r="A4845" s="1" t="s">
        <v>4844</v>
      </c>
      <c r="B4845">
        <v>393.75</v>
      </c>
      <c r="C4845">
        <v>20.531590000000001</v>
      </c>
      <c r="D4845">
        <v>67</v>
      </c>
      <c r="E4845">
        <v>0</v>
      </c>
      <c r="F4845">
        <v>0</v>
      </c>
      <c r="G4845">
        <v>8</v>
      </c>
      <c r="H4845" t="s">
        <v>12304</v>
      </c>
      <c r="I4845">
        <v>526.5</v>
      </c>
      <c r="J4845" s="3">
        <f t="shared" si="75"/>
        <v>43746.874417604166</v>
      </c>
    </row>
    <row r="4846" spans="1:10" x14ac:dyDescent="0.25">
      <c r="A4846" s="1" t="s">
        <v>4845</v>
      </c>
      <c r="B4846">
        <v>393.75</v>
      </c>
      <c r="C4846">
        <v>20.584240000000001</v>
      </c>
      <c r="D4846">
        <v>67</v>
      </c>
      <c r="E4846">
        <v>0</v>
      </c>
      <c r="F4846">
        <v>0</v>
      </c>
      <c r="G4846">
        <v>4</v>
      </c>
      <c r="H4846" t="s">
        <v>12305</v>
      </c>
      <c r="I4846">
        <v>526.6875</v>
      </c>
      <c r="J4846" s="3">
        <f t="shared" si="75"/>
        <v>43746.874512986113</v>
      </c>
    </row>
    <row r="4847" spans="1:10" x14ac:dyDescent="0.25">
      <c r="A4847" s="1" t="s">
        <v>4846</v>
      </c>
      <c r="B4847">
        <v>393.75</v>
      </c>
      <c r="C4847">
        <v>20.531590000000001</v>
      </c>
      <c r="D4847">
        <v>68</v>
      </c>
      <c r="E4847">
        <v>0</v>
      </c>
      <c r="F4847">
        <v>0</v>
      </c>
      <c r="G4847">
        <v>0</v>
      </c>
      <c r="H4847" t="s">
        <v>12306</v>
      </c>
      <c r="I4847">
        <v>526.6875</v>
      </c>
      <c r="J4847" s="3">
        <f t="shared" si="75"/>
        <v>43746.874584641198</v>
      </c>
    </row>
    <row r="4848" spans="1:10" x14ac:dyDescent="0.25">
      <c r="A4848" s="1" t="s">
        <v>4847</v>
      </c>
      <c r="B4848">
        <v>415.625</v>
      </c>
      <c r="C4848">
        <v>20.584240000000001</v>
      </c>
      <c r="D4848">
        <v>68</v>
      </c>
      <c r="E4848">
        <v>0</v>
      </c>
      <c r="F4848">
        <v>0</v>
      </c>
      <c r="G4848">
        <v>5</v>
      </c>
      <c r="H4848" t="s">
        <v>12307</v>
      </c>
      <c r="I4848">
        <v>533.4375</v>
      </c>
      <c r="J4848" s="3">
        <f t="shared" si="75"/>
        <v>43746.874667708333</v>
      </c>
    </row>
    <row r="4849" spans="1:10" x14ac:dyDescent="0.25">
      <c r="A4849" s="1" t="s">
        <v>4848</v>
      </c>
      <c r="B4849">
        <v>393.75</v>
      </c>
      <c r="C4849">
        <v>20.584240000000001</v>
      </c>
      <c r="D4849">
        <v>68</v>
      </c>
      <c r="E4849">
        <v>0</v>
      </c>
      <c r="F4849">
        <v>0</v>
      </c>
      <c r="G4849">
        <v>0</v>
      </c>
      <c r="H4849" t="s">
        <v>12308</v>
      </c>
      <c r="I4849">
        <v>526.6875</v>
      </c>
      <c r="J4849" s="3">
        <f t="shared" si="75"/>
        <v>43746.874739722225</v>
      </c>
    </row>
    <row r="4850" spans="1:10" x14ac:dyDescent="0.25">
      <c r="A4850" s="1" t="s">
        <v>4849</v>
      </c>
      <c r="B4850">
        <v>393.75</v>
      </c>
      <c r="C4850">
        <v>20.531590000000001</v>
      </c>
      <c r="D4850">
        <v>67</v>
      </c>
      <c r="E4850">
        <v>0</v>
      </c>
      <c r="F4850">
        <v>0</v>
      </c>
      <c r="G4850">
        <v>3</v>
      </c>
      <c r="H4850" t="s">
        <v>12309</v>
      </c>
      <c r="I4850">
        <v>526.5</v>
      </c>
      <c r="J4850" s="3">
        <f t="shared" si="75"/>
        <v>43746.874811249996</v>
      </c>
    </row>
    <row r="4851" spans="1:10" x14ac:dyDescent="0.25">
      <c r="A4851" s="1" t="s">
        <v>4850</v>
      </c>
      <c r="B4851">
        <v>393.75</v>
      </c>
      <c r="C4851">
        <v>20.584240000000001</v>
      </c>
      <c r="D4851">
        <v>66</v>
      </c>
      <c r="E4851">
        <v>0</v>
      </c>
      <c r="F4851">
        <v>0</v>
      </c>
      <c r="G4851">
        <v>7</v>
      </c>
      <c r="H4851" t="s">
        <v>12310</v>
      </c>
      <c r="I4851">
        <v>526.6875</v>
      </c>
      <c r="J4851" s="3">
        <f t="shared" si="75"/>
        <v>43746.874882418975</v>
      </c>
    </row>
    <row r="4852" spans="1:10" x14ac:dyDescent="0.25">
      <c r="A4852" s="1" t="s">
        <v>4851</v>
      </c>
      <c r="B4852">
        <v>393.75</v>
      </c>
      <c r="C4852">
        <v>20.584240000000001</v>
      </c>
      <c r="D4852">
        <v>66</v>
      </c>
      <c r="E4852">
        <v>0</v>
      </c>
      <c r="F4852">
        <v>0</v>
      </c>
      <c r="G4852">
        <v>7</v>
      </c>
      <c r="H4852" t="s">
        <v>12311</v>
      </c>
      <c r="I4852">
        <v>526.6875</v>
      </c>
      <c r="J4852" s="3">
        <f t="shared" si="75"/>
        <v>43746.874959062501</v>
      </c>
    </row>
    <row r="4853" spans="1:10" x14ac:dyDescent="0.25">
      <c r="A4853" s="1" t="s">
        <v>4852</v>
      </c>
      <c r="B4853">
        <v>393.75</v>
      </c>
      <c r="C4853">
        <v>20.531590000000001</v>
      </c>
      <c r="D4853">
        <v>66</v>
      </c>
      <c r="E4853">
        <v>0</v>
      </c>
      <c r="F4853">
        <v>0</v>
      </c>
      <c r="G4853">
        <v>1</v>
      </c>
      <c r="H4853" t="s">
        <v>12312</v>
      </c>
      <c r="I4853">
        <v>526.6875</v>
      </c>
      <c r="J4853" s="3">
        <f t="shared" si="75"/>
        <v>43746.875037986109</v>
      </c>
    </row>
    <row r="4854" spans="1:10" x14ac:dyDescent="0.25">
      <c r="A4854" s="1" t="s">
        <v>4853</v>
      </c>
      <c r="B4854">
        <v>393.75</v>
      </c>
      <c r="C4854">
        <v>20.531590000000001</v>
      </c>
      <c r="D4854">
        <v>65</v>
      </c>
      <c r="E4854">
        <v>0</v>
      </c>
      <c r="F4854">
        <v>0</v>
      </c>
      <c r="G4854">
        <v>8</v>
      </c>
      <c r="H4854" t="s">
        <v>12313</v>
      </c>
      <c r="I4854">
        <v>526.6875</v>
      </c>
      <c r="J4854" s="3">
        <f t="shared" si="75"/>
        <v>43746.875121307872</v>
      </c>
    </row>
    <row r="4855" spans="1:10" x14ac:dyDescent="0.25">
      <c r="A4855" s="1" t="s">
        <v>4854</v>
      </c>
      <c r="B4855">
        <v>393.75</v>
      </c>
      <c r="C4855">
        <v>20.478950000000001</v>
      </c>
      <c r="D4855">
        <v>65</v>
      </c>
      <c r="E4855">
        <v>0</v>
      </c>
      <c r="F4855">
        <v>0</v>
      </c>
      <c r="G4855">
        <v>10</v>
      </c>
      <c r="H4855" t="s">
        <v>12314</v>
      </c>
      <c r="I4855">
        <v>526.6875</v>
      </c>
      <c r="J4855" s="3">
        <f t="shared" si="75"/>
        <v>43746.875192835643</v>
      </c>
    </row>
    <row r="4856" spans="1:10" x14ac:dyDescent="0.25">
      <c r="A4856" s="1" t="s">
        <v>4855</v>
      </c>
      <c r="B4856">
        <v>393.75</v>
      </c>
      <c r="C4856">
        <v>20.531590000000001</v>
      </c>
      <c r="D4856">
        <v>65</v>
      </c>
      <c r="E4856">
        <v>0</v>
      </c>
      <c r="F4856">
        <v>0</v>
      </c>
      <c r="G4856">
        <v>0</v>
      </c>
      <c r="H4856" t="s">
        <v>12315</v>
      </c>
      <c r="I4856">
        <v>526.6875</v>
      </c>
      <c r="J4856" s="3">
        <f t="shared" si="75"/>
        <v>43746.875264594906</v>
      </c>
    </row>
    <row r="4857" spans="1:10" x14ac:dyDescent="0.25">
      <c r="A4857" s="1" t="s">
        <v>4856</v>
      </c>
      <c r="B4857">
        <v>393.75</v>
      </c>
      <c r="C4857">
        <v>20.584240000000001</v>
      </c>
      <c r="D4857">
        <v>67</v>
      </c>
      <c r="E4857">
        <v>0</v>
      </c>
      <c r="F4857">
        <v>0</v>
      </c>
      <c r="G4857">
        <v>2</v>
      </c>
      <c r="H4857" t="s">
        <v>12316</v>
      </c>
      <c r="I4857">
        <v>526.6875</v>
      </c>
      <c r="J4857" s="3">
        <f t="shared" si="75"/>
        <v>43746.875336006946</v>
      </c>
    </row>
    <row r="4858" spans="1:10" x14ac:dyDescent="0.25">
      <c r="A4858" s="1" t="s">
        <v>4857</v>
      </c>
      <c r="B4858">
        <v>393.75</v>
      </c>
      <c r="C4858">
        <v>20.478950000000001</v>
      </c>
      <c r="D4858">
        <v>67</v>
      </c>
      <c r="E4858">
        <v>0</v>
      </c>
      <c r="F4858">
        <v>0</v>
      </c>
      <c r="G4858">
        <v>1</v>
      </c>
      <c r="H4858" t="s">
        <v>12317</v>
      </c>
      <c r="I4858">
        <v>526.6875</v>
      </c>
      <c r="J4858" s="3">
        <f t="shared" si="75"/>
        <v>43746.875419467593</v>
      </c>
    </row>
    <row r="4859" spans="1:10" x14ac:dyDescent="0.25">
      <c r="A4859" s="1" t="s">
        <v>4858</v>
      </c>
      <c r="B4859">
        <v>393.75</v>
      </c>
      <c r="C4859">
        <v>20.584240000000001</v>
      </c>
      <c r="D4859">
        <v>67</v>
      </c>
      <c r="E4859">
        <v>0</v>
      </c>
      <c r="F4859">
        <v>0</v>
      </c>
      <c r="G4859">
        <v>0</v>
      </c>
      <c r="H4859" t="s">
        <v>12318</v>
      </c>
      <c r="I4859">
        <v>526.6875</v>
      </c>
      <c r="J4859" s="3">
        <f t="shared" si="75"/>
        <v>43746.875491099534</v>
      </c>
    </row>
    <row r="4860" spans="1:10" x14ac:dyDescent="0.25">
      <c r="A4860" s="1" t="s">
        <v>4859</v>
      </c>
      <c r="B4860">
        <v>393.75</v>
      </c>
      <c r="C4860">
        <v>20.478950000000001</v>
      </c>
      <c r="D4860">
        <v>67</v>
      </c>
      <c r="E4860">
        <v>0</v>
      </c>
      <c r="F4860">
        <v>0</v>
      </c>
      <c r="G4860">
        <v>0</v>
      </c>
      <c r="H4860" t="s">
        <v>12319</v>
      </c>
      <c r="I4860">
        <v>526.5</v>
      </c>
      <c r="J4860" s="3">
        <f t="shared" si="75"/>
        <v>43746.87556252315</v>
      </c>
    </row>
    <row r="4861" spans="1:10" x14ac:dyDescent="0.25">
      <c r="A4861" s="1" t="s">
        <v>4860</v>
      </c>
      <c r="B4861">
        <v>393.75</v>
      </c>
      <c r="C4861">
        <v>20.531590000000001</v>
      </c>
      <c r="D4861">
        <v>67</v>
      </c>
      <c r="E4861">
        <v>0</v>
      </c>
      <c r="F4861">
        <v>0</v>
      </c>
      <c r="G4861">
        <v>3</v>
      </c>
      <c r="H4861" t="s">
        <v>12320</v>
      </c>
      <c r="I4861">
        <v>526.6875</v>
      </c>
      <c r="J4861" s="3">
        <f t="shared" si="75"/>
        <v>43746.875634270829</v>
      </c>
    </row>
    <row r="4862" spans="1:10" x14ac:dyDescent="0.25">
      <c r="A4862" s="1" t="s">
        <v>4861</v>
      </c>
      <c r="B4862">
        <v>393.75</v>
      </c>
      <c r="C4862">
        <v>20.584240000000001</v>
      </c>
      <c r="D4862">
        <v>67</v>
      </c>
      <c r="E4862">
        <v>0</v>
      </c>
      <c r="F4862">
        <v>0</v>
      </c>
      <c r="G4862">
        <v>2</v>
      </c>
      <c r="H4862" t="s">
        <v>12321</v>
      </c>
      <c r="I4862">
        <v>526.6875</v>
      </c>
      <c r="J4862" s="3">
        <f t="shared" si="75"/>
        <v>43746.875718784715</v>
      </c>
    </row>
    <row r="4863" spans="1:10" x14ac:dyDescent="0.25">
      <c r="A4863" s="1" t="s">
        <v>4862</v>
      </c>
      <c r="B4863">
        <v>393.75</v>
      </c>
      <c r="C4863">
        <v>20.584240000000001</v>
      </c>
      <c r="D4863">
        <v>68</v>
      </c>
      <c r="E4863">
        <v>0</v>
      </c>
      <c r="F4863">
        <v>0</v>
      </c>
      <c r="G4863">
        <v>3</v>
      </c>
      <c r="H4863" t="s">
        <v>12322</v>
      </c>
      <c r="I4863">
        <v>526.6875</v>
      </c>
      <c r="J4863" s="3">
        <f t="shared" si="75"/>
        <v>43746.875801006943</v>
      </c>
    </row>
    <row r="4864" spans="1:10" x14ac:dyDescent="0.25">
      <c r="A4864" s="1" t="s">
        <v>4863</v>
      </c>
      <c r="B4864">
        <v>393.75</v>
      </c>
      <c r="C4864">
        <v>20.584240000000001</v>
      </c>
      <c r="D4864">
        <v>68</v>
      </c>
      <c r="E4864">
        <v>0</v>
      </c>
      <c r="F4864">
        <v>0</v>
      </c>
      <c r="G4864">
        <v>12</v>
      </c>
      <c r="H4864" t="s">
        <v>12323</v>
      </c>
      <c r="I4864">
        <v>526.6875</v>
      </c>
      <c r="J4864" s="3" t="e">
        <f t="shared" si="75"/>
        <v>#VALUE!</v>
      </c>
    </row>
    <row r="4865" spans="1:10" x14ac:dyDescent="0.25">
      <c r="A4865" s="1" t="s">
        <v>4864</v>
      </c>
      <c r="B4865">
        <v>393.75</v>
      </c>
      <c r="C4865">
        <v>20.584240000000001</v>
      </c>
      <c r="D4865">
        <v>68</v>
      </c>
      <c r="E4865">
        <v>0</v>
      </c>
      <c r="F4865">
        <v>0</v>
      </c>
      <c r="G4865">
        <v>5</v>
      </c>
      <c r="H4865" t="s">
        <v>12324</v>
      </c>
      <c r="I4865">
        <v>526.6875</v>
      </c>
      <c r="J4865" s="3">
        <f t="shared" si="75"/>
        <v>43746.876039895833</v>
      </c>
    </row>
    <row r="4866" spans="1:10" x14ac:dyDescent="0.25">
      <c r="A4866" s="1" t="s">
        <v>4865</v>
      </c>
      <c r="B4866">
        <v>393.75</v>
      </c>
      <c r="C4866">
        <v>20.531590000000001</v>
      </c>
      <c r="D4866">
        <v>68</v>
      </c>
      <c r="E4866">
        <v>0</v>
      </c>
      <c r="F4866">
        <v>0</v>
      </c>
      <c r="G4866">
        <v>6</v>
      </c>
      <c r="H4866" t="s">
        <v>12325</v>
      </c>
      <c r="I4866">
        <v>526.6875</v>
      </c>
      <c r="J4866" s="3">
        <f t="shared" si="75"/>
        <v>43746.876123229165</v>
      </c>
    </row>
    <row r="4867" spans="1:10" x14ac:dyDescent="0.25">
      <c r="A4867" s="1" t="s">
        <v>4866</v>
      </c>
      <c r="B4867">
        <v>393.75</v>
      </c>
      <c r="C4867">
        <v>20.584240000000001</v>
      </c>
      <c r="D4867">
        <v>65</v>
      </c>
      <c r="E4867">
        <v>0</v>
      </c>
      <c r="F4867">
        <v>0</v>
      </c>
      <c r="G4867">
        <v>3</v>
      </c>
      <c r="H4867" t="s">
        <v>12326</v>
      </c>
      <c r="I4867">
        <v>526.5</v>
      </c>
      <c r="J4867" s="3">
        <f t="shared" ref="J4867:J4930" si="76">(H4867/86400000)+25569+(7/24)</f>
        <v>43746.876218726851</v>
      </c>
    </row>
    <row r="4868" spans="1:10" x14ac:dyDescent="0.25">
      <c r="A4868" s="1" t="s">
        <v>4867</v>
      </c>
      <c r="B4868">
        <v>393.75</v>
      </c>
      <c r="C4868">
        <v>20.478950000000001</v>
      </c>
      <c r="D4868">
        <v>65</v>
      </c>
      <c r="E4868">
        <v>0</v>
      </c>
      <c r="F4868">
        <v>0</v>
      </c>
      <c r="G4868">
        <v>9</v>
      </c>
      <c r="H4868" t="s">
        <v>12327</v>
      </c>
      <c r="I4868">
        <v>526.5</v>
      </c>
      <c r="J4868" s="3">
        <f t="shared" si="76"/>
        <v>43746.876302164346</v>
      </c>
    </row>
    <row r="4869" spans="1:10" x14ac:dyDescent="0.25">
      <c r="A4869" s="1" t="s">
        <v>4868</v>
      </c>
      <c r="B4869">
        <v>393.75</v>
      </c>
      <c r="C4869">
        <v>20.531590000000001</v>
      </c>
      <c r="D4869">
        <v>65</v>
      </c>
      <c r="E4869">
        <v>0</v>
      </c>
      <c r="F4869">
        <v>0</v>
      </c>
      <c r="G4869">
        <v>2</v>
      </c>
      <c r="H4869" t="s">
        <v>12328</v>
      </c>
      <c r="I4869">
        <v>526.6875</v>
      </c>
      <c r="J4869" s="3">
        <f t="shared" si="76"/>
        <v>43746.876385636577</v>
      </c>
    </row>
    <row r="4870" spans="1:10" x14ac:dyDescent="0.25">
      <c r="A4870" s="1" t="s">
        <v>4869</v>
      </c>
      <c r="B4870">
        <v>393.75</v>
      </c>
      <c r="C4870">
        <v>20.531590000000001</v>
      </c>
      <c r="D4870">
        <v>65</v>
      </c>
      <c r="E4870">
        <v>0</v>
      </c>
      <c r="F4870">
        <v>0</v>
      </c>
      <c r="G4870">
        <v>0</v>
      </c>
      <c r="H4870" t="s">
        <v>12329</v>
      </c>
      <c r="I4870">
        <v>526.5</v>
      </c>
      <c r="J4870" s="3">
        <f t="shared" si="76"/>
        <v>43746.876469201386</v>
      </c>
    </row>
    <row r="4871" spans="1:10" x14ac:dyDescent="0.25">
      <c r="A4871" s="1" t="s">
        <v>4870</v>
      </c>
      <c r="B4871">
        <v>393.75</v>
      </c>
      <c r="C4871">
        <v>20.584240000000001</v>
      </c>
      <c r="D4871">
        <v>66</v>
      </c>
      <c r="E4871">
        <v>0</v>
      </c>
      <c r="F4871">
        <v>0</v>
      </c>
      <c r="G4871">
        <v>3</v>
      </c>
      <c r="H4871" t="s">
        <v>12330</v>
      </c>
      <c r="I4871">
        <v>526.6875</v>
      </c>
      <c r="J4871" s="3">
        <f t="shared" si="76"/>
        <v>43746.876552870366</v>
      </c>
    </row>
    <row r="4872" spans="1:10" x14ac:dyDescent="0.25">
      <c r="A4872" s="1" t="s">
        <v>4871</v>
      </c>
      <c r="B4872">
        <v>393.75</v>
      </c>
      <c r="C4872">
        <v>20.531590000000001</v>
      </c>
      <c r="D4872">
        <v>66</v>
      </c>
      <c r="E4872">
        <v>0</v>
      </c>
      <c r="F4872">
        <v>0</v>
      </c>
      <c r="G4872">
        <v>11</v>
      </c>
      <c r="H4872" t="s">
        <v>12331</v>
      </c>
      <c r="I4872">
        <v>526.6875</v>
      </c>
      <c r="J4872" s="3">
        <f t="shared" si="76"/>
        <v>43746.876624178236</v>
      </c>
    </row>
    <row r="4873" spans="1:10" x14ac:dyDescent="0.25">
      <c r="A4873" s="1" t="s">
        <v>4872</v>
      </c>
      <c r="B4873">
        <v>412.5</v>
      </c>
      <c r="C4873">
        <v>20.584240000000001</v>
      </c>
      <c r="D4873">
        <v>64</v>
      </c>
      <c r="E4873">
        <v>0</v>
      </c>
      <c r="F4873">
        <v>0</v>
      </c>
      <c r="G4873">
        <v>6</v>
      </c>
      <c r="H4873" t="s">
        <v>12332</v>
      </c>
      <c r="I4873">
        <v>532.5</v>
      </c>
      <c r="J4873" s="3">
        <f t="shared" si="76"/>
        <v>43746.876695821753</v>
      </c>
    </row>
    <row r="4874" spans="1:10" x14ac:dyDescent="0.25">
      <c r="A4874" s="1" t="s">
        <v>4873</v>
      </c>
      <c r="B4874">
        <v>393.75</v>
      </c>
      <c r="C4874">
        <v>20.531590000000001</v>
      </c>
      <c r="D4874">
        <v>63</v>
      </c>
      <c r="E4874">
        <v>0</v>
      </c>
      <c r="F4874">
        <v>0</v>
      </c>
      <c r="G4874">
        <v>10</v>
      </c>
      <c r="H4874" t="s">
        <v>12333</v>
      </c>
      <c r="I4874">
        <v>526.6875</v>
      </c>
      <c r="J4874" s="3">
        <f t="shared" si="76"/>
        <v>43746.876778900456</v>
      </c>
    </row>
    <row r="4875" spans="1:10" x14ac:dyDescent="0.25">
      <c r="A4875" s="1" t="s">
        <v>4874</v>
      </c>
      <c r="B4875">
        <v>393.75</v>
      </c>
      <c r="C4875">
        <v>20.584240000000001</v>
      </c>
      <c r="D4875">
        <v>65</v>
      </c>
      <c r="E4875">
        <v>0</v>
      </c>
      <c r="F4875">
        <v>0</v>
      </c>
      <c r="G4875">
        <v>9</v>
      </c>
      <c r="H4875" t="s">
        <v>12334</v>
      </c>
      <c r="I4875">
        <v>526.6875</v>
      </c>
      <c r="J4875" s="3">
        <f t="shared" si="76"/>
        <v>43746.876850787034</v>
      </c>
    </row>
    <row r="4876" spans="1:10" x14ac:dyDescent="0.25">
      <c r="A4876" s="1" t="s">
        <v>4875</v>
      </c>
      <c r="B4876">
        <v>393.75</v>
      </c>
      <c r="C4876">
        <v>20.531590000000001</v>
      </c>
      <c r="D4876">
        <v>63</v>
      </c>
      <c r="E4876">
        <v>0</v>
      </c>
      <c r="F4876">
        <v>0</v>
      </c>
      <c r="G4876">
        <v>11</v>
      </c>
      <c r="H4876" t="s">
        <v>12335</v>
      </c>
      <c r="I4876">
        <v>526.6875</v>
      </c>
      <c r="J4876" s="3">
        <f t="shared" si="76"/>
        <v>43746.876934351851</v>
      </c>
    </row>
    <row r="4877" spans="1:10" x14ac:dyDescent="0.25">
      <c r="A4877" s="1" t="s">
        <v>4876</v>
      </c>
      <c r="B4877">
        <v>393.75</v>
      </c>
      <c r="C4877">
        <v>20.584240000000001</v>
      </c>
      <c r="D4877">
        <v>63</v>
      </c>
      <c r="E4877">
        <v>0</v>
      </c>
      <c r="F4877">
        <v>0</v>
      </c>
      <c r="G4877">
        <v>9</v>
      </c>
      <c r="H4877" t="s">
        <v>12336</v>
      </c>
      <c r="I4877">
        <v>526.6875</v>
      </c>
      <c r="J4877" s="3">
        <f t="shared" si="76"/>
        <v>43746.877017905092</v>
      </c>
    </row>
    <row r="4878" spans="1:10" x14ac:dyDescent="0.25">
      <c r="A4878" s="1" t="s">
        <v>4877</v>
      </c>
      <c r="B4878">
        <v>393.75</v>
      </c>
      <c r="C4878">
        <v>20.584240000000001</v>
      </c>
      <c r="D4878">
        <v>62</v>
      </c>
      <c r="E4878">
        <v>0</v>
      </c>
      <c r="F4878">
        <v>0</v>
      </c>
      <c r="G4878">
        <v>3</v>
      </c>
      <c r="H4878" t="s">
        <v>12337</v>
      </c>
      <c r="I4878">
        <v>526.6875</v>
      </c>
      <c r="J4878" s="3">
        <f t="shared" si="76"/>
        <v>43746.877101018516</v>
      </c>
    </row>
    <row r="4879" spans="1:10" x14ac:dyDescent="0.25">
      <c r="A4879" s="1" t="s">
        <v>4878</v>
      </c>
      <c r="B4879">
        <v>393.75</v>
      </c>
      <c r="C4879">
        <v>20.478950000000001</v>
      </c>
      <c r="D4879">
        <v>62</v>
      </c>
      <c r="E4879">
        <v>0</v>
      </c>
      <c r="F4879">
        <v>0</v>
      </c>
      <c r="G4879">
        <v>10</v>
      </c>
      <c r="H4879" t="s">
        <v>12338</v>
      </c>
      <c r="I4879">
        <v>526.6875</v>
      </c>
      <c r="J4879" s="3">
        <f t="shared" si="76"/>
        <v>43746.877196261572</v>
      </c>
    </row>
    <row r="4880" spans="1:10" x14ac:dyDescent="0.25">
      <c r="A4880" s="1" t="s">
        <v>4879</v>
      </c>
      <c r="B4880">
        <v>393.75</v>
      </c>
      <c r="C4880">
        <v>20.584240000000001</v>
      </c>
      <c r="D4880">
        <v>63</v>
      </c>
      <c r="E4880">
        <v>0</v>
      </c>
      <c r="F4880">
        <v>0</v>
      </c>
      <c r="G4880">
        <v>1</v>
      </c>
      <c r="H4880" t="s">
        <v>12339</v>
      </c>
      <c r="I4880">
        <v>526.6875</v>
      </c>
      <c r="J4880" s="3">
        <f t="shared" si="76"/>
        <v>43746.877268483797</v>
      </c>
    </row>
    <row r="4881" spans="1:10" x14ac:dyDescent="0.25">
      <c r="A4881" s="1" t="s">
        <v>4880</v>
      </c>
      <c r="B4881">
        <v>412.5</v>
      </c>
      <c r="C4881">
        <v>20.478950000000001</v>
      </c>
      <c r="D4881">
        <v>63</v>
      </c>
      <c r="E4881">
        <v>0</v>
      </c>
      <c r="F4881">
        <v>0</v>
      </c>
      <c r="G4881">
        <v>3</v>
      </c>
      <c r="H4881" t="s">
        <v>12340</v>
      </c>
      <c r="I4881">
        <v>532.3125</v>
      </c>
      <c r="J4881" s="3">
        <f t="shared" si="76"/>
        <v>43746.877339780091</v>
      </c>
    </row>
    <row r="4882" spans="1:10" x14ac:dyDescent="0.25">
      <c r="A4882" s="1" t="s">
        <v>4881</v>
      </c>
      <c r="B4882">
        <v>393.75</v>
      </c>
      <c r="C4882">
        <v>20.584240000000001</v>
      </c>
      <c r="D4882">
        <v>63</v>
      </c>
      <c r="E4882">
        <v>0</v>
      </c>
      <c r="F4882">
        <v>0</v>
      </c>
      <c r="G4882">
        <v>1</v>
      </c>
      <c r="H4882" t="s">
        <v>12341</v>
      </c>
      <c r="I4882">
        <v>526.6875</v>
      </c>
      <c r="J4882" s="3">
        <f t="shared" si="76"/>
        <v>43746.877423240738</v>
      </c>
    </row>
    <row r="4883" spans="1:10" x14ac:dyDescent="0.25">
      <c r="A4883" s="1" t="s">
        <v>4882</v>
      </c>
      <c r="B4883">
        <v>393.75</v>
      </c>
      <c r="C4883">
        <v>20.531590000000001</v>
      </c>
      <c r="D4883">
        <v>65</v>
      </c>
      <c r="E4883">
        <v>0</v>
      </c>
      <c r="F4883">
        <v>0</v>
      </c>
      <c r="G4883">
        <v>1</v>
      </c>
      <c r="H4883" t="s">
        <v>12342</v>
      </c>
      <c r="I4883">
        <v>526.6875</v>
      </c>
      <c r="J4883" s="3">
        <f t="shared" si="76"/>
        <v>43746.877494884255</v>
      </c>
    </row>
    <row r="4884" spans="1:10" x14ac:dyDescent="0.25">
      <c r="A4884" s="1" t="s">
        <v>4883</v>
      </c>
      <c r="B4884">
        <v>412.5</v>
      </c>
      <c r="C4884">
        <v>20.584240000000001</v>
      </c>
      <c r="D4884">
        <v>65</v>
      </c>
      <c r="E4884">
        <v>0</v>
      </c>
      <c r="F4884">
        <v>0</v>
      </c>
      <c r="G4884">
        <v>8</v>
      </c>
      <c r="H4884" t="s">
        <v>12343</v>
      </c>
      <c r="I4884">
        <v>532.875</v>
      </c>
      <c r="J4884" s="3">
        <f t="shared" si="76"/>
        <v>43746.877578333333</v>
      </c>
    </row>
    <row r="4885" spans="1:10" x14ac:dyDescent="0.25">
      <c r="A4885" s="1" t="s">
        <v>4884</v>
      </c>
      <c r="B4885">
        <v>393.75</v>
      </c>
      <c r="C4885">
        <v>20.531590000000001</v>
      </c>
      <c r="D4885">
        <v>65</v>
      </c>
      <c r="E4885">
        <v>0</v>
      </c>
      <c r="F4885">
        <v>0</v>
      </c>
      <c r="G4885">
        <v>8</v>
      </c>
      <c r="H4885" t="s">
        <v>12344</v>
      </c>
      <c r="I4885">
        <v>526.6875</v>
      </c>
      <c r="J4885" s="3">
        <f t="shared" si="76"/>
        <v>43746.877649965274</v>
      </c>
    </row>
    <row r="4886" spans="1:10" x14ac:dyDescent="0.25">
      <c r="A4886" s="1" t="s">
        <v>4885</v>
      </c>
      <c r="B4886">
        <v>393.75</v>
      </c>
      <c r="C4886">
        <v>20.478950000000001</v>
      </c>
      <c r="D4886">
        <v>65</v>
      </c>
      <c r="E4886">
        <v>0</v>
      </c>
      <c r="F4886">
        <v>0</v>
      </c>
      <c r="G4886">
        <v>4</v>
      </c>
      <c r="H4886" t="s">
        <v>12345</v>
      </c>
      <c r="I4886">
        <v>526.6875</v>
      </c>
      <c r="J4886" s="3">
        <f t="shared" si="76"/>
        <v>43746.877721527773</v>
      </c>
    </row>
    <row r="4887" spans="1:10" x14ac:dyDescent="0.25">
      <c r="A4887" s="1" t="s">
        <v>4886</v>
      </c>
      <c r="B4887">
        <v>393.75</v>
      </c>
      <c r="C4887">
        <v>20.584240000000001</v>
      </c>
      <c r="D4887">
        <v>65</v>
      </c>
      <c r="E4887">
        <v>0</v>
      </c>
      <c r="F4887">
        <v>0</v>
      </c>
      <c r="G4887">
        <v>3</v>
      </c>
      <c r="H4887" t="s">
        <v>12346</v>
      </c>
      <c r="I4887">
        <v>526.6875</v>
      </c>
      <c r="J4887" s="3">
        <f t="shared" si="76"/>
        <v>43746.877804710646</v>
      </c>
    </row>
    <row r="4888" spans="1:10" x14ac:dyDescent="0.25">
      <c r="A4888" s="1" t="s">
        <v>4887</v>
      </c>
      <c r="B4888">
        <v>393.75</v>
      </c>
      <c r="C4888">
        <v>20.584240000000001</v>
      </c>
      <c r="D4888">
        <v>65</v>
      </c>
      <c r="E4888">
        <v>0</v>
      </c>
      <c r="F4888">
        <v>0</v>
      </c>
      <c r="G4888">
        <v>3</v>
      </c>
      <c r="H4888" t="s">
        <v>12347</v>
      </c>
      <c r="I4888">
        <v>526.5</v>
      </c>
      <c r="J4888" s="3">
        <f t="shared" si="76"/>
        <v>43746.877876469902</v>
      </c>
    </row>
    <row r="4889" spans="1:10" x14ac:dyDescent="0.25">
      <c r="A4889" s="1" t="s">
        <v>4888</v>
      </c>
      <c r="B4889">
        <v>393.75</v>
      </c>
      <c r="C4889">
        <v>20.584240000000001</v>
      </c>
      <c r="D4889">
        <v>65</v>
      </c>
      <c r="E4889">
        <v>0</v>
      </c>
      <c r="F4889">
        <v>0</v>
      </c>
      <c r="G4889">
        <v>4</v>
      </c>
      <c r="H4889" t="s">
        <v>12348</v>
      </c>
      <c r="I4889">
        <v>526.6875</v>
      </c>
      <c r="J4889" s="3">
        <f t="shared" si="76"/>
        <v>43746.877960057864</v>
      </c>
    </row>
    <row r="4890" spans="1:10" x14ac:dyDescent="0.25">
      <c r="A4890" s="1" t="s">
        <v>4889</v>
      </c>
      <c r="B4890">
        <v>393.75</v>
      </c>
      <c r="C4890">
        <v>20.531590000000001</v>
      </c>
      <c r="D4890">
        <v>68</v>
      </c>
      <c r="E4890">
        <v>0</v>
      </c>
      <c r="F4890">
        <v>0</v>
      </c>
      <c r="G4890">
        <v>11</v>
      </c>
      <c r="H4890" t="s">
        <v>12349</v>
      </c>
      <c r="I4890">
        <v>526.6875</v>
      </c>
      <c r="J4890" s="3">
        <f t="shared" si="76"/>
        <v>43746.878031562497</v>
      </c>
    </row>
    <row r="4891" spans="1:10" x14ac:dyDescent="0.25">
      <c r="A4891" s="1" t="s">
        <v>4890</v>
      </c>
      <c r="B4891">
        <v>393.75</v>
      </c>
      <c r="C4891">
        <v>20.584240000000001</v>
      </c>
      <c r="D4891">
        <v>67</v>
      </c>
      <c r="E4891">
        <v>0</v>
      </c>
      <c r="F4891">
        <v>0</v>
      </c>
      <c r="G4891">
        <v>14</v>
      </c>
      <c r="H4891" t="s">
        <v>12350</v>
      </c>
      <c r="I4891">
        <v>526.6875</v>
      </c>
      <c r="J4891" s="3">
        <f t="shared" si="76"/>
        <v>43746.87810311342</v>
      </c>
    </row>
    <row r="4892" spans="1:10" x14ac:dyDescent="0.25">
      <c r="A4892" s="1" t="s">
        <v>4891</v>
      </c>
      <c r="B4892">
        <v>393.75</v>
      </c>
      <c r="C4892">
        <v>20.531590000000001</v>
      </c>
      <c r="D4892">
        <v>67</v>
      </c>
      <c r="E4892">
        <v>0</v>
      </c>
      <c r="F4892">
        <v>0</v>
      </c>
      <c r="G4892">
        <v>7</v>
      </c>
      <c r="H4892" t="s">
        <v>12351</v>
      </c>
      <c r="I4892">
        <v>526.6875</v>
      </c>
      <c r="J4892" s="3">
        <f t="shared" si="76"/>
        <v>43746.878174710648</v>
      </c>
    </row>
    <row r="4893" spans="1:10" x14ac:dyDescent="0.25">
      <c r="A4893" s="1" t="s">
        <v>4892</v>
      </c>
      <c r="B4893">
        <v>393.75</v>
      </c>
      <c r="C4893">
        <v>20.531590000000001</v>
      </c>
      <c r="D4893">
        <v>69</v>
      </c>
      <c r="E4893">
        <v>0</v>
      </c>
      <c r="F4893">
        <v>0</v>
      </c>
      <c r="G4893">
        <v>6</v>
      </c>
      <c r="H4893" t="s">
        <v>12352</v>
      </c>
      <c r="I4893">
        <v>526.5</v>
      </c>
      <c r="J4893" s="3">
        <f t="shared" si="76"/>
        <v>43746.878246273147</v>
      </c>
    </row>
    <row r="4894" spans="1:10" x14ac:dyDescent="0.25">
      <c r="A4894" s="1" t="s">
        <v>4893</v>
      </c>
      <c r="B4894">
        <v>393.75</v>
      </c>
      <c r="C4894">
        <v>20.531590000000001</v>
      </c>
      <c r="D4894">
        <v>69</v>
      </c>
      <c r="E4894">
        <v>0</v>
      </c>
      <c r="F4894">
        <v>0</v>
      </c>
      <c r="G4894">
        <v>3</v>
      </c>
      <c r="H4894" t="s">
        <v>12353</v>
      </c>
      <c r="I4894">
        <v>526.6875</v>
      </c>
      <c r="J4894" s="3">
        <f t="shared" si="76"/>
        <v>43746.878317905088</v>
      </c>
    </row>
    <row r="4895" spans="1:10" x14ac:dyDescent="0.25">
      <c r="A4895" s="1" t="s">
        <v>4894</v>
      </c>
      <c r="B4895">
        <v>393.75</v>
      </c>
      <c r="C4895">
        <v>20.584240000000001</v>
      </c>
      <c r="D4895">
        <v>69</v>
      </c>
      <c r="E4895">
        <v>0</v>
      </c>
      <c r="F4895">
        <v>0</v>
      </c>
      <c r="G4895">
        <v>0</v>
      </c>
      <c r="H4895" t="s">
        <v>12354</v>
      </c>
      <c r="I4895">
        <v>526.6875</v>
      </c>
      <c r="J4895" s="3">
        <f t="shared" si="76"/>
        <v>43746.878389120371</v>
      </c>
    </row>
    <row r="4896" spans="1:10" x14ac:dyDescent="0.25">
      <c r="A4896" s="1" t="s">
        <v>4895</v>
      </c>
      <c r="B4896">
        <v>393.75</v>
      </c>
      <c r="C4896">
        <v>20.531590000000001</v>
      </c>
      <c r="D4896">
        <v>68</v>
      </c>
      <c r="E4896">
        <v>0</v>
      </c>
      <c r="F4896">
        <v>0</v>
      </c>
      <c r="G4896">
        <v>5</v>
      </c>
      <c r="H4896" t="s">
        <v>12355</v>
      </c>
      <c r="I4896">
        <v>526.6875</v>
      </c>
      <c r="J4896" s="3">
        <f t="shared" si="76"/>
        <v>43746.878461192122</v>
      </c>
    </row>
    <row r="4897" spans="1:10" x14ac:dyDescent="0.25">
      <c r="A4897" s="1" t="s">
        <v>4896</v>
      </c>
      <c r="B4897">
        <v>393.75</v>
      </c>
      <c r="C4897">
        <v>20.531590000000001</v>
      </c>
      <c r="D4897">
        <v>69</v>
      </c>
      <c r="E4897">
        <v>0</v>
      </c>
      <c r="F4897">
        <v>0</v>
      </c>
      <c r="G4897">
        <v>0</v>
      </c>
      <c r="H4897" t="s">
        <v>12356</v>
      </c>
      <c r="I4897">
        <v>526.6875</v>
      </c>
      <c r="J4897" s="3">
        <f t="shared" si="76"/>
        <v>43746.878532488423</v>
      </c>
    </row>
    <row r="4898" spans="1:10" x14ac:dyDescent="0.25">
      <c r="A4898" s="1" t="s">
        <v>4897</v>
      </c>
      <c r="B4898">
        <v>393.75</v>
      </c>
      <c r="C4898">
        <v>20.531590000000001</v>
      </c>
      <c r="D4898">
        <v>69</v>
      </c>
      <c r="E4898">
        <v>0</v>
      </c>
      <c r="F4898">
        <v>0</v>
      </c>
      <c r="G4898">
        <v>0</v>
      </c>
      <c r="H4898" t="s">
        <v>12357</v>
      </c>
      <c r="I4898">
        <v>526.6875</v>
      </c>
      <c r="J4898" s="3">
        <f t="shared" si="76"/>
        <v>43746.878663611111</v>
      </c>
    </row>
    <row r="4899" spans="1:10" x14ac:dyDescent="0.25">
      <c r="A4899" s="1" t="s">
        <v>4898</v>
      </c>
      <c r="B4899">
        <v>412.5</v>
      </c>
      <c r="C4899">
        <v>20.584240000000001</v>
      </c>
      <c r="D4899">
        <v>66</v>
      </c>
      <c r="E4899">
        <v>0</v>
      </c>
      <c r="F4899">
        <v>0</v>
      </c>
      <c r="G4899">
        <v>7</v>
      </c>
      <c r="H4899" t="s">
        <v>12358</v>
      </c>
      <c r="I4899">
        <v>532.125</v>
      </c>
      <c r="J4899" s="3">
        <f t="shared" si="76"/>
        <v>43746.878735196755</v>
      </c>
    </row>
    <row r="4900" spans="1:10" x14ac:dyDescent="0.25">
      <c r="A4900" s="1" t="s">
        <v>4899</v>
      </c>
      <c r="B4900">
        <v>393.75</v>
      </c>
      <c r="C4900">
        <v>20.584240000000001</v>
      </c>
      <c r="D4900">
        <v>66</v>
      </c>
      <c r="E4900">
        <v>0</v>
      </c>
      <c r="F4900">
        <v>0</v>
      </c>
      <c r="G4900">
        <v>6</v>
      </c>
      <c r="H4900" t="s">
        <v>12359</v>
      </c>
      <c r="I4900">
        <v>526.6875</v>
      </c>
      <c r="J4900" s="3">
        <f t="shared" si="76"/>
        <v>43746.878813807867</v>
      </c>
    </row>
    <row r="4901" spans="1:10" x14ac:dyDescent="0.25">
      <c r="A4901" s="1" t="s">
        <v>4900</v>
      </c>
      <c r="B4901">
        <v>393.75</v>
      </c>
      <c r="C4901">
        <v>20.584240000000001</v>
      </c>
      <c r="D4901">
        <v>69</v>
      </c>
      <c r="E4901">
        <v>0</v>
      </c>
      <c r="F4901">
        <v>0</v>
      </c>
      <c r="G4901">
        <v>3</v>
      </c>
      <c r="H4901" t="s">
        <v>12360</v>
      </c>
      <c r="I4901">
        <v>526.5</v>
      </c>
      <c r="J4901" s="3">
        <f t="shared" si="76"/>
        <v>43746.878889930558</v>
      </c>
    </row>
    <row r="4902" spans="1:10" x14ac:dyDescent="0.25">
      <c r="A4902" s="1" t="s">
        <v>4901</v>
      </c>
      <c r="B4902">
        <v>393.75</v>
      </c>
      <c r="C4902">
        <v>20.531590000000001</v>
      </c>
      <c r="D4902">
        <v>69</v>
      </c>
      <c r="E4902">
        <v>0</v>
      </c>
      <c r="F4902">
        <v>0</v>
      </c>
      <c r="G4902">
        <v>4</v>
      </c>
      <c r="H4902" t="s">
        <v>12361</v>
      </c>
      <c r="I4902">
        <v>526.5</v>
      </c>
      <c r="J4902" s="3">
        <f t="shared" si="76"/>
        <v>43746.878961851849</v>
      </c>
    </row>
    <row r="4903" spans="1:10" x14ac:dyDescent="0.25">
      <c r="A4903" s="1" t="s">
        <v>4902</v>
      </c>
      <c r="B4903">
        <v>393.75</v>
      </c>
      <c r="C4903">
        <v>20.531590000000001</v>
      </c>
      <c r="D4903">
        <v>69</v>
      </c>
      <c r="E4903">
        <v>0</v>
      </c>
      <c r="F4903">
        <v>0</v>
      </c>
      <c r="G4903">
        <v>0</v>
      </c>
      <c r="H4903" t="s">
        <v>12362</v>
      </c>
      <c r="I4903">
        <v>526.6875</v>
      </c>
      <c r="J4903" s="3">
        <f t="shared" si="76"/>
        <v>43746.879045416666</v>
      </c>
    </row>
    <row r="4904" spans="1:10" x14ac:dyDescent="0.25">
      <c r="A4904" s="1" t="s">
        <v>4903</v>
      </c>
      <c r="B4904">
        <v>393.75</v>
      </c>
      <c r="C4904">
        <v>20.584240000000001</v>
      </c>
      <c r="D4904">
        <v>69</v>
      </c>
      <c r="E4904">
        <v>0</v>
      </c>
      <c r="F4904">
        <v>0</v>
      </c>
      <c r="G4904">
        <v>3</v>
      </c>
      <c r="H4904" t="s">
        <v>12363</v>
      </c>
      <c r="I4904">
        <v>526.6875</v>
      </c>
      <c r="J4904" s="3">
        <f t="shared" si="76"/>
        <v>43746.879116921293</v>
      </c>
    </row>
    <row r="4905" spans="1:10" x14ac:dyDescent="0.25">
      <c r="A4905" s="1" t="s">
        <v>4904</v>
      </c>
      <c r="B4905">
        <v>393.75</v>
      </c>
      <c r="C4905">
        <v>20.531590000000001</v>
      </c>
      <c r="D4905">
        <v>69</v>
      </c>
      <c r="E4905">
        <v>0</v>
      </c>
      <c r="F4905">
        <v>0</v>
      </c>
      <c r="G4905">
        <v>4</v>
      </c>
      <c r="H4905" t="s">
        <v>12364</v>
      </c>
      <c r="I4905">
        <v>526.5</v>
      </c>
      <c r="J4905" s="3">
        <f t="shared" si="76"/>
        <v>43746.879188460647</v>
      </c>
    </row>
    <row r="4906" spans="1:10" x14ac:dyDescent="0.25">
      <c r="A4906" s="1" t="s">
        <v>4905</v>
      </c>
      <c r="B4906">
        <v>393.75</v>
      </c>
      <c r="C4906">
        <v>20.584240000000001</v>
      </c>
      <c r="D4906">
        <v>69</v>
      </c>
      <c r="E4906">
        <v>0</v>
      </c>
      <c r="F4906">
        <v>0</v>
      </c>
      <c r="G4906">
        <v>0</v>
      </c>
      <c r="H4906" t="s">
        <v>12365</v>
      </c>
      <c r="I4906">
        <v>526.6875</v>
      </c>
      <c r="J4906" s="3">
        <f t="shared" si="76"/>
        <v>43746.879260462963</v>
      </c>
    </row>
    <row r="4907" spans="1:10" x14ac:dyDescent="0.25">
      <c r="A4907" s="1" t="s">
        <v>4906</v>
      </c>
      <c r="B4907">
        <v>393.75</v>
      </c>
      <c r="C4907">
        <v>20.531590000000001</v>
      </c>
      <c r="D4907">
        <v>70</v>
      </c>
      <c r="E4907">
        <v>0</v>
      </c>
      <c r="F4907">
        <v>0</v>
      </c>
      <c r="G4907">
        <v>1</v>
      </c>
      <c r="H4907" t="s">
        <v>12366</v>
      </c>
      <c r="I4907">
        <v>526.6875</v>
      </c>
      <c r="J4907" s="3">
        <f t="shared" si="76"/>
        <v>43746.87933152778</v>
      </c>
    </row>
    <row r="4908" spans="1:10" x14ac:dyDescent="0.25">
      <c r="A4908" s="1" t="s">
        <v>4907</v>
      </c>
      <c r="B4908">
        <v>393.75</v>
      </c>
      <c r="C4908">
        <v>20.584240000000001</v>
      </c>
      <c r="D4908">
        <v>70</v>
      </c>
      <c r="E4908">
        <v>0</v>
      </c>
      <c r="F4908">
        <v>0</v>
      </c>
      <c r="G4908">
        <v>0</v>
      </c>
      <c r="H4908" t="s">
        <v>12367</v>
      </c>
      <c r="I4908">
        <v>526.6875</v>
      </c>
      <c r="J4908" s="3">
        <f t="shared" si="76"/>
        <v>43746.879403136576</v>
      </c>
    </row>
    <row r="4909" spans="1:10" x14ac:dyDescent="0.25">
      <c r="A4909" s="1" t="s">
        <v>4908</v>
      </c>
      <c r="B4909">
        <v>393.75</v>
      </c>
      <c r="C4909">
        <v>20.531590000000001</v>
      </c>
      <c r="D4909">
        <v>70</v>
      </c>
      <c r="E4909">
        <v>0</v>
      </c>
      <c r="F4909">
        <v>0</v>
      </c>
      <c r="G4909">
        <v>2</v>
      </c>
      <c r="H4909" t="s">
        <v>12368</v>
      </c>
      <c r="I4909">
        <v>526.6875</v>
      </c>
      <c r="J4909" s="3">
        <f t="shared" si="76"/>
        <v>43746.879474421294</v>
      </c>
    </row>
    <row r="4910" spans="1:10" x14ac:dyDescent="0.25">
      <c r="A4910" s="1" t="s">
        <v>4909</v>
      </c>
      <c r="B4910">
        <v>421.875</v>
      </c>
      <c r="C4910">
        <v>20.531590000000001</v>
      </c>
      <c r="D4910">
        <v>70</v>
      </c>
      <c r="E4910">
        <v>0</v>
      </c>
      <c r="F4910">
        <v>0</v>
      </c>
      <c r="G4910">
        <v>6</v>
      </c>
      <c r="H4910" t="s">
        <v>12369</v>
      </c>
      <c r="I4910">
        <v>535.125</v>
      </c>
      <c r="J4910" s="3">
        <f t="shared" si="76"/>
        <v>43746.879546319447</v>
      </c>
    </row>
    <row r="4911" spans="1:10" x14ac:dyDescent="0.25">
      <c r="A4911" s="1" t="s">
        <v>4910</v>
      </c>
      <c r="B4911">
        <v>393.75</v>
      </c>
      <c r="C4911">
        <v>20.531590000000001</v>
      </c>
      <c r="D4911">
        <v>70</v>
      </c>
      <c r="E4911">
        <v>0</v>
      </c>
      <c r="F4911">
        <v>0</v>
      </c>
      <c r="G4911">
        <v>5</v>
      </c>
      <c r="H4911" t="s">
        <v>12370</v>
      </c>
      <c r="I4911">
        <v>526.6875</v>
      </c>
      <c r="J4911" s="3">
        <f t="shared" si="76"/>
        <v>43746.879617847218</v>
      </c>
    </row>
    <row r="4912" spans="1:10" x14ac:dyDescent="0.25">
      <c r="A4912" s="1" t="s">
        <v>4911</v>
      </c>
      <c r="B4912">
        <v>393.75</v>
      </c>
      <c r="C4912">
        <v>20.531590000000001</v>
      </c>
      <c r="D4912">
        <v>70</v>
      </c>
      <c r="E4912">
        <v>0</v>
      </c>
      <c r="F4912">
        <v>0</v>
      </c>
      <c r="G4912">
        <v>5</v>
      </c>
      <c r="H4912" t="s">
        <v>12371</v>
      </c>
      <c r="I4912">
        <v>526.6875</v>
      </c>
      <c r="J4912" s="3">
        <f t="shared" si="76"/>
        <v>43746.879689363421</v>
      </c>
    </row>
    <row r="4913" spans="1:10" x14ac:dyDescent="0.25">
      <c r="A4913" s="1" t="s">
        <v>4912</v>
      </c>
      <c r="B4913">
        <v>393.75</v>
      </c>
      <c r="C4913">
        <v>20.584240000000001</v>
      </c>
      <c r="D4913">
        <v>68</v>
      </c>
      <c r="E4913">
        <v>0</v>
      </c>
      <c r="F4913">
        <v>0</v>
      </c>
      <c r="G4913">
        <v>7</v>
      </c>
      <c r="H4913" t="s">
        <v>12372</v>
      </c>
      <c r="I4913">
        <v>526.6875</v>
      </c>
      <c r="J4913" s="3">
        <f t="shared" si="76"/>
        <v>43746.879761006938</v>
      </c>
    </row>
    <row r="4914" spans="1:10" x14ac:dyDescent="0.25">
      <c r="A4914" s="1" t="s">
        <v>4913</v>
      </c>
      <c r="B4914">
        <v>393.75</v>
      </c>
      <c r="C4914">
        <v>20.584240000000001</v>
      </c>
      <c r="D4914">
        <v>68</v>
      </c>
      <c r="E4914">
        <v>0</v>
      </c>
      <c r="F4914">
        <v>0</v>
      </c>
      <c r="G4914">
        <v>7</v>
      </c>
      <c r="H4914" t="s">
        <v>12373</v>
      </c>
      <c r="I4914">
        <v>526.6875</v>
      </c>
      <c r="J4914" s="3">
        <f t="shared" si="76"/>
        <v>43746.879832546292</v>
      </c>
    </row>
    <row r="4915" spans="1:10" x14ac:dyDescent="0.25">
      <c r="A4915" s="1" t="s">
        <v>4914</v>
      </c>
      <c r="B4915">
        <v>393.75</v>
      </c>
      <c r="C4915">
        <v>20.584240000000001</v>
      </c>
      <c r="D4915">
        <v>67</v>
      </c>
      <c r="E4915">
        <v>0</v>
      </c>
      <c r="F4915">
        <v>0</v>
      </c>
      <c r="G4915">
        <v>4</v>
      </c>
      <c r="H4915" t="s">
        <v>12374</v>
      </c>
      <c r="I4915">
        <v>526.6875</v>
      </c>
      <c r="J4915" s="3">
        <f t="shared" si="76"/>
        <v>43746.879915763886</v>
      </c>
    </row>
    <row r="4916" spans="1:10" x14ac:dyDescent="0.25">
      <c r="A4916" s="1" t="s">
        <v>4915</v>
      </c>
      <c r="B4916">
        <v>393.75</v>
      </c>
      <c r="C4916">
        <v>20.531590000000001</v>
      </c>
      <c r="D4916">
        <v>68</v>
      </c>
      <c r="E4916">
        <v>0</v>
      </c>
      <c r="F4916">
        <v>0</v>
      </c>
      <c r="G4916">
        <v>3</v>
      </c>
      <c r="H4916" t="s">
        <v>12375</v>
      </c>
      <c r="I4916">
        <v>526.6875</v>
      </c>
      <c r="J4916" s="3">
        <f t="shared" si="76"/>
        <v>43746.879987858796</v>
      </c>
    </row>
    <row r="4917" spans="1:10" x14ac:dyDescent="0.25">
      <c r="A4917" s="1" t="s">
        <v>4916</v>
      </c>
      <c r="B4917">
        <v>393.75</v>
      </c>
      <c r="C4917">
        <v>20.584240000000001</v>
      </c>
      <c r="D4917">
        <v>67</v>
      </c>
      <c r="E4917">
        <v>0</v>
      </c>
      <c r="F4917">
        <v>0</v>
      </c>
      <c r="G4917">
        <v>7</v>
      </c>
      <c r="H4917" t="s">
        <v>12376</v>
      </c>
      <c r="I4917">
        <v>526.6875</v>
      </c>
      <c r="J4917" s="3">
        <f t="shared" si="76"/>
        <v>43746.880071319443</v>
      </c>
    </row>
    <row r="4918" spans="1:10" x14ac:dyDescent="0.25">
      <c r="A4918" s="1" t="s">
        <v>4917</v>
      </c>
      <c r="B4918">
        <v>393.75</v>
      </c>
      <c r="C4918">
        <v>20.584240000000001</v>
      </c>
      <c r="D4918">
        <v>68</v>
      </c>
      <c r="E4918">
        <v>0</v>
      </c>
      <c r="F4918">
        <v>0</v>
      </c>
      <c r="G4918">
        <v>7</v>
      </c>
      <c r="H4918" t="s">
        <v>12377</v>
      </c>
      <c r="I4918">
        <v>526.6875</v>
      </c>
      <c r="J4918" s="3">
        <f t="shared" si="76"/>
        <v>43746.880142604168</v>
      </c>
    </row>
    <row r="4919" spans="1:10" x14ac:dyDescent="0.25">
      <c r="A4919" s="1" t="s">
        <v>4918</v>
      </c>
      <c r="B4919">
        <v>393.75</v>
      </c>
      <c r="C4919">
        <v>20.584240000000001</v>
      </c>
      <c r="D4919">
        <v>68</v>
      </c>
      <c r="E4919">
        <v>0</v>
      </c>
      <c r="F4919">
        <v>0</v>
      </c>
      <c r="G4919">
        <v>8</v>
      </c>
      <c r="H4919" t="s">
        <v>12378</v>
      </c>
      <c r="I4919">
        <v>526.6875</v>
      </c>
      <c r="J4919" s="3">
        <f t="shared" si="76"/>
        <v>43746.88021427083</v>
      </c>
    </row>
    <row r="4920" spans="1:10" x14ac:dyDescent="0.25">
      <c r="A4920" s="1" t="s">
        <v>4919</v>
      </c>
      <c r="B4920">
        <v>393.75</v>
      </c>
      <c r="C4920">
        <v>20.531590000000001</v>
      </c>
      <c r="D4920">
        <v>67</v>
      </c>
      <c r="E4920">
        <v>0</v>
      </c>
      <c r="F4920">
        <v>0</v>
      </c>
      <c r="G4920">
        <v>11</v>
      </c>
      <c r="H4920" t="s">
        <v>12379</v>
      </c>
      <c r="I4920">
        <v>526.6875</v>
      </c>
      <c r="J4920" s="3">
        <f t="shared" si="76"/>
        <v>43746.880309641201</v>
      </c>
    </row>
    <row r="4921" spans="1:10" x14ac:dyDescent="0.25">
      <c r="A4921" s="1" t="s">
        <v>4920</v>
      </c>
      <c r="B4921">
        <v>393.75</v>
      </c>
      <c r="C4921">
        <v>20.531590000000001</v>
      </c>
      <c r="D4921">
        <v>68</v>
      </c>
      <c r="E4921">
        <v>0</v>
      </c>
      <c r="F4921">
        <v>0</v>
      </c>
      <c r="G4921">
        <v>13</v>
      </c>
      <c r="H4921" t="s">
        <v>12380</v>
      </c>
      <c r="I4921">
        <v>526.6875</v>
      </c>
      <c r="J4921" s="3">
        <f t="shared" si="76"/>
        <v>43746.880393090272</v>
      </c>
    </row>
    <row r="4922" spans="1:10" x14ac:dyDescent="0.25">
      <c r="A4922" s="1" t="s">
        <v>4921</v>
      </c>
      <c r="B4922">
        <v>393.75</v>
      </c>
      <c r="C4922">
        <v>20.584240000000001</v>
      </c>
      <c r="D4922">
        <v>69</v>
      </c>
      <c r="E4922">
        <v>0</v>
      </c>
      <c r="F4922">
        <v>0</v>
      </c>
      <c r="G4922">
        <v>0</v>
      </c>
      <c r="H4922" t="s">
        <v>12381</v>
      </c>
      <c r="I4922">
        <v>526.6875</v>
      </c>
      <c r="J4922" s="3">
        <f t="shared" si="76"/>
        <v>43746.880464733789</v>
      </c>
    </row>
    <row r="4923" spans="1:10" x14ac:dyDescent="0.25">
      <c r="A4923" s="1" t="s">
        <v>4922</v>
      </c>
      <c r="B4923">
        <v>415.625</v>
      </c>
      <c r="C4923">
        <v>20.531590000000001</v>
      </c>
      <c r="D4923">
        <v>69</v>
      </c>
      <c r="E4923">
        <v>0</v>
      </c>
      <c r="F4923">
        <v>0</v>
      </c>
      <c r="G4923">
        <v>8</v>
      </c>
      <c r="H4923" t="s">
        <v>12382</v>
      </c>
      <c r="I4923">
        <v>533.25</v>
      </c>
      <c r="J4923" s="3">
        <f t="shared" si="76"/>
        <v>43746.880536261575</v>
      </c>
    </row>
    <row r="4924" spans="1:10" x14ac:dyDescent="0.25">
      <c r="A4924" s="1" t="s">
        <v>4923</v>
      </c>
      <c r="B4924">
        <v>393.75</v>
      </c>
      <c r="C4924">
        <v>20.584240000000001</v>
      </c>
      <c r="D4924">
        <v>69</v>
      </c>
      <c r="E4924">
        <v>0</v>
      </c>
      <c r="F4924">
        <v>0</v>
      </c>
      <c r="G4924">
        <v>20</v>
      </c>
      <c r="H4924" t="s">
        <v>12383</v>
      </c>
      <c r="I4924">
        <v>526.6875</v>
      </c>
      <c r="J4924" s="3">
        <f t="shared" si="76"/>
        <v>43746.880607766201</v>
      </c>
    </row>
    <row r="4925" spans="1:10" x14ac:dyDescent="0.25">
      <c r="A4925" s="1" t="s">
        <v>4924</v>
      </c>
      <c r="B4925">
        <v>393.75</v>
      </c>
      <c r="C4925">
        <v>20.531590000000001</v>
      </c>
      <c r="D4925">
        <v>69</v>
      </c>
      <c r="E4925">
        <v>0</v>
      </c>
      <c r="F4925">
        <v>0</v>
      </c>
      <c r="G4925">
        <v>9</v>
      </c>
      <c r="H4925" t="s">
        <v>12384</v>
      </c>
      <c r="I4925">
        <v>526.6875</v>
      </c>
      <c r="J4925" s="3">
        <f t="shared" si="76"/>
        <v>43746.880679525457</v>
      </c>
    </row>
    <row r="4926" spans="1:10" x14ac:dyDescent="0.25">
      <c r="A4926" s="1" t="s">
        <v>4925</v>
      </c>
      <c r="B4926">
        <v>393.75</v>
      </c>
      <c r="C4926">
        <v>20.531590000000001</v>
      </c>
      <c r="D4926">
        <v>71</v>
      </c>
      <c r="E4926">
        <v>0</v>
      </c>
      <c r="F4926">
        <v>0</v>
      </c>
      <c r="G4926">
        <v>7</v>
      </c>
      <c r="H4926" t="s">
        <v>12385</v>
      </c>
      <c r="I4926">
        <v>526.6875</v>
      </c>
      <c r="J4926" s="3">
        <f t="shared" si="76"/>
        <v>43746.880750937496</v>
      </c>
    </row>
    <row r="4927" spans="1:10" x14ac:dyDescent="0.25">
      <c r="A4927" s="1" t="s">
        <v>4926</v>
      </c>
      <c r="B4927">
        <v>393.75</v>
      </c>
      <c r="C4927">
        <v>20.531590000000001</v>
      </c>
      <c r="D4927">
        <v>70</v>
      </c>
      <c r="E4927">
        <v>0</v>
      </c>
      <c r="F4927">
        <v>0</v>
      </c>
      <c r="G4927">
        <v>7</v>
      </c>
      <c r="H4927" t="s">
        <v>12386</v>
      </c>
      <c r="I4927">
        <v>526.6875</v>
      </c>
      <c r="J4927" s="3">
        <f t="shared" si="76"/>
        <v>43746.880834467585</v>
      </c>
    </row>
    <row r="4928" spans="1:10" x14ac:dyDescent="0.25">
      <c r="A4928" s="1" t="s">
        <v>4927</v>
      </c>
      <c r="B4928">
        <v>393.75</v>
      </c>
      <c r="C4928">
        <v>20.531590000000001</v>
      </c>
      <c r="D4928">
        <v>70</v>
      </c>
      <c r="E4928">
        <v>0</v>
      </c>
      <c r="F4928">
        <v>0</v>
      </c>
      <c r="G4928">
        <v>0</v>
      </c>
      <c r="H4928" t="s">
        <v>12387</v>
      </c>
      <c r="I4928">
        <v>526.6875</v>
      </c>
      <c r="J4928" s="3">
        <f t="shared" si="76"/>
        <v>43746.880905578706</v>
      </c>
    </row>
    <row r="4929" spans="1:10" x14ac:dyDescent="0.25">
      <c r="A4929" s="1" t="s">
        <v>4928</v>
      </c>
      <c r="B4929">
        <v>393.75</v>
      </c>
      <c r="C4929">
        <v>20.584240000000001</v>
      </c>
      <c r="D4929">
        <v>68</v>
      </c>
      <c r="E4929">
        <v>0</v>
      </c>
      <c r="F4929">
        <v>0</v>
      </c>
      <c r="G4929">
        <v>13</v>
      </c>
      <c r="H4929" t="s">
        <v>12388</v>
      </c>
      <c r="I4929">
        <v>526.6875</v>
      </c>
      <c r="J4929" s="3">
        <f t="shared" si="76"/>
        <v>43746.880977569446</v>
      </c>
    </row>
    <row r="4930" spans="1:10" x14ac:dyDescent="0.25">
      <c r="A4930" s="1" t="s">
        <v>4929</v>
      </c>
      <c r="B4930">
        <v>393.75</v>
      </c>
      <c r="C4930">
        <v>20.584240000000001</v>
      </c>
      <c r="D4930">
        <v>68</v>
      </c>
      <c r="E4930">
        <v>0</v>
      </c>
      <c r="F4930">
        <v>0</v>
      </c>
      <c r="G4930">
        <v>11</v>
      </c>
      <c r="H4930" t="s">
        <v>12389</v>
      </c>
      <c r="I4930">
        <v>526.6875</v>
      </c>
      <c r="J4930" s="3">
        <f t="shared" si="76"/>
        <v>43746.881049085649</v>
      </c>
    </row>
    <row r="4931" spans="1:10" x14ac:dyDescent="0.25">
      <c r="A4931" s="1" t="s">
        <v>4930</v>
      </c>
      <c r="B4931">
        <v>412.5</v>
      </c>
      <c r="C4931">
        <v>20.531590000000001</v>
      </c>
      <c r="D4931">
        <v>69</v>
      </c>
      <c r="E4931">
        <v>0</v>
      </c>
      <c r="F4931">
        <v>0</v>
      </c>
      <c r="G4931">
        <v>2</v>
      </c>
      <c r="H4931" t="s">
        <v>12390</v>
      </c>
      <c r="I4931">
        <v>532.125</v>
      </c>
      <c r="J4931" s="3">
        <f t="shared" ref="J4931:J4994" si="77">(H4931/86400000)+25569+(7/24)</f>
        <v>43746.88112061342</v>
      </c>
    </row>
    <row r="4932" spans="1:10" x14ac:dyDescent="0.25">
      <c r="A4932" s="1" t="s">
        <v>4931</v>
      </c>
      <c r="B4932">
        <v>393.75</v>
      </c>
      <c r="C4932">
        <v>20.531590000000001</v>
      </c>
      <c r="D4932">
        <v>66</v>
      </c>
      <c r="E4932">
        <v>0</v>
      </c>
      <c r="F4932">
        <v>0</v>
      </c>
      <c r="G4932">
        <v>4</v>
      </c>
      <c r="H4932" t="s">
        <v>12391</v>
      </c>
      <c r="I4932">
        <v>526.6875</v>
      </c>
      <c r="J4932" s="3">
        <f t="shared" si="77"/>
        <v>43746.881215810186</v>
      </c>
    </row>
    <row r="4933" spans="1:10" x14ac:dyDescent="0.25">
      <c r="A4933" s="1" t="s">
        <v>4932</v>
      </c>
      <c r="B4933">
        <v>393.75</v>
      </c>
      <c r="C4933">
        <v>20.531590000000001</v>
      </c>
      <c r="D4933">
        <v>66</v>
      </c>
      <c r="E4933">
        <v>0</v>
      </c>
      <c r="F4933">
        <v>0</v>
      </c>
      <c r="G4933">
        <v>1</v>
      </c>
      <c r="H4933" t="s">
        <v>12392</v>
      </c>
      <c r="I4933">
        <v>526.6875</v>
      </c>
      <c r="J4933" s="3">
        <f t="shared" si="77"/>
        <v>43746.881287673612</v>
      </c>
    </row>
    <row r="4934" spans="1:10" x14ac:dyDescent="0.25">
      <c r="A4934" s="1" t="s">
        <v>4933</v>
      </c>
      <c r="B4934">
        <v>393.75</v>
      </c>
      <c r="C4934">
        <v>20.531590000000001</v>
      </c>
      <c r="D4934">
        <v>68</v>
      </c>
      <c r="E4934">
        <v>0</v>
      </c>
      <c r="F4934">
        <v>0</v>
      </c>
      <c r="G4934">
        <v>8</v>
      </c>
      <c r="H4934" t="s">
        <v>12393</v>
      </c>
      <c r="I4934">
        <v>526.6875</v>
      </c>
      <c r="J4934" s="3">
        <f t="shared" si="77"/>
        <v>43746.881371377312</v>
      </c>
    </row>
    <row r="4935" spans="1:10" x14ac:dyDescent="0.25">
      <c r="A4935" s="1" t="s">
        <v>4934</v>
      </c>
      <c r="B4935">
        <v>393.75</v>
      </c>
      <c r="C4935">
        <v>20.531590000000001</v>
      </c>
      <c r="D4935">
        <v>69</v>
      </c>
      <c r="E4935">
        <v>0</v>
      </c>
      <c r="F4935">
        <v>0</v>
      </c>
      <c r="G4935">
        <v>5</v>
      </c>
      <c r="H4935" t="s">
        <v>12394</v>
      </c>
      <c r="I4935">
        <v>526.6875</v>
      </c>
      <c r="J4935" s="3">
        <f t="shared" si="77"/>
        <v>43746.881442789345</v>
      </c>
    </row>
    <row r="4936" spans="1:10" x14ac:dyDescent="0.25">
      <c r="A4936" s="1" t="s">
        <v>4935</v>
      </c>
      <c r="B4936">
        <v>393.75</v>
      </c>
      <c r="C4936">
        <v>20.584240000000001</v>
      </c>
      <c r="D4936">
        <v>70</v>
      </c>
      <c r="E4936">
        <v>0</v>
      </c>
      <c r="F4936">
        <v>0</v>
      </c>
      <c r="G4936">
        <v>3</v>
      </c>
      <c r="H4936" t="s">
        <v>12395</v>
      </c>
      <c r="I4936">
        <v>526.6875</v>
      </c>
      <c r="J4936" s="3">
        <f t="shared" si="77"/>
        <v>43746.881526249999</v>
      </c>
    </row>
    <row r="4937" spans="1:10" x14ac:dyDescent="0.25">
      <c r="A4937" s="1" t="s">
        <v>4936</v>
      </c>
      <c r="B4937">
        <v>393.75</v>
      </c>
      <c r="C4937">
        <v>20.584240000000001</v>
      </c>
      <c r="D4937">
        <v>70</v>
      </c>
      <c r="E4937">
        <v>0</v>
      </c>
      <c r="F4937">
        <v>0</v>
      </c>
      <c r="G4937">
        <v>9</v>
      </c>
      <c r="H4937" t="s">
        <v>12396</v>
      </c>
      <c r="I4937">
        <v>526.6875</v>
      </c>
      <c r="J4937" s="3">
        <f t="shared" si="77"/>
        <v>43746.881597418978</v>
      </c>
    </row>
    <row r="4938" spans="1:10" x14ac:dyDescent="0.25">
      <c r="A4938" s="1" t="s">
        <v>4937</v>
      </c>
      <c r="B4938">
        <v>393.75</v>
      </c>
      <c r="C4938">
        <v>20.531590000000001</v>
      </c>
      <c r="D4938">
        <v>70</v>
      </c>
      <c r="E4938">
        <v>0</v>
      </c>
      <c r="F4938">
        <v>0</v>
      </c>
      <c r="G4938">
        <v>13</v>
      </c>
      <c r="H4938" t="s">
        <v>12397</v>
      </c>
      <c r="I4938">
        <v>526.6875</v>
      </c>
      <c r="J4938" s="3">
        <f t="shared" si="77"/>
        <v>43746.881669421295</v>
      </c>
    </row>
    <row r="4939" spans="1:10" x14ac:dyDescent="0.25">
      <c r="A4939" s="1" t="s">
        <v>4938</v>
      </c>
      <c r="B4939">
        <v>393.75</v>
      </c>
      <c r="C4939">
        <v>20.531590000000001</v>
      </c>
      <c r="D4939">
        <v>69</v>
      </c>
      <c r="E4939">
        <v>0</v>
      </c>
      <c r="F4939">
        <v>0</v>
      </c>
      <c r="G4939">
        <v>0</v>
      </c>
      <c r="H4939" t="s">
        <v>12398</v>
      </c>
      <c r="I4939">
        <v>526.6875</v>
      </c>
      <c r="J4939" s="3">
        <f t="shared" si="77"/>
        <v>43746.88175285879</v>
      </c>
    </row>
    <row r="4940" spans="1:10" x14ac:dyDescent="0.25">
      <c r="A4940" s="1" t="s">
        <v>4939</v>
      </c>
      <c r="B4940">
        <v>393.75</v>
      </c>
      <c r="C4940">
        <v>20.531590000000001</v>
      </c>
      <c r="D4940">
        <v>68</v>
      </c>
      <c r="E4940">
        <v>0</v>
      </c>
      <c r="F4940">
        <v>0</v>
      </c>
      <c r="G4940">
        <v>0</v>
      </c>
      <c r="H4940" t="s">
        <v>12399</v>
      </c>
      <c r="I4940">
        <v>526.6875</v>
      </c>
      <c r="J4940" s="3">
        <f t="shared" si="77"/>
        <v>43746.881824386575</v>
      </c>
    </row>
    <row r="4941" spans="1:10" x14ac:dyDescent="0.25">
      <c r="A4941" s="1" t="s">
        <v>4940</v>
      </c>
      <c r="B4941">
        <v>393.75</v>
      </c>
      <c r="C4941">
        <v>20.531590000000001</v>
      </c>
      <c r="D4941">
        <v>67</v>
      </c>
      <c r="E4941">
        <v>0</v>
      </c>
      <c r="F4941">
        <v>0</v>
      </c>
      <c r="G4941">
        <v>1</v>
      </c>
      <c r="H4941" t="s">
        <v>12400</v>
      </c>
      <c r="I4941">
        <v>526.6875</v>
      </c>
      <c r="J4941" s="3">
        <f t="shared" si="77"/>
        <v>43746.881912557867</v>
      </c>
    </row>
    <row r="4942" spans="1:10" x14ac:dyDescent="0.25">
      <c r="A4942" s="1" t="s">
        <v>4941</v>
      </c>
      <c r="B4942">
        <v>393.75</v>
      </c>
      <c r="C4942">
        <v>20.584240000000001</v>
      </c>
      <c r="D4942">
        <v>69</v>
      </c>
      <c r="E4942">
        <v>0</v>
      </c>
      <c r="F4942">
        <v>0</v>
      </c>
      <c r="G4942">
        <v>4</v>
      </c>
      <c r="H4942" t="s">
        <v>12401</v>
      </c>
      <c r="I4942">
        <v>526.6875</v>
      </c>
      <c r="J4942" s="3">
        <f t="shared" si="77"/>
        <v>43746.881991400463</v>
      </c>
    </row>
    <row r="4943" spans="1:10" x14ac:dyDescent="0.25">
      <c r="A4943" s="1" t="s">
        <v>4942</v>
      </c>
      <c r="B4943">
        <v>393.75</v>
      </c>
      <c r="C4943">
        <v>20.531590000000001</v>
      </c>
      <c r="D4943">
        <v>69</v>
      </c>
      <c r="E4943">
        <v>0</v>
      </c>
      <c r="F4943">
        <v>0</v>
      </c>
      <c r="G4943">
        <v>0</v>
      </c>
      <c r="H4943" t="s">
        <v>12402</v>
      </c>
      <c r="I4943">
        <v>526.6875</v>
      </c>
      <c r="J4943" s="3">
        <f t="shared" si="77"/>
        <v>43746.882075069443</v>
      </c>
    </row>
    <row r="4944" spans="1:10" x14ac:dyDescent="0.25">
      <c r="A4944" s="1" t="s">
        <v>4943</v>
      </c>
      <c r="B4944">
        <v>393.75</v>
      </c>
      <c r="C4944">
        <v>20.531590000000001</v>
      </c>
      <c r="D4944">
        <v>69</v>
      </c>
      <c r="E4944">
        <v>0</v>
      </c>
      <c r="F4944">
        <v>0</v>
      </c>
      <c r="G4944">
        <v>4</v>
      </c>
      <c r="H4944" t="s">
        <v>12403</v>
      </c>
      <c r="I4944">
        <v>526.6875</v>
      </c>
      <c r="J4944" s="3">
        <f t="shared" si="77"/>
        <v>43746.882146493052</v>
      </c>
    </row>
    <row r="4945" spans="1:10" x14ac:dyDescent="0.25">
      <c r="A4945" s="1" t="s">
        <v>4944</v>
      </c>
      <c r="B4945">
        <v>393.75</v>
      </c>
      <c r="C4945">
        <v>20.584240000000001</v>
      </c>
      <c r="D4945">
        <v>69</v>
      </c>
      <c r="E4945">
        <v>0</v>
      </c>
      <c r="F4945">
        <v>0</v>
      </c>
      <c r="G4945">
        <v>2</v>
      </c>
      <c r="H4945" t="s">
        <v>12404</v>
      </c>
      <c r="I4945">
        <v>526.6875</v>
      </c>
      <c r="J4945" s="3">
        <f t="shared" si="77"/>
        <v>43746.882229942123</v>
      </c>
    </row>
    <row r="4946" spans="1:10" x14ac:dyDescent="0.25">
      <c r="A4946" s="1" t="s">
        <v>4945</v>
      </c>
      <c r="B4946">
        <v>393.75</v>
      </c>
      <c r="C4946">
        <v>20.584240000000001</v>
      </c>
      <c r="D4946">
        <v>70</v>
      </c>
      <c r="E4946">
        <v>0</v>
      </c>
      <c r="F4946">
        <v>0</v>
      </c>
      <c r="G4946">
        <v>6</v>
      </c>
      <c r="H4946" t="s">
        <v>12405</v>
      </c>
      <c r="I4946">
        <v>526.6875</v>
      </c>
      <c r="J4946" s="3">
        <f t="shared" si="77"/>
        <v>43746.882301678233</v>
      </c>
    </row>
    <row r="4947" spans="1:10" x14ac:dyDescent="0.25">
      <c r="A4947" s="1" t="s">
        <v>4946</v>
      </c>
      <c r="B4947">
        <v>393.75</v>
      </c>
      <c r="C4947">
        <v>20.531590000000001</v>
      </c>
      <c r="D4947">
        <v>69</v>
      </c>
      <c r="E4947">
        <v>0</v>
      </c>
      <c r="F4947">
        <v>0</v>
      </c>
      <c r="G4947">
        <v>2</v>
      </c>
      <c r="H4947" t="s">
        <v>12406</v>
      </c>
      <c r="I4947">
        <v>526.6875</v>
      </c>
      <c r="J4947" s="3">
        <f t="shared" si="77"/>
        <v>43746.882373356479</v>
      </c>
    </row>
    <row r="4948" spans="1:10" x14ac:dyDescent="0.25">
      <c r="A4948" s="1" t="s">
        <v>4947</v>
      </c>
      <c r="B4948">
        <v>393.75</v>
      </c>
      <c r="C4948">
        <v>20.584240000000001</v>
      </c>
      <c r="D4948">
        <v>69</v>
      </c>
      <c r="E4948">
        <v>0</v>
      </c>
      <c r="F4948">
        <v>0</v>
      </c>
      <c r="G4948">
        <v>4</v>
      </c>
      <c r="H4948" t="s">
        <v>12407</v>
      </c>
      <c r="I4948">
        <v>526.6875</v>
      </c>
      <c r="J4948" s="3">
        <f t="shared" si="77"/>
        <v>43746.88245655092</v>
      </c>
    </row>
    <row r="4949" spans="1:10" x14ac:dyDescent="0.25">
      <c r="A4949" s="1" t="s">
        <v>4948</v>
      </c>
      <c r="B4949">
        <v>393.75</v>
      </c>
      <c r="C4949">
        <v>20.531590000000001</v>
      </c>
      <c r="D4949">
        <v>69</v>
      </c>
      <c r="E4949">
        <v>0</v>
      </c>
      <c r="F4949">
        <v>0</v>
      </c>
      <c r="G4949">
        <v>3</v>
      </c>
      <c r="H4949" t="s">
        <v>12408</v>
      </c>
      <c r="I4949">
        <v>526.6875</v>
      </c>
      <c r="J4949" s="3">
        <f t="shared" si="77"/>
        <v>43746.882528206021</v>
      </c>
    </row>
    <row r="4950" spans="1:10" x14ac:dyDescent="0.25">
      <c r="A4950" s="1" t="s">
        <v>4949</v>
      </c>
      <c r="B4950">
        <v>393.75</v>
      </c>
      <c r="C4950">
        <v>20.478950000000001</v>
      </c>
      <c r="D4950">
        <v>69</v>
      </c>
      <c r="E4950">
        <v>0</v>
      </c>
      <c r="F4950">
        <v>0</v>
      </c>
      <c r="G4950">
        <v>0</v>
      </c>
      <c r="H4950" t="s">
        <v>12409</v>
      </c>
      <c r="I4950">
        <v>526.6875</v>
      </c>
      <c r="J4950" s="3">
        <f t="shared" si="77"/>
        <v>43746.882611655092</v>
      </c>
    </row>
    <row r="4951" spans="1:10" x14ac:dyDescent="0.25">
      <c r="A4951" s="1" t="s">
        <v>4950</v>
      </c>
      <c r="B4951">
        <v>393.75</v>
      </c>
      <c r="C4951">
        <v>20.584240000000001</v>
      </c>
      <c r="D4951">
        <v>69</v>
      </c>
      <c r="E4951">
        <v>0</v>
      </c>
      <c r="F4951">
        <v>0</v>
      </c>
      <c r="G4951">
        <v>6</v>
      </c>
      <c r="H4951" t="s">
        <v>12410</v>
      </c>
      <c r="I4951">
        <v>526.6875</v>
      </c>
      <c r="J4951" s="3">
        <f t="shared" si="77"/>
        <v>43746.882695219909</v>
      </c>
    </row>
    <row r="4952" spans="1:10" x14ac:dyDescent="0.25">
      <c r="A4952" s="1" t="s">
        <v>4951</v>
      </c>
      <c r="B4952">
        <v>393.75</v>
      </c>
      <c r="C4952">
        <v>20.584240000000001</v>
      </c>
      <c r="D4952">
        <v>69</v>
      </c>
      <c r="E4952">
        <v>0</v>
      </c>
      <c r="F4952">
        <v>0</v>
      </c>
      <c r="G4952">
        <v>9</v>
      </c>
      <c r="H4952" t="s">
        <v>12411</v>
      </c>
      <c r="I4952">
        <v>526.5</v>
      </c>
      <c r="J4952" s="3">
        <f t="shared" si="77"/>
        <v>43746.882780462962</v>
      </c>
    </row>
    <row r="4953" spans="1:10" x14ac:dyDescent="0.25">
      <c r="A4953" s="1" t="s">
        <v>4952</v>
      </c>
      <c r="B4953">
        <v>393.75</v>
      </c>
      <c r="C4953">
        <v>20.584240000000001</v>
      </c>
      <c r="D4953">
        <v>70</v>
      </c>
      <c r="E4953">
        <v>0</v>
      </c>
      <c r="F4953">
        <v>0</v>
      </c>
      <c r="G4953">
        <v>9</v>
      </c>
      <c r="H4953" t="s">
        <v>12412</v>
      </c>
      <c r="I4953">
        <v>526.6875</v>
      </c>
      <c r="J4953" s="3">
        <f t="shared" si="77"/>
        <v>43746.882862210645</v>
      </c>
    </row>
    <row r="4954" spans="1:10" x14ac:dyDescent="0.25">
      <c r="A4954" s="1" t="s">
        <v>4953</v>
      </c>
      <c r="B4954">
        <v>393.75</v>
      </c>
      <c r="C4954">
        <v>20.531590000000001</v>
      </c>
      <c r="D4954">
        <v>70</v>
      </c>
      <c r="E4954">
        <v>0</v>
      </c>
      <c r="F4954">
        <v>0</v>
      </c>
      <c r="G4954">
        <v>7</v>
      </c>
      <c r="H4954" t="s">
        <v>12413</v>
      </c>
      <c r="I4954">
        <v>526.5</v>
      </c>
      <c r="J4954" s="3">
        <f t="shared" si="77"/>
        <v>43746.882933969908</v>
      </c>
    </row>
    <row r="4955" spans="1:10" x14ac:dyDescent="0.25">
      <c r="A4955" s="1" t="s">
        <v>4954</v>
      </c>
      <c r="B4955">
        <v>393.75</v>
      </c>
      <c r="C4955">
        <v>20.478950000000001</v>
      </c>
      <c r="D4955">
        <v>71</v>
      </c>
      <c r="E4955">
        <v>0</v>
      </c>
      <c r="F4955">
        <v>0</v>
      </c>
      <c r="G4955">
        <v>4</v>
      </c>
      <c r="H4955" t="s">
        <v>12414</v>
      </c>
      <c r="I4955">
        <v>526.6875</v>
      </c>
      <c r="J4955" s="3">
        <f t="shared" si="77"/>
        <v>43746.883005416668</v>
      </c>
    </row>
    <row r="4956" spans="1:10" x14ac:dyDescent="0.25">
      <c r="A4956" s="1" t="s">
        <v>4955</v>
      </c>
      <c r="B4956">
        <v>393.75</v>
      </c>
      <c r="C4956">
        <v>20.531590000000001</v>
      </c>
      <c r="D4956">
        <v>71</v>
      </c>
      <c r="E4956">
        <v>0</v>
      </c>
      <c r="F4956">
        <v>0</v>
      </c>
      <c r="G4956">
        <v>9</v>
      </c>
      <c r="H4956" t="s">
        <v>12415</v>
      </c>
      <c r="I4956">
        <v>526.6875</v>
      </c>
      <c r="J4956" s="3">
        <f t="shared" si="77"/>
        <v>43746.883076817125</v>
      </c>
    </row>
    <row r="4957" spans="1:10" x14ac:dyDescent="0.25">
      <c r="A4957" s="1" t="s">
        <v>4956</v>
      </c>
      <c r="B4957">
        <v>415.625</v>
      </c>
      <c r="C4957">
        <v>20.531590000000001</v>
      </c>
      <c r="D4957">
        <v>66</v>
      </c>
      <c r="E4957">
        <v>0</v>
      </c>
      <c r="F4957">
        <v>0</v>
      </c>
      <c r="G4957">
        <v>5</v>
      </c>
      <c r="H4957" t="s">
        <v>12416</v>
      </c>
      <c r="I4957">
        <v>533.8125</v>
      </c>
      <c r="J4957" s="3">
        <f t="shared" si="77"/>
        <v>43746.883160289348</v>
      </c>
    </row>
    <row r="4958" spans="1:10" x14ac:dyDescent="0.25">
      <c r="A4958" s="1" t="s">
        <v>4957</v>
      </c>
      <c r="B4958">
        <v>393.75</v>
      </c>
      <c r="C4958">
        <v>20.531590000000001</v>
      </c>
      <c r="D4958">
        <v>68</v>
      </c>
      <c r="E4958">
        <v>0</v>
      </c>
      <c r="F4958">
        <v>0</v>
      </c>
      <c r="G4958">
        <v>1</v>
      </c>
      <c r="H4958" t="s">
        <v>12417</v>
      </c>
      <c r="I4958">
        <v>526.5</v>
      </c>
      <c r="J4958" s="3">
        <f t="shared" si="77"/>
        <v>43746.883231886568</v>
      </c>
    </row>
    <row r="4959" spans="1:10" x14ac:dyDescent="0.25">
      <c r="A4959" s="1" t="s">
        <v>4958</v>
      </c>
      <c r="B4959">
        <v>393.75</v>
      </c>
      <c r="C4959">
        <v>20.531590000000001</v>
      </c>
      <c r="D4959">
        <v>69</v>
      </c>
      <c r="E4959">
        <v>0</v>
      </c>
      <c r="F4959">
        <v>0</v>
      </c>
      <c r="G4959">
        <v>3</v>
      </c>
      <c r="H4959" t="s">
        <v>12418</v>
      </c>
      <c r="I4959">
        <v>526.6875</v>
      </c>
      <c r="J4959" s="3">
        <f t="shared" si="77"/>
        <v>43746.883315358798</v>
      </c>
    </row>
    <row r="4960" spans="1:10" x14ac:dyDescent="0.25">
      <c r="A4960" s="1" t="s">
        <v>4959</v>
      </c>
      <c r="B4960">
        <v>412.5</v>
      </c>
      <c r="C4960">
        <v>20.584240000000001</v>
      </c>
      <c r="D4960">
        <v>70</v>
      </c>
      <c r="E4960">
        <v>0</v>
      </c>
      <c r="F4960">
        <v>0</v>
      </c>
      <c r="G4960">
        <v>0</v>
      </c>
      <c r="H4960" t="s">
        <v>12419</v>
      </c>
      <c r="I4960">
        <v>532.875</v>
      </c>
      <c r="J4960" s="3">
        <f t="shared" si="77"/>
        <v>43746.883386990739</v>
      </c>
    </row>
    <row r="4961" spans="1:10" x14ac:dyDescent="0.25">
      <c r="A4961" s="1" t="s">
        <v>4960</v>
      </c>
      <c r="B4961">
        <v>393.75</v>
      </c>
      <c r="C4961">
        <v>20.584240000000001</v>
      </c>
      <c r="D4961">
        <v>70</v>
      </c>
      <c r="E4961">
        <v>0</v>
      </c>
      <c r="F4961">
        <v>0</v>
      </c>
      <c r="G4961">
        <v>6</v>
      </c>
      <c r="H4961" t="s">
        <v>12420</v>
      </c>
      <c r="I4961">
        <v>526.6875</v>
      </c>
      <c r="J4961" s="3">
        <f t="shared" si="77"/>
        <v>43746.883458425924</v>
      </c>
    </row>
    <row r="4962" spans="1:10" x14ac:dyDescent="0.25">
      <c r="A4962" s="1" t="s">
        <v>4961</v>
      </c>
      <c r="B4962">
        <v>393.75</v>
      </c>
      <c r="C4962">
        <v>20.584240000000001</v>
      </c>
      <c r="D4962">
        <v>70</v>
      </c>
      <c r="E4962">
        <v>0</v>
      </c>
      <c r="F4962">
        <v>0</v>
      </c>
      <c r="G4962">
        <v>5</v>
      </c>
      <c r="H4962" t="s">
        <v>12421</v>
      </c>
      <c r="I4962">
        <v>526.6875</v>
      </c>
      <c r="J4962" s="3">
        <f t="shared" si="77"/>
        <v>43746.883541724535</v>
      </c>
    </row>
    <row r="4963" spans="1:10" x14ac:dyDescent="0.25">
      <c r="A4963" s="1" t="s">
        <v>4962</v>
      </c>
      <c r="B4963">
        <v>393.75</v>
      </c>
      <c r="C4963">
        <v>20.584240000000001</v>
      </c>
      <c r="D4963">
        <v>70</v>
      </c>
      <c r="E4963">
        <v>0</v>
      </c>
      <c r="F4963">
        <v>0</v>
      </c>
      <c r="G4963">
        <v>3</v>
      </c>
      <c r="H4963" t="s">
        <v>12422</v>
      </c>
      <c r="I4963">
        <v>526.6875</v>
      </c>
      <c r="J4963" s="3">
        <f t="shared" si="77"/>
        <v>43746.883628796299</v>
      </c>
    </row>
    <row r="4964" spans="1:10" x14ac:dyDescent="0.25">
      <c r="A4964" s="1" t="s">
        <v>4963</v>
      </c>
      <c r="B4964">
        <v>393.75</v>
      </c>
      <c r="C4964">
        <v>20.531590000000001</v>
      </c>
      <c r="D4964">
        <v>68</v>
      </c>
      <c r="E4964">
        <v>0</v>
      </c>
      <c r="F4964">
        <v>0</v>
      </c>
      <c r="G4964">
        <v>4</v>
      </c>
      <c r="H4964" t="s">
        <v>12423</v>
      </c>
      <c r="I4964">
        <v>526.6875</v>
      </c>
      <c r="J4964" s="3">
        <f t="shared" si="77"/>
        <v>43746.883709456015</v>
      </c>
    </row>
    <row r="4965" spans="1:10" x14ac:dyDescent="0.25">
      <c r="A4965" s="1" t="s">
        <v>4964</v>
      </c>
      <c r="B4965">
        <v>393.75</v>
      </c>
      <c r="C4965">
        <v>20.531590000000001</v>
      </c>
      <c r="D4965">
        <v>66</v>
      </c>
      <c r="E4965">
        <v>0</v>
      </c>
      <c r="F4965">
        <v>0</v>
      </c>
      <c r="G4965">
        <v>8</v>
      </c>
      <c r="H4965" t="s">
        <v>12424</v>
      </c>
      <c r="I4965">
        <v>526.6875</v>
      </c>
      <c r="J4965" s="3">
        <f t="shared" si="77"/>
        <v>43746.883804340272</v>
      </c>
    </row>
    <row r="4966" spans="1:10" x14ac:dyDescent="0.25">
      <c r="A4966" s="1" t="s">
        <v>4965</v>
      </c>
      <c r="B4966">
        <v>393.75</v>
      </c>
      <c r="C4966">
        <v>20.531590000000001</v>
      </c>
      <c r="D4966">
        <v>66</v>
      </c>
      <c r="E4966">
        <v>0</v>
      </c>
      <c r="F4966">
        <v>0</v>
      </c>
      <c r="G4966">
        <v>10</v>
      </c>
      <c r="H4966" t="s">
        <v>12425</v>
      </c>
      <c r="I4966">
        <v>526.6875</v>
      </c>
      <c r="J4966" s="3">
        <f t="shared" si="77"/>
        <v>43746.883875868058</v>
      </c>
    </row>
    <row r="4967" spans="1:10" x14ac:dyDescent="0.25">
      <c r="A4967" s="1" t="s">
        <v>4966</v>
      </c>
      <c r="B4967">
        <v>393.75</v>
      </c>
      <c r="C4967">
        <v>20.584240000000001</v>
      </c>
      <c r="D4967">
        <v>66</v>
      </c>
      <c r="E4967">
        <v>0</v>
      </c>
      <c r="F4967">
        <v>0</v>
      </c>
      <c r="G4967">
        <v>11</v>
      </c>
      <c r="H4967" t="s">
        <v>12426</v>
      </c>
      <c r="I4967">
        <v>526.6875</v>
      </c>
      <c r="J4967" s="3">
        <f t="shared" si="77"/>
        <v>43746.883947418981</v>
      </c>
    </row>
    <row r="4968" spans="1:10" x14ac:dyDescent="0.25">
      <c r="A4968" s="1" t="s">
        <v>4967</v>
      </c>
      <c r="B4968">
        <v>393.75</v>
      </c>
      <c r="C4968">
        <v>20.584240000000001</v>
      </c>
      <c r="D4968">
        <v>67</v>
      </c>
      <c r="E4968">
        <v>0</v>
      </c>
      <c r="F4968">
        <v>0</v>
      </c>
      <c r="G4968">
        <v>0</v>
      </c>
      <c r="H4968" t="s">
        <v>12427</v>
      </c>
      <c r="I4968">
        <v>526.6875</v>
      </c>
      <c r="J4968" s="3">
        <f t="shared" si="77"/>
        <v>43746.884018935183</v>
      </c>
    </row>
    <row r="4969" spans="1:10" x14ac:dyDescent="0.25">
      <c r="A4969" s="1" t="s">
        <v>4968</v>
      </c>
      <c r="B4969">
        <v>393.75</v>
      </c>
      <c r="C4969">
        <v>20.531590000000001</v>
      </c>
      <c r="D4969">
        <v>66</v>
      </c>
      <c r="E4969">
        <v>0</v>
      </c>
      <c r="F4969">
        <v>0</v>
      </c>
      <c r="G4969">
        <v>8</v>
      </c>
      <c r="H4969" t="s">
        <v>12428</v>
      </c>
      <c r="I4969">
        <v>526.6875</v>
      </c>
      <c r="J4969" s="3">
        <f t="shared" si="77"/>
        <v>43746.884090671294</v>
      </c>
    </row>
    <row r="4970" spans="1:10" x14ac:dyDescent="0.25">
      <c r="A4970" s="1" t="s">
        <v>4969</v>
      </c>
      <c r="B4970">
        <v>393.75</v>
      </c>
      <c r="C4970">
        <v>20.584240000000001</v>
      </c>
      <c r="D4970">
        <v>66</v>
      </c>
      <c r="E4970">
        <v>0</v>
      </c>
      <c r="F4970">
        <v>0</v>
      </c>
      <c r="G4970">
        <v>3</v>
      </c>
      <c r="H4970" t="s">
        <v>12429</v>
      </c>
      <c r="I4970">
        <v>526.5</v>
      </c>
      <c r="J4970" s="3">
        <f t="shared" si="77"/>
        <v>43746.884162187496</v>
      </c>
    </row>
    <row r="4971" spans="1:10" x14ac:dyDescent="0.25">
      <c r="A4971" s="1" t="s">
        <v>4970</v>
      </c>
      <c r="B4971">
        <v>393.75</v>
      </c>
      <c r="C4971">
        <v>20.531590000000001</v>
      </c>
      <c r="D4971">
        <v>67</v>
      </c>
      <c r="E4971">
        <v>0</v>
      </c>
      <c r="F4971">
        <v>0</v>
      </c>
      <c r="G4971">
        <v>2</v>
      </c>
      <c r="H4971" t="s">
        <v>12430</v>
      </c>
      <c r="I4971">
        <v>526.6875</v>
      </c>
      <c r="J4971" s="3">
        <f t="shared" si="77"/>
        <v>43746.884245416666</v>
      </c>
    </row>
    <row r="4972" spans="1:10" x14ac:dyDescent="0.25">
      <c r="A4972" s="1" t="s">
        <v>4971</v>
      </c>
      <c r="B4972">
        <v>415.625</v>
      </c>
      <c r="C4972">
        <v>20.584240000000001</v>
      </c>
      <c r="D4972">
        <v>69</v>
      </c>
      <c r="E4972">
        <v>0</v>
      </c>
      <c r="F4972">
        <v>0</v>
      </c>
      <c r="G4972">
        <v>8</v>
      </c>
      <c r="H4972" t="s">
        <v>12431</v>
      </c>
      <c r="I4972">
        <v>533.0625</v>
      </c>
      <c r="J4972" s="3">
        <f t="shared" si="77"/>
        <v>43746.884317164346</v>
      </c>
    </row>
    <row r="4973" spans="1:10" x14ac:dyDescent="0.25">
      <c r="A4973" s="1" t="s">
        <v>4972</v>
      </c>
      <c r="B4973">
        <v>393.75</v>
      </c>
      <c r="C4973">
        <v>20.531590000000001</v>
      </c>
      <c r="D4973">
        <v>68</v>
      </c>
      <c r="E4973">
        <v>0</v>
      </c>
      <c r="F4973">
        <v>0</v>
      </c>
      <c r="G4973">
        <v>9</v>
      </c>
      <c r="H4973" t="s">
        <v>12432</v>
      </c>
      <c r="I4973">
        <v>526.6875</v>
      </c>
      <c r="J4973" s="3">
        <f t="shared" si="77"/>
        <v>43746.884400648145</v>
      </c>
    </row>
    <row r="4974" spans="1:10" x14ac:dyDescent="0.25">
      <c r="A4974" s="1" t="s">
        <v>4973</v>
      </c>
      <c r="B4974">
        <v>393.75</v>
      </c>
      <c r="C4974">
        <v>20.584240000000001</v>
      </c>
      <c r="D4974">
        <v>64</v>
      </c>
      <c r="E4974">
        <v>0</v>
      </c>
      <c r="F4974">
        <v>0</v>
      </c>
      <c r="G4974">
        <v>4</v>
      </c>
      <c r="H4974" t="s">
        <v>12433</v>
      </c>
      <c r="I4974">
        <v>526.6875</v>
      </c>
      <c r="J4974" s="3">
        <f t="shared" si="77"/>
        <v>43746.884472152778</v>
      </c>
    </row>
    <row r="4975" spans="1:10" x14ac:dyDescent="0.25">
      <c r="A4975" s="1" t="s">
        <v>4974</v>
      </c>
      <c r="B4975">
        <v>393.75</v>
      </c>
      <c r="C4975">
        <v>20.584240000000001</v>
      </c>
      <c r="D4975">
        <v>63</v>
      </c>
      <c r="E4975">
        <v>0</v>
      </c>
      <c r="F4975">
        <v>0</v>
      </c>
      <c r="G4975">
        <v>5</v>
      </c>
      <c r="H4975" t="s">
        <v>12434</v>
      </c>
      <c r="I4975">
        <v>526.6875</v>
      </c>
      <c r="J4975" s="3">
        <f t="shared" si="77"/>
        <v>43746.884543692126</v>
      </c>
    </row>
    <row r="4976" spans="1:10" x14ac:dyDescent="0.25">
      <c r="A4976" s="1" t="s">
        <v>4975</v>
      </c>
      <c r="B4976">
        <v>393.75</v>
      </c>
      <c r="C4976">
        <v>20.584240000000001</v>
      </c>
      <c r="D4976">
        <v>63</v>
      </c>
      <c r="E4976">
        <v>0</v>
      </c>
      <c r="F4976">
        <v>0</v>
      </c>
      <c r="G4976">
        <v>6</v>
      </c>
      <c r="H4976" t="s">
        <v>12435</v>
      </c>
      <c r="I4976">
        <v>526.6875</v>
      </c>
      <c r="J4976" s="3">
        <f t="shared" si="77"/>
        <v>43746.884615219904</v>
      </c>
    </row>
    <row r="4977" spans="1:10" x14ac:dyDescent="0.25">
      <c r="A4977" s="1" t="s">
        <v>4976</v>
      </c>
      <c r="B4977">
        <v>393.75</v>
      </c>
      <c r="C4977">
        <v>20.531590000000001</v>
      </c>
      <c r="D4977">
        <v>64</v>
      </c>
      <c r="E4977">
        <v>0</v>
      </c>
      <c r="F4977">
        <v>0</v>
      </c>
      <c r="G4977">
        <v>5</v>
      </c>
      <c r="H4977" t="s">
        <v>12436</v>
      </c>
      <c r="I4977">
        <v>526.6875</v>
      </c>
      <c r="J4977" s="3">
        <f t="shared" si="77"/>
        <v>43746.884686967591</v>
      </c>
    </row>
    <row r="4978" spans="1:10" x14ac:dyDescent="0.25">
      <c r="A4978" s="1" t="s">
        <v>4977</v>
      </c>
      <c r="B4978">
        <v>393.75</v>
      </c>
      <c r="C4978">
        <v>20.531590000000001</v>
      </c>
      <c r="D4978">
        <v>64</v>
      </c>
      <c r="E4978">
        <v>0</v>
      </c>
      <c r="F4978">
        <v>0</v>
      </c>
      <c r="G4978">
        <v>4</v>
      </c>
      <c r="H4978" t="s">
        <v>12437</v>
      </c>
      <c r="I4978">
        <v>526.6875</v>
      </c>
      <c r="J4978" s="3">
        <f t="shared" si="77"/>
        <v>43746.884758518521</v>
      </c>
    </row>
    <row r="4979" spans="1:10" x14ac:dyDescent="0.25">
      <c r="A4979" s="1" t="s">
        <v>4978</v>
      </c>
      <c r="B4979">
        <v>393.75</v>
      </c>
      <c r="C4979">
        <v>20.531590000000001</v>
      </c>
      <c r="D4979">
        <v>63</v>
      </c>
      <c r="E4979">
        <v>0</v>
      </c>
      <c r="F4979">
        <v>0</v>
      </c>
      <c r="G4979">
        <v>0</v>
      </c>
      <c r="H4979" t="s">
        <v>12438</v>
      </c>
      <c r="I4979">
        <v>526.6875</v>
      </c>
      <c r="J4979" s="3">
        <f t="shared" si="77"/>
        <v>43746.884841736108</v>
      </c>
    </row>
    <row r="4980" spans="1:10" x14ac:dyDescent="0.25">
      <c r="A4980" s="1" t="s">
        <v>4979</v>
      </c>
      <c r="B4980">
        <v>393.75</v>
      </c>
      <c r="C4980">
        <v>20.584240000000001</v>
      </c>
      <c r="D4980">
        <v>63</v>
      </c>
      <c r="E4980">
        <v>0</v>
      </c>
      <c r="F4980">
        <v>0</v>
      </c>
      <c r="G4980">
        <v>0</v>
      </c>
      <c r="H4980" t="s">
        <v>12439</v>
      </c>
      <c r="I4980">
        <v>526.6875</v>
      </c>
      <c r="J4980" s="3">
        <f t="shared" si="77"/>
        <v>43746.884913483795</v>
      </c>
    </row>
    <row r="4981" spans="1:10" x14ac:dyDescent="0.25">
      <c r="A4981" s="1" t="s">
        <v>4980</v>
      </c>
      <c r="B4981">
        <v>393.75</v>
      </c>
      <c r="C4981">
        <v>20.531590000000001</v>
      </c>
      <c r="D4981">
        <v>62</v>
      </c>
      <c r="E4981">
        <v>0</v>
      </c>
      <c r="F4981">
        <v>0</v>
      </c>
      <c r="G4981">
        <v>1</v>
      </c>
      <c r="H4981" t="s">
        <v>12440</v>
      </c>
      <c r="I4981">
        <v>526.6875</v>
      </c>
      <c r="J4981" s="3">
        <f t="shared" si="77"/>
        <v>43746.884996944442</v>
      </c>
    </row>
    <row r="4982" spans="1:10" x14ac:dyDescent="0.25">
      <c r="A4982" s="1" t="s">
        <v>4981</v>
      </c>
      <c r="B4982">
        <v>393.75</v>
      </c>
      <c r="C4982">
        <v>20.584240000000001</v>
      </c>
      <c r="D4982">
        <v>63</v>
      </c>
      <c r="E4982">
        <v>0</v>
      </c>
      <c r="F4982">
        <v>0</v>
      </c>
      <c r="G4982">
        <v>10</v>
      </c>
      <c r="H4982" t="s">
        <v>12441</v>
      </c>
      <c r="I4982">
        <v>526.5</v>
      </c>
      <c r="J4982" s="3">
        <f t="shared" si="77"/>
        <v>43746.885068460644</v>
      </c>
    </row>
    <row r="4983" spans="1:10" x14ac:dyDescent="0.25">
      <c r="A4983" s="1" t="s">
        <v>4982</v>
      </c>
      <c r="B4983">
        <v>393.75</v>
      </c>
      <c r="C4983">
        <v>20.531590000000001</v>
      </c>
      <c r="D4983">
        <v>63</v>
      </c>
      <c r="E4983">
        <v>0</v>
      </c>
      <c r="F4983">
        <v>0</v>
      </c>
      <c r="G4983">
        <v>6</v>
      </c>
      <c r="H4983" t="s">
        <v>12442</v>
      </c>
      <c r="I4983">
        <v>526.875</v>
      </c>
      <c r="J4983" s="3">
        <f t="shared" si="77"/>
        <v>43746.885152013885</v>
      </c>
    </row>
    <row r="4984" spans="1:10" x14ac:dyDescent="0.25">
      <c r="A4984" s="1" t="s">
        <v>4983</v>
      </c>
      <c r="B4984">
        <v>393.75</v>
      </c>
      <c r="C4984">
        <v>20.584240000000001</v>
      </c>
      <c r="D4984">
        <v>64</v>
      </c>
      <c r="E4984">
        <v>0</v>
      </c>
      <c r="F4984">
        <v>0</v>
      </c>
      <c r="G4984">
        <v>2</v>
      </c>
      <c r="H4984" t="s">
        <v>12443</v>
      </c>
      <c r="I4984">
        <v>526.6875</v>
      </c>
      <c r="J4984" s="3">
        <f t="shared" si="77"/>
        <v>43746.885223344907</v>
      </c>
    </row>
    <row r="4985" spans="1:10" x14ac:dyDescent="0.25">
      <c r="A4985" s="1" t="s">
        <v>4984</v>
      </c>
      <c r="B4985">
        <v>393.75</v>
      </c>
      <c r="C4985">
        <v>20.584240000000001</v>
      </c>
      <c r="D4985">
        <v>64</v>
      </c>
      <c r="E4985">
        <v>0</v>
      </c>
      <c r="F4985">
        <v>0</v>
      </c>
      <c r="G4985">
        <v>8</v>
      </c>
      <c r="H4985" t="s">
        <v>12444</v>
      </c>
      <c r="I4985">
        <v>526.6875</v>
      </c>
      <c r="J4985" s="3">
        <f t="shared" si="77"/>
        <v>43746.885295208333</v>
      </c>
    </row>
    <row r="4986" spans="1:10" x14ac:dyDescent="0.25">
      <c r="A4986" s="1" t="s">
        <v>4985</v>
      </c>
      <c r="B4986">
        <v>393.75</v>
      </c>
      <c r="C4986">
        <v>20.584240000000001</v>
      </c>
      <c r="D4986">
        <v>65</v>
      </c>
      <c r="E4986">
        <v>0</v>
      </c>
      <c r="F4986">
        <v>0</v>
      </c>
      <c r="G4986">
        <v>3</v>
      </c>
      <c r="H4986" t="s">
        <v>12445</v>
      </c>
      <c r="I4986">
        <v>526.6875</v>
      </c>
      <c r="J4986" s="3">
        <f t="shared" si="77"/>
        <v>43746.885378749997</v>
      </c>
    </row>
    <row r="4987" spans="1:10" x14ac:dyDescent="0.25">
      <c r="A4987" s="1" t="s">
        <v>4986</v>
      </c>
      <c r="B4987">
        <v>393.75</v>
      </c>
      <c r="C4987">
        <v>20.531590000000001</v>
      </c>
      <c r="D4987">
        <v>65</v>
      </c>
      <c r="E4987">
        <v>0</v>
      </c>
      <c r="F4987">
        <v>0</v>
      </c>
      <c r="G4987">
        <v>13</v>
      </c>
      <c r="H4987" t="s">
        <v>12446</v>
      </c>
      <c r="I4987">
        <v>526.6875</v>
      </c>
      <c r="J4987" s="3">
        <f t="shared" si="77"/>
        <v>43746.885450185182</v>
      </c>
    </row>
    <row r="4988" spans="1:10" x14ac:dyDescent="0.25">
      <c r="A4988" s="1" t="s">
        <v>4987</v>
      </c>
      <c r="B4988">
        <v>412.5</v>
      </c>
      <c r="C4988">
        <v>20.584240000000001</v>
      </c>
      <c r="D4988">
        <v>66</v>
      </c>
      <c r="E4988">
        <v>0</v>
      </c>
      <c r="F4988">
        <v>0</v>
      </c>
      <c r="G4988">
        <v>0</v>
      </c>
      <c r="H4988" t="s">
        <v>12447</v>
      </c>
      <c r="I4988">
        <v>532.125</v>
      </c>
      <c r="J4988" s="3">
        <f t="shared" si="77"/>
        <v>43746.885545428238</v>
      </c>
    </row>
    <row r="4989" spans="1:10" x14ac:dyDescent="0.25">
      <c r="A4989" s="1" t="s">
        <v>4988</v>
      </c>
      <c r="B4989">
        <v>393.75</v>
      </c>
      <c r="C4989">
        <v>20.531590000000001</v>
      </c>
      <c r="D4989">
        <v>66</v>
      </c>
      <c r="E4989">
        <v>0</v>
      </c>
      <c r="F4989">
        <v>0</v>
      </c>
      <c r="G4989">
        <v>4</v>
      </c>
      <c r="H4989" t="s">
        <v>12448</v>
      </c>
      <c r="I4989">
        <v>526.6875</v>
      </c>
      <c r="J4989" s="3">
        <f t="shared" si="77"/>
        <v>43746.885617187501</v>
      </c>
    </row>
    <row r="4990" spans="1:10" x14ac:dyDescent="0.25">
      <c r="A4990" s="1" t="s">
        <v>4989</v>
      </c>
      <c r="B4990">
        <v>393.75</v>
      </c>
      <c r="C4990">
        <v>20.584240000000001</v>
      </c>
      <c r="D4990">
        <v>66</v>
      </c>
      <c r="E4990">
        <v>0</v>
      </c>
      <c r="F4990">
        <v>0</v>
      </c>
      <c r="G4990">
        <v>11</v>
      </c>
      <c r="H4990" t="s">
        <v>12449</v>
      </c>
      <c r="I4990">
        <v>526.5</v>
      </c>
      <c r="J4990" s="3">
        <f t="shared" si="77"/>
        <v>43746.885688842587</v>
      </c>
    </row>
    <row r="4991" spans="1:10" x14ac:dyDescent="0.25">
      <c r="A4991" s="1" t="s">
        <v>4990</v>
      </c>
      <c r="B4991">
        <v>393.75</v>
      </c>
      <c r="C4991">
        <v>20.531590000000001</v>
      </c>
      <c r="D4991">
        <v>65</v>
      </c>
      <c r="E4991">
        <v>0</v>
      </c>
      <c r="F4991">
        <v>0</v>
      </c>
      <c r="G4991">
        <v>9</v>
      </c>
      <c r="H4991" t="s">
        <v>12450</v>
      </c>
      <c r="I4991">
        <v>526.6875</v>
      </c>
      <c r="J4991" s="3">
        <f t="shared" si="77"/>
        <v>43746.885760231475</v>
      </c>
    </row>
    <row r="4992" spans="1:10" x14ac:dyDescent="0.25">
      <c r="A4992" s="1" t="s">
        <v>4991</v>
      </c>
      <c r="B4992">
        <v>412.5</v>
      </c>
      <c r="C4992">
        <v>20.584240000000001</v>
      </c>
      <c r="D4992">
        <v>65</v>
      </c>
      <c r="E4992">
        <v>0</v>
      </c>
      <c r="F4992">
        <v>0</v>
      </c>
      <c r="G4992">
        <v>9</v>
      </c>
      <c r="H4992" t="s">
        <v>12451</v>
      </c>
      <c r="I4992">
        <v>532.3125</v>
      </c>
      <c r="J4992" s="3">
        <f t="shared" si="77"/>
        <v>43746.885831898144</v>
      </c>
    </row>
    <row r="4993" spans="1:10" x14ac:dyDescent="0.25">
      <c r="A4993" s="1" t="s">
        <v>4992</v>
      </c>
      <c r="B4993">
        <v>393.75</v>
      </c>
      <c r="C4993">
        <v>20.584240000000001</v>
      </c>
      <c r="D4993">
        <v>66</v>
      </c>
      <c r="E4993">
        <v>0</v>
      </c>
      <c r="F4993">
        <v>0</v>
      </c>
      <c r="G4993">
        <v>10</v>
      </c>
      <c r="H4993" t="s">
        <v>12452</v>
      </c>
      <c r="I4993">
        <v>526.6875</v>
      </c>
      <c r="J4993" s="3">
        <f t="shared" si="77"/>
        <v>43746.885915474537</v>
      </c>
    </row>
    <row r="4994" spans="1:10" x14ac:dyDescent="0.25">
      <c r="A4994" s="1" t="s">
        <v>4993</v>
      </c>
      <c r="B4994">
        <v>393.75</v>
      </c>
      <c r="C4994">
        <v>20.584240000000001</v>
      </c>
      <c r="D4994">
        <v>67</v>
      </c>
      <c r="E4994">
        <v>0</v>
      </c>
      <c r="F4994">
        <v>0</v>
      </c>
      <c r="G4994">
        <v>15</v>
      </c>
      <c r="H4994" t="s">
        <v>12453</v>
      </c>
      <c r="I4994">
        <v>526.6875</v>
      </c>
      <c r="J4994" s="3">
        <f t="shared" si="77"/>
        <v>43746.885986967587</v>
      </c>
    </row>
    <row r="4995" spans="1:10" x14ac:dyDescent="0.25">
      <c r="A4995" s="1" t="s">
        <v>4994</v>
      </c>
      <c r="B4995">
        <v>393.75</v>
      </c>
      <c r="C4995">
        <v>20.531590000000001</v>
      </c>
      <c r="D4995">
        <v>66</v>
      </c>
      <c r="E4995">
        <v>0</v>
      </c>
      <c r="F4995">
        <v>0</v>
      </c>
      <c r="G4995">
        <v>6</v>
      </c>
      <c r="H4995" t="s">
        <v>12454</v>
      </c>
      <c r="I4995">
        <v>526.6875</v>
      </c>
      <c r="J4995" s="3">
        <f t="shared" ref="J4995:J5058" si="78">(H4995/86400000)+25569+(7/24)</f>
        <v>43746.886058506941</v>
      </c>
    </row>
    <row r="4996" spans="1:10" x14ac:dyDescent="0.25">
      <c r="A4996" s="1" t="s">
        <v>4995</v>
      </c>
      <c r="B4996">
        <v>393.75</v>
      </c>
      <c r="C4996">
        <v>20.531590000000001</v>
      </c>
      <c r="D4996">
        <v>66</v>
      </c>
      <c r="E4996">
        <v>0</v>
      </c>
      <c r="F4996">
        <v>0</v>
      </c>
      <c r="G4996">
        <v>1</v>
      </c>
      <c r="H4996" t="s">
        <v>12455</v>
      </c>
      <c r="I4996">
        <v>526.6875</v>
      </c>
      <c r="J4996" s="3">
        <f t="shared" si="78"/>
        <v>43746.886130046296</v>
      </c>
    </row>
    <row r="4997" spans="1:10" x14ac:dyDescent="0.25">
      <c r="A4997" s="1" t="s">
        <v>4996</v>
      </c>
      <c r="B4997">
        <v>393.75</v>
      </c>
      <c r="C4997">
        <v>20.584240000000001</v>
      </c>
      <c r="D4997">
        <v>67</v>
      </c>
      <c r="E4997">
        <v>0</v>
      </c>
      <c r="F4997">
        <v>0</v>
      </c>
      <c r="G4997">
        <v>0</v>
      </c>
      <c r="H4997" t="s">
        <v>12456</v>
      </c>
      <c r="I4997">
        <v>526.6875</v>
      </c>
      <c r="J4997" s="3">
        <f t="shared" si="78"/>
        <v>43746.886201898145</v>
      </c>
    </row>
    <row r="4998" spans="1:10" x14ac:dyDescent="0.25">
      <c r="A4998" s="1" t="s">
        <v>4997</v>
      </c>
      <c r="B4998">
        <v>393.75</v>
      </c>
      <c r="C4998">
        <v>20.531590000000001</v>
      </c>
      <c r="D4998">
        <v>66</v>
      </c>
      <c r="E4998">
        <v>0</v>
      </c>
      <c r="F4998">
        <v>0</v>
      </c>
      <c r="G4998">
        <v>13</v>
      </c>
      <c r="H4998" t="s">
        <v>12457</v>
      </c>
      <c r="I4998">
        <v>526.5</v>
      </c>
      <c r="J4998" s="3">
        <f t="shared" si="78"/>
        <v>43746.886286423607</v>
      </c>
    </row>
    <row r="4999" spans="1:10" x14ac:dyDescent="0.25">
      <c r="A4999" s="1" t="s">
        <v>4998</v>
      </c>
      <c r="B4999">
        <v>393.75</v>
      </c>
      <c r="C4999">
        <v>20.531590000000001</v>
      </c>
      <c r="D4999">
        <v>66</v>
      </c>
      <c r="E4999">
        <v>0</v>
      </c>
      <c r="F4999">
        <v>0</v>
      </c>
      <c r="G4999">
        <v>9</v>
      </c>
      <c r="H4999" t="s">
        <v>12458</v>
      </c>
      <c r="I4999">
        <v>526.6875</v>
      </c>
      <c r="J4999" s="3">
        <f t="shared" si="78"/>
        <v>43746.886368703701</v>
      </c>
    </row>
    <row r="5000" spans="1:10" x14ac:dyDescent="0.25">
      <c r="A5000" s="1" t="s">
        <v>4999</v>
      </c>
      <c r="B5000">
        <v>393.75</v>
      </c>
      <c r="C5000">
        <v>20.584240000000001</v>
      </c>
      <c r="D5000">
        <v>66</v>
      </c>
      <c r="E5000">
        <v>0</v>
      </c>
      <c r="F5000">
        <v>0</v>
      </c>
      <c r="G5000">
        <v>9</v>
      </c>
      <c r="H5000" t="s">
        <v>12459</v>
      </c>
      <c r="I5000">
        <v>526.6875</v>
      </c>
      <c r="J5000" s="3">
        <f t="shared" si="78"/>
        <v>43746.886452141196</v>
      </c>
    </row>
    <row r="5001" spans="1:10" x14ac:dyDescent="0.25">
      <c r="A5001" s="1" t="s">
        <v>5000</v>
      </c>
      <c r="B5001">
        <v>393.75</v>
      </c>
      <c r="C5001">
        <v>20.531590000000001</v>
      </c>
      <c r="D5001">
        <v>68</v>
      </c>
      <c r="E5001">
        <v>0</v>
      </c>
      <c r="F5001">
        <v>0</v>
      </c>
      <c r="G5001">
        <v>7</v>
      </c>
      <c r="H5001" t="s">
        <v>12460</v>
      </c>
      <c r="I5001">
        <v>526.6875</v>
      </c>
      <c r="J5001" s="3">
        <f t="shared" si="78"/>
        <v>43746.886523912035</v>
      </c>
    </row>
    <row r="5002" spans="1:10" x14ac:dyDescent="0.25">
      <c r="A5002" s="1" t="s">
        <v>5001</v>
      </c>
      <c r="B5002">
        <v>393.75</v>
      </c>
      <c r="C5002">
        <v>20.531590000000001</v>
      </c>
      <c r="D5002">
        <v>68</v>
      </c>
      <c r="E5002">
        <v>0</v>
      </c>
      <c r="F5002">
        <v>0</v>
      </c>
      <c r="G5002">
        <v>11</v>
      </c>
      <c r="H5002" t="s">
        <v>12461</v>
      </c>
      <c r="I5002">
        <v>526.6875</v>
      </c>
      <c r="J5002" s="3">
        <f t="shared" si="78"/>
        <v>43746.886595324067</v>
      </c>
    </row>
    <row r="5003" spans="1:10" x14ac:dyDescent="0.25">
      <c r="A5003" s="1" t="s">
        <v>5002</v>
      </c>
      <c r="B5003">
        <v>393.75</v>
      </c>
      <c r="C5003">
        <v>20.584240000000001</v>
      </c>
      <c r="D5003">
        <v>67</v>
      </c>
      <c r="E5003">
        <v>0</v>
      </c>
      <c r="F5003">
        <v>0</v>
      </c>
      <c r="G5003">
        <v>9</v>
      </c>
      <c r="H5003" t="s">
        <v>12462</v>
      </c>
      <c r="I5003">
        <v>526.6875</v>
      </c>
      <c r="J5003" s="3">
        <f t="shared" si="78"/>
        <v>43746.886678773146</v>
      </c>
    </row>
    <row r="5004" spans="1:10" x14ac:dyDescent="0.25">
      <c r="A5004" s="1" t="s">
        <v>5003</v>
      </c>
      <c r="B5004">
        <v>393.75</v>
      </c>
      <c r="C5004">
        <v>20.531590000000001</v>
      </c>
      <c r="D5004">
        <v>67</v>
      </c>
      <c r="E5004">
        <v>0</v>
      </c>
      <c r="F5004">
        <v>0</v>
      </c>
      <c r="G5004">
        <v>10</v>
      </c>
      <c r="H5004" t="s">
        <v>12463</v>
      </c>
      <c r="I5004">
        <v>526.6875</v>
      </c>
      <c r="J5004" s="3">
        <f t="shared" si="78"/>
        <v>43746.886750289348</v>
      </c>
    </row>
    <row r="5005" spans="1:10" x14ac:dyDescent="0.25">
      <c r="A5005" s="1" t="s">
        <v>5004</v>
      </c>
      <c r="B5005">
        <v>393.75</v>
      </c>
      <c r="C5005">
        <v>20.531590000000001</v>
      </c>
      <c r="D5005">
        <v>67</v>
      </c>
      <c r="E5005">
        <v>0</v>
      </c>
      <c r="F5005">
        <v>0</v>
      </c>
      <c r="G5005">
        <v>2</v>
      </c>
      <c r="H5005" t="s">
        <v>12464</v>
      </c>
      <c r="I5005">
        <v>526.6875</v>
      </c>
      <c r="J5005" s="3">
        <f t="shared" si="78"/>
        <v>43746.886845497684</v>
      </c>
    </row>
    <row r="5006" spans="1:10" x14ac:dyDescent="0.25">
      <c r="A5006" s="1" t="s">
        <v>5005</v>
      </c>
      <c r="B5006">
        <v>393.75</v>
      </c>
      <c r="C5006">
        <v>20.531590000000001</v>
      </c>
      <c r="D5006">
        <v>67</v>
      </c>
      <c r="E5006">
        <v>0</v>
      </c>
      <c r="F5006">
        <v>0</v>
      </c>
      <c r="G5006">
        <v>11</v>
      </c>
      <c r="H5006" t="s">
        <v>12465</v>
      </c>
      <c r="I5006">
        <v>526.6875</v>
      </c>
      <c r="J5006" s="3">
        <f t="shared" si="78"/>
        <v>43746.886917314812</v>
      </c>
    </row>
    <row r="5007" spans="1:10" x14ac:dyDescent="0.25">
      <c r="A5007" s="1" t="s">
        <v>5006</v>
      </c>
      <c r="B5007">
        <v>393.75</v>
      </c>
      <c r="C5007">
        <v>20.531590000000001</v>
      </c>
      <c r="D5007">
        <v>68</v>
      </c>
      <c r="E5007">
        <v>0</v>
      </c>
      <c r="F5007">
        <v>0</v>
      </c>
      <c r="G5007">
        <v>1</v>
      </c>
      <c r="H5007" t="s">
        <v>12466</v>
      </c>
      <c r="I5007">
        <v>526.6875</v>
      </c>
      <c r="J5007" s="3">
        <f t="shared" si="78"/>
        <v>43746.887001006944</v>
      </c>
    </row>
    <row r="5008" spans="1:10" x14ac:dyDescent="0.25">
      <c r="A5008" s="1" t="s">
        <v>5007</v>
      </c>
      <c r="B5008">
        <v>393.75</v>
      </c>
      <c r="C5008">
        <v>20.584240000000001</v>
      </c>
      <c r="D5008">
        <v>63</v>
      </c>
      <c r="E5008">
        <v>0</v>
      </c>
      <c r="F5008">
        <v>0</v>
      </c>
      <c r="G5008">
        <v>14</v>
      </c>
      <c r="H5008" t="s">
        <v>12467</v>
      </c>
      <c r="I5008">
        <v>526.5</v>
      </c>
      <c r="J5008" s="3">
        <f t="shared" si="78"/>
        <v>43746.887084351845</v>
      </c>
    </row>
    <row r="5009" spans="1:10" x14ac:dyDescent="0.25">
      <c r="A5009" s="1" t="s">
        <v>5008</v>
      </c>
      <c r="B5009">
        <v>393.75</v>
      </c>
      <c r="C5009">
        <v>20.531590000000001</v>
      </c>
      <c r="D5009">
        <v>64</v>
      </c>
      <c r="E5009">
        <v>0</v>
      </c>
      <c r="F5009">
        <v>0</v>
      </c>
      <c r="G5009">
        <v>2</v>
      </c>
      <c r="H5009" t="s">
        <v>12468</v>
      </c>
      <c r="I5009">
        <v>526.6875</v>
      </c>
      <c r="J5009" s="3">
        <f t="shared" si="78"/>
        <v>43746.88717858796</v>
      </c>
    </row>
    <row r="5010" spans="1:10" x14ac:dyDescent="0.25">
      <c r="A5010" s="1" t="s">
        <v>5009</v>
      </c>
      <c r="B5010">
        <v>393.75</v>
      </c>
      <c r="C5010">
        <v>20.531590000000001</v>
      </c>
      <c r="D5010">
        <v>65</v>
      </c>
      <c r="E5010">
        <v>0</v>
      </c>
      <c r="F5010">
        <v>0</v>
      </c>
      <c r="G5010">
        <v>6</v>
      </c>
      <c r="H5010" t="s">
        <v>12469</v>
      </c>
      <c r="I5010">
        <v>526.6875</v>
      </c>
      <c r="J5010" s="3">
        <f t="shared" si="78"/>
        <v>43746.88725122685</v>
      </c>
    </row>
    <row r="5011" spans="1:10" x14ac:dyDescent="0.25">
      <c r="A5011" s="1" t="s">
        <v>5010</v>
      </c>
      <c r="B5011">
        <v>393.75</v>
      </c>
      <c r="C5011">
        <v>20.531590000000001</v>
      </c>
      <c r="D5011">
        <v>65</v>
      </c>
      <c r="E5011">
        <v>0</v>
      </c>
      <c r="F5011">
        <v>0</v>
      </c>
      <c r="G5011">
        <v>2</v>
      </c>
      <c r="H5011" t="s">
        <v>12470</v>
      </c>
      <c r="I5011">
        <v>526.6875</v>
      </c>
      <c r="J5011" s="3">
        <f t="shared" si="78"/>
        <v>43746.887322615738</v>
      </c>
    </row>
    <row r="5012" spans="1:10" x14ac:dyDescent="0.25">
      <c r="A5012" s="1" t="s">
        <v>5011</v>
      </c>
      <c r="B5012">
        <v>393.75</v>
      </c>
      <c r="C5012">
        <v>20.531590000000001</v>
      </c>
      <c r="D5012">
        <v>69</v>
      </c>
      <c r="E5012">
        <v>0</v>
      </c>
      <c r="F5012">
        <v>0</v>
      </c>
      <c r="G5012">
        <v>11</v>
      </c>
      <c r="H5012" t="s">
        <v>12471</v>
      </c>
      <c r="I5012">
        <v>526.6875</v>
      </c>
      <c r="J5012" s="3">
        <f t="shared" si="78"/>
        <v>43746.887394398145</v>
      </c>
    </row>
    <row r="5013" spans="1:10" x14ac:dyDescent="0.25">
      <c r="A5013" s="1" t="s">
        <v>5012</v>
      </c>
      <c r="B5013">
        <v>393.75</v>
      </c>
      <c r="C5013">
        <v>20.531590000000001</v>
      </c>
      <c r="D5013">
        <v>69</v>
      </c>
      <c r="E5013">
        <v>0</v>
      </c>
      <c r="F5013">
        <v>0</v>
      </c>
      <c r="G5013">
        <v>9</v>
      </c>
      <c r="H5013" t="s">
        <v>12472</v>
      </c>
      <c r="I5013">
        <v>526.6875</v>
      </c>
      <c r="J5013" s="3">
        <f t="shared" si="78"/>
        <v>43746.887465914355</v>
      </c>
    </row>
    <row r="5014" spans="1:10" x14ac:dyDescent="0.25">
      <c r="A5014" s="1" t="s">
        <v>5013</v>
      </c>
      <c r="B5014">
        <v>393.75</v>
      </c>
      <c r="C5014">
        <v>20.531590000000001</v>
      </c>
      <c r="D5014">
        <v>69</v>
      </c>
      <c r="E5014">
        <v>0</v>
      </c>
      <c r="F5014">
        <v>0</v>
      </c>
      <c r="G5014">
        <v>0</v>
      </c>
      <c r="H5014" t="s">
        <v>12473</v>
      </c>
      <c r="I5014">
        <v>526.6875</v>
      </c>
      <c r="J5014" s="3">
        <f t="shared" si="78"/>
        <v>43746.887549722225</v>
      </c>
    </row>
    <row r="5015" spans="1:10" x14ac:dyDescent="0.25">
      <c r="A5015" s="1" t="s">
        <v>5014</v>
      </c>
      <c r="B5015">
        <v>393.75</v>
      </c>
      <c r="C5015">
        <v>20.584240000000001</v>
      </c>
      <c r="D5015">
        <v>68</v>
      </c>
      <c r="E5015">
        <v>0</v>
      </c>
      <c r="F5015">
        <v>0</v>
      </c>
      <c r="G5015">
        <v>5</v>
      </c>
      <c r="H5015" t="s">
        <v>12474</v>
      </c>
      <c r="I5015">
        <v>526.6875</v>
      </c>
      <c r="J5015" s="3">
        <f t="shared" si="78"/>
        <v>43746.887621018519</v>
      </c>
    </row>
    <row r="5016" spans="1:10" x14ac:dyDescent="0.25">
      <c r="A5016" s="1" t="s">
        <v>5015</v>
      </c>
      <c r="B5016">
        <v>412.5</v>
      </c>
      <c r="C5016">
        <v>20.531590000000001</v>
      </c>
      <c r="D5016">
        <v>69</v>
      </c>
      <c r="E5016">
        <v>0</v>
      </c>
      <c r="F5016">
        <v>0</v>
      </c>
      <c r="G5016">
        <v>0</v>
      </c>
      <c r="H5016" t="s">
        <v>12475</v>
      </c>
      <c r="I5016">
        <v>532.3125</v>
      </c>
      <c r="J5016" s="3">
        <f t="shared" si="78"/>
        <v>43746.887704699075</v>
      </c>
    </row>
    <row r="5017" spans="1:10" x14ac:dyDescent="0.25">
      <c r="A5017" s="1" t="s">
        <v>5016</v>
      </c>
      <c r="B5017">
        <v>393.75</v>
      </c>
      <c r="C5017">
        <v>20.531590000000001</v>
      </c>
      <c r="D5017">
        <v>69</v>
      </c>
      <c r="E5017">
        <v>0</v>
      </c>
      <c r="F5017">
        <v>0</v>
      </c>
      <c r="G5017">
        <v>12</v>
      </c>
      <c r="H5017" t="s">
        <v>12476</v>
      </c>
      <c r="I5017">
        <v>526.6875</v>
      </c>
      <c r="J5017" s="3">
        <f t="shared" si="78"/>
        <v>43746.887788020831</v>
      </c>
    </row>
    <row r="5018" spans="1:10" x14ac:dyDescent="0.25">
      <c r="A5018" s="1" t="s">
        <v>5017</v>
      </c>
      <c r="B5018">
        <v>393.75</v>
      </c>
      <c r="C5018">
        <v>20.478950000000001</v>
      </c>
      <c r="D5018">
        <v>69</v>
      </c>
      <c r="E5018">
        <v>0</v>
      </c>
      <c r="F5018">
        <v>0</v>
      </c>
      <c r="G5018">
        <v>11</v>
      </c>
      <c r="H5018" t="s">
        <v>12477</v>
      </c>
      <c r="I5018">
        <v>526.6875</v>
      </c>
      <c r="J5018" s="3">
        <f t="shared" si="78"/>
        <v>43746.887871354164</v>
      </c>
    </row>
    <row r="5019" spans="1:10" x14ac:dyDescent="0.25">
      <c r="A5019" s="1" t="s">
        <v>5018</v>
      </c>
      <c r="B5019">
        <v>393.75</v>
      </c>
      <c r="C5019">
        <v>20.584240000000001</v>
      </c>
      <c r="D5019">
        <v>69</v>
      </c>
      <c r="E5019">
        <v>0</v>
      </c>
      <c r="F5019">
        <v>0</v>
      </c>
      <c r="G5019">
        <v>4</v>
      </c>
      <c r="H5019" t="s">
        <v>12478</v>
      </c>
      <c r="I5019">
        <v>526.6875</v>
      </c>
      <c r="J5019" s="3">
        <f t="shared" si="78"/>
        <v>43746.887943009257</v>
      </c>
    </row>
    <row r="5020" spans="1:10" x14ac:dyDescent="0.25">
      <c r="A5020" s="1" t="s">
        <v>5019</v>
      </c>
      <c r="B5020">
        <v>393.75</v>
      </c>
      <c r="C5020">
        <v>20.584240000000001</v>
      </c>
      <c r="D5020">
        <v>69</v>
      </c>
      <c r="E5020">
        <v>0</v>
      </c>
      <c r="F5020">
        <v>0</v>
      </c>
      <c r="G5020">
        <v>6</v>
      </c>
      <c r="H5020" t="s">
        <v>12479</v>
      </c>
      <c r="I5020">
        <v>526.6875</v>
      </c>
      <c r="J5020" s="3">
        <f t="shared" si="78"/>
        <v>43746.888026574066</v>
      </c>
    </row>
    <row r="5021" spans="1:10" x14ac:dyDescent="0.25">
      <c r="A5021" s="1" t="s">
        <v>5020</v>
      </c>
      <c r="B5021">
        <v>412.5</v>
      </c>
      <c r="C5021">
        <v>20.531590000000001</v>
      </c>
      <c r="D5021">
        <v>69</v>
      </c>
      <c r="E5021">
        <v>0</v>
      </c>
      <c r="F5021">
        <v>0</v>
      </c>
      <c r="G5021">
        <v>12</v>
      </c>
      <c r="H5021" t="s">
        <v>12480</v>
      </c>
      <c r="I5021">
        <v>532.875</v>
      </c>
      <c r="J5021" s="3">
        <f t="shared" si="78"/>
        <v>43746.888098101852</v>
      </c>
    </row>
    <row r="5022" spans="1:10" x14ac:dyDescent="0.25">
      <c r="A5022" s="1" t="s">
        <v>5021</v>
      </c>
      <c r="B5022">
        <v>393.75</v>
      </c>
      <c r="C5022">
        <v>20.531590000000001</v>
      </c>
      <c r="D5022">
        <v>69</v>
      </c>
      <c r="E5022">
        <v>0</v>
      </c>
      <c r="F5022">
        <v>0</v>
      </c>
      <c r="G5022">
        <v>5</v>
      </c>
      <c r="H5022" t="s">
        <v>12481</v>
      </c>
      <c r="I5022">
        <v>526.6875</v>
      </c>
      <c r="J5022" s="3">
        <f t="shared" si="78"/>
        <v>43746.888169641206</v>
      </c>
    </row>
    <row r="5023" spans="1:10" x14ac:dyDescent="0.25">
      <c r="A5023" s="1" t="s">
        <v>5022</v>
      </c>
      <c r="B5023">
        <v>393.75</v>
      </c>
      <c r="C5023">
        <v>20.531590000000001</v>
      </c>
      <c r="D5023">
        <v>66</v>
      </c>
      <c r="E5023">
        <v>0</v>
      </c>
      <c r="F5023">
        <v>0</v>
      </c>
      <c r="G5023">
        <v>7</v>
      </c>
      <c r="H5023" t="s">
        <v>12482</v>
      </c>
      <c r="I5023">
        <v>526.6875</v>
      </c>
      <c r="J5023" s="3">
        <f t="shared" si="78"/>
        <v>43746.888252847224</v>
      </c>
    </row>
    <row r="5024" spans="1:10" x14ac:dyDescent="0.25">
      <c r="A5024" s="1" t="s">
        <v>5023</v>
      </c>
      <c r="B5024">
        <v>393.75</v>
      </c>
      <c r="C5024">
        <v>20.531590000000001</v>
      </c>
      <c r="D5024">
        <v>66</v>
      </c>
      <c r="E5024">
        <v>0</v>
      </c>
      <c r="F5024">
        <v>0</v>
      </c>
      <c r="G5024">
        <v>2</v>
      </c>
      <c r="H5024" t="s">
        <v>12483</v>
      </c>
      <c r="I5024">
        <v>526.6875</v>
      </c>
      <c r="J5024" s="3">
        <f t="shared" si="78"/>
        <v>43746.88832471065</v>
      </c>
    </row>
    <row r="5025" spans="1:10" x14ac:dyDescent="0.25">
      <c r="A5025" s="1" t="s">
        <v>5024</v>
      </c>
      <c r="B5025">
        <v>393.75</v>
      </c>
      <c r="C5025">
        <v>20.584240000000001</v>
      </c>
      <c r="D5025">
        <v>66</v>
      </c>
      <c r="E5025">
        <v>0</v>
      </c>
      <c r="F5025">
        <v>0</v>
      </c>
      <c r="G5025">
        <v>2</v>
      </c>
      <c r="H5025" t="s">
        <v>12484</v>
      </c>
      <c r="I5025">
        <v>526.6875</v>
      </c>
      <c r="J5025" s="3">
        <f t="shared" si="78"/>
        <v>43746.888408391205</v>
      </c>
    </row>
    <row r="5026" spans="1:10" x14ac:dyDescent="0.25">
      <c r="A5026" s="1" t="s">
        <v>5025</v>
      </c>
      <c r="B5026">
        <v>393.75</v>
      </c>
      <c r="C5026">
        <v>20.531590000000001</v>
      </c>
      <c r="D5026">
        <v>68</v>
      </c>
      <c r="E5026">
        <v>0</v>
      </c>
      <c r="F5026">
        <v>0</v>
      </c>
      <c r="G5026">
        <v>4</v>
      </c>
      <c r="H5026" t="s">
        <v>12485</v>
      </c>
      <c r="I5026">
        <v>526.6875</v>
      </c>
      <c r="J5026" s="3">
        <f t="shared" si="78"/>
        <v>43746.888491307873</v>
      </c>
    </row>
    <row r="5027" spans="1:10" x14ac:dyDescent="0.25">
      <c r="A5027" s="1" t="s">
        <v>5026</v>
      </c>
      <c r="B5027">
        <v>412.5</v>
      </c>
      <c r="C5027">
        <v>20.531590000000001</v>
      </c>
      <c r="D5027">
        <v>72</v>
      </c>
      <c r="E5027">
        <v>0</v>
      </c>
      <c r="F5027">
        <v>0</v>
      </c>
      <c r="G5027">
        <v>9</v>
      </c>
      <c r="H5027" t="s">
        <v>12486</v>
      </c>
      <c r="I5027">
        <v>532.3125</v>
      </c>
      <c r="J5027" s="3">
        <f t="shared" si="78"/>
        <v>43746.88857505787</v>
      </c>
    </row>
    <row r="5028" spans="1:10" x14ac:dyDescent="0.25">
      <c r="A5028" s="1" t="s">
        <v>5027</v>
      </c>
      <c r="B5028">
        <v>393.75</v>
      </c>
      <c r="C5028">
        <v>20.531590000000001</v>
      </c>
      <c r="D5028">
        <v>71</v>
      </c>
      <c r="E5028">
        <v>0</v>
      </c>
      <c r="F5028">
        <v>0</v>
      </c>
      <c r="G5028">
        <v>19</v>
      </c>
      <c r="H5028" t="s">
        <v>12487</v>
      </c>
      <c r="I5028">
        <v>526.5</v>
      </c>
      <c r="J5028" s="3">
        <f t="shared" si="78"/>
        <v>43746.888646712956</v>
      </c>
    </row>
    <row r="5029" spans="1:10" x14ac:dyDescent="0.25">
      <c r="A5029" s="1" t="s">
        <v>5028</v>
      </c>
      <c r="B5029">
        <v>393.75</v>
      </c>
      <c r="C5029">
        <v>20.531590000000001</v>
      </c>
      <c r="D5029">
        <v>71</v>
      </c>
      <c r="E5029">
        <v>0</v>
      </c>
      <c r="F5029">
        <v>0</v>
      </c>
      <c r="G5029">
        <v>6</v>
      </c>
      <c r="H5029" t="s">
        <v>12488</v>
      </c>
      <c r="I5029">
        <v>526.6875</v>
      </c>
      <c r="J5029" s="3">
        <f t="shared" si="78"/>
        <v>43746.888730266197</v>
      </c>
    </row>
    <row r="5030" spans="1:10" x14ac:dyDescent="0.25">
      <c r="A5030" s="1" t="s">
        <v>5029</v>
      </c>
      <c r="B5030">
        <v>393.75</v>
      </c>
      <c r="C5030">
        <v>20.584240000000001</v>
      </c>
      <c r="D5030">
        <v>69</v>
      </c>
      <c r="E5030">
        <v>0</v>
      </c>
      <c r="F5030">
        <v>0</v>
      </c>
      <c r="G5030">
        <v>15</v>
      </c>
      <c r="H5030" t="s">
        <v>12489</v>
      </c>
      <c r="I5030">
        <v>526.6875</v>
      </c>
      <c r="J5030" s="3">
        <f t="shared" si="78"/>
        <v>43746.888801909721</v>
      </c>
    </row>
    <row r="5031" spans="1:10" x14ac:dyDescent="0.25">
      <c r="A5031" s="1" t="s">
        <v>5030</v>
      </c>
      <c r="B5031">
        <v>393.75</v>
      </c>
      <c r="C5031">
        <v>20.584240000000001</v>
      </c>
      <c r="D5031">
        <v>69</v>
      </c>
      <c r="E5031">
        <v>0</v>
      </c>
      <c r="F5031">
        <v>0</v>
      </c>
      <c r="G5031">
        <v>11</v>
      </c>
      <c r="H5031" t="s">
        <v>12490</v>
      </c>
      <c r="I5031">
        <v>526.6875</v>
      </c>
      <c r="J5031" s="3">
        <f t="shared" si="78"/>
        <v>43746.888884548607</v>
      </c>
    </row>
    <row r="5032" spans="1:10" x14ac:dyDescent="0.25">
      <c r="A5032" s="1" t="s">
        <v>5031</v>
      </c>
      <c r="B5032">
        <v>412.5</v>
      </c>
      <c r="C5032">
        <v>20.584240000000001</v>
      </c>
      <c r="D5032">
        <v>67</v>
      </c>
      <c r="E5032">
        <v>0</v>
      </c>
      <c r="F5032">
        <v>0</v>
      </c>
      <c r="G5032">
        <v>0</v>
      </c>
      <c r="H5032" t="s">
        <v>12491</v>
      </c>
      <c r="I5032">
        <v>532.3125</v>
      </c>
      <c r="J5032" s="3">
        <f t="shared" si="78"/>
        <v>43746.888980763884</v>
      </c>
    </row>
    <row r="5033" spans="1:10" x14ac:dyDescent="0.25">
      <c r="A5033" s="1" t="s">
        <v>5032</v>
      </c>
      <c r="B5033">
        <v>393.75</v>
      </c>
      <c r="C5033">
        <v>20.584240000000001</v>
      </c>
      <c r="D5033">
        <v>67</v>
      </c>
      <c r="E5033">
        <v>0</v>
      </c>
      <c r="F5033">
        <v>0</v>
      </c>
      <c r="G5033">
        <v>5</v>
      </c>
      <c r="H5033" t="s">
        <v>12492</v>
      </c>
      <c r="I5033">
        <v>526.6875</v>
      </c>
      <c r="J5033" s="3">
        <f t="shared" si="78"/>
        <v>43746.889063981478</v>
      </c>
    </row>
    <row r="5034" spans="1:10" x14ac:dyDescent="0.25">
      <c r="A5034" s="1" t="s">
        <v>5033</v>
      </c>
      <c r="B5034">
        <v>393.75</v>
      </c>
      <c r="C5034">
        <v>20.584240000000001</v>
      </c>
      <c r="D5034">
        <v>67</v>
      </c>
      <c r="E5034">
        <v>0</v>
      </c>
      <c r="F5034">
        <v>0</v>
      </c>
      <c r="G5034">
        <v>4</v>
      </c>
      <c r="H5034" t="s">
        <v>12493</v>
      </c>
      <c r="I5034">
        <v>526.6875</v>
      </c>
      <c r="J5034" s="3">
        <f t="shared" si="78"/>
        <v>43746.889147662034</v>
      </c>
    </row>
    <row r="5035" spans="1:10" x14ac:dyDescent="0.25">
      <c r="A5035" s="1" t="s">
        <v>5034</v>
      </c>
      <c r="B5035">
        <v>393.75</v>
      </c>
      <c r="C5035">
        <v>20.531590000000001</v>
      </c>
      <c r="D5035">
        <v>68</v>
      </c>
      <c r="E5035">
        <v>0</v>
      </c>
      <c r="F5035">
        <v>0</v>
      </c>
      <c r="G5035">
        <v>3</v>
      </c>
      <c r="H5035" t="s">
        <v>12494</v>
      </c>
      <c r="I5035">
        <v>526.6875</v>
      </c>
      <c r="J5035" s="3">
        <f t="shared" si="78"/>
        <v>43746.889234166665</v>
      </c>
    </row>
    <row r="5036" spans="1:10" x14ac:dyDescent="0.25">
      <c r="A5036" s="1" t="s">
        <v>5035</v>
      </c>
      <c r="B5036">
        <v>393.75</v>
      </c>
      <c r="C5036">
        <v>20.531590000000001</v>
      </c>
      <c r="D5036">
        <v>67</v>
      </c>
      <c r="E5036">
        <v>0</v>
      </c>
      <c r="F5036">
        <v>0</v>
      </c>
      <c r="G5036">
        <v>11</v>
      </c>
      <c r="H5036" t="s">
        <v>12495</v>
      </c>
      <c r="I5036">
        <v>526.6875</v>
      </c>
      <c r="J5036" s="3">
        <f t="shared" si="78"/>
        <v>43746.889314687498</v>
      </c>
    </row>
    <row r="5037" spans="1:10" x14ac:dyDescent="0.25">
      <c r="A5037" s="1" t="s">
        <v>5036</v>
      </c>
      <c r="B5037">
        <v>393.75</v>
      </c>
      <c r="C5037">
        <v>20.584240000000001</v>
      </c>
      <c r="D5037">
        <v>67</v>
      </c>
      <c r="E5037">
        <v>0</v>
      </c>
      <c r="F5037">
        <v>0</v>
      </c>
      <c r="G5037">
        <v>16</v>
      </c>
      <c r="H5037" t="s">
        <v>12496</v>
      </c>
      <c r="I5037">
        <v>526.6875</v>
      </c>
      <c r="J5037" s="3">
        <f t="shared" si="78"/>
        <v>43746.8893862037</v>
      </c>
    </row>
    <row r="5038" spans="1:10" x14ac:dyDescent="0.25">
      <c r="A5038" s="1" t="s">
        <v>5037</v>
      </c>
      <c r="B5038">
        <v>393.75</v>
      </c>
      <c r="C5038">
        <v>20.584240000000001</v>
      </c>
      <c r="D5038">
        <v>67</v>
      </c>
      <c r="E5038">
        <v>0</v>
      </c>
      <c r="F5038">
        <v>0</v>
      </c>
      <c r="G5038">
        <v>5</v>
      </c>
      <c r="H5038" t="s">
        <v>12497</v>
      </c>
      <c r="I5038">
        <v>526.6875</v>
      </c>
      <c r="J5038" s="3">
        <f t="shared" si="78"/>
        <v>43746.889457847217</v>
      </c>
    </row>
    <row r="5039" spans="1:10" x14ac:dyDescent="0.25">
      <c r="A5039" s="1" t="s">
        <v>5038</v>
      </c>
      <c r="B5039">
        <v>393.75</v>
      </c>
      <c r="C5039">
        <v>20.531590000000001</v>
      </c>
      <c r="D5039">
        <v>69</v>
      </c>
      <c r="E5039">
        <v>0</v>
      </c>
      <c r="F5039">
        <v>0</v>
      </c>
      <c r="G5039">
        <v>13</v>
      </c>
      <c r="H5039" t="s">
        <v>12498</v>
      </c>
      <c r="I5039">
        <v>526.6875</v>
      </c>
      <c r="J5039" s="3">
        <f t="shared" si="78"/>
        <v>43746.889541331017</v>
      </c>
    </row>
    <row r="5040" spans="1:10" x14ac:dyDescent="0.25">
      <c r="A5040" s="1" t="s">
        <v>5039</v>
      </c>
      <c r="B5040">
        <v>412.5</v>
      </c>
      <c r="C5040">
        <v>20.531590000000001</v>
      </c>
      <c r="D5040">
        <v>69</v>
      </c>
      <c r="E5040">
        <v>0</v>
      </c>
      <c r="F5040">
        <v>0</v>
      </c>
      <c r="G5040">
        <v>10</v>
      </c>
      <c r="H5040" t="s">
        <v>12499</v>
      </c>
      <c r="I5040">
        <v>532.125</v>
      </c>
      <c r="J5040" s="3">
        <f t="shared" si="78"/>
        <v>43746.889612824067</v>
      </c>
    </row>
    <row r="5041" spans="1:10" x14ac:dyDescent="0.25">
      <c r="A5041" s="1" t="s">
        <v>5040</v>
      </c>
      <c r="B5041">
        <v>393.75</v>
      </c>
      <c r="C5041">
        <v>20.584240000000001</v>
      </c>
      <c r="D5041">
        <v>74</v>
      </c>
      <c r="E5041">
        <v>0</v>
      </c>
      <c r="F5041">
        <v>0</v>
      </c>
      <c r="G5041">
        <v>4</v>
      </c>
      <c r="H5041" t="s">
        <v>12500</v>
      </c>
      <c r="I5041">
        <v>526.6875</v>
      </c>
      <c r="J5041" s="3">
        <f t="shared" si="78"/>
        <v>43746.889696377308</v>
      </c>
    </row>
    <row r="5042" spans="1:10" x14ac:dyDescent="0.25">
      <c r="A5042" s="1" t="s">
        <v>5041</v>
      </c>
      <c r="B5042">
        <v>393.75</v>
      </c>
      <c r="C5042">
        <v>20.584240000000001</v>
      </c>
      <c r="D5042">
        <v>74</v>
      </c>
      <c r="E5042">
        <v>0</v>
      </c>
      <c r="F5042">
        <v>0</v>
      </c>
      <c r="G5042">
        <v>7</v>
      </c>
      <c r="H5042" t="s">
        <v>12501</v>
      </c>
      <c r="I5042">
        <v>526.6875</v>
      </c>
      <c r="J5042" s="3">
        <f t="shared" si="78"/>
        <v>43746.889767696754</v>
      </c>
    </row>
    <row r="5043" spans="1:10" x14ac:dyDescent="0.25">
      <c r="A5043" s="1" t="s">
        <v>5042</v>
      </c>
      <c r="B5043">
        <v>393.75</v>
      </c>
      <c r="C5043">
        <v>20.531590000000001</v>
      </c>
      <c r="D5043">
        <v>73</v>
      </c>
      <c r="E5043">
        <v>0</v>
      </c>
      <c r="F5043">
        <v>0</v>
      </c>
      <c r="G5043">
        <v>10</v>
      </c>
      <c r="H5043" t="s">
        <v>12502</v>
      </c>
      <c r="I5043">
        <v>526.6875</v>
      </c>
      <c r="J5043" s="3">
        <f t="shared" si="78"/>
        <v>43746.889839560179</v>
      </c>
    </row>
    <row r="5044" spans="1:10" x14ac:dyDescent="0.25">
      <c r="A5044" s="1" t="s">
        <v>5043</v>
      </c>
      <c r="B5044">
        <v>393.75</v>
      </c>
      <c r="C5044">
        <v>20.584240000000001</v>
      </c>
      <c r="D5044">
        <v>72</v>
      </c>
      <c r="E5044">
        <v>0</v>
      </c>
      <c r="F5044">
        <v>0</v>
      </c>
      <c r="G5044">
        <v>0</v>
      </c>
      <c r="H5044" t="s">
        <v>12503</v>
      </c>
      <c r="I5044">
        <v>526.6875</v>
      </c>
      <c r="J5044" s="3">
        <f t="shared" si="78"/>
        <v>43746.889923240735</v>
      </c>
    </row>
    <row r="5045" spans="1:10" x14ac:dyDescent="0.25">
      <c r="A5045" s="1" t="s">
        <v>5044</v>
      </c>
      <c r="B5045">
        <v>393.75</v>
      </c>
      <c r="C5045">
        <v>20.584240000000001</v>
      </c>
      <c r="D5045">
        <v>72</v>
      </c>
      <c r="E5045">
        <v>0</v>
      </c>
      <c r="F5045">
        <v>0</v>
      </c>
      <c r="G5045">
        <v>13</v>
      </c>
      <c r="H5045" t="s">
        <v>12504</v>
      </c>
      <c r="I5045">
        <v>526.6875</v>
      </c>
      <c r="J5045" s="3">
        <f t="shared" si="78"/>
        <v>43746.890017731479</v>
      </c>
    </row>
    <row r="5046" spans="1:10" x14ac:dyDescent="0.25">
      <c r="A5046" s="1" t="s">
        <v>5045</v>
      </c>
      <c r="B5046">
        <v>393.75</v>
      </c>
      <c r="C5046">
        <v>20.584240000000001</v>
      </c>
      <c r="D5046">
        <v>71</v>
      </c>
      <c r="E5046">
        <v>0</v>
      </c>
      <c r="F5046">
        <v>0</v>
      </c>
      <c r="G5046">
        <v>10</v>
      </c>
      <c r="H5046" t="s">
        <v>12505</v>
      </c>
      <c r="I5046">
        <v>526.6875</v>
      </c>
      <c r="J5046" s="3">
        <f t="shared" si="78"/>
        <v>43746.890089918983</v>
      </c>
    </row>
    <row r="5047" spans="1:10" x14ac:dyDescent="0.25">
      <c r="A5047" s="1" t="s">
        <v>5046</v>
      </c>
      <c r="B5047">
        <v>393.75</v>
      </c>
      <c r="C5047">
        <v>20.531590000000001</v>
      </c>
      <c r="D5047">
        <v>69</v>
      </c>
      <c r="E5047">
        <v>0</v>
      </c>
      <c r="F5047">
        <v>0</v>
      </c>
      <c r="G5047">
        <v>9</v>
      </c>
      <c r="H5047" t="s">
        <v>12506</v>
      </c>
      <c r="I5047">
        <v>526.6875</v>
      </c>
      <c r="J5047" s="3">
        <f t="shared" si="78"/>
        <v>43746.890173483793</v>
      </c>
    </row>
    <row r="5048" spans="1:10" x14ac:dyDescent="0.25">
      <c r="A5048" s="1" t="s">
        <v>5047</v>
      </c>
      <c r="B5048">
        <v>393.75</v>
      </c>
      <c r="C5048">
        <v>20.584240000000001</v>
      </c>
      <c r="D5048">
        <v>69</v>
      </c>
      <c r="E5048">
        <v>0</v>
      </c>
      <c r="F5048">
        <v>0</v>
      </c>
      <c r="G5048">
        <v>15</v>
      </c>
      <c r="H5048" t="s">
        <v>12507</v>
      </c>
      <c r="I5048">
        <v>526.6875</v>
      </c>
      <c r="J5048" s="3">
        <f t="shared" si="78"/>
        <v>43746.890256585648</v>
      </c>
    </row>
    <row r="5049" spans="1:10" x14ac:dyDescent="0.25">
      <c r="A5049" s="1" t="s">
        <v>5048</v>
      </c>
      <c r="B5049">
        <v>393.75</v>
      </c>
      <c r="C5049">
        <v>20.531590000000001</v>
      </c>
      <c r="D5049">
        <v>69</v>
      </c>
      <c r="E5049">
        <v>0</v>
      </c>
      <c r="F5049">
        <v>0</v>
      </c>
      <c r="G5049">
        <v>14</v>
      </c>
      <c r="H5049" t="s">
        <v>12508</v>
      </c>
      <c r="I5049">
        <v>526.6875</v>
      </c>
      <c r="J5049" s="3">
        <f t="shared" si="78"/>
        <v>43746.890328946756</v>
      </c>
    </row>
    <row r="5050" spans="1:10" x14ac:dyDescent="0.25">
      <c r="A5050" s="1" t="s">
        <v>5049</v>
      </c>
      <c r="B5050">
        <v>393.75</v>
      </c>
      <c r="C5050">
        <v>20.478950000000001</v>
      </c>
      <c r="D5050">
        <v>67</v>
      </c>
      <c r="E5050">
        <v>0</v>
      </c>
      <c r="F5050">
        <v>0</v>
      </c>
      <c r="G5050">
        <v>13</v>
      </c>
      <c r="H5050" t="s">
        <v>12509</v>
      </c>
      <c r="I5050">
        <v>526.6875</v>
      </c>
      <c r="J5050" s="3">
        <f t="shared" si="78"/>
        <v>43746.890427361104</v>
      </c>
    </row>
    <row r="5051" spans="1:10" x14ac:dyDescent="0.25">
      <c r="A5051" s="1" t="s">
        <v>5050</v>
      </c>
      <c r="B5051">
        <v>393.75</v>
      </c>
      <c r="C5051">
        <v>20.531590000000001</v>
      </c>
      <c r="D5051">
        <v>67</v>
      </c>
      <c r="E5051">
        <v>0</v>
      </c>
      <c r="F5051">
        <v>0</v>
      </c>
      <c r="G5051">
        <v>0</v>
      </c>
      <c r="H5051" t="s">
        <v>12510</v>
      </c>
      <c r="I5051">
        <v>526.5</v>
      </c>
      <c r="J5051" s="3">
        <f t="shared" si="78"/>
        <v>43746.890507384254</v>
      </c>
    </row>
    <row r="5052" spans="1:10" x14ac:dyDescent="0.25">
      <c r="A5052" s="1" t="s">
        <v>5051</v>
      </c>
      <c r="B5052">
        <v>393.75</v>
      </c>
      <c r="C5052">
        <v>20.531590000000001</v>
      </c>
      <c r="D5052">
        <v>69</v>
      </c>
      <c r="E5052">
        <v>0</v>
      </c>
      <c r="F5052">
        <v>0</v>
      </c>
      <c r="G5052">
        <v>5</v>
      </c>
      <c r="H5052" t="s">
        <v>12511</v>
      </c>
      <c r="I5052">
        <v>526.6875</v>
      </c>
      <c r="J5052" s="3">
        <f t="shared" si="78"/>
        <v>43746.890590949071</v>
      </c>
    </row>
    <row r="5053" spans="1:10" x14ac:dyDescent="0.25">
      <c r="A5053" s="1" t="s">
        <v>5052</v>
      </c>
      <c r="B5053">
        <v>393.75</v>
      </c>
      <c r="C5053">
        <v>20.531590000000001</v>
      </c>
      <c r="D5053">
        <v>68</v>
      </c>
      <c r="E5053">
        <v>0</v>
      </c>
      <c r="F5053">
        <v>0</v>
      </c>
      <c r="G5053">
        <v>4</v>
      </c>
      <c r="H5053" t="s">
        <v>12512</v>
      </c>
      <c r="I5053">
        <v>526.6875</v>
      </c>
      <c r="J5053" s="3">
        <f t="shared" si="78"/>
        <v>43746.890674398142</v>
      </c>
    </row>
    <row r="5054" spans="1:10" x14ac:dyDescent="0.25">
      <c r="A5054" s="1" t="s">
        <v>5053</v>
      </c>
      <c r="B5054">
        <v>393.75</v>
      </c>
      <c r="C5054">
        <v>20.478950000000001</v>
      </c>
      <c r="D5054">
        <v>68</v>
      </c>
      <c r="E5054">
        <v>0</v>
      </c>
      <c r="F5054">
        <v>0</v>
      </c>
      <c r="G5054">
        <v>12</v>
      </c>
      <c r="H5054" t="s">
        <v>12513</v>
      </c>
      <c r="I5054">
        <v>526.6875</v>
      </c>
      <c r="J5054" s="3">
        <f t="shared" si="78"/>
        <v>43746.890746168974</v>
      </c>
    </row>
    <row r="5055" spans="1:10" x14ac:dyDescent="0.25">
      <c r="A5055" s="1" t="s">
        <v>5054</v>
      </c>
      <c r="B5055">
        <v>393.75</v>
      </c>
      <c r="C5055">
        <v>20.531590000000001</v>
      </c>
      <c r="D5055">
        <v>68</v>
      </c>
      <c r="E5055">
        <v>0</v>
      </c>
      <c r="F5055">
        <v>0</v>
      </c>
      <c r="G5055">
        <v>8</v>
      </c>
      <c r="H5055" t="s">
        <v>12514</v>
      </c>
      <c r="I5055">
        <v>526.5</v>
      </c>
      <c r="J5055" s="3">
        <f t="shared" si="78"/>
        <v>43746.890817789354</v>
      </c>
    </row>
    <row r="5056" spans="1:10" x14ac:dyDescent="0.25">
      <c r="A5056" s="1" t="s">
        <v>5055</v>
      </c>
      <c r="B5056">
        <v>412.5</v>
      </c>
      <c r="C5056">
        <v>20.478950000000001</v>
      </c>
      <c r="D5056">
        <v>68</v>
      </c>
      <c r="E5056">
        <v>0</v>
      </c>
      <c r="F5056">
        <v>0</v>
      </c>
      <c r="G5056">
        <v>6</v>
      </c>
      <c r="H5056" t="s">
        <v>12515</v>
      </c>
      <c r="I5056">
        <v>532.125</v>
      </c>
      <c r="J5056" s="3">
        <f t="shared" si="78"/>
        <v>43746.890901018516</v>
      </c>
    </row>
    <row r="5057" spans="1:10" x14ac:dyDescent="0.25">
      <c r="A5057" s="1" t="s">
        <v>5056</v>
      </c>
      <c r="B5057">
        <v>393.75</v>
      </c>
      <c r="C5057">
        <v>20.584240000000001</v>
      </c>
      <c r="D5057">
        <v>68</v>
      </c>
      <c r="E5057">
        <v>0</v>
      </c>
      <c r="F5057">
        <v>0</v>
      </c>
      <c r="G5057">
        <v>13</v>
      </c>
      <c r="H5057" t="s">
        <v>12516</v>
      </c>
      <c r="I5057">
        <v>526.5</v>
      </c>
      <c r="J5057" s="3">
        <f t="shared" si="78"/>
        <v>43746.890972546295</v>
      </c>
    </row>
    <row r="5058" spans="1:10" x14ac:dyDescent="0.25">
      <c r="A5058" s="1" t="s">
        <v>5057</v>
      </c>
      <c r="B5058">
        <v>393.75</v>
      </c>
      <c r="C5058">
        <v>20.531590000000001</v>
      </c>
      <c r="D5058">
        <v>68</v>
      </c>
      <c r="E5058">
        <v>0</v>
      </c>
      <c r="F5058">
        <v>0</v>
      </c>
      <c r="G5058">
        <v>4</v>
      </c>
      <c r="H5058" t="s">
        <v>12517</v>
      </c>
      <c r="I5058">
        <v>526.6875</v>
      </c>
      <c r="J5058" s="3">
        <f t="shared" si="78"/>
        <v>43746.891055995373</v>
      </c>
    </row>
    <row r="5059" spans="1:10" x14ac:dyDescent="0.25">
      <c r="A5059" s="1" t="s">
        <v>5058</v>
      </c>
      <c r="B5059">
        <v>393.75</v>
      </c>
      <c r="C5059">
        <v>20.584240000000001</v>
      </c>
      <c r="D5059">
        <v>68</v>
      </c>
      <c r="E5059">
        <v>0</v>
      </c>
      <c r="F5059">
        <v>0</v>
      </c>
      <c r="G5059">
        <v>7</v>
      </c>
      <c r="H5059" t="s">
        <v>12518</v>
      </c>
      <c r="I5059">
        <v>526.6875</v>
      </c>
      <c r="J5059" s="3">
        <f t="shared" ref="J5059:J5122" si="79">(H5059/86400000)+25569+(7/24)</f>
        <v>43746.891127766205</v>
      </c>
    </row>
    <row r="5060" spans="1:10" x14ac:dyDescent="0.25">
      <c r="A5060" s="1" t="s">
        <v>5059</v>
      </c>
      <c r="B5060">
        <v>393.75</v>
      </c>
      <c r="C5060">
        <v>20.531590000000001</v>
      </c>
      <c r="D5060">
        <v>68</v>
      </c>
      <c r="E5060">
        <v>0</v>
      </c>
      <c r="F5060">
        <v>0</v>
      </c>
      <c r="G5060">
        <v>4</v>
      </c>
      <c r="H5060" t="s">
        <v>12519</v>
      </c>
      <c r="I5060">
        <v>526.5</v>
      </c>
      <c r="J5060" s="3">
        <f t="shared" si="79"/>
        <v>43746.891199178237</v>
      </c>
    </row>
    <row r="5061" spans="1:10" x14ac:dyDescent="0.25">
      <c r="A5061" s="1" t="s">
        <v>5060</v>
      </c>
      <c r="B5061">
        <v>393.75</v>
      </c>
      <c r="C5061">
        <v>20.584240000000001</v>
      </c>
      <c r="D5061">
        <v>70</v>
      </c>
      <c r="E5061">
        <v>0</v>
      </c>
      <c r="F5061">
        <v>0</v>
      </c>
      <c r="G5061">
        <v>4</v>
      </c>
      <c r="H5061" t="s">
        <v>12520</v>
      </c>
      <c r="I5061">
        <v>526.6875</v>
      </c>
      <c r="J5061" s="3">
        <f t="shared" si="79"/>
        <v>43746.891282511577</v>
      </c>
    </row>
    <row r="5062" spans="1:10" x14ac:dyDescent="0.25">
      <c r="A5062" s="1" t="s">
        <v>5061</v>
      </c>
      <c r="B5062">
        <v>393.75</v>
      </c>
      <c r="C5062">
        <v>20.531590000000001</v>
      </c>
      <c r="D5062">
        <v>68</v>
      </c>
      <c r="E5062">
        <v>0</v>
      </c>
      <c r="F5062">
        <v>0</v>
      </c>
      <c r="G5062">
        <v>8</v>
      </c>
      <c r="H5062" t="s">
        <v>12521</v>
      </c>
      <c r="I5062">
        <v>526.5</v>
      </c>
      <c r="J5062" s="3">
        <f t="shared" si="79"/>
        <v>43746.891354282408</v>
      </c>
    </row>
    <row r="5063" spans="1:10" x14ac:dyDescent="0.25">
      <c r="A5063" s="1" t="s">
        <v>5062</v>
      </c>
      <c r="B5063">
        <v>393.75</v>
      </c>
      <c r="C5063">
        <v>20.531590000000001</v>
      </c>
      <c r="D5063">
        <v>70</v>
      </c>
      <c r="E5063">
        <v>0</v>
      </c>
      <c r="F5063">
        <v>0</v>
      </c>
      <c r="G5063">
        <v>4</v>
      </c>
      <c r="H5063" t="s">
        <v>12522</v>
      </c>
      <c r="I5063">
        <v>526.6875</v>
      </c>
      <c r="J5063" s="3">
        <f t="shared" si="79"/>
        <v>43746.891437696751</v>
      </c>
    </row>
    <row r="5064" spans="1:10" x14ac:dyDescent="0.25">
      <c r="A5064" s="1" t="s">
        <v>5063</v>
      </c>
      <c r="B5064">
        <v>393.75</v>
      </c>
      <c r="C5064">
        <v>20.531590000000001</v>
      </c>
      <c r="D5064">
        <v>69</v>
      </c>
      <c r="E5064">
        <v>0</v>
      </c>
      <c r="F5064">
        <v>0</v>
      </c>
      <c r="G5064">
        <v>3</v>
      </c>
      <c r="H5064" t="s">
        <v>12523</v>
      </c>
      <c r="I5064">
        <v>526.6875</v>
      </c>
      <c r="J5064" s="3">
        <f t="shared" si="79"/>
        <v>43746.891509479166</v>
      </c>
    </row>
    <row r="5065" spans="1:10" x14ac:dyDescent="0.25">
      <c r="A5065" s="1" t="s">
        <v>5064</v>
      </c>
      <c r="B5065">
        <v>393.75</v>
      </c>
      <c r="C5065">
        <v>20.531590000000001</v>
      </c>
      <c r="D5065">
        <v>68</v>
      </c>
      <c r="E5065">
        <v>0</v>
      </c>
      <c r="F5065">
        <v>0</v>
      </c>
      <c r="G5065">
        <v>0</v>
      </c>
      <c r="H5065" t="s">
        <v>12524</v>
      </c>
      <c r="I5065">
        <v>526.6875</v>
      </c>
      <c r="J5065" s="3">
        <f t="shared" si="79"/>
        <v>43746.891604733792</v>
      </c>
    </row>
    <row r="5066" spans="1:10" x14ac:dyDescent="0.25">
      <c r="A5066" s="1" t="s">
        <v>5065</v>
      </c>
      <c r="B5066">
        <v>393.75</v>
      </c>
      <c r="C5066">
        <v>20.531590000000001</v>
      </c>
      <c r="D5066">
        <v>67</v>
      </c>
      <c r="E5066">
        <v>0</v>
      </c>
      <c r="F5066">
        <v>0</v>
      </c>
      <c r="G5066">
        <v>9</v>
      </c>
      <c r="H5066" t="s">
        <v>12525</v>
      </c>
      <c r="I5066">
        <v>526.5</v>
      </c>
      <c r="J5066" s="3">
        <f t="shared" si="79"/>
        <v>43746.891688171294</v>
      </c>
    </row>
    <row r="5067" spans="1:10" x14ac:dyDescent="0.25">
      <c r="A5067" s="1" t="s">
        <v>5066</v>
      </c>
      <c r="B5067">
        <v>434.375</v>
      </c>
      <c r="C5067">
        <v>20.478950000000001</v>
      </c>
      <c r="D5067">
        <v>67</v>
      </c>
      <c r="E5067">
        <v>0</v>
      </c>
      <c r="F5067">
        <v>0</v>
      </c>
      <c r="G5067">
        <v>12</v>
      </c>
      <c r="H5067" t="s">
        <v>12526</v>
      </c>
      <c r="I5067">
        <v>539.8125</v>
      </c>
      <c r="J5067" s="3">
        <f t="shared" si="79"/>
        <v>43746.891771388888</v>
      </c>
    </row>
    <row r="5068" spans="1:10" x14ac:dyDescent="0.25">
      <c r="A5068" s="1" t="s">
        <v>5067</v>
      </c>
      <c r="B5068">
        <v>393.75</v>
      </c>
      <c r="C5068">
        <v>20.531590000000001</v>
      </c>
      <c r="D5068">
        <v>68</v>
      </c>
      <c r="E5068">
        <v>0</v>
      </c>
      <c r="F5068">
        <v>0</v>
      </c>
      <c r="G5068">
        <v>18</v>
      </c>
      <c r="H5068" t="s">
        <v>12527</v>
      </c>
      <c r="I5068">
        <v>526.5</v>
      </c>
      <c r="J5068" s="3">
        <f t="shared" si="79"/>
        <v>43746.891843275465</v>
      </c>
    </row>
    <row r="5069" spans="1:10" x14ac:dyDescent="0.25">
      <c r="A5069" s="1" t="s">
        <v>5068</v>
      </c>
      <c r="B5069">
        <v>393.75</v>
      </c>
      <c r="C5069">
        <v>20.584240000000001</v>
      </c>
      <c r="D5069">
        <v>68</v>
      </c>
      <c r="E5069">
        <v>0</v>
      </c>
      <c r="F5069">
        <v>0</v>
      </c>
      <c r="G5069">
        <v>7</v>
      </c>
      <c r="H5069" t="s">
        <v>12528</v>
      </c>
      <c r="I5069">
        <v>526.6875</v>
      </c>
      <c r="J5069" s="3">
        <f t="shared" si="79"/>
        <v>43746.891950555553</v>
      </c>
    </row>
    <row r="5070" spans="1:10" x14ac:dyDescent="0.25">
      <c r="A5070" s="1" t="s">
        <v>5069</v>
      </c>
      <c r="B5070">
        <v>393.75</v>
      </c>
      <c r="C5070">
        <v>20.584240000000001</v>
      </c>
      <c r="D5070">
        <v>68</v>
      </c>
      <c r="E5070">
        <v>0</v>
      </c>
      <c r="F5070">
        <v>0</v>
      </c>
      <c r="G5070">
        <v>8</v>
      </c>
      <c r="H5070" t="s">
        <v>12529</v>
      </c>
      <c r="I5070">
        <v>526.6875</v>
      </c>
      <c r="J5070" s="3">
        <f t="shared" si="79"/>
        <v>43746.892021736108</v>
      </c>
    </row>
    <row r="5071" spans="1:10" x14ac:dyDescent="0.25">
      <c r="A5071" s="1" t="s">
        <v>5070</v>
      </c>
      <c r="B5071">
        <v>393.75</v>
      </c>
      <c r="C5071">
        <v>20.531590000000001</v>
      </c>
      <c r="D5071">
        <v>68</v>
      </c>
      <c r="E5071">
        <v>0</v>
      </c>
      <c r="F5071">
        <v>0</v>
      </c>
      <c r="G5071">
        <v>6</v>
      </c>
      <c r="H5071" t="s">
        <v>12530</v>
      </c>
      <c r="I5071">
        <v>526.5</v>
      </c>
      <c r="J5071" s="3">
        <f t="shared" si="79"/>
        <v>43746.89209361111</v>
      </c>
    </row>
    <row r="5072" spans="1:10" x14ac:dyDescent="0.25">
      <c r="A5072" s="1" t="s">
        <v>5071</v>
      </c>
      <c r="B5072">
        <v>393.75</v>
      </c>
      <c r="C5072">
        <v>20.584240000000001</v>
      </c>
      <c r="D5072">
        <v>69</v>
      </c>
      <c r="E5072">
        <v>0</v>
      </c>
      <c r="F5072">
        <v>0</v>
      </c>
      <c r="G5072">
        <v>9</v>
      </c>
      <c r="H5072" t="s">
        <v>12531</v>
      </c>
      <c r="I5072">
        <v>526.5</v>
      </c>
      <c r="J5072" s="3">
        <f t="shared" si="79"/>
        <v>43746.892165243051</v>
      </c>
    </row>
    <row r="5073" spans="1:10" x14ac:dyDescent="0.25">
      <c r="A5073" s="1" t="s">
        <v>5072</v>
      </c>
      <c r="B5073">
        <v>393.75</v>
      </c>
      <c r="C5073">
        <v>20.584240000000001</v>
      </c>
      <c r="D5073">
        <v>69</v>
      </c>
      <c r="E5073">
        <v>0</v>
      </c>
      <c r="F5073">
        <v>0</v>
      </c>
      <c r="G5073">
        <v>8</v>
      </c>
      <c r="H5073" t="s">
        <v>12532</v>
      </c>
      <c r="I5073">
        <v>526.6875</v>
      </c>
      <c r="J5073" s="3">
        <f t="shared" si="79"/>
        <v>43746.892248819444</v>
      </c>
    </row>
    <row r="5074" spans="1:10" x14ac:dyDescent="0.25">
      <c r="A5074" s="1" t="s">
        <v>5073</v>
      </c>
      <c r="B5074">
        <v>393.75</v>
      </c>
      <c r="C5074">
        <v>20.531590000000001</v>
      </c>
      <c r="D5074">
        <v>70</v>
      </c>
      <c r="E5074">
        <v>0</v>
      </c>
      <c r="F5074">
        <v>0</v>
      </c>
      <c r="G5074">
        <v>0</v>
      </c>
      <c r="H5074" t="s">
        <v>12533</v>
      </c>
      <c r="I5074">
        <v>526.6875</v>
      </c>
      <c r="J5074" s="3">
        <f t="shared" si="79"/>
        <v>43746.892320370367</v>
      </c>
    </row>
    <row r="5075" spans="1:10" x14ac:dyDescent="0.25">
      <c r="A5075" s="1" t="s">
        <v>5074</v>
      </c>
      <c r="B5075">
        <v>393.75</v>
      </c>
      <c r="C5075">
        <v>20.531590000000001</v>
      </c>
      <c r="D5075">
        <v>69</v>
      </c>
      <c r="E5075">
        <v>0</v>
      </c>
      <c r="F5075">
        <v>0</v>
      </c>
      <c r="G5075">
        <v>13</v>
      </c>
      <c r="H5075" t="s">
        <v>12534</v>
      </c>
      <c r="I5075">
        <v>526.6875</v>
      </c>
      <c r="J5075" s="3">
        <f t="shared" si="79"/>
        <v>43746.892403819445</v>
      </c>
    </row>
    <row r="5076" spans="1:10" x14ac:dyDescent="0.25">
      <c r="A5076" s="1" t="s">
        <v>5075</v>
      </c>
      <c r="B5076">
        <v>393.75</v>
      </c>
      <c r="C5076">
        <v>20.531590000000001</v>
      </c>
      <c r="D5076">
        <v>69</v>
      </c>
      <c r="E5076">
        <v>0</v>
      </c>
      <c r="F5076">
        <v>0</v>
      </c>
      <c r="G5076">
        <v>6</v>
      </c>
      <c r="H5076" t="s">
        <v>12535</v>
      </c>
      <c r="I5076">
        <v>526.6875</v>
      </c>
      <c r="J5076" s="3">
        <f t="shared" si="79"/>
        <v>43746.892475104163</v>
      </c>
    </row>
    <row r="5077" spans="1:10" x14ac:dyDescent="0.25">
      <c r="A5077" s="1" t="s">
        <v>5076</v>
      </c>
      <c r="B5077">
        <v>393.75</v>
      </c>
      <c r="C5077">
        <v>20.584240000000001</v>
      </c>
      <c r="D5077">
        <v>69</v>
      </c>
      <c r="E5077">
        <v>0</v>
      </c>
      <c r="F5077">
        <v>0</v>
      </c>
      <c r="G5077">
        <v>10</v>
      </c>
      <c r="H5077" t="s">
        <v>12536</v>
      </c>
      <c r="I5077">
        <v>526.5</v>
      </c>
      <c r="J5077" s="3">
        <f t="shared" si="79"/>
        <v>43746.892546967589</v>
      </c>
    </row>
    <row r="5078" spans="1:10" x14ac:dyDescent="0.25">
      <c r="A5078" s="1" t="s">
        <v>5077</v>
      </c>
      <c r="B5078">
        <v>393.75</v>
      </c>
      <c r="C5078">
        <v>20.531590000000001</v>
      </c>
      <c r="D5078">
        <v>68</v>
      </c>
      <c r="E5078">
        <v>0</v>
      </c>
      <c r="F5078">
        <v>0</v>
      </c>
      <c r="G5078">
        <v>9</v>
      </c>
      <c r="H5078" t="s">
        <v>12537</v>
      </c>
      <c r="I5078">
        <v>526.6875</v>
      </c>
      <c r="J5078" s="3">
        <f t="shared" si="79"/>
        <v>43746.892636377313</v>
      </c>
    </row>
    <row r="5079" spans="1:10" x14ac:dyDescent="0.25">
      <c r="A5079" s="1" t="s">
        <v>5078</v>
      </c>
      <c r="B5079">
        <v>393.75</v>
      </c>
      <c r="C5079">
        <v>20.531590000000001</v>
      </c>
      <c r="D5079">
        <v>69</v>
      </c>
      <c r="E5079">
        <v>0</v>
      </c>
      <c r="F5079">
        <v>0</v>
      </c>
      <c r="G5079">
        <v>10</v>
      </c>
      <c r="H5079" t="s">
        <v>12538</v>
      </c>
      <c r="I5079">
        <v>526.6875</v>
      </c>
      <c r="J5079" s="3">
        <f t="shared" si="79"/>
        <v>43746.892714004629</v>
      </c>
    </row>
    <row r="5080" spans="1:10" x14ac:dyDescent="0.25">
      <c r="A5080" s="1" t="s">
        <v>5079</v>
      </c>
      <c r="B5080">
        <v>393.75</v>
      </c>
      <c r="C5080">
        <v>20.531590000000001</v>
      </c>
      <c r="D5080">
        <v>70</v>
      </c>
      <c r="E5080">
        <v>0</v>
      </c>
      <c r="F5080">
        <v>0</v>
      </c>
      <c r="G5080">
        <v>6</v>
      </c>
      <c r="H5080" t="s">
        <v>12539</v>
      </c>
      <c r="I5080">
        <v>526.6875</v>
      </c>
      <c r="J5080" s="3">
        <f t="shared" si="79"/>
        <v>43746.892809467587</v>
      </c>
    </row>
    <row r="5081" spans="1:10" x14ac:dyDescent="0.25">
      <c r="A5081" s="1" t="s">
        <v>5080</v>
      </c>
      <c r="B5081">
        <v>393.75</v>
      </c>
      <c r="C5081">
        <v>20.531590000000001</v>
      </c>
      <c r="D5081">
        <v>72</v>
      </c>
      <c r="E5081">
        <v>0</v>
      </c>
      <c r="F5081">
        <v>0</v>
      </c>
      <c r="G5081">
        <v>14</v>
      </c>
      <c r="H5081" t="s">
        <v>12540</v>
      </c>
      <c r="I5081">
        <v>526.6875</v>
      </c>
      <c r="J5081" s="3">
        <f t="shared" si="79"/>
        <v>43746.892916770834</v>
      </c>
    </row>
    <row r="5082" spans="1:10" x14ac:dyDescent="0.25">
      <c r="A5082" s="1" t="s">
        <v>5081</v>
      </c>
      <c r="B5082">
        <v>412.5</v>
      </c>
      <c r="C5082">
        <v>20.531590000000001</v>
      </c>
      <c r="D5082">
        <v>72</v>
      </c>
      <c r="E5082">
        <v>0</v>
      </c>
      <c r="F5082">
        <v>0</v>
      </c>
      <c r="G5082">
        <v>4</v>
      </c>
      <c r="H5082" t="s">
        <v>12541</v>
      </c>
      <c r="I5082">
        <v>532.125</v>
      </c>
      <c r="J5082" s="3">
        <f t="shared" si="79"/>
        <v>43746.892988414351</v>
      </c>
    </row>
    <row r="5083" spans="1:10" x14ac:dyDescent="0.25">
      <c r="A5083" s="1" t="s">
        <v>5082</v>
      </c>
      <c r="B5083">
        <v>393.75</v>
      </c>
      <c r="C5083">
        <v>20.531590000000001</v>
      </c>
      <c r="D5083">
        <v>72</v>
      </c>
      <c r="E5083">
        <v>0</v>
      </c>
      <c r="F5083">
        <v>0</v>
      </c>
      <c r="G5083">
        <v>13</v>
      </c>
      <c r="H5083" t="s">
        <v>12542</v>
      </c>
      <c r="I5083">
        <v>526.6875</v>
      </c>
      <c r="J5083" s="3">
        <f t="shared" si="79"/>
        <v>43746.893059814807</v>
      </c>
    </row>
    <row r="5084" spans="1:10" x14ac:dyDescent="0.25">
      <c r="A5084" s="1" t="s">
        <v>5083</v>
      </c>
      <c r="B5084">
        <v>393.75</v>
      </c>
      <c r="C5084">
        <v>20.584240000000001</v>
      </c>
      <c r="D5084">
        <v>71</v>
      </c>
      <c r="E5084">
        <v>0</v>
      </c>
      <c r="F5084">
        <v>0</v>
      </c>
      <c r="G5084">
        <v>3</v>
      </c>
      <c r="H5084" t="s">
        <v>12543</v>
      </c>
      <c r="I5084">
        <v>526.6875</v>
      </c>
      <c r="J5084" s="3">
        <f t="shared" si="79"/>
        <v>43746.893143368048</v>
      </c>
    </row>
    <row r="5085" spans="1:10" x14ac:dyDescent="0.25">
      <c r="A5085" s="1" t="s">
        <v>5084</v>
      </c>
      <c r="B5085">
        <v>415.625</v>
      </c>
      <c r="C5085">
        <v>20.531590000000001</v>
      </c>
      <c r="D5085">
        <v>69</v>
      </c>
      <c r="E5085">
        <v>0</v>
      </c>
      <c r="F5085">
        <v>0</v>
      </c>
      <c r="G5085">
        <v>4</v>
      </c>
      <c r="H5085" t="s">
        <v>12544</v>
      </c>
      <c r="I5085">
        <v>533.625</v>
      </c>
      <c r="J5085" s="3">
        <f t="shared" si="79"/>
        <v>43746.893226944441</v>
      </c>
    </row>
    <row r="5086" spans="1:10" x14ac:dyDescent="0.25">
      <c r="A5086" s="1" t="s">
        <v>5085</v>
      </c>
      <c r="B5086">
        <v>393.75</v>
      </c>
      <c r="C5086">
        <v>20.531590000000001</v>
      </c>
      <c r="D5086">
        <v>69</v>
      </c>
      <c r="E5086">
        <v>0</v>
      </c>
      <c r="F5086">
        <v>0</v>
      </c>
      <c r="G5086">
        <v>5</v>
      </c>
      <c r="H5086" t="s">
        <v>12545</v>
      </c>
      <c r="I5086">
        <v>526.5</v>
      </c>
      <c r="J5086" s="3">
        <f t="shared" si="79"/>
        <v>43746.89329836805</v>
      </c>
    </row>
    <row r="5087" spans="1:10" x14ac:dyDescent="0.25">
      <c r="A5087" s="1" t="s">
        <v>5086</v>
      </c>
      <c r="B5087">
        <v>393.75</v>
      </c>
      <c r="C5087">
        <v>20.478950000000001</v>
      </c>
      <c r="D5087">
        <v>68</v>
      </c>
      <c r="E5087">
        <v>0</v>
      </c>
      <c r="F5087">
        <v>0</v>
      </c>
      <c r="G5087">
        <v>4</v>
      </c>
      <c r="H5087" t="s">
        <v>12546</v>
      </c>
      <c r="I5087">
        <v>526.6875</v>
      </c>
      <c r="J5087" s="3">
        <f t="shared" si="79"/>
        <v>43746.893393611106</v>
      </c>
    </row>
    <row r="5088" spans="1:10" x14ac:dyDescent="0.25">
      <c r="A5088" s="1" t="s">
        <v>5087</v>
      </c>
      <c r="B5088">
        <v>393.75</v>
      </c>
      <c r="C5088">
        <v>20.531590000000001</v>
      </c>
      <c r="D5088">
        <v>68</v>
      </c>
      <c r="E5088">
        <v>0</v>
      </c>
      <c r="F5088">
        <v>0</v>
      </c>
      <c r="G5088">
        <v>0</v>
      </c>
      <c r="H5088" t="s">
        <v>12547</v>
      </c>
      <c r="I5088">
        <v>526.6875</v>
      </c>
      <c r="J5088" s="3">
        <f t="shared" si="79"/>
        <v>43746.893465381938</v>
      </c>
    </row>
    <row r="5089" spans="1:10" x14ac:dyDescent="0.25">
      <c r="A5089" s="1" t="s">
        <v>5088</v>
      </c>
      <c r="B5089">
        <v>393.75</v>
      </c>
      <c r="C5089">
        <v>20.531590000000001</v>
      </c>
      <c r="D5089">
        <v>68</v>
      </c>
      <c r="E5089">
        <v>0</v>
      </c>
      <c r="F5089">
        <v>0</v>
      </c>
      <c r="G5089">
        <v>7</v>
      </c>
      <c r="H5089" t="s">
        <v>12548</v>
      </c>
      <c r="I5089">
        <v>526.6875</v>
      </c>
      <c r="J5089" s="3">
        <f t="shared" si="79"/>
        <v>43746.893548958331</v>
      </c>
    </row>
    <row r="5090" spans="1:10" x14ac:dyDescent="0.25">
      <c r="A5090" s="1" t="s">
        <v>5089</v>
      </c>
      <c r="B5090">
        <v>393.75</v>
      </c>
      <c r="C5090">
        <v>20.478950000000001</v>
      </c>
      <c r="D5090">
        <v>69</v>
      </c>
      <c r="E5090">
        <v>0</v>
      </c>
      <c r="F5090">
        <v>0</v>
      </c>
      <c r="G5090">
        <v>7</v>
      </c>
      <c r="H5090" t="s">
        <v>12549</v>
      </c>
      <c r="I5090">
        <v>526.6875</v>
      </c>
      <c r="J5090" s="3">
        <f t="shared" si="79"/>
        <v>43746.893620474533</v>
      </c>
    </row>
    <row r="5091" spans="1:10" x14ac:dyDescent="0.25">
      <c r="A5091" s="1" t="s">
        <v>5090</v>
      </c>
      <c r="B5091">
        <v>393.75</v>
      </c>
      <c r="C5091">
        <v>20.531590000000001</v>
      </c>
      <c r="D5091">
        <v>69</v>
      </c>
      <c r="E5091">
        <v>0</v>
      </c>
      <c r="F5091">
        <v>0</v>
      </c>
      <c r="G5091">
        <v>0</v>
      </c>
      <c r="H5091" t="s">
        <v>12550</v>
      </c>
      <c r="I5091">
        <v>526.6875</v>
      </c>
      <c r="J5091" s="3">
        <f t="shared" si="79"/>
        <v>43746.893691990736</v>
      </c>
    </row>
    <row r="5092" spans="1:10" x14ac:dyDescent="0.25">
      <c r="A5092" s="1" t="s">
        <v>5091</v>
      </c>
      <c r="B5092">
        <v>393.75</v>
      </c>
      <c r="C5092">
        <v>20.478950000000001</v>
      </c>
      <c r="D5092">
        <v>69</v>
      </c>
      <c r="E5092">
        <v>0</v>
      </c>
      <c r="F5092">
        <v>0</v>
      </c>
      <c r="G5092">
        <v>0</v>
      </c>
      <c r="H5092" t="s">
        <v>12551</v>
      </c>
      <c r="I5092">
        <v>526.6875</v>
      </c>
      <c r="J5092" s="3">
        <f t="shared" si="79"/>
        <v>43746.893772592586</v>
      </c>
    </row>
    <row r="5093" spans="1:10" x14ac:dyDescent="0.25">
      <c r="A5093" s="1" t="s">
        <v>5092</v>
      </c>
      <c r="B5093">
        <v>393.75</v>
      </c>
      <c r="C5093">
        <v>20.531590000000001</v>
      </c>
      <c r="D5093">
        <v>69</v>
      </c>
      <c r="E5093">
        <v>0</v>
      </c>
      <c r="F5093">
        <v>0</v>
      </c>
      <c r="G5093">
        <v>4</v>
      </c>
      <c r="H5093" t="s">
        <v>12552</v>
      </c>
      <c r="I5093">
        <v>526.5</v>
      </c>
      <c r="J5093" s="3">
        <f t="shared" si="79"/>
        <v>43746.893846967585</v>
      </c>
    </row>
    <row r="5094" spans="1:10" x14ac:dyDescent="0.25">
      <c r="A5094" s="1" t="s">
        <v>5093</v>
      </c>
      <c r="B5094">
        <v>393.75</v>
      </c>
      <c r="C5094">
        <v>20.584240000000001</v>
      </c>
      <c r="D5094">
        <v>68</v>
      </c>
      <c r="E5094">
        <v>0</v>
      </c>
      <c r="F5094">
        <v>0</v>
      </c>
      <c r="G5094">
        <v>9</v>
      </c>
      <c r="H5094" t="s">
        <v>12553</v>
      </c>
      <c r="I5094">
        <v>526.5</v>
      </c>
      <c r="J5094" s="3">
        <f t="shared" si="79"/>
        <v>43746.893930648141</v>
      </c>
    </row>
    <row r="5095" spans="1:10" x14ac:dyDescent="0.25">
      <c r="A5095" s="1" t="s">
        <v>5094</v>
      </c>
      <c r="B5095">
        <v>393.75</v>
      </c>
      <c r="C5095">
        <v>20.531590000000001</v>
      </c>
      <c r="D5095">
        <v>67</v>
      </c>
      <c r="E5095">
        <v>0</v>
      </c>
      <c r="F5095">
        <v>0</v>
      </c>
      <c r="G5095">
        <v>6</v>
      </c>
      <c r="H5095" t="s">
        <v>12554</v>
      </c>
      <c r="I5095">
        <v>526.6875</v>
      </c>
      <c r="J5095" s="3">
        <f t="shared" si="79"/>
        <v>43746.894002071756</v>
      </c>
    </row>
    <row r="5096" spans="1:10" x14ac:dyDescent="0.25">
      <c r="A5096" s="1" t="s">
        <v>5095</v>
      </c>
      <c r="B5096">
        <v>393.75</v>
      </c>
      <c r="C5096">
        <v>20.584240000000001</v>
      </c>
      <c r="D5096">
        <v>67</v>
      </c>
      <c r="E5096">
        <v>0</v>
      </c>
      <c r="F5096">
        <v>0</v>
      </c>
      <c r="G5096">
        <v>2</v>
      </c>
      <c r="H5096" t="s">
        <v>12555</v>
      </c>
      <c r="I5096">
        <v>526.5</v>
      </c>
      <c r="J5096" s="3">
        <f t="shared" si="79"/>
        <v>43746.894085624997</v>
      </c>
    </row>
    <row r="5097" spans="1:10" x14ac:dyDescent="0.25">
      <c r="A5097" s="1" t="s">
        <v>5096</v>
      </c>
      <c r="B5097">
        <v>393.75</v>
      </c>
      <c r="C5097">
        <v>20.531590000000001</v>
      </c>
      <c r="D5097">
        <v>69</v>
      </c>
      <c r="E5097">
        <v>0</v>
      </c>
      <c r="F5097">
        <v>0</v>
      </c>
      <c r="G5097">
        <v>2</v>
      </c>
      <c r="H5097" t="s">
        <v>12556</v>
      </c>
      <c r="I5097">
        <v>526.6875</v>
      </c>
      <c r="J5097" s="3">
        <f t="shared" si="79"/>
        <v>43746.894157268514</v>
      </c>
    </row>
    <row r="5098" spans="1:10" x14ac:dyDescent="0.25">
      <c r="A5098" s="1" t="s">
        <v>5097</v>
      </c>
      <c r="B5098">
        <v>393.75</v>
      </c>
      <c r="C5098">
        <v>20.584240000000001</v>
      </c>
      <c r="D5098">
        <v>68</v>
      </c>
      <c r="E5098">
        <v>0</v>
      </c>
      <c r="F5098">
        <v>0</v>
      </c>
      <c r="G5098">
        <v>10</v>
      </c>
      <c r="H5098" t="s">
        <v>12557</v>
      </c>
      <c r="I5098">
        <v>526.6875</v>
      </c>
      <c r="J5098" s="3">
        <f t="shared" si="79"/>
        <v>43746.894241956012</v>
      </c>
    </row>
    <row r="5099" spans="1:10" x14ac:dyDescent="0.25">
      <c r="A5099" s="1" t="s">
        <v>5098</v>
      </c>
      <c r="B5099">
        <v>393.75</v>
      </c>
      <c r="C5099">
        <v>20.531590000000001</v>
      </c>
      <c r="D5099">
        <v>69</v>
      </c>
      <c r="E5099">
        <v>0</v>
      </c>
      <c r="F5099">
        <v>0</v>
      </c>
      <c r="G5099">
        <v>0</v>
      </c>
      <c r="H5099" t="s">
        <v>12558</v>
      </c>
      <c r="I5099">
        <v>526.6875</v>
      </c>
      <c r="J5099" s="3">
        <f t="shared" si="79"/>
        <v>43746.894312083336</v>
      </c>
    </row>
    <row r="5100" spans="1:10" x14ac:dyDescent="0.25">
      <c r="A5100" s="1" t="s">
        <v>5099</v>
      </c>
      <c r="B5100">
        <v>393.75</v>
      </c>
      <c r="C5100">
        <v>20.584240000000001</v>
      </c>
      <c r="D5100">
        <v>68</v>
      </c>
      <c r="E5100">
        <v>0</v>
      </c>
      <c r="F5100">
        <v>0</v>
      </c>
      <c r="G5100">
        <v>9</v>
      </c>
      <c r="H5100" t="s">
        <v>12559</v>
      </c>
      <c r="I5100">
        <v>526.6875</v>
      </c>
      <c r="J5100" s="3">
        <f t="shared" si="79"/>
        <v>43746.894395648145</v>
      </c>
    </row>
    <row r="5101" spans="1:10" x14ac:dyDescent="0.25">
      <c r="A5101" s="1" t="s">
        <v>5100</v>
      </c>
      <c r="B5101">
        <v>393.75</v>
      </c>
      <c r="C5101">
        <v>20.531590000000001</v>
      </c>
      <c r="D5101">
        <v>68</v>
      </c>
      <c r="E5101">
        <v>0</v>
      </c>
      <c r="F5101">
        <v>0</v>
      </c>
      <c r="G5101">
        <v>3</v>
      </c>
      <c r="H5101" t="s">
        <v>12560</v>
      </c>
      <c r="I5101">
        <v>526.5</v>
      </c>
      <c r="J5101" s="3">
        <f t="shared" si="79"/>
        <v>43746.89446708333</v>
      </c>
    </row>
    <row r="5102" spans="1:10" x14ac:dyDescent="0.25">
      <c r="A5102" s="1" t="s">
        <v>5101</v>
      </c>
      <c r="B5102">
        <v>393.75</v>
      </c>
      <c r="C5102">
        <v>20.531590000000001</v>
      </c>
      <c r="D5102">
        <v>70</v>
      </c>
      <c r="E5102">
        <v>0</v>
      </c>
      <c r="F5102">
        <v>0</v>
      </c>
      <c r="G5102">
        <v>9</v>
      </c>
      <c r="H5102" t="s">
        <v>12561</v>
      </c>
      <c r="I5102">
        <v>526.5</v>
      </c>
      <c r="J5102" s="3">
        <f t="shared" si="79"/>
        <v>43746.894538703702</v>
      </c>
    </row>
    <row r="5103" spans="1:10" x14ac:dyDescent="0.25">
      <c r="A5103" s="1" t="s">
        <v>5102</v>
      </c>
      <c r="B5103">
        <v>393.75</v>
      </c>
      <c r="C5103">
        <v>20.531590000000001</v>
      </c>
      <c r="D5103">
        <v>70</v>
      </c>
      <c r="E5103">
        <v>0</v>
      </c>
      <c r="F5103">
        <v>0</v>
      </c>
      <c r="G5103">
        <v>0</v>
      </c>
      <c r="H5103" t="s">
        <v>12562</v>
      </c>
      <c r="I5103">
        <v>526.6875</v>
      </c>
      <c r="J5103" s="3">
        <f t="shared" si="79"/>
        <v>43746.894610358795</v>
      </c>
    </row>
    <row r="5104" spans="1:10" x14ac:dyDescent="0.25">
      <c r="A5104" s="1" t="s">
        <v>5103</v>
      </c>
      <c r="B5104">
        <v>393.75</v>
      </c>
      <c r="C5104">
        <v>20.531590000000001</v>
      </c>
      <c r="D5104">
        <v>70</v>
      </c>
      <c r="E5104">
        <v>0</v>
      </c>
      <c r="F5104">
        <v>0</v>
      </c>
      <c r="G5104">
        <v>10</v>
      </c>
      <c r="H5104" t="s">
        <v>12563</v>
      </c>
      <c r="I5104">
        <v>526.6875</v>
      </c>
      <c r="J5104" s="3">
        <f t="shared" si="79"/>
        <v>43746.894693553237</v>
      </c>
    </row>
    <row r="5105" spans="1:10" x14ac:dyDescent="0.25">
      <c r="A5105" s="1" t="s">
        <v>5104</v>
      </c>
      <c r="B5105">
        <v>393.75</v>
      </c>
      <c r="C5105">
        <v>20.531590000000001</v>
      </c>
      <c r="D5105">
        <v>66</v>
      </c>
      <c r="E5105">
        <v>0</v>
      </c>
      <c r="F5105">
        <v>0</v>
      </c>
      <c r="G5105">
        <v>7</v>
      </c>
      <c r="H5105" t="s">
        <v>12564</v>
      </c>
      <c r="I5105">
        <v>526.6875</v>
      </c>
      <c r="J5105" s="3">
        <f t="shared" si="79"/>
        <v>43746.894765451383</v>
      </c>
    </row>
    <row r="5106" spans="1:10" x14ac:dyDescent="0.25">
      <c r="A5106" s="1" t="s">
        <v>5105</v>
      </c>
      <c r="B5106">
        <v>393.75</v>
      </c>
      <c r="C5106">
        <v>20.531590000000001</v>
      </c>
      <c r="D5106">
        <v>66</v>
      </c>
      <c r="E5106">
        <v>0</v>
      </c>
      <c r="F5106">
        <v>0</v>
      </c>
      <c r="G5106">
        <v>10</v>
      </c>
      <c r="H5106" t="s">
        <v>12565</v>
      </c>
      <c r="I5106">
        <v>526.6875</v>
      </c>
      <c r="J5106" s="3">
        <f t="shared" si="79"/>
        <v>43746.894848541669</v>
      </c>
    </row>
    <row r="5107" spans="1:10" x14ac:dyDescent="0.25">
      <c r="A5107" s="1" t="s">
        <v>5106</v>
      </c>
      <c r="B5107">
        <v>393.75</v>
      </c>
      <c r="C5107">
        <v>20.584240000000001</v>
      </c>
      <c r="D5107">
        <v>67</v>
      </c>
      <c r="E5107">
        <v>0</v>
      </c>
      <c r="F5107">
        <v>0</v>
      </c>
      <c r="G5107">
        <v>8</v>
      </c>
      <c r="H5107" t="s">
        <v>12566</v>
      </c>
      <c r="I5107">
        <v>526.6875</v>
      </c>
      <c r="J5107" s="3">
        <f t="shared" si="79"/>
        <v>43746.894920393512</v>
      </c>
    </row>
    <row r="5108" spans="1:10" x14ac:dyDescent="0.25">
      <c r="A5108" s="1" t="s">
        <v>5107</v>
      </c>
      <c r="B5108">
        <v>393.75</v>
      </c>
      <c r="C5108">
        <v>20.584240000000001</v>
      </c>
      <c r="D5108">
        <v>65</v>
      </c>
      <c r="E5108">
        <v>0</v>
      </c>
      <c r="F5108">
        <v>0</v>
      </c>
      <c r="G5108">
        <v>10</v>
      </c>
      <c r="H5108" t="s">
        <v>12567</v>
      </c>
      <c r="I5108">
        <v>526.6875</v>
      </c>
      <c r="J5108" s="3">
        <f t="shared" si="79"/>
        <v>43746.894991944442</v>
      </c>
    </row>
    <row r="5109" spans="1:10" x14ac:dyDescent="0.25">
      <c r="A5109" s="1" t="s">
        <v>5108</v>
      </c>
      <c r="B5109">
        <v>393.75</v>
      </c>
      <c r="C5109">
        <v>20.531590000000001</v>
      </c>
      <c r="D5109">
        <v>66</v>
      </c>
      <c r="E5109">
        <v>0</v>
      </c>
      <c r="F5109">
        <v>0</v>
      </c>
      <c r="G5109">
        <v>6</v>
      </c>
      <c r="H5109" t="s">
        <v>12568</v>
      </c>
      <c r="I5109">
        <v>526.6875</v>
      </c>
      <c r="J5109" s="3">
        <f t="shared" si="79"/>
        <v>43746.895063564814</v>
      </c>
    </row>
    <row r="5110" spans="1:10" x14ac:dyDescent="0.25">
      <c r="A5110" s="1" t="s">
        <v>5109</v>
      </c>
      <c r="B5110">
        <v>393.75</v>
      </c>
      <c r="C5110">
        <v>20.531590000000001</v>
      </c>
      <c r="D5110">
        <v>66</v>
      </c>
      <c r="E5110">
        <v>0</v>
      </c>
      <c r="F5110">
        <v>0</v>
      </c>
      <c r="G5110">
        <v>11</v>
      </c>
      <c r="H5110" t="s">
        <v>12569</v>
      </c>
      <c r="I5110">
        <v>526.6875</v>
      </c>
      <c r="J5110" s="3">
        <f t="shared" si="79"/>
        <v>43746.895135115738</v>
      </c>
    </row>
    <row r="5111" spans="1:10" x14ac:dyDescent="0.25">
      <c r="A5111" s="1" t="s">
        <v>5110</v>
      </c>
      <c r="B5111">
        <v>393.75</v>
      </c>
      <c r="C5111">
        <v>20.584240000000001</v>
      </c>
      <c r="D5111">
        <v>66</v>
      </c>
      <c r="E5111">
        <v>0</v>
      </c>
      <c r="F5111">
        <v>0</v>
      </c>
      <c r="G5111">
        <v>1</v>
      </c>
      <c r="H5111" t="s">
        <v>12570</v>
      </c>
      <c r="I5111">
        <v>526.6875</v>
      </c>
      <c r="J5111" s="3">
        <f t="shared" si="79"/>
        <v>43746.89520663194</v>
      </c>
    </row>
    <row r="5112" spans="1:10" x14ac:dyDescent="0.25">
      <c r="A5112" s="1" t="s">
        <v>5111</v>
      </c>
      <c r="B5112">
        <v>393.75</v>
      </c>
      <c r="C5112">
        <v>20.531590000000001</v>
      </c>
      <c r="D5112">
        <v>66</v>
      </c>
      <c r="E5112">
        <v>0</v>
      </c>
      <c r="F5112">
        <v>0</v>
      </c>
      <c r="G5112">
        <v>6</v>
      </c>
      <c r="H5112" t="s">
        <v>12571</v>
      </c>
      <c r="I5112">
        <v>526.6875</v>
      </c>
      <c r="J5112" s="3">
        <f t="shared" si="79"/>
        <v>43746.895278171294</v>
      </c>
    </row>
    <row r="5113" spans="1:10" x14ac:dyDescent="0.25">
      <c r="A5113" s="1" t="s">
        <v>5112</v>
      </c>
      <c r="B5113">
        <v>393.75</v>
      </c>
      <c r="C5113">
        <v>20.531590000000001</v>
      </c>
      <c r="D5113">
        <v>66</v>
      </c>
      <c r="E5113">
        <v>0</v>
      </c>
      <c r="F5113">
        <v>0</v>
      </c>
      <c r="G5113">
        <v>6</v>
      </c>
      <c r="H5113" t="s">
        <v>12572</v>
      </c>
      <c r="I5113">
        <v>526.6875</v>
      </c>
      <c r="J5113" s="3">
        <f t="shared" si="79"/>
        <v>43746.895349918974</v>
      </c>
    </row>
    <row r="5114" spans="1:10" x14ac:dyDescent="0.25">
      <c r="A5114" s="1" t="s">
        <v>5113</v>
      </c>
      <c r="B5114">
        <v>393.75</v>
      </c>
      <c r="C5114">
        <v>20.531590000000001</v>
      </c>
      <c r="D5114">
        <v>66</v>
      </c>
      <c r="E5114">
        <v>0</v>
      </c>
      <c r="F5114">
        <v>0</v>
      </c>
      <c r="G5114">
        <v>6</v>
      </c>
      <c r="H5114" t="s">
        <v>12573</v>
      </c>
      <c r="I5114">
        <v>526.6875</v>
      </c>
      <c r="J5114" s="3">
        <f t="shared" si="79"/>
        <v>43746.895421331013</v>
      </c>
    </row>
    <row r="5115" spans="1:10" x14ac:dyDescent="0.25">
      <c r="A5115" s="1" t="s">
        <v>5114</v>
      </c>
      <c r="B5115">
        <v>393.75</v>
      </c>
      <c r="C5115">
        <v>20.531590000000001</v>
      </c>
      <c r="D5115">
        <v>66</v>
      </c>
      <c r="E5115">
        <v>0</v>
      </c>
      <c r="F5115">
        <v>0</v>
      </c>
      <c r="G5115">
        <v>7</v>
      </c>
      <c r="H5115" t="s">
        <v>12574</v>
      </c>
      <c r="I5115">
        <v>526.6875</v>
      </c>
      <c r="J5115" s="3">
        <f t="shared" si="79"/>
        <v>43746.895492858799</v>
      </c>
    </row>
    <row r="5116" spans="1:10" x14ac:dyDescent="0.25">
      <c r="A5116" s="1" t="s">
        <v>5115</v>
      </c>
      <c r="B5116">
        <v>393.75</v>
      </c>
      <c r="C5116">
        <v>20.531590000000001</v>
      </c>
      <c r="D5116">
        <v>68</v>
      </c>
      <c r="E5116">
        <v>0</v>
      </c>
      <c r="F5116">
        <v>0</v>
      </c>
      <c r="G5116">
        <v>12</v>
      </c>
      <c r="H5116" t="s">
        <v>12575</v>
      </c>
      <c r="I5116">
        <v>526.6875</v>
      </c>
      <c r="J5116" s="3">
        <f t="shared" si="79"/>
        <v>43746.895576400457</v>
      </c>
    </row>
    <row r="5117" spans="1:10" x14ac:dyDescent="0.25">
      <c r="A5117" s="1" t="s">
        <v>5116</v>
      </c>
      <c r="B5117">
        <v>393.75</v>
      </c>
      <c r="C5117">
        <v>20.531590000000001</v>
      </c>
      <c r="D5117">
        <v>69</v>
      </c>
      <c r="E5117">
        <v>0</v>
      </c>
      <c r="F5117">
        <v>0</v>
      </c>
      <c r="G5117">
        <v>0</v>
      </c>
      <c r="H5117" t="s">
        <v>12576</v>
      </c>
      <c r="I5117">
        <v>526.6875</v>
      </c>
      <c r="J5117" s="3">
        <f t="shared" si="79"/>
        <v>43746.895659895832</v>
      </c>
    </row>
    <row r="5118" spans="1:10" x14ac:dyDescent="0.25">
      <c r="A5118" s="1" t="s">
        <v>5117</v>
      </c>
      <c r="B5118">
        <v>393.75</v>
      </c>
      <c r="C5118">
        <v>20.584240000000001</v>
      </c>
      <c r="D5118">
        <v>70</v>
      </c>
      <c r="E5118">
        <v>0</v>
      </c>
      <c r="F5118">
        <v>0</v>
      </c>
      <c r="G5118">
        <v>8</v>
      </c>
      <c r="H5118" t="s">
        <v>12577</v>
      </c>
      <c r="I5118">
        <v>526.6875</v>
      </c>
      <c r="J5118" s="3">
        <f t="shared" si="79"/>
        <v>43746.895731412034</v>
      </c>
    </row>
    <row r="5119" spans="1:10" x14ac:dyDescent="0.25">
      <c r="A5119" s="1" t="s">
        <v>5118</v>
      </c>
      <c r="B5119">
        <v>393.75</v>
      </c>
      <c r="C5119">
        <v>20.478950000000001</v>
      </c>
      <c r="D5119">
        <v>70</v>
      </c>
      <c r="E5119">
        <v>0</v>
      </c>
      <c r="F5119">
        <v>0</v>
      </c>
      <c r="G5119">
        <v>6</v>
      </c>
      <c r="H5119" t="s">
        <v>12578</v>
      </c>
      <c r="I5119">
        <v>526.6875</v>
      </c>
      <c r="J5119" s="3">
        <f t="shared" si="79"/>
        <v>43746.895802928237</v>
      </c>
    </row>
    <row r="5120" spans="1:10" x14ac:dyDescent="0.25">
      <c r="A5120" s="1" t="s">
        <v>5119</v>
      </c>
      <c r="B5120">
        <v>393.75</v>
      </c>
      <c r="C5120">
        <v>20.531590000000001</v>
      </c>
      <c r="D5120">
        <v>70</v>
      </c>
      <c r="E5120">
        <v>0</v>
      </c>
      <c r="F5120">
        <v>0</v>
      </c>
      <c r="G5120">
        <v>9</v>
      </c>
      <c r="H5120" t="s">
        <v>12579</v>
      </c>
      <c r="I5120">
        <v>526.6875</v>
      </c>
      <c r="J5120" s="3">
        <f t="shared" si="79"/>
        <v>43746.895874456015</v>
      </c>
    </row>
    <row r="5121" spans="1:10" x14ac:dyDescent="0.25">
      <c r="A5121" s="1" t="s">
        <v>5120</v>
      </c>
      <c r="B5121">
        <v>393.75</v>
      </c>
      <c r="C5121">
        <v>20.531590000000001</v>
      </c>
      <c r="D5121">
        <v>61</v>
      </c>
      <c r="E5121">
        <v>0</v>
      </c>
      <c r="F5121">
        <v>0</v>
      </c>
      <c r="G5121">
        <v>15</v>
      </c>
      <c r="H5121" t="s">
        <v>12580</v>
      </c>
      <c r="I5121">
        <v>526.6875</v>
      </c>
      <c r="J5121" s="3">
        <f t="shared" si="79"/>
        <v>43746.895946168974</v>
      </c>
    </row>
    <row r="5122" spans="1:10" x14ac:dyDescent="0.25">
      <c r="A5122" s="1" t="s">
        <v>5121</v>
      </c>
      <c r="B5122">
        <v>393.75</v>
      </c>
      <c r="C5122">
        <v>20.531590000000001</v>
      </c>
      <c r="D5122">
        <v>61</v>
      </c>
      <c r="E5122">
        <v>0</v>
      </c>
      <c r="F5122">
        <v>0</v>
      </c>
      <c r="G5122">
        <v>7</v>
      </c>
      <c r="H5122" t="s">
        <v>12581</v>
      </c>
      <c r="I5122">
        <v>526.6875</v>
      </c>
      <c r="J5122" s="3">
        <f t="shared" si="79"/>
        <v>43746.896019780092</v>
      </c>
    </row>
    <row r="5123" spans="1:10" x14ac:dyDescent="0.25">
      <c r="A5123" s="1" t="s">
        <v>5122</v>
      </c>
      <c r="B5123">
        <v>393.75</v>
      </c>
      <c r="C5123">
        <v>20.531590000000001</v>
      </c>
      <c r="D5123">
        <v>65</v>
      </c>
      <c r="E5123">
        <v>0</v>
      </c>
      <c r="F5123">
        <v>0</v>
      </c>
      <c r="G5123">
        <v>5</v>
      </c>
      <c r="H5123" t="s">
        <v>12582</v>
      </c>
      <c r="I5123">
        <v>526.6875</v>
      </c>
      <c r="J5123" s="3">
        <f t="shared" ref="J5123:J5186" si="80">(H5123/86400000)+25569+(7/24)</f>
        <v>43746.89610096065</v>
      </c>
    </row>
    <row r="5124" spans="1:10" x14ac:dyDescent="0.25">
      <c r="A5124" s="1" t="s">
        <v>5123</v>
      </c>
      <c r="B5124">
        <v>393.75</v>
      </c>
      <c r="C5124">
        <v>20.531590000000001</v>
      </c>
      <c r="D5124">
        <v>66</v>
      </c>
      <c r="E5124">
        <v>0</v>
      </c>
      <c r="F5124">
        <v>0</v>
      </c>
      <c r="G5124">
        <v>8</v>
      </c>
      <c r="H5124" t="s">
        <v>12583</v>
      </c>
      <c r="I5124">
        <v>526.6875</v>
      </c>
      <c r="J5124" s="3">
        <f t="shared" si="80"/>
        <v>43746.896172719906</v>
      </c>
    </row>
    <row r="5125" spans="1:10" x14ac:dyDescent="0.25">
      <c r="A5125" s="1" t="s">
        <v>5124</v>
      </c>
      <c r="B5125">
        <v>393.75</v>
      </c>
      <c r="C5125">
        <v>20.584240000000001</v>
      </c>
      <c r="D5125">
        <v>68</v>
      </c>
      <c r="E5125">
        <v>0</v>
      </c>
      <c r="F5125">
        <v>0</v>
      </c>
      <c r="G5125">
        <v>10</v>
      </c>
      <c r="H5125" t="s">
        <v>12584</v>
      </c>
      <c r="I5125">
        <v>526.6875</v>
      </c>
      <c r="J5125" s="3">
        <f t="shared" si="80"/>
        <v>43746.896256180553</v>
      </c>
    </row>
    <row r="5126" spans="1:10" x14ac:dyDescent="0.25">
      <c r="A5126" s="1" t="s">
        <v>5125</v>
      </c>
      <c r="B5126">
        <v>393.75</v>
      </c>
      <c r="C5126">
        <v>20.584240000000001</v>
      </c>
      <c r="D5126">
        <v>68</v>
      </c>
      <c r="E5126">
        <v>0</v>
      </c>
      <c r="F5126">
        <v>0</v>
      </c>
      <c r="G5126">
        <v>4</v>
      </c>
      <c r="H5126" t="s">
        <v>12585</v>
      </c>
      <c r="I5126">
        <v>526.6875</v>
      </c>
      <c r="J5126" s="3">
        <f t="shared" si="80"/>
        <v>43746.896327708331</v>
      </c>
    </row>
    <row r="5127" spans="1:10" x14ac:dyDescent="0.25">
      <c r="A5127" s="1" t="s">
        <v>5126</v>
      </c>
      <c r="B5127">
        <v>393.75</v>
      </c>
      <c r="C5127">
        <v>20.531590000000001</v>
      </c>
      <c r="D5127">
        <v>68</v>
      </c>
      <c r="E5127">
        <v>0</v>
      </c>
      <c r="F5127">
        <v>0</v>
      </c>
      <c r="G5127">
        <v>9</v>
      </c>
      <c r="H5127" t="s">
        <v>12586</v>
      </c>
      <c r="I5127">
        <v>526.6875</v>
      </c>
      <c r="J5127" s="3">
        <f t="shared" si="80"/>
        <v>43746.896403738421</v>
      </c>
    </row>
    <row r="5128" spans="1:10" x14ac:dyDescent="0.25">
      <c r="A5128" s="1" t="s">
        <v>5127</v>
      </c>
      <c r="B5128">
        <v>412.5</v>
      </c>
      <c r="C5128">
        <v>20.584240000000001</v>
      </c>
      <c r="D5128">
        <v>66</v>
      </c>
      <c r="E5128">
        <v>0</v>
      </c>
      <c r="F5128">
        <v>0</v>
      </c>
      <c r="G5128">
        <v>2</v>
      </c>
      <c r="H5128" t="s">
        <v>12587</v>
      </c>
      <c r="I5128">
        <v>532.6875</v>
      </c>
      <c r="J5128" s="3">
        <f t="shared" si="80"/>
        <v>43746.896482442127</v>
      </c>
    </row>
    <row r="5129" spans="1:10" x14ac:dyDescent="0.25">
      <c r="A5129" s="1" t="s">
        <v>5128</v>
      </c>
      <c r="B5129">
        <v>393.75</v>
      </c>
      <c r="C5129">
        <v>20.531590000000001</v>
      </c>
      <c r="D5129">
        <v>66</v>
      </c>
      <c r="E5129">
        <v>0</v>
      </c>
      <c r="F5129">
        <v>0</v>
      </c>
      <c r="G5129">
        <v>9</v>
      </c>
      <c r="H5129" t="s">
        <v>12588</v>
      </c>
      <c r="I5129">
        <v>526.5</v>
      </c>
      <c r="J5129" s="3">
        <f t="shared" si="80"/>
        <v>43746.896554340274</v>
      </c>
    </row>
    <row r="5130" spans="1:10" x14ac:dyDescent="0.25">
      <c r="A5130" s="1" t="s">
        <v>5129</v>
      </c>
      <c r="B5130">
        <v>393.75</v>
      </c>
      <c r="C5130">
        <v>20.478950000000001</v>
      </c>
      <c r="D5130">
        <v>66</v>
      </c>
      <c r="E5130">
        <v>0</v>
      </c>
      <c r="F5130">
        <v>0</v>
      </c>
      <c r="G5130">
        <v>5</v>
      </c>
      <c r="H5130" t="s">
        <v>12589</v>
      </c>
      <c r="I5130">
        <v>526.5</v>
      </c>
      <c r="J5130" s="3">
        <f t="shared" si="80"/>
        <v>43746.896638032405</v>
      </c>
    </row>
    <row r="5131" spans="1:10" x14ac:dyDescent="0.25">
      <c r="A5131" s="1" t="s">
        <v>5130</v>
      </c>
      <c r="B5131">
        <v>412.5</v>
      </c>
      <c r="C5131">
        <v>20.531590000000001</v>
      </c>
      <c r="D5131">
        <v>66</v>
      </c>
      <c r="E5131">
        <v>0</v>
      </c>
      <c r="F5131">
        <v>0</v>
      </c>
      <c r="G5131">
        <v>2</v>
      </c>
      <c r="H5131" t="s">
        <v>12590</v>
      </c>
      <c r="I5131">
        <v>532.125</v>
      </c>
      <c r="J5131" s="3">
        <f t="shared" si="80"/>
        <v>43746.896709409724</v>
      </c>
    </row>
    <row r="5132" spans="1:10" x14ac:dyDescent="0.25">
      <c r="A5132" s="1" t="s">
        <v>5131</v>
      </c>
      <c r="B5132">
        <v>393.75</v>
      </c>
      <c r="C5132">
        <v>20.584240000000001</v>
      </c>
      <c r="D5132">
        <v>68</v>
      </c>
      <c r="E5132">
        <v>0</v>
      </c>
      <c r="F5132">
        <v>0</v>
      </c>
      <c r="G5132">
        <v>15</v>
      </c>
      <c r="H5132" t="s">
        <v>12591</v>
      </c>
      <c r="I5132">
        <v>526.6875</v>
      </c>
      <c r="J5132" s="3">
        <f t="shared" si="80"/>
        <v>43746.896804687502</v>
      </c>
    </row>
    <row r="5133" spans="1:10" x14ac:dyDescent="0.25">
      <c r="A5133" s="1" t="s">
        <v>5132</v>
      </c>
      <c r="B5133">
        <v>393.75</v>
      </c>
      <c r="C5133">
        <v>20.584240000000001</v>
      </c>
      <c r="D5133">
        <v>68</v>
      </c>
      <c r="E5133">
        <v>0</v>
      </c>
      <c r="F5133">
        <v>0</v>
      </c>
      <c r="G5133">
        <v>2</v>
      </c>
      <c r="H5133" t="s">
        <v>12592</v>
      </c>
      <c r="I5133">
        <v>526.6875</v>
      </c>
      <c r="J5133" s="3">
        <f t="shared" si="80"/>
        <v>43746.896876446757</v>
      </c>
    </row>
    <row r="5134" spans="1:10" x14ac:dyDescent="0.25">
      <c r="A5134" s="1" t="s">
        <v>5133</v>
      </c>
      <c r="B5134">
        <v>393.75</v>
      </c>
      <c r="C5134">
        <v>20.584240000000001</v>
      </c>
      <c r="D5134">
        <v>68</v>
      </c>
      <c r="E5134">
        <v>0</v>
      </c>
      <c r="F5134">
        <v>0</v>
      </c>
      <c r="G5134">
        <v>9</v>
      </c>
      <c r="H5134" t="s">
        <v>12593</v>
      </c>
      <c r="I5134">
        <v>526.6875</v>
      </c>
      <c r="J5134" s="3">
        <f t="shared" si="80"/>
        <v>43746.896959895828</v>
      </c>
    </row>
    <row r="5135" spans="1:10" x14ac:dyDescent="0.25">
      <c r="A5135" s="1" t="s">
        <v>5134</v>
      </c>
      <c r="B5135">
        <v>393.75</v>
      </c>
      <c r="C5135">
        <v>20.584240000000001</v>
      </c>
      <c r="D5135">
        <v>68</v>
      </c>
      <c r="E5135">
        <v>0</v>
      </c>
      <c r="F5135">
        <v>0</v>
      </c>
      <c r="G5135">
        <v>16</v>
      </c>
      <c r="H5135" t="s">
        <v>12594</v>
      </c>
      <c r="I5135">
        <v>526.6875</v>
      </c>
      <c r="J5135" s="3">
        <f t="shared" si="80"/>
        <v>43746.897031423614</v>
      </c>
    </row>
    <row r="5136" spans="1:10" x14ac:dyDescent="0.25">
      <c r="A5136" s="1" t="s">
        <v>5135</v>
      </c>
      <c r="B5136">
        <v>393.75</v>
      </c>
      <c r="C5136">
        <v>20.531590000000001</v>
      </c>
      <c r="D5136">
        <v>68</v>
      </c>
      <c r="E5136">
        <v>0</v>
      </c>
      <c r="F5136">
        <v>0</v>
      </c>
      <c r="G5136">
        <v>11</v>
      </c>
      <c r="H5136" t="s">
        <v>12595</v>
      </c>
      <c r="I5136">
        <v>526.6875</v>
      </c>
      <c r="J5136" s="3">
        <f t="shared" si="80"/>
        <v>43746.897103067131</v>
      </c>
    </row>
    <row r="5137" spans="1:10" x14ac:dyDescent="0.25">
      <c r="A5137" s="1" t="s">
        <v>5136</v>
      </c>
      <c r="B5137">
        <v>412.5</v>
      </c>
      <c r="C5137">
        <v>20.584240000000001</v>
      </c>
      <c r="D5137">
        <v>68</v>
      </c>
      <c r="E5137">
        <v>0</v>
      </c>
      <c r="F5137">
        <v>0</v>
      </c>
      <c r="G5137">
        <v>17</v>
      </c>
      <c r="H5137" t="s">
        <v>12596</v>
      </c>
      <c r="I5137">
        <v>532.3125</v>
      </c>
      <c r="J5137" s="3">
        <f t="shared" si="80"/>
        <v>43746.897174502308</v>
      </c>
    </row>
    <row r="5138" spans="1:10" x14ac:dyDescent="0.25">
      <c r="A5138" s="1" t="s">
        <v>5137</v>
      </c>
      <c r="B5138">
        <v>393.75</v>
      </c>
      <c r="C5138">
        <v>20.584240000000001</v>
      </c>
      <c r="D5138">
        <v>68</v>
      </c>
      <c r="E5138">
        <v>0</v>
      </c>
      <c r="F5138">
        <v>0</v>
      </c>
      <c r="G5138">
        <v>8</v>
      </c>
      <c r="H5138" t="s">
        <v>12597</v>
      </c>
      <c r="I5138">
        <v>526.6875</v>
      </c>
      <c r="J5138" s="3">
        <f t="shared" si="80"/>
        <v>43746.89724726852</v>
      </c>
    </row>
    <row r="5139" spans="1:10" x14ac:dyDescent="0.25">
      <c r="A5139" s="1" t="s">
        <v>5138</v>
      </c>
      <c r="B5139">
        <v>393.75</v>
      </c>
      <c r="C5139">
        <v>20.531590000000001</v>
      </c>
      <c r="D5139">
        <v>69</v>
      </c>
      <c r="E5139">
        <v>0</v>
      </c>
      <c r="F5139">
        <v>0</v>
      </c>
      <c r="G5139">
        <v>8</v>
      </c>
      <c r="H5139" t="s">
        <v>12598</v>
      </c>
      <c r="I5139">
        <v>526.6875</v>
      </c>
      <c r="J5139" s="3">
        <f t="shared" si="80"/>
        <v>43746.897329699073</v>
      </c>
    </row>
    <row r="5140" spans="1:10" x14ac:dyDescent="0.25">
      <c r="A5140" s="1" t="s">
        <v>5139</v>
      </c>
      <c r="B5140">
        <v>393.75</v>
      </c>
      <c r="C5140">
        <v>20.478950000000001</v>
      </c>
      <c r="D5140">
        <v>68</v>
      </c>
      <c r="E5140">
        <v>0</v>
      </c>
      <c r="F5140">
        <v>0</v>
      </c>
      <c r="G5140">
        <v>9</v>
      </c>
      <c r="H5140" t="s">
        <v>12599</v>
      </c>
      <c r="I5140">
        <v>526.6875</v>
      </c>
      <c r="J5140" s="3">
        <f t="shared" si="80"/>
        <v>43746.897413136576</v>
      </c>
    </row>
    <row r="5141" spans="1:10" x14ac:dyDescent="0.25">
      <c r="A5141" s="1" t="s">
        <v>5140</v>
      </c>
      <c r="B5141">
        <v>393.75</v>
      </c>
      <c r="C5141">
        <v>20.478950000000001</v>
      </c>
      <c r="D5141">
        <v>68</v>
      </c>
      <c r="E5141">
        <v>0</v>
      </c>
      <c r="F5141">
        <v>0</v>
      </c>
      <c r="G5141">
        <v>14</v>
      </c>
      <c r="H5141" t="s">
        <v>12600</v>
      </c>
      <c r="I5141">
        <v>526.6875</v>
      </c>
      <c r="J5141" s="3">
        <f t="shared" si="80"/>
        <v>43746.897496701386</v>
      </c>
    </row>
    <row r="5142" spans="1:10" x14ac:dyDescent="0.25">
      <c r="A5142" s="1" t="s">
        <v>5141</v>
      </c>
      <c r="B5142">
        <v>393.75</v>
      </c>
      <c r="C5142">
        <v>20.584240000000001</v>
      </c>
      <c r="D5142">
        <v>68</v>
      </c>
      <c r="E5142">
        <v>0</v>
      </c>
      <c r="F5142">
        <v>0</v>
      </c>
      <c r="G5142">
        <v>9</v>
      </c>
      <c r="H5142" t="s">
        <v>12601</v>
      </c>
      <c r="I5142">
        <v>526.6875</v>
      </c>
      <c r="J5142" s="3">
        <f t="shared" si="80"/>
        <v>43746.897568460648</v>
      </c>
    </row>
    <row r="5143" spans="1:10" x14ac:dyDescent="0.25">
      <c r="A5143" s="1" t="s">
        <v>5142</v>
      </c>
      <c r="B5143">
        <v>412.5</v>
      </c>
      <c r="C5143">
        <v>20.531590000000001</v>
      </c>
      <c r="D5143">
        <v>73</v>
      </c>
      <c r="E5143">
        <v>0</v>
      </c>
      <c r="F5143">
        <v>0</v>
      </c>
      <c r="G5143">
        <v>7</v>
      </c>
      <c r="H5143" t="s">
        <v>12602</v>
      </c>
      <c r="I5143">
        <v>532.3125</v>
      </c>
      <c r="J5143" s="3">
        <f t="shared" si="80"/>
        <v>43746.897639780094</v>
      </c>
    </row>
    <row r="5144" spans="1:10" x14ac:dyDescent="0.25">
      <c r="A5144" s="1" t="s">
        <v>5143</v>
      </c>
      <c r="B5144">
        <v>393.75</v>
      </c>
      <c r="C5144">
        <v>20.584240000000001</v>
      </c>
      <c r="D5144">
        <v>73</v>
      </c>
      <c r="E5144">
        <v>0</v>
      </c>
      <c r="F5144">
        <v>0</v>
      </c>
      <c r="G5144">
        <v>13</v>
      </c>
      <c r="H5144" t="s">
        <v>12603</v>
      </c>
      <c r="I5144">
        <v>526.5</v>
      </c>
      <c r="J5144" s="3">
        <f t="shared" si="80"/>
        <v>43746.897735254628</v>
      </c>
    </row>
    <row r="5145" spans="1:10" x14ac:dyDescent="0.25">
      <c r="A5145" s="1" t="s">
        <v>5144</v>
      </c>
      <c r="B5145">
        <v>393.75</v>
      </c>
      <c r="C5145">
        <v>20.584240000000001</v>
      </c>
      <c r="D5145">
        <v>72</v>
      </c>
      <c r="E5145">
        <v>0</v>
      </c>
      <c r="F5145">
        <v>0</v>
      </c>
      <c r="G5145">
        <v>11</v>
      </c>
      <c r="H5145" t="s">
        <v>12604</v>
      </c>
      <c r="I5145">
        <v>526.6875</v>
      </c>
      <c r="J5145" s="3">
        <f t="shared" si="80"/>
        <v>43746.89780677083</v>
      </c>
    </row>
    <row r="5146" spans="1:10" x14ac:dyDescent="0.25">
      <c r="A5146" s="1" t="s">
        <v>5145</v>
      </c>
      <c r="B5146">
        <v>393.75</v>
      </c>
      <c r="C5146">
        <v>20.531590000000001</v>
      </c>
      <c r="D5146">
        <v>72</v>
      </c>
      <c r="E5146">
        <v>0</v>
      </c>
      <c r="F5146">
        <v>0</v>
      </c>
      <c r="G5146">
        <v>7</v>
      </c>
      <c r="H5146" t="s">
        <v>12605</v>
      </c>
      <c r="I5146">
        <v>526.6875</v>
      </c>
      <c r="J5146" s="3">
        <f t="shared" si="80"/>
        <v>43746.897878298609</v>
      </c>
    </row>
    <row r="5147" spans="1:10" x14ac:dyDescent="0.25">
      <c r="A5147" s="1" t="s">
        <v>5146</v>
      </c>
      <c r="B5147">
        <v>393.75</v>
      </c>
      <c r="C5147">
        <v>20.584240000000001</v>
      </c>
      <c r="D5147">
        <v>71</v>
      </c>
      <c r="E5147">
        <v>0</v>
      </c>
      <c r="F5147">
        <v>0</v>
      </c>
      <c r="G5147">
        <v>12</v>
      </c>
      <c r="H5147" t="s">
        <v>12606</v>
      </c>
      <c r="I5147">
        <v>526.6875</v>
      </c>
      <c r="J5147" s="3">
        <f t="shared" si="80"/>
        <v>43746.897949965271</v>
      </c>
    </row>
    <row r="5148" spans="1:10" x14ac:dyDescent="0.25">
      <c r="A5148" s="1" t="s">
        <v>5147</v>
      </c>
      <c r="B5148">
        <v>393.75</v>
      </c>
      <c r="C5148">
        <v>20.584240000000001</v>
      </c>
      <c r="D5148">
        <v>71</v>
      </c>
      <c r="E5148">
        <v>0</v>
      </c>
      <c r="F5148">
        <v>0</v>
      </c>
      <c r="G5148">
        <v>17</v>
      </c>
      <c r="H5148" t="s">
        <v>12607</v>
      </c>
      <c r="I5148">
        <v>526.6875</v>
      </c>
      <c r="J5148" s="3">
        <f t="shared" si="80"/>
        <v>43746.898021493056</v>
      </c>
    </row>
    <row r="5149" spans="1:10" x14ac:dyDescent="0.25">
      <c r="A5149" s="1" t="s">
        <v>5148</v>
      </c>
      <c r="B5149">
        <v>393.75</v>
      </c>
      <c r="C5149">
        <v>20.531590000000001</v>
      </c>
      <c r="D5149">
        <v>71</v>
      </c>
      <c r="E5149">
        <v>0</v>
      </c>
      <c r="F5149">
        <v>0</v>
      </c>
      <c r="G5149">
        <v>0</v>
      </c>
      <c r="H5149" t="s">
        <v>12608</v>
      </c>
      <c r="I5149">
        <v>526.5</v>
      </c>
      <c r="J5149" s="3">
        <f t="shared" si="80"/>
        <v>43746.898092997682</v>
      </c>
    </row>
    <row r="5150" spans="1:10" x14ac:dyDescent="0.25">
      <c r="A5150" s="1" t="s">
        <v>5149</v>
      </c>
      <c r="B5150">
        <v>412.5</v>
      </c>
      <c r="C5150">
        <v>20.531590000000001</v>
      </c>
      <c r="D5150">
        <v>71</v>
      </c>
      <c r="E5150">
        <v>0</v>
      </c>
      <c r="F5150">
        <v>0</v>
      </c>
      <c r="G5150">
        <v>9</v>
      </c>
      <c r="H5150" t="s">
        <v>12609</v>
      </c>
      <c r="I5150">
        <v>532.3125</v>
      </c>
      <c r="J5150" s="3">
        <f t="shared" si="80"/>
        <v>43746.898164756938</v>
      </c>
    </row>
    <row r="5151" spans="1:10" x14ac:dyDescent="0.25">
      <c r="A5151" s="1" t="s">
        <v>5150</v>
      </c>
      <c r="B5151">
        <v>393.75</v>
      </c>
      <c r="C5151">
        <v>20.584240000000001</v>
      </c>
      <c r="D5151">
        <v>71</v>
      </c>
      <c r="E5151">
        <v>0</v>
      </c>
      <c r="F5151">
        <v>0</v>
      </c>
      <c r="G5151">
        <v>14</v>
      </c>
      <c r="H5151" t="s">
        <v>12610</v>
      </c>
      <c r="I5151">
        <v>526.6875</v>
      </c>
      <c r="J5151" s="3">
        <f t="shared" si="80"/>
        <v>43746.898236168978</v>
      </c>
    </row>
    <row r="5152" spans="1:10" x14ac:dyDescent="0.25">
      <c r="A5152" s="1" t="s">
        <v>5151</v>
      </c>
      <c r="B5152">
        <v>393.75</v>
      </c>
      <c r="C5152">
        <v>20.584240000000001</v>
      </c>
      <c r="D5152">
        <v>71</v>
      </c>
      <c r="E5152">
        <v>0</v>
      </c>
      <c r="F5152">
        <v>0</v>
      </c>
      <c r="G5152">
        <v>8</v>
      </c>
      <c r="H5152" t="s">
        <v>12611</v>
      </c>
      <c r="I5152">
        <v>526.6875</v>
      </c>
      <c r="J5152" s="3">
        <f t="shared" si="80"/>
        <v>43746.89831950231</v>
      </c>
    </row>
    <row r="5153" spans="1:10" x14ac:dyDescent="0.25">
      <c r="A5153" s="1" t="s">
        <v>5152</v>
      </c>
      <c r="B5153">
        <v>393.75</v>
      </c>
      <c r="C5153">
        <v>20.531590000000001</v>
      </c>
      <c r="D5153">
        <v>72</v>
      </c>
      <c r="E5153">
        <v>0</v>
      </c>
      <c r="F5153">
        <v>0</v>
      </c>
      <c r="G5153">
        <v>1</v>
      </c>
      <c r="H5153" t="s">
        <v>12612</v>
      </c>
      <c r="I5153">
        <v>526.6875</v>
      </c>
      <c r="J5153" s="3">
        <f t="shared" si="80"/>
        <v>43746.898391261573</v>
      </c>
    </row>
    <row r="5154" spans="1:10" x14ac:dyDescent="0.25">
      <c r="A5154" s="1" t="s">
        <v>5153</v>
      </c>
      <c r="B5154">
        <v>393.75</v>
      </c>
      <c r="C5154">
        <v>20.584240000000001</v>
      </c>
      <c r="D5154">
        <v>72</v>
      </c>
      <c r="E5154">
        <v>0</v>
      </c>
      <c r="F5154">
        <v>0</v>
      </c>
      <c r="G5154">
        <v>6</v>
      </c>
      <c r="H5154" t="s">
        <v>12613</v>
      </c>
      <c r="I5154">
        <v>526.6875</v>
      </c>
      <c r="J5154" s="3">
        <f t="shared" si="80"/>
        <v>43746.898474733789</v>
      </c>
    </row>
    <row r="5155" spans="1:10" x14ac:dyDescent="0.25">
      <c r="A5155" s="1" t="s">
        <v>5154</v>
      </c>
      <c r="B5155">
        <v>393.75</v>
      </c>
      <c r="C5155">
        <v>20.478950000000001</v>
      </c>
      <c r="D5155">
        <v>72</v>
      </c>
      <c r="E5155">
        <v>0</v>
      </c>
      <c r="F5155">
        <v>0</v>
      </c>
      <c r="G5155">
        <v>8</v>
      </c>
      <c r="H5155" t="s">
        <v>12614</v>
      </c>
      <c r="I5155">
        <v>526.5</v>
      </c>
      <c r="J5155" s="3">
        <f t="shared" si="80"/>
        <v>43746.898546365737</v>
      </c>
    </row>
    <row r="5156" spans="1:10" x14ac:dyDescent="0.25">
      <c r="A5156" s="1" t="s">
        <v>5155</v>
      </c>
      <c r="B5156">
        <v>393.75</v>
      </c>
      <c r="C5156">
        <v>20.584240000000001</v>
      </c>
      <c r="D5156">
        <v>72</v>
      </c>
      <c r="E5156">
        <v>0</v>
      </c>
      <c r="F5156">
        <v>0</v>
      </c>
      <c r="G5156">
        <v>7</v>
      </c>
      <c r="H5156" t="s">
        <v>12615</v>
      </c>
      <c r="I5156">
        <v>526.6875</v>
      </c>
      <c r="J5156" s="3">
        <f t="shared" si="80"/>
        <v>43746.898618009254</v>
      </c>
    </row>
    <row r="5157" spans="1:10" x14ac:dyDescent="0.25">
      <c r="A5157" s="1" t="s">
        <v>5156</v>
      </c>
      <c r="B5157">
        <v>393.75</v>
      </c>
      <c r="C5157">
        <v>20.531590000000001</v>
      </c>
      <c r="D5157">
        <v>72</v>
      </c>
      <c r="E5157">
        <v>0</v>
      </c>
      <c r="F5157">
        <v>0</v>
      </c>
      <c r="G5157">
        <v>10</v>
      </c>
      <c r="H5157" t="s">
        <v>12616</v>
      </c>
      <c r="I5157">
        <v>526.6875</v>
      </c>
      <c r="J5157" s="3">
        <f t="shared" si="80"/>
        <v>43746.898689305548</v>
      </c>
    </row>
    <row r="5158" spans="1:10" x14ac:dyDescent="0.25">
      <c r="A5158" s="1" t="s">
        <v>5157</v>
      </c>
      <c r="B5158">
        <v>393.75</v>
      </c>
      <c r="C5158">
        <v>20.478950000000001</v>
      </c>
      <c r="D5158">
        <v>71</v>
      </c>
      <c r="E5158">
        <v>0</v>
      </c>
      <c r="F5158">
        <v>0</v>
      </c>
      <c r="G5158">
        <v>7</v>
      </c>
      <c r="H5158" t="s">
        <v>12617</v>
      </c>
      <c r="I5158">
        <v>526.6875</v>
      </c>
      <c r="J5158" s="3">
        <f t="shared" si="80"/>
        <v>43746.898772974535</v>
      </c>
    </row>
    <row r="5159" spans="1:10" x14ac:dyDescent="0.25">
      <c r="A5159" s="1" t="s">
        <v>5158</v>
      </c>
      <c r="B5159">
        <v>393.75</v>
      </c>
      <c r="C5159">
        <v>20.531590000000001</v>
      </c>
      <c r="D5159">
        <v>70</v>
      </c>
      <c r="E5159">
        <v>0</v>
      </c>
      <c r="F5159">
        <v>0</v>
      </c>
      <c r="G5159">
        <v>5</v>
      </c>
      <c r="H5159" t="s">
        <v>12618</v>
      </c>
      <c r="I5159">
        <v>526.6875</v>
      </c>
      <c r="J5159" s="3">
        <f t="shared" si="80"/>
        <v>43746.898856539345</v>
      </c>
    </row>
    <row r="5160" spans="1:10" x14ac:dyDescent="0.25">
      <c r="A5160" s="1" t="s">
        <v>5159</v>
      </c>
      <c r="B5160">
        <v>393.75</v>
      </c>
      <c r="C5160">
        <v>20.584240000000001</v>
      </c>
      <c r="D5160">
        <v>69</v>
      </c>
      <c r="E5160">
        <v>0</v>
      </c>
      <c r="F5160">
        <v>0</v>
      </c>
      <c r="G5160">
        <v>4</v>
      </c>
      <c r="H5160" t="s">
        <v>12619</v>
      </c>
      <c r="I5160">
        <v>526.6875</v>
      </c>
      <c r="J5160" s="3">
        <f t="shared" si="80"/>
        <v>43746.89892806713</v>
      </c>
    </row>
    <row r="5161" spans="1:10" x14ac:dyDescent="0.25">
      <c r="A5161" s="1" t="s">
        <v>5160</v>
      </c>
      <c r="B5161">
        <v>393.75</v>
      </c>
      <c r="C5161">
        <v>20.584240000000001</v>
      </c>
      <c r="D5161">
        <v>68</v>
      </c>
      <c r="E5161">
        <v>0</v>
      </c>
      <c r="F5161">
        <v>0</v>
      </c>
      <c r="G5161">
        <v>5</v>
      </c>
      <c r="H5161" t="s">
        <v>12620</v>
      </c>
      <c r="I5161">
        <v>526.6875</v>
      </c>
      <c r="J5161" s="3">
        <f t="shared" si="80"/>
        <v>43746.899023229162</v>
      </c>
    </row>
    <row r="5162" spans="1:10" x14ac:dyDescent="0.25">
      <c r="A5162" s="1" t="s">
        <v>5161</v>
      </c>
      <c r="B5162">
        <v>412.5</v>
      </c>
      <c r="C5162">
        <v>20.584240000000001</v>
      </c>
      <c r="D5162">
        <v>69</v>
      </c>
      <c r="E5162">
        <v>0</v>
      </c>
      <c r="F5162">
        <v>0</v>
      </c>
      <c r="G5162">
        <v>7</v>
      </c>
      <c r="H5162" t="s">
        <v>12621</v>
      </c>
      <c r="I5162">
        <v>532.125</v>
      </c>
      <c r="J5162" s="3">
        <f t="shared" si="80"/>
        <v>43746.899095081018</v>
      </c>
    </row>
    <row r="5163" spans="1:10" x14ac:dyDescent="0.25">
      <c r="A5163" s="1" t="s">
        <v>5162</v>
      </c>
      <c r="B5163">
        <v>393.75</v>
      </c>
      <c r="C5163">
        <v>20.531590000000001</v>
      </c>
      <c r="D5163">
        <v>69</v>
      </c>
      <c r="E5163">
        <v>0</v>
      </c>
      <c r="F5163">
        <v>0</v>
      </c>
      <c r="G5163">
        <v>8</v>
      </c>
      <c r="H5163" t="s">
        <v>12622</v>
      </c>
      <c r="I5163">
        <v>526.6875</v>
      </c>
      <c r="J5163" s="3">
        <f t="shared" si="80"/>
        <v>43746.899178553234</v>
      </c>
    </row>
    <row r="5164" spans="1:10" x14ac:dyDescent="0.25">
      <c r="A5164" s="1" t="s">
        <v>5163</v>
      </c>
      <c r="B5164">
        <v>393.75</v>
      </c>
      <c r="C5164">
        <v>20.531590000000001</v>
      </c>
      <c r="D5164">
        <v>69</v>
      </c>
      <c r="E5164">
        <v>0</v>
      </c>
      <c r="F5164">
        <v>0</v>
      </c>
      <c r="G5164">
        <v>2</v>
      </c>
      <c r="H5164" t="s">
        <v>12623</v>
      </c>
      <c r="I5164">
        <v>526.6875</v>
      </c>
      <c r="J5164" s="3">
        <f t="shared" si="80"/>
        <v>43746.899250069437</v>
      </c>
    </row>
    <row r="5165" spans="1:10" x14ac:dyDescent="0.25">
      <c r="A5165" s="1" t="s">
        <v>5164</v>
      </c>
      <c r="B5165">
        <v>393.75</v>
      </c>
      <c r="C5165">
        <v>20.531590000000001</v>
      </c>
      <c r="D5165">
        <v>68</v>
      </c>
      <c r="E5165">
        <v>0</v>
      </c>
      <c r="F5165">
        <v>0</v>
      </c>
      <c r="G5165">
        <v>5</v>
      </c>
      <c r="H5165" t="s">
        <v>12624</v>
      </c>
      <c r="I5165">
        <v>526.6875</v>
      </c>
      <c r="J5165" s="3">
        <f t="shared" si="80"/>
        <v>43746.899345543978</v>
      </c>
    </row>
    <row r="5166" spans="1:10" x14ac:dyDescent="0.25">
      <c r="A5166" s="1" t="s">
        <v>5165</v>
      </c>
      <c r="B5166">
        <v>393.75</v>
      </c>
      <c r="C5166">
        <v>20.584240000000001</v>
      </c>
      <c r="D5166">
        <v>68</v>
      </c>
      <c r="E5166">
        <v>0</v>
      </c>
      <c r="F5166">
        <v>0</v>
      </c>
      <c r="G5166">
        <v>15</v>
      </c>
      <c r="H5166" t="s">
        <v>12625</v>
      </c>
      <c r="I5166">
        <v>526.6875</v>
      </c>
      <c r="J5166" s="3">
        <f t="shared" si="80"/>
        <v>43746.899417071756</v>
      </c>
    </row>
    <row r="5167" spans="1:10" x14ac:dyDescent="0.25">
      <c r="A5167" s="1" t="s">
        <v>5166</v>
      </c>
      <c r="B5167">
        <v>393.75</v>
      </c>
      <c r="C5167">
        <v>20.531590000000001</v>
      </c>
      <c r="D5167">
        <v>69</v>
      </c>
      <c r="E5167">
        <v>0</v>
      </c>
      <c r="F5167">
        <v>0</v>
      </c>
      <c r="G5167">
        <v>1</v>
      </c>
      <c r="H5167" t="s">
        <v>12626</v>
      </c>
      <c r="I5167">
        <v>526.6875</v>
      </c>
      <c r="J5167" s="3">
        <f t="shared" si="80"/>
        <v>43746.899500520834</v>
      </c>
    </row>
    <row r="5168" spans="1:10" x14ac:dyDescent="0.25">
      <c r="A5168" s="1" t="s">
        <v>5167</v>
      </c>
      <c r="B5168">
        <v>393.75</v>
      </c>
      <c r="C5168">
        <v>20.531590000000001</v>
      </c>
      <c r="D5168">
        <v>69</v>
      </c>
      <c r="E5168">
        <v>0</v>
      </c>
      <c r="F5168">
        <v>0</v>
      </c>
      <c r="G5168">
        <v>11</v>
      </c>
      <c r="H5168" t="s">
        <v>12627</v>
      </c>
      <c r="I5168">
        <v>526.6875</v>
      </c>
      <c r="J5168" s="3">
        <f t="shared" si="80"/>
        <v>43746.899572268514</v>
      </c>
    </row>
    <row r="5169" spans="1:10" x14ac:dyDescent="0.25">
      <c r="A5169" s="1" t="s">
        <v>5168</v>
      </c>
      <c r="B5169">
        <v>393.75</v>
      </c>
      <c r="C5169">
        <v>20.584240000000001</v>
      </c>
      <c r="D5169">
        <v>70</v>
      </c>
      <c r="E5169">
        <v>0</v>
      </c>
      <c r="F5169">
        <v>0</v>
      </c>
      <c r="G5169">
        <v>5</v>
      </c>
      <c r="H5169" t="s">
        <v>12628</v>
      </c>
      <c r="I5169">
        <v>526.6875</v>
      </c>
      <c r="J5169" s="3">
        <f t="shared" si="80"/>
        <v>43746.899643680554</v>
      </c>
    </row>
    <row r="5170" spans="1:10" x14ac:dyDescent="0.25">
      <c r="A5170" s="1" t="s">
        <v>5169</v>
      </c>
      <c r="B5170">
        <v>393.75</v>
      </c>
      <c r="C5170">
        <v>20.531590000000001</v>
      </c>
      <c r="D5170">
        <v>70</v>
      </c>
      <c r="E5170">
        <v>0</v>
      </c>
      <c r="F5170">
        <v>0</v>
      </c>
      <c r="G5170">
        <v>6</v>
      </c>
      <c r="H5170" t="s">
        <v>12629</v>
      </c>
      <c r="I5170">
        <v>526.6875</v>
      </c>
      <c r="J5170" s="3">
        <f t="shared" si="80"/>
        <v>43746.899726898147</v>
      </c>
    </row>
    <row r="5171" spans="1:10" x14ac:dyDescent="0.25">
      <c r="A5171" s="1" t="s">
        <v>5170</v>
      </c>
      <c r="B5171">
        <v>393.75</v>
      </c>
      <c r="C5171">
        <v>20.531590000000001</v>
      </c>
      <c r="D5171">
        <v>70</v>
      </c>
      <c r="E5171">
        <v>0</v>
      </c>
      <c r="F5171">
        <v>0</v>
      </c>
      <c r="G5171">
        <v>9</v>
      </c>
      <c r="H5171" t="s">
        <v>12630</v>
      </c>
      <c r="I5171">
        <v>526.6875</v>
      </c>
      <c r="J5171" s="3">
        <f t="shared" si="80"/>
        <v>43746.899798645834</v>
      </c>
    </row>
    <row r="5172" spans="1:10" x14ac:dyDescent="0.25">
      <c r="A5172" s="1" t="s">
        <v>5171</v>
      </c>
      <c r="B5172">
        <v>393.75</v>
      </c>
      <c r="C5172">
        <v>20.584240000000001</v>
      </c>
      <c r="D5172">
        <v>70</v>
      </c>
      <c r="E5172">
        <v>0</v>
      </c>
      <c r="F5172">
        <v>0</v>
      </c>
      <c r="G5172">
        <v>2</v>
      </c>
      <c r="H5172" t="s">
        <v>12631</v>
      </c>
      <c r="I5172">
        <v>526.6875</v>
      </c>
      <c r="J5172" s="3">
        <f t="shared" si="80"/>
        <v>43746.899882106482</v>
      </c>
    </row>
    <row r="5173" spans="1:10" x14ac:dyDescent="0.25">
      <c r="A5173" s="1" t="s">
        <v>5172</v>
      </c>
      <c r="B5173">
        <v>393.75</v>
      </c>
      <c r="C5173">
        <v>20.584240000000001</v>
      </c>
      <c r="D5173">
        <v>70</v>
      </c>
      <c r="E5173">
        <v>0</v>
      </c>
      <c r="F5173">
        <v>0</v>
      </c>
      <c r="G5173">
        <v>11</v>
      </c>
      <c r="H5173" t="s">
        <v>12632</v>
      </c>
      <c r="I5173">
        <v>526.6875</v>
      </c>
      <c r="J5173" s="3">
        <f t="shared" si="80"/>
        <v>43746.899953749999</v>
      </c>
    </row>
    <row r="5174" spans="1:10" x14ac:dyDescent="0.25">
      <c r="A5174" s="1" t="s">
        <v>5173</v>
      </c>
      <c r="B5174">
        <v>415.625</v>
      </c>
      <c r="C5174">
        <v>20.584240000000001</v>
      </c>
      <c r="D5174">
        <v>71</v>
      </c>
      <c r="E5174">
        <v>0</v>
      </c>
      <c r="F5174">
        <v>0</v>
      </c>
      <c r="G5174">
        <v>13</v>
      </c>
      <c r="H5174" t="s">
        <v>12633</v>
      </c>
      <c r="I5174">
        <v>533.25</v>
      </c>
      <c r="J5174" s="3">
        <f t="shared" si="80"/>
        <v>43746.900025636576</v>
      </c>
    </row>
    <row r="5175" spans="1:10" x14ac:dyDescent="0.25">
      <c r="A5175" s="1" t="s">
        <v>5174</v>
      </c>
      <c r="B5175">
        <v>393.75</v>
      </c>
      <c r="C5175">
        <v>20.584240000000001</v>
      </c>
      <c r="D5175">
        <v>71</v>
      </c>
      <c r="E5175">
        <v>0</v>
      </c>
      <c r="F5175">
        <v>0</v>
      </c>
      <c r="G5175">
        <v>7</v>
      </c>
      <c r="H5175" t="s">
        <v>12634</v>
      </c>
      <c r="I5175">
        <v>526.6875</v>
      </c>
      <c r="J5175" s="3">
        <f t="shared" si="80"/>
        <v>43746.900096701385</v>
      </c>
    </row>
    <row r="5176" spans="1:10" x14ac:dyDescent="0.25">
      <c r="A5176" s="1" t="s">
        <v>5175</v>
      </c>
      <c r="B5176">
        <v>393.75</v>
      </c>
      <c r="C5176">
        <v>20.478950000000001</v>
      </c>
      <c r="D5176">
        <v>68</v>
      </c>
      <c r="E5176">
        <v>0</v>
      </c>
      <c r="F5176">
        <v>0</v>
      </c>
      <c r="G5176">
        <v>1</v>
      </c>
      <c r="H5176" t="s">
        <v>12635</v>
      </c>
      <c r="I5176">
        <v>526.5</v>
      </c>
      <c r="J5176" s="3">
        <f t="shared" si="80"/>
        <v>43746.900180358796</v>
      </c>
    </row>
    <row r="5177" spans="1:10" x14ac:dyDescent="0.25">
      <c r="A5177" s="1" t="s">
        <v>5176</v>
      </c>
      <c r="B5177">
        <v>428.125</v>
      </c>
      <c r="C5177">
        <v>20.531590000000001</v>
      </c>
      <c r="D5177">
        <v>69</v>
      </c>
      <c r="E5177">
        <v>0</v>
      </c>
      <c r="F5177">
        <v>0</v>
      </c>
      <c r="G5177">
        <v>7</v>
      </c>
      <c r="H5177" t="s">
        <v>12636</v>
      </c>
      <c r="I5177">
        <v>537.9375</v>
      </c>
      <c r="J5177" s="3">
        <f t="shared" si="80"/>
        <v>43746.900263923606</v>
      </c>
    </row>
    <row r="5178" spans="1:10" x14ac:dyDescent="0.25">
      <c r="A5178" s="1" t="s">
        <v>5177</v>
      </c>
      <c r="B5178">
        <v>393.75</v>
      </c>
      <c r="C5178">
        <v>20.531590000000001</v>
      </c>
      <c r="D5178">
        <v>69</v>
      </c>
      <c r="E5178">
        <v>0</v>
      </c>
      <c r="F5178">
        <v>0</v>
      </c>
      <c r="G5178">
        <v>6</v>
      </c>
      <c r="H5178" t="s">
        <v>12637</v>
      </c>
      <c r="I5178">
        <v>526.6875</v>
      </c>
      <c r="J5178" s="3">
        <f t="shared" si="80"/>
        <v>43746.900358831015</v>
      </c>
    </row>
    <row r="5179" spans="1:10" x14ac:dyDescent="0.25">
      <c r="A5179" s="1" t="s">
        <v>5178</v>
      </c>
      <c r="B5179">
        <v>412.5</v>
      </c>
      <c r="C5179">
        <v>20.531590000000001</v>
      </c>
      <c r="D5179">
        <v>69</v>
      </c>
      <c r="E5179">
        <v>0</v>
      </c>
      <c r="F5179">
        <v>0</v>
      </c>
      <c r="G5179">
        <v>4</v>
      </c>
      <c r="H5179" t="s">
        <v>12638</v>
      </c>
      <c r="I5179">
        <v>532.3125</v>
      </c>
      <c r="J5179" s="3">
        <f t="shared" si="80"/>
        <v>43746.900442754624</v>
      </c>
    </row>
    <row r="5180" spans="1:10" x14ac:dyDescent="0.25">
      <c r="A5180" s="1" t="s">
        <v>5179</v>
      </c>
      <c r="B5180">
        <v>393.75</v>
      </c>
      <c r="C5180">
        <v>20.531590000000001</v>
      </c>
      <c r="D5180">
        <v>68</v>
      </c>
      <c r="E5180">
        <v>0</v>
      </c>
      <c r="F5180">
        <v>0</v>
      </c>
      <c r="G5180">
        <v>9</v>
      </c>
      <c r="H5180" t="s">
        <v>12639</v>
      </c>
      <c r="I5180">
        <v>526.5</v>
      </c>
      <c r="J5180" s="3">
        <f t="shared" si="80"/>
        <v>43746.900526192127</v>
      </c>
    </row>
    <row r="5181" spans="1:10" x14ac:dyDescent="0.25">
      <c r="A5181" s="1" t="s">
        <v>5180</v>
      </c>
      <c r="B5181">
        <v>393.75</v>
      </c>
      <c r="C5181">
        <v>20.478950000000001</v>
      </c>
      <c r="D5181">
        <v>69</v>
      </c>
      <c r="E5181">
        <v>0</v>
      </c>
      <c r="F5181">
        <v>0</v>
      </c>
      <c r="G5181">
        <v>13</v>
      </c>
      <c r="H5181" t="s">
        <v>12640</v>
      </c>
      <c r="I5181">
        <v>526.5</v>
      </c>
      <c r="J5181" s="3">
        <f t="shared" si="80"/>
        <v>43746.900598055552</v>
      </c>
    </row>
    <row r="5182" spans="1:10" x14ac:dyDescent="0.25">
      <c r="A5182" s="1" t="s">
        <v>5181</v>
      </c>
      <c r="B5182">
        <v>393.75</v>
      </c>
      <c r="C5182">
        <v>20.531590000000001</v>
      </c>
      <c r="D5182">
        <v>69</v>
      </c>
      <c r="E5182">
        <v>0</v>
      </c>
      <c r="F5182">
        <v>0</v>
      </c>
      <c r="G5182">
        <v>0</v>
      </c>
      <c r="H5182" t="s">
        <v>12641</v>
      </c>
      <c r="I5182">
        <v>526.6875</v>
      </c>
      <c r="J5182" s="3">
        <f t="shared" si="80"/>
        <v>43746.900669363422</v>
      </c>
    </row>
    <row r="5183" spans="1:10" x14ac:dyDescent="0.25">
      <c r="A5183" s="1" t="s">
        <v>5182</v>
      </c>
      <c r="B5183">
        <v>393.75</v>
      </c>
      <c r="C5183">
        <v>20.531590000000001</v>
      </c>
      <c r="D5183">
        <v>71</v>
      </c>
      <c r="E5183">
        <v>0</v>
      </c>
      <c r="F5183">
        <v>0</v>
      </c>
      <c r="G5183">
        <v>10</v>
      </c>
      <c r="H5183" t="s">
        <v>12642</v>
      </c>
      <c r="I5183">
        <v>526.6875</v>
      </c>
      <c r="J5183" s="3">
        <f t="shared" si="80"/>
        <v>43746.900752835645</v>
      </c>
    </row>
    <row r="5184" spans="1:10" x14ac:dyDescent="0.25">
      <c r="A5184" s="1" t="s">
        <v>5183</v>
      </c>
      <c r="B5184">
        <v>393.75</v>
      </c>
      <c r="C5184">
        <v>20.531590000000001</v>
      </c>
      <c r="D5184">
        <v>71</v>
      </c>
      <c r="E5184">
        <v>0</v>
      </c>
      <c r="F5184">
        <v>0</v>
      </c>
      <c r="G5184">
        <v>15</v>
      </c>
      <c r="H5184" t="s">
        <v>12643</v>
      </c>
      <c r="I5184">
        <v>526.6875</v>
      </c>
      <c r="J5184" s="3">
        <f t="shared" si="80"/>
        <v>43746.900824456017</v>
      </c>
    </row>
    <row r="5185" spans="1:10" x14ac:dyDescent="0.25">
      <c r="A5185" s="1" t="s">
        <v>5184</v>
      </c>
      <c r="B5185">
        <v>412.5</v>
      </c>
      <c r="C5185">
        <v>20.478950000000001</v>
      </c>
      <c r="D5185">
        <v>72</v>
      </c>
      <c r="E5185">
        <v>0</v>
      </c>
      <c r="F5185">
        <v>0</v>
      </c>
      <c r="G5185">
        <v>8</v>
      </c>
      <c r="H5185" t="s">
        <v>12644</v>
      </c>
      <c r="I5185">
        <v>532.3125</v>
      </c>
      <c r="J5185" s="3">
        <f t="shared" si="80"/>
        <v>43746.900907905088</v>
      </c>
    </row>
    <row r="5186" spans="1:10" x14ac:dyDescent="0.25">
      <c r="A5186" s="1" t="s">
        <v>5185</v>
      </c>
      <c r="B5186">
        <v>393.75</v>
      </c>
      <c r="C5186">
        <v>20.478950000000001</v>
      </c>
      <c r="D5186">
        <v>71</v>
      </c>
      <c r="E5186">
        <v>0</v>
      </c>
      <c r="F5186">
        <v>0</v>
      </c>
      <c r="G5186">
        <v>1</v>
      </c>
      <c r="H5186" t="s">
        <v>12645</v>
      </c>
      <c r="I5186">
        <v>526.6875</v>
      </c>
      <c r="J5186" s="3">
        <f t="shared" si="80"/>
        <v>43746.900991377312</v>
      </c>
    </row>
    <row r="5187" spans="1:10" x14ac:dyDescent="0.25">
      <c r="A5187" s="1" t="s">
        <v>5186</v>
      </c>
      <c r="B5187">
        <v>393.75</v>
      </c>
      <c r="C5187">
        <v>20.478950000000001</v>
      </c>
      <c r="D5187">
        <v>70</v>
      </c>
      <c r="E5187">
        <v>0</v>
      </c>
      <c r="F5187">
        <v>0</v>
      </c>
      <c r="G5187">
        <v>4</v>
      </c>
      <c r="H5187" t="s">
        <v>12646</v>
      </c>
      <c r="I5187">
        <v>526.5</v>
      </c>
      <c r="J5187" s="3">
        <f t="shared" ref="J5187:J5250" si="81">(H5187/86400000)+25569+(7/24)</f>
        <v>43746.901075034715</v>
      </c>
    </row>
    <row r="5188" spans="1:10" x14ac:dyDescent="0.25">
      <c r="A5188" s="1" t="s">
        <v>5187</v>
      </c>
      <c r="B5188">
        <v>393.75</v>
      </c>
      <c r="C5188">
        <v>20.531590000000001</v>
      </c>
      <c r="D5188">
        <v>70</v>
      </c>
      <c r="E5188">
        <v>0</v>
      </c>
      <c r="F5188">
        <v>0</v>
      </c>
      <c r="G5188">
        <v>13</v>
      </c>
      <c r="H5188" t="s">
        <v>12647</v>
      </c>
      <c r="I5188">
        <v>526.6875</v>
      </c>
      <c r="J5188" s="3">
        <f t="shared" si="81"/>
        <v>43746.901146458331</v>
      </c>
    </row>
    <row r="5189" spans="1:10" x14ac:dyDescent="0.25">
      <c r="A5189" s="1" t="s">
        <v>5188</v>
      </c>
      <c r="B5189">
        <v>393.75</v>
      </c>
      <c r="C5189">
        <v>20.531590000000001</v>
      </c>
      <c r="D5189">
        <v>71</v>
      </c>
      <c r="E5189">
        <v>0</v>
      </c>
      <c r="F5189">
        <v>0</v>
      </c>
      <c r="G5189">
        <v>7</v>
      </c>
      <c r="H5189" t="s">
        <v>12648</v>
      </c>
      <c r="I5189">
        <v>526.6875</v>
      </c>
      <c r="J5189" s="3">
        <f t="shared" si="81"/>
        <v>43746.901230011572</v>
      </c>
    </row>
    <row r="5190" spans="1:10" x14ac:dyDescent="0.25">
      <c r="A5190" s="1" t="s">
        <v>5189</v>
      </c>
      <c r="B5190">
        <v>412.5</v>
      </c>
      <c r="C5190">
        <v>20.531590000000001</v>
      </c>
      <c r="D5190">
        <v>70</v>
      </c>
      <c r="E5190">
        <v>0</v>
      </c>
      <c r="F5190">
        <v>0</v>
      </c>
      <c r="G5190">
        <v>9</v>
      </c>
      <c r="H5190" t="s">
        <v>12649</v>
      </c>
      <c r="I5190">
        <v>532.5</v>
      </c>
      <c r="J5190" s="3">
        <f t="shared" si="81"/>
        <v>43746.901313472219</v>
      </c>
    </row>
    <row r="5191" spans="1:10" x14ac:dyDescent="0.25">
      <c r="A5191" s="1" t="s">
        <v>5190</v>
      </c>
      <c r="B5191">
        <v>393.75</v>
      </c>
      <c r="C5191">
        <v>20.478950000000001</v>
      </c>
      <c r="D5191">
        <v>70</v>
      </c>
      <c r="E5191">
        <v>0</v>
      </c>
      <c r="F5191">
        <v>0</v>
      </c>
      <c r="G5191">
        <v>5</v>
      </c>
      <c r="H5191" t="s">
        <v>12650</v>
      </c>
      <c r="I5191">
        <v>526.6875</v>
      </c>
      <c r="J5191" s="3">
        <f t="shared" si="81"/>
        <v>43746.901396967594</v>
      </c>
    </row>
    <row r="5192" spans="1:10" x14ac:dyDescent="0.25">
      <c r="A5192" s="1" t="s">
        <v>5191</v>
      </c>
      <c r="B5192">
        <v>393.75</v>
      </c>
      <c r="C5192">
        <v>20.531590000000001</v>
      </c>
      <c r="D5192">
        <v>69</v>
      </c>
      <c r="E5192">
        <v>0</v>
      </c>
      <c r="F5192">
        <v>0</v>
      </c>
      <c r="G5192">
        <v>6</v>
      </c>
      <c r="H5192" t="s">
        <v>12651</v>
      </c>
      <c r="I5192">
        <v>526.5</v>
      </c>
      <c r="J5192" s="3">
        <f t="shared" si="81"/>
        <v>43746.901468564807</v>
      </c>
    </row>
    <row r="5193" spans="1:10" x14ac:dyDescent="0.25">
      <c r="A5193" s="1" t="s">
        <v>5192</v>
      </c>
      <c r="B5193">
        <v>412.5</v>
      </c>
      <c r="C5193">
        <v>20.531590000000001</v>
      </c>
      <c r="D5193">
        <v>69</v>
      </c>
      <c r="E5193">
        <v>0</v>
      </c>
      <c r="F5193">
        <v>0</v>
      </c>
      <c r="G5193">
        <v>2</v>
      </c>
      <c r="H5193" t="s">
        <v>12652</v>
      </c>
      <c r="I5193">
        <v>532.125</v>
      </c>
      <c r="J5193" s="3">
        <f t="shared" si="81"/>
        <v>43746.901540092593</v>
      </c>
    </row>
    <row r="5194" spans="1:10" x14ac:dyDescent="0.25">
      <c r="A5194" s="1" t="s">
        <v>5193</v>
      </c>
      <c r="B5194">
        <v>393.75</v>
      </c>
      <c r="C5194">
        <v>20.531590000000001</v>
      </c>
      <c r="D5194">
        <v>69</v>
      </c>
      <c r="E5194">
        <v>0</v>
      </c>
      <c r="F5194">
        <v>0</v>
      </c>
      <c r="G5194">
        <v>9</v>
      </c>
      <c r="H5194" t="s">
        <v>12653</v>
      </c>
      <c r="I5194">
        <v>526.5</v>
      </c>
      <c r="J5194" s="3">
        <f t="shared" si="81"/>
        <v>43746.901611493049</v>
      </c>
    </row>
    <row r="5195" spans="1:10" x14ac:dyDescent="0.25">
      <c r="A5195" s="1" t="s">
        <v>5194</v>
      </c>
      <c r="B5195">
        <v>393.75</v>
      </c>
      <c r="C5195">
        <v>20.531590000000001</v>
      </c>
      <c r="D5195">
        <v>69</v>
      </c>
      <c r="E5195">
        <v>0</v>
      </c>
      <c r="F5195">
        <v>0</v>
      </c>
      <c r="G5195">
        <v>6</v>
      </c>
      <c r="H5195" t="s">
        <v>12654</v>
      </c>
      <c r="I5195">
        <v>526.6875</v>
      </c>
      <c r="J5195" s="3">
        <f t="shared" si="81"/>
        <v>43746.901683263888</v>
      </c>
    </row>
    <row r="5196" spans="1:10" x14ac:dyDescent="0.25">
      <c r="A5196" s="1" t="s">
        <v>5195</v>
      </c>
      <c r="B5196">
        <v>393.75</v>
      </c>
      <c r="C5196">
        <v>20.531590000000001</v>
      </c>
      <c r="D5196">
        <v>70</v>
      </c>
      <c r="E5196">
        <v>0</v>
      </c>
      <c r="F5196">
        <v>0</v>
      </c>
      <c r="G5196">
        <v>14</v>
      </c>
      <c r="H5196" t="s">
        <v>12655</v>
      </c>
      <c r="I5196">
        <v>526.5</v>
      </c>
      <c r="J5196" s="3">
        <f t="shared" si="81"/>
        <v>43746.90175478009</v>
      </c>
    </row>
    <row r="5197" spans="1:10" x14ac:dyDescent="0.25">
      <c r="A5197" s="1" t="s">
        <v>5196</v>
      </c>
      <c r="B5197">
        <v>412.5</v>
      </c>
      <c r="C5197">
        <v>20.478950000000001</v>
      </c>
      <c r="D5197">
        <v>69</v>
      </c>
      <c r="E5197">
        <v>0</v>
      </c>
      <c r="F5197">
        <v>0</v>
      </c>
      <c r="G5197">
        <v>7</v>
      </c>
      <c r="H5197" t="s">
        <v>12656</v>
      </c>
      <c r="I5197">
        <v>532.125</v>
      </c>
      <c r="J5197" s="3">
        <f t="shared" si="81"/>
        <v>43746.901838009253</v>
      </c>
    </row>
    <row r="5198" spans="1:10" x14ac:dyDescent="0.25">
      <c r="A5198" s="1" t="s">
        <v>5197</v>
      </c>
      <c r="B5198">
        <v>393.75</v>
      </c>
      <c r="C5198">
        <v>20.531590000000001</v>
      </c>
      <c r="D5198">
        <v>69</v>
      </c>
      <c r="E5198">
        <v>0</v>
      </c>
      <c r="F5198">
        <v>0</v>
      </c>
      <c r="G5198">
        <v>0</v>
      </c>
      <c r="H5198" t="s">
        <v>12657</v>
      </c>
      <c r="I5198">
        <v>526.6875</v>
      </c>
      <c r="J5198" s="3">
        <f t="shared" si="81"/>
        <v>43746.901922523146</v>
      </c>
    </row>
    <row r="5199" spans="1:10" x14ac:dyDescent="0.25">
      <c r="A5199" s="1" t="s">
        <v>5198</v>
      </c>
      <c r="B5199">
        <v>393.75</v>
      </c>
      <c r="C5199">
        <v>20.531590000000001</v>
      </c>
      <c r="D5199">
        <v>69</v>
      </c>
      <c r="E5199">
        <v>0</v>
      </c>
      <c r="F5199">
        <v>0</v>
      </c>
      <c r="G5199">
        <v>2</v>
      </c>
      <c r="H5199" t="s">
        <v>12658</v>
      </c>
      <c r="I5199">
        <v>526.6875</v>
      </c>
      <c r="J5199" s="3">
        <f t="shared" si="81"/>
        <v>43746.901993101848</v>
      </c>
    </row>
    <row r="5200" spans="1:10" x14ac:dyDescent="0.25">
      <c r="A5200" s="1" t="s">
        <v>5199</v>
      </c>
      <c r="B5200">
        <v>393.75</v>
      </c>
      <c r="C5200">
        <v>20.531590000000001</v>
      </c>
      <c r="D5200">
        <v>67</v>
      </c>
      <c r="E5200">
        <v>0</v>
      </c>
      <c r="F5200">
        <v>0</v>
      </c>
      <c r="G5200">
        <v>5</v>
      </c>
      <c r="H5200" t="s">
        <v>12659</v>
      </c>
      <c r="I5200">
        <v>526.6875</v>
      </c>
      <c r="J5200" s="3">
        <f t="shared" si="81"/>
        <v>43746.902064988426</v>
      </c>
    </row>
    <row r="5201" spans="1:10" x14ac:dyDescent="0.25">
      <c r="A5201" s="1" t="s">
        <v>5200</v>
      </c>
      <c r="B5201">
        <v>393.75</v>
      </c>
      <c r="C5201">
        <v>20.531590000000001</v>
      </c>
      <c r="D5201">
        <v>68</v>
      </c>
      <c r="E5201">
        <v>0</v>
      </c>
      <c r="F5201">
        <v>0</v>
      </c>
      <c r="G5201">
        <v>12</v>
      </c>
      <c r="H5201" t="s">
        <v>12660</v>
      </c>
      <c r="I5201">
        <v>526.6875</v>
      </c>
      <c r="J5201" s="3">
        <f t="shared" si="81"/>
        <v>43746.902136539349</v>
      </c>
    </row>
    <row r="5202" spans="1:10" x14ac:dyDescent="0.25">
      <c r="A5202" s="1" t="s">
        <v>5201</v>
      </c>
      <c r="B5202">
        <v>393.75</v>
      </c>
      <c r="C5202">
        <v>20.531590000000001</v>
      </c>
      <c r="D5202">
        <v>68</v>
      </c>
      <c r="E5202">
        <v>0</v>
      </c>
      <c r="F5202">
        <v>0</v>
      </c>
      <c r="G5202">
        <v>7</v>
      </c>
      <c r="H5202" t="s">
        <v>12661</v>
      </c>
      <c r="I5202">
        <v>526.6875</v>
      </c>
      <c r="J5202" s="3">
        <f t="shared" si="81"/>
        <v>43746.902207800922</v>
      </c>
    </row>
    <row r="5203" spans="1:10" x14ac:dyDescent="0.25">
      <c r="A5203" s="1" t="s">
        <v>5202</v>
      </c>
      <c r="B5203">
        <v>393.75</v>
      </c>
      <c r="C5203">
        <v>20.478950000000001</v>
      </c>
      <c r="D5203">
        <v>69</v>
      </c>
      <c r="E5203">
        <v>0</v>
      </c>
      <c r="F5203">
        <v>0</v>
      </c>
      <c r="G5203">
        <v>8</v>
      </c>
      <c r="H5203" t="s">
        <v>12662</v>
      </c>
      <c r="I5203">
        <v>526.5</v>
      </c>
      <c r="J5203" s="3">
        <f t="shared" si="81"/>
        <v>43746.902279675924</v>
      </c>
    </row>
    <row r="5204" spans="1:10" x14ac:dyDescent="0.25">
      <c r="A5204" s="1" t="s">
        <v>5203</v>
      </c>
      <c r="B5204">
        <v>415.625</v>
      </c>
      <c r="C5204">
        <v>20.531590000000001</v>
      </c>
      <c r="D5204">
        <v>68</v>
      </c>
      <c r="E5204">
        <v>0</v>
      </c>
      <c r="F5204">
        <v>0</v>
      </c>
      <c r="G5204">
        <v>8</v>
      </c>
      <c r="H5204" t="s">
        <v>12663</v>
      </c>
      <c r="I5204">
        <v>533.4375</v>
      </c>
      <c r="J5204" s="3">
        <f t="shared" si="81"/>
        <v>43746.902351226854</v>
      </c>
    </row>
    <row r="5205" spans="1:10" x14ac:dyDescent="0.25">
      <c r="A5205" s="1" t="s">
        <v>5204</v>
      </c>
      <c r="B5205">
        <v>393.75</v>
      </c>
      <c r="C5205">
        <v>20.584240000000001</v>
      </c>
      <c r="D5205">
        <v>69</v>
      </c>
      <c r="E5205">
        <v>0</v>
      </c>
      <c r="F5205">
        <v>0</v>
      </c>
      <c r="G5205">
        <v>7</v>
      </c>
      <c r="H5205" t="s">
        <v>12664</v>
      </c>
      <c r="I5205">
        <v>526.6875</v>
      </c>
      <c r="J5205" s="3">
        <f t="shared" si="81"/>
        <v>43746.902434421288</v>
      </c>
    </row>
    <row r="5206" spans="1:10" x14ac:dyDescent="0.25">
      <c r="A5206" s="1" t="s">
        <v>5205</v>
      </c>
      <c r="B5206">
        <v>393.75</v>
      </c>
      <c r="C5206">
        <v>20.584240000000001</v>
      </c>
      <c r="D5206">
        <v>69</v>
      </c>
      <c r="E5206">
        <v>0</v>
      </c>
      <c r="F5206">
        <v>0</v>
      </c>
      <c r="G5206">
        <v>9</v>
      </c>
      <c r="H5206" t="s">
        <v>12665</v>
      </c>
      <c r="I5206">
        <v>526.6875</v>
      </c>
      <c r="J5206" s="3">
        <f t="shared" si="81"/>
        <v>43746.902509641201</v>
      </c>
    </row>
    <row r="5207" spans="1:10" x14ac:dyDescent="0.25">
      <c r="A5207" s="1" t="s">
        <v>5206</v>
      </c>
      <c r="B5207">
        <v>412.5</v>
      </c>
      <c r="C5207">
        <v>20.584240000000001</v>
      </c>
      <c r="D5207">
        <v>70</v>
      </c>
      <c r="E5207">
        <v>0</v>
      </c>
      <c r="F5207">
        <v>0</v>
      </c>
      <c r="G5207">
        <v>5</v>
      </c>
      <c r="H5207" t="s">
        <v>12666</v>
      </c>
      <c r="I5207">
        <v>532.6875</v>
      </c>
      <c r="J5207" s="3">
        <f t="shared" si="81"/>
        <v>43746.902589872683</v>
      </c>
    </row>
    <row r="5208" spans="1:10" x14ac:dyDescent="0.25">
      <c r="A5208" s="1" t="s">
        <v>5207</v>
      </c>
      <c r="B5208">
        <v>393.75</v>
      </c>
      <c r="C5208">
        <v>20.531590000000001</v>
      </c>
      <c r="D5208">
        <v>67</v>
      </c>
      <c r="E5208">
        <v>0</v>
      </c>
      <c r="F5208">
        <v>0</v>
      </c>
      <c r="G5208">
        <v>15</v>
      </c>
      <c r="H5208" t="s">
        <v>12667</v>
      </c>
      <c r="I5208">
        <v>526.6875</v>
      </c>
      <c r="J5208" s="3">
        <f t="shared" si="81"/>
        <v>43746.90267333333</v>
      </c>
    </row>
    <row r="5209" spans="1:10" x14ac:dyDescent="0.25">
      <c r="A5209" s="1" t="s">
        <v>5208</v>
      </c>
      <c r="B5209">
        <v>393.75</v>
      </c>
      <c r="C5209">
        <v>20.531590000000001</v>
      </c>
      <c r="D5209">
        <v>67</v>
      </c>
      <c r="E5209">
        <v>0</v>
      </c>
      <c r="F5209">
        <v>0</v>
      </c>
      <c r="G5209">
        <v>0</v>
      </c>
      <c r="H5209" t="s">
        <v>12668</v>
      </c>
      <c r="I5209">
        <v>526.6875</v>
      </c>
      <c r="J5209" s="3">
        <f t="shared" si="81"/>
        <v>43746.902756562493</v>
      </c>
    </row>
    <row r="5210" spans="1:10" x14ac:dyDescent="0.25">
      <c r="A5210" s="1" t="s">
        <v>5209</v>
      </c>
      <c r="B5210">
        <v>393.75</v>
      </c>
      <c r="C5210">
        <v>20.531590000000001</v>
      </c>
      <c r="D5210">
        <v>66</v>
      </c>
      <c r="E5210">
        <v>0</v>
      </c>
      <c r="F5210">
        <v>0</v>
      </c>
      <c r="G5210">
        <v>0</v>
      </c>
      <c r="H5210" t="s">
        <v>12669</v>
      </c>
      <c r="I5210">
        <v>526.6875</v>
      </c>
      <c r="J5210" s="3">
        <f t="shared" si="81"/>
        <v>43746.902828287035</v>
      </c>
    </row>
    <row r="5211" spans="1:10" x14ac:dyDescent="0.25">
      <c r="A5211" s="1" t="s">
        <v>5210</v>
      </c>
      <c r="B5211">
        <v>393.75</v>
      </c>
      <c r="C5211">
        <v>20.531590000000001</v>
      </c>
      <c r="D5211">
        <v>66</v>
      </c>
      <c r="E5211">
        <v>0</v>
      </c>
      <c r="F5211">
        <v>0</v>
      </c>
      <c r="G5211">
        <v>1</v>
      </c>
      <c r="H5211" t="s">
        <v>12670</v>
      </c>
      <c r="I5211">
        <v>526.6875</v>
      </c>
      <c r="J5211" s="3">
        <f t="shared" si="81"/>
        <v>43746.902911863428</v>
      </c>
    </row>
    <row r="5212" spans="1:10" x14ac:dyDescent="0.25">
      <c r="A5212" s="1" t="s">
        <v>5211</v>
      </c>
      <c r="B5212">
        <v>393.75</v>
      </c>
      <c r="C5212">
        <v>20.531590000000001</v>
      </c>
      <c r="D5212">
        <v>67</v>
      </c>
      <c r="E5212">
        <v>0</v>
      </c>
      <c r="F5212">
        <v>0</v>
      </c>
      <c r="G5212">
        <v>3</v>
      </c>
      <c r="H5212" t="s">
        <v>12671</v>
      </c>
      <c r="I5212">
        <v>526.6875</v>
      </c>
      <c r="J5212" s="3">
        <f t="shared" si="81"/>
        <v>43746.90298337963</v>
      </c>
    </row>
    <row r="5213" spans="1:10" x14ac:dyDescent="0.25">
      <c r="A5213" s="1" t="s">
        <v>5212</v>
      </c>
      <c r="B5213">
        <v>393.75</v>
      </c>
      <c r="C5213">
        <v>20.584240000000001</v>
      </c>
      <c r="D5213">
        <v>67</v>
      </c>
      <c r="E5213">
        <v>0</v>
      </c>
      <c r="F5213">
        <v>0</v>
      </c>
      <c r="G5213">
        <v>18</v>
      </c>
      <c r="H5213" t="s">
        <v>12672</v>
      </c>
      <c r="I5213">
        <v>526.6875</v>
      </c>
      <c r="J5213" s="3">
        <f t="shared" si="81"/>
        <v>43746.903054930553</v>
      </c>
    </row>
    <row r="5214" spans="1:10" x14ac:dyDescent="0.25">
      <c r="A5214" s="1" t="s">
        <v>5213</v>
      </c>
      <c r="B5214">
        <v>393.75</v>
      </c>
      <c r="C5214">
        <v>20.531590000000001</v>
      </c>
      <c r="D5214">
        <v>63</v>
      </c>
      <c r="E5214">
        <v>0</v>
      </c>
      <c r="F5214">
        <v>0</v>
      </c>
      <c r="G5214">
        <v>14</v>
      </c>
      <c r="H5214" t="s">
        <v>12673</v>
      </c>
      <c r="I5214">
        <v>526.6875</v>
      </c>
      <c r="J5214" s="3">
        <f t="shared" si="81"/>
        <v>43746.903138020833</v>
      </c>
    </row>
    <row r="5215" spans="1:10" x14ac:dyDescent="0.25">
      <c r="A5215" s="1" t="s">
        <v>5214</v>
      </c>
      <c r="B5215">
        <v>393.75</v>
      </c>
      <c r="C5215">
        <v>20.584240000000001</v>
      </c>
      <c r="D5215">
        <v>63</v>
      </c>
      <c r="E5215">
        <v>0</v>
      </c>
      <c r="F5215">
        <v>0</v>
      </c>
      <c r="G5215">
        <v>5</v>
      </c>
      <c r="H5215" t="s">
        <v>12674</v>
      </c>
      <c r="I5215">
        <v>526.5</v>
      </c>
      <c r="J5215" s="3">
        <f t="shared" si="81"/>
        <v>43746.903210034718</v>
      </c>
    </row>
    <row r="5216" spans="1:10" x14ac:dyDescent="0.25">
      <c r="A5216" s="1" t="s">
        <v>5215</v>
      </c>
      <c r="B5216">
        <v>412.5</v>
      </c>
      <c r="C5216">
        <v>20.531590000000001</v>
      </c>
      <c r="D5216">
        <v>64</v>
      </c>
      <c r="E5216">
        <v>0</v>
      </c>
      <c r="F5216">
        <v>0</v>
      </c>
      <c r="G5216">
        <v>10</v>
      </c>
      <c r="H5216" t="s">
        <v>12675</v>
      </c>
      <c r="I5216">
        <v>532.3125</v>
      </c>
      <c r="J5216" s="3">
        <f t="shared" si="81"/>
        <v>43746.90329357639</v>
      </c>
    </row>
    <row r="5217" spans="1:10" x14ac:dyDescent="0.25">
      <c r="A5217" s="1" t="s">
        <v>5216</v>
      </c>
      <c r="B5217">
        <v>393.75</v>
      </c>
      <c r="C5217">
        <v>20.584240000000001</v>
      </c>
      <c r="D5217">
        <v>66</v>
      </c>
      <c r="E5217">
        <v>0</v>
      </c>
      <c r="F5217">
        <v>0</v>
      </c>
      <c r="G5217">
        <v>2</v>
      </c>
      <c r="H5217" t="s">
        <v>12676</v>
      </c>
      <c r="I5217">
        <v>526.6875</v>
      </c>
      <c r="J5217" s="3">
        <f t="shared" si="81"/>
        <v>43746.903366979161</v>
      </c>
    </row>
    <row r="5218" spans="1:10" x14ac:dyDescent="0.25">
      <c r="A5218" s="1" t="s">
        <v>5217</v>
      </c>
      <c r="B5218">
        <v>393.75</v>
      </c>
      <c r="C5218">
        <v>20.531590000000001</v>
      </c>
      <c r="D5218">
        <v>66</v>
      </c>
      <c r="E5218">
        <v>0</v>
      </c>
      <c r="F5218">
        <v>0</v>
      </c>
      <c r="G5218">
        <v>4</v>
      </c>
      <c r="H5218" t="s">
        <v>12677</v>
      </c>
      <c r="I5218">
        <v>526.6875</v>
      </c>
      <c r="J5218" s="3">
        <f t="shared" si="81"/>
        <v>43746.903448564808</v>
      </c>
    </row>
    <row r="5219" spans="1:10" x14ac:dyDescent="0.25">
      <c r="A5219" s="1" t="s">
        <v>5218</v>
      </c>
      <c r="B5219">
        <v>393.75</v>
      </c>
      <c r="C5219">
        <v>20.531590000000001</v>
      </c>
      <c r="D5219">
        <v>66</v>
      </c>
      <c r="E5219">
        <v>0</v>
      </c>
      <c r="F5219">
        <v>0</v>
      </c>
      <c r="G5219">
        <v>3</v>
      </c>
      <c r="H5219" t="s">
        <v>12678</v>
      </c>
      <c r="I5219">
        <v>526.5</v>
      </c>
      <c r="J5219" s="3">
        <f t="shared" si="81"/>
        <v>43746.903519618056</v>
      </c>
    </row>
    <row r="5220" spans="1:10" x14ac:dyDescent="0.25">
      <c r="A5220" s="1" t="s">
        <v>5219</v>
      </c>
      <c r="B5220">
        <v>393.75</v>
      </c>
      <c r="C5220">
        <v>20.584240000000001</v>
      </c>
      <c r="D5220">
        <v>69</v>
      </c>
      <c r="E5220">
        <v>0</v>
      </c>
      <c r="F5220">
        <v>0</v>
      </c>
      <c r="G5220">
        <v>10</v>
      </c>
      <c r="H5220" t="s">
        <v>12679</v>
      </c>
      <c r="I5220">
        <v>526.5</v>
      </c>
      <c r="J5220" s="3">
        <f t="shared" si="81"/>
        <v>43746.903591736111</v>
      </c>
    </row>
    <row r="5221" spans="1:10" x14ac:dyDescent="0.25">
      <c r="A5221" s="1" t="s">
        <v>5220</v>
      </c>
      <c r="B5221">
        <v>393.75</v>
      </c>
      <c r="C5221">
        <v>20.531590000000001</v>
      </c>
      <c r="D5221">
        <v>72</v>
      </c>
      <c r="E5221">
        <v>0</v>
      </c>
      <c r="F5221">
        <v>0</v>
      </c>
      <c r="G5221">
        <v>0</v>
      </c>
      <c r="H5221" t="s">
        <v>12680</v>
      </c>
      <c r="I5221">
        <v>526.6875</v>
      </c>
      <c r="J5221" s="3">
        <f t="shared" si="81"/>
        <v>43746.903675069443</v>
      </c>
    </row>
    <row r="5222" spans="1:10" x14ac:dyDescent="0.25">
      <c r="A5222" s="1" t="s">
        <v>5221</v>
      </c>
      <c r="B5222">
        <v>412.5</v>
      </c>
      <c r="C5222">
        <v>20.584240000000001</v>
      </c>
      <c r="D5222">
        <v>72</v>
      </c>
      <c r="E5222">
        <v>0</v>
      </c>
      <c r="F5222">
        <v>0</v>
      </c>
      <c r="G5222">
        <v>10</v>
      </c>
      <c r="H5222" t="s">
        <v>12681</v>
      </c>
      <c r="I5222">
        <v>532.3125</v>
      </c>
      <c r="J5222" s="3">
        <f t="shared" si="81"/>
        <v>43746.903746701391</v>
      </c>
    </row>
    <row r="5223" spans="1:10" x14ac:dyDescent="0.25">
      <c r="A5223" s="1" t="s">
        <v>5222</v>
      </c>
      <c r="B5223">
        <v>393.75</v>
      </c>
      <c r="C5223">
        <v>20.478950000000001</v>
      </c>
      <c r="D5223">
        <v>68</v>
      </c>
      <c r="E5223">
        <v>0</v>
      </c>
      <c r="F5223">
        <v>0</v>
      </c>
      <c r="G5223">
        <v>5</v>
      </c>
      <c r="H5223" t="s">
        <v>12682</v>
      </c>
      <c r="I5223">
        <v>526.6875</v>
      </c>
      <c r="J5223" s="3">
        <f t="shared" si="81"/>
        <v>43746.903830254632</v>
      </c>
    </row>
    <row r="5224" spans="1:10" x14ac:dyDescent="0.25">
      <c r="A5224" s="1" t="s">
        <v>5223</v>
      </c>
      <c r="B5224">
        <v>393.75</v>
      </c>
      <c r="C5224">
        <v>20.531590000000001</v>
      </c>
      <c r="D5224">
        <v>68</v>
      </c>
      <c r="E5224">
        <v>0</v>
      </c>
      <c r="F5224">
        <v>0</v>
      </c>
      <c r="G5224">
        <v>9</v>
      </c>
      <c r="H5224" t="s">
        <v>12683</v>
      </c>
      <c r="I5224">
        <v>526.6875</v>
      </c>
      <c r="J5224" s="3">
        <f t="shared" si="81"/>
        <v>43746.9039018287</v>
      </c>
    </row>
    <row r="5225" spans="1:10" x14ac:dyDescent="0.25">
      <c r="A5225" s="1" t="s">
        <v>5224</v>
      </c>
      <c r="B5225">
        <v>393.75</v>
      </c>
      <c r="C5225">
        <v>20.531590000000001</v>
      </c>
      <c r="D5225">
        <v>68</v>
      </c>
      <c r="E5225">
        <v>0</v>
      </c>
      <c r="F5225">
        <v>0</v>
      </c>
      <c r="G5225">
        <v>9</v>
      </c>
      <c r="H5225" t="s">
        <v>12684</v>
      </c>
      <c r="I5225">
        <v>526.6875</v>
      </c>
      <c r="J5225" s="3">
        <f t="shared" si="81"/>
        <v>43746.903973333327</v>
      </c>
    </row>
    <row r="5226" spans="1:10" x14ac:dyDescent="0.25">
      <c r="A5226" s="1" t="s">
        <v>5225</v>
      </c>
      <c r="B5226">
        <v>393.75</v>
      </c>
      <c r="C5226">
        <v>20.531590000000001</v>
      </c>
      <c r="D5226">
        <v>68</v>
      </c>
      <c r="E5226">
        <v>0</v>
      </c>
      <c r="F5226">
        <v>0</v>
      </c>
      <c r="G5226">
        <v>3</v>
      </c>
      <c r="H5226" t="s">
        <v>12685</v>
      </c>
      <c r="I5226">
        <v>526.6875</v>
      </c>
      <c r="J5226" s="3">
        <f t="shared" si="81"/>
        <v>43746.904044849536</v>
      </c>
    </row>
    <row r="5227" spans="1:10" x14ac:dyDescent="0.25">
      <c r="A5227" s="1" t="s">
        <v>5226</v>
      </c>
      <c r="B5227">
        <v>393.75</v>
      </c>
      <c r="C5227">
        <v>20.584240000000001</v>
      </c>
      <c r="D5227">
        <v>66</v>
      </c>
      <c r="E5227">
        <v>0</v>
      </c>
      <c r="F5227">
        <v>0</v>
      </c>
      <c r="G5227">
        <v>11</v>
      </c>
      <c r="H5227" t="s">
        <v>12686</v>
      </c>
      <c r="I5227">
        <v>526.6875</v>
      </c>
      <c r="J5227" s="3">
        <f t="shared" si="81"/>
        <v>43746.904116620368</v>
      </c>
    </row>
    <row r="5228" spans="1:10" x14ac:dyDescent="0.25">
      <c r="A5228" s="1" t="s">
        <v>5227</v>
      </c>
      <c r="B5228">
        <v>393.75</v>
      </c>
      <c r="C5228">
        <v>20.531590000000001</v>
      </c>
      <c r="D5228">
        <v>71</v>
      </c>
      <c r="E5228">
        <v>0</v>
      </c>
      <c r="F5228">
        <v>0</v>
      </c>
      <c r="G5228">
        <v>9</v>
      </c>
      <c r="H5228" t="s">
        <v>12687</v>
      </c>
      <c r="I5228">
        <v>526.6875</v>
      </c>
      <c r="J5228" s="3">
        <f t="shared" si="81"/>
        <v>43746.904188333334</v>
      </c>
    </row>
    <row r="5229" spans="1:10" x14ac:dyDescent="0.25">
      <c r="A5229" s="1" t="s">
        <v>5228</v>
      </c>
      <c r="B5229">
        <v>393.75</v>
      </c>
      <c r="C5229">
        <v>20.531590000000001</v>
      </c>
      <c r="D5229">
        <v>73</v>
      </c>
      <c r="E5229">
        <v>0</v>
      </c>
      <c r="F5229">
        <v>0</v>
      </c>
      <c r="G5229">
        <v>17</v>
      </c>
      <c r="H5229" t="s">
        <v>12688</v>
      </c>
      <c r="I5229">
        <v>526.6875</v>
      </c>
      <c r="J5229" s="3">
        <f t="shared" si="81"/>
        <v>43746.904271354164</v>
      </c>
    </row>
    <row r="5230" spans="1:10" x14ac:dyDescent="0.25">
      <c r="A5230" s="1" t="s">
        <v>5229</v>
      </c>
      <c r="B5230">
        <v>393.75</v>
      </c>
      <c r="C5230">
        <v>20.531590000000001</v>
      </c>
      <c r="D5230">
        <v>73</v>
      </c>
      <c r="E5230">
        <v>0</v>
      </c>
      <c r="F5230">
        <v>0</v>
      </c>
      <c r="G5230">
        <v>4</v>
      </c>
      <c r="H5230" t="s">
        <v>12689</v>
      </c>
      <c r="I5230">
        <v>526.6875</v>
      </c>
      <c r="J5230" s="3">
        <f t="shared" si="81"/>
        <v>43746.904343113427</v>
      </c>
    </row>
    <row r="5231" spans="1:10" x14ac:dyDescent="0.25">
      <c r="A5231" s="1" t="s">
        <v>5230</v>
      </c>
      <c r="B5231">
        <v>393.75</v>
      </c>
      <c r="C5231">
        <v>20.584240000000001</v>
      </c>
      <c r="D5231">
        <v>71</v>
      </c>
      <c r="E5231">
        <v>0</v>
      </c>
      <c r="F5231">
        <v>0</v>
      </c>
      <c r="G5231">
        <v>6</v>
      </c>
      <c r="H5231" t="s">
        <v>12690</v>
      </c>
      <c r="I5231">
        <v>526.6875</v>
      </c>
      <c r="J5231" s="3">
        <f t="shared" si="81"/>
        <v>43746.904426898145</v>
      </c>
    </row>
    <row r="5232" spans="1:10" x14ac:dyDescent="0.25">
      <c r="A5232" s="1" t="s">
        <v>5231</v>
      </c>
      <c r="B5232">
        <v>393.75</v>
      </c>
      <c r="C5232">
        <v>20.531590000000001</v>
      </c>
      <c r="D5232">
        <v>66</v>
      </c>
      <c r="E5232">
        <v>0</v>
      </c>
      <c r="F5232">
        <v>0</v>
      </c>
      <c r="G5232">
        <v>2</v>
      </c>
      <c r="H5232" t="s">
        <v>12691</v>
      </c>
      <c r="I5232">
        <v>526.6875</v>
      </c>
      <c r="J5232" s="3">
        <f t="shared" si="81"/>
        <v>43746.904522268516</v>
      </c>
    </row>
    <row r="5233" spans="1:10" x14ac:dyDescent="0.25">
      <c r="A5233" s="1" t="s">
        <v>5232</v>
      </c>
      <c r="B5233">
        <v>393.75</v>
      </c>
      <c r="C5233">
        <v>20.531590000000001</v>
      </c>
      <c r="D5233">
        <v>65</v>
      </c>
      <c r="E5233">
        <v>0</v>
      </c>
      <c r="F5233">
        <v>0</v>
      </c>
      <c r="G5233">
        <v>5</v>
      </c>
      <c r="H5233" t="s">
        <v>12692</v>
      </c>
      <c r="I5233">
        <v>526.6875</v>
      </c>
      <c r="J5233" s="3">
        <f t="shared" si="81"/>
        <v>43746.904593599531</v>
      </c>
    </row>
    <row r="5234" spans="1:10" x14ac:dyDescent="0.25">
      <c r="A5234" s="1" t="s">
        <v>5233</v>
      </c>
      <c r="B5234">
        <v>393.75</v>
      </c>
      <c r="C5234">
        <v>20.584240000000001</v>
      </c>
      <c r="D5234">
        <v>65</v>
      </c>
      <c r="E5234">
        <v>0</v>
      </c>
      <c r="F5234">
        <v>0</v>
      </c>
      <c r="G5234">
        <v>19</v>
      </c>
      <c r="H5234" t="s">
        <v>12693</v>
      </c>
      <c r="I5234">
        <v>526.6875</v>
      </c>
      <c r="J5234" s="3">
        <f t="shared" si="81"/>
        <v>43746.9046652662</v>
      </c>
    </row>
    <row r="5235" spans="1:10" x14ac:dyDescent="0.25">
      <c r="A5235" s="1" t="s">
        <v>5234</v>
      </c>
      <c r="B5235">
        <v>412.5</v>
      </c>
      <c r="C5235">
        <v>20.478950000000001</v>
      </c>
      <c r="D5235">
        <v>66</v>
      </c>
      <c r="E5235">
        <v>0</v>
      </c>
      <c r="F5235">
        <v>0</v>
      </c>
      <c r="G5235">
        <v>12</v>
      </c>
      <c r="H5235" t="s">
        <v>12694</v>
      </c>
      <c r="I5235">
        <v>532.3125</v>
      </c>
      <c r="J5235" s="3">
        <f t="shared" si="81"/>
        <v>43746.904748807872</v>
      </c>
    </row>
    <row r="5236" spans="1:10" x14ac:dyDescent="0.25">
      <c r="A5236" s="1" t="s">
        <v>5235</v>
      </c>
      <c r="B5236">
        <v>393.75</v>
      </c>
      <c r="C5236">
        <v>20.478950000000001</v>
      </c>
      <c r="D5236">
        <v>66</v>
      </c>
      <c r="E5236">
        <v>0</v>
      </c>
      <c r="F5236">
        <v>0</v>
      </c>
      <c r="G5236">
        <v>10</v>
      </c>
      <c r="H5236" t="s">
        <v>12695</v>
      </c>
      <c r="I5236">
        <v>526.6875</v>
      </c>
      <c r="J5236" s="3">
        <f t="shared" si="81"/>
        <v>43746.904820347219</v>
      </c>
    </row>
    <row r="5237" spans="1:10" x14ac:dyDescent="0.25">
      <c r="A5237" s="1" t="s">
        <v>5236</v>
      </c>
      <c r="B5237">
        <v>393.75</v>
      </c>
      <c r="C5237">
        <v>20.531590000000001</v>
      </c>
      <c r="D5237">
        <v>66</v>
      </c>
      <c r="E5237">
        <v>0</v>
      </c>
      <c r="F5237">
        <v>0</v>
      </c>
      <c r="G5237">
        <v>5</v>
      </c>
      <c r="H5237" t="s">
        <v>12696</v>
      </c>
      <c r="I5237">
        <v>526.6875</v>
      </c>
      <c r="J5237" s="3">
        <f t="shared" si="81"/>
        <v>43746.904891759252</v>
      </c>
    </row>
    <row r="5238" spans="1:10" x14ac:dyDescent="0.25">
      <c r="A5238" s="1" t="s">
        <v>5237</v>
      </c>
      <c r="B5238">
        <v>393.75</v>
      </c>
      <c r="C5238">
        <v>20.478950000000001</v>
      </c>
      <c r="D5238">
        <v>66</v>
      </c>
      <c r="E5238">
        <v>0</v>
      </c>
      <c r="F5238">
        <v>0</v>
      </c>
      <c r="G5238">
        <v>8</v>
      </c>
      <c r="H5238" t="s">
        <v>12697</v>
      </c>
      <c r="I5238">
        <v>526.6875</v>
      </c>
      <c r="J5238" s="3">
        <f t="shared" si="81"/>
        <v>43746.904963402776</v>
      </c>
    </row>
    <row r="5239" spans="1:10" x14ac:dyDescent="0.25">
      <c r="A5239" s="1" t="s">
        <v>5238</v>
      </c>
      <c r="B5239">
        <v>393.75</v>
      </c>
      <c r="C5239">
        <v>20.531590000000001</v>
      </c>
      <c r="D5239">
        <v>67</v>
      </c>
      <c r="E5239">
        <v>0</v>
      </c>
      <c r="F5239">
        <v>0</v>
      </c>
      <c r="G5239">
        <v>4</v>
      </c>
      <c r="H5239" t="s">
        <v>12698</v>
      </c>
      <c r="I5239">
        <v>526.6875</v>
      </c>
      <c r="J5239" s="3">
        <f t="shared" si="81"/>
        <v>43746.905039224534</v>
      </c>
    </row>
    <row r="5240" spans="1:10" x14ac:dyDescent="0.25">
      <c r="A5240" s="1" t="s">
        <v>5239</v>
      </c>
      <c r="B5240">
        <v>393.75</v>
      </c>
      <c r="C5240">
        <v>20.531590000000001</v>
      </c>
      <c r="D5240">
        <v>68</v>
      </c>
      <c r="E5240">
        <v>0</v>
      </c>
      <c r="F5240">
        <v>0</v>
      </c>
      <c r="G5240">
        <v>2</v>
      </c>
      <c r="H5240" t="s">
        <v>12699</v>
      </c>
      <c r="I5240">
        <v>526.6875</v>
      </c>
      <c r="J5240" s="3">
        <f t="shared" si="81"/>
        <v>43746.905118483795</v>
      </c>
    </row>
    <row r="5241" spans="1:10" x14ac:dyDescent="0.25">
      <c r="A5241" s="1" t="s">
        <v>5240</v>
      </c>
      <c r="B5241">
        <v>393.75</v>
      </c>
      <c r="C5241">
        <v>20.531590000000001</v>
      </c>
      <c r="D5241">
        <v>68</v>
      </c>
      <c r="E5241">
        <v>0</v>
      </c>
      <c r="F5241">
        <v>0</v>
      </c>
      <c r="G5241">
        <v>9</v>
      </c>
      <c r="H5241" t="s">
        <v>12700</v>
      </c>
      <c r="I5241">
        <v>526.6875</v>
      </c>
      <c r="J5241" s="3">
        <f t="shared" si="81"/>
        <v>43746.90518991898</v>
      </c>
    </row>
    <row r="5242" spans="1:10" x14ac:dyDescent="0.25">
      <c r="A5242" s="1" t="s">
        <v>5241</v>
      </c>
      <c r="B5242">
        <v>412.5</v>
      </c>
      <c r="C5242">
        <v>20.531590000000001</v>
      </c>
      <c r="D5242">
        <v>70</v>
      </c>
      <c r="E5242">
        <v>0</v>
      </c>
      <c r="F5242">
        <v>0</v>
      </c>
      <c r="G5242">
        <v>7</v>
      </c>
      <c r="H5242" t="s">
        <v>12701</v>
      </c>
      <c r="I5242">
        <v>532.125</v>
      </c>
      <c r="J5242" s="3">
        <f t="shared" si="81"/>
        <v>43746.905261666667</v>
      </c>
    </row>
    <row r="5243" spans="1:10" x14ac:dyDescent="0.25">
      <c r="A5243" s="1" t="s">
        <v>5242</v>
      </c>
      <c r="B5243">
        <v>393.75</v>
      </c>
      <c r="C5243">
        <v>20.584240000000001</v>
      </c>
      <c r="D5243">
        <v>70</v>
      </c>
      <c r="E5243">
        <v>0</v>
      </c>
      <c r="F5243">
        <v>0</v>
      </c>
      <c r="G5243">
        <v>0</v>
      </c>
      <c r="H5243" t="s">
        <v>12702</v>
      </c>
      <c r="I5243">
        <v>526.5</v>
      </c>
      <c r="J5243" s="3">
        <f t="shared" si="81"/>
        <v>43746.905345219908</v>
      </c>
    </row>
    <row r="5244" spans="1:10" x14ac:dyDescent="0.25">
      <c r="A5244" s="1" t="s">
        <v>5243</v>
      </c>
      <c r="B5244">
        <v>393.75</v>
      </c>
      <c r="C5244">
        <v>20.531590000000001</v>
      </c>
      <c r="D5244">
        <v>70</v>
      </c>
      <c r="E5244">
        <v>0</v>
      </c>
      <c r="F5244">
        <v>0</v>
      </c>
      <c r="G5244">
        <v>6</v>
      </c>
      <c r="H5244" t="s">
        <v>12703</v>
      </c>
      <c r="I5244">
        <v>526.6875</v>
      </c>
      <c r="J5244" s="3">
        <f t="shared" si="81"/>
        <v>43746.905416631947</v>
      </c>
    </row>
    <row r="5245" spans="1:10" x14ac:dyDescent="0.25">
      <c r="A5245" s="1" t="s">
        <v>5244</v>
      </c>
      <c r="B5245">
        <v>393.75</v>
      </c>
      <c r="C5245">
        <v>20.531590000000001</v>
      </c>
      <c r="D5245">
        <v>72</v>
      </c>
      <c r="E5245">
        <v>0</v>
      </c>
      <c r="F5245">
        <v>0</v>
      </c>
      <c r="G5245">
        <v>4</v>
      </c>
      <c r="H5245" t="s">
        <v>12704</v>
      </c>
      <c r="I5245">
        <v>526.5</v>
      </c>
      <c r="J5245" s="3">
        <f t="shared" si="81"/>
        <v>43746.905496412037</v>
      </c>
    </row>
    <row r="5246" spans="1:10" x14ac:dyDescent="0.25">
      <c r="A5246" s="1" t="s">
        <v>5245</v>
      </c>
      <c r="B5246">
        <v>393.75</v>
      </c>
      <c r="C5246">
        <v>20.531590000000001</v>
      </c>
      <c r="D5246">
        <v>70</v>
      </c>
      <c r="E5246">
        <v>0</v>
      </c>
      <c r="F5246">
        <v>0</v>
      </c>
      <c r="G5246">
        <v>5</v>
      </c>
      <c r="H5246" t="s">
        <v>12705</v>
      </c>
      <c r="I5246">
        <v>526.5</v>
      </c>
      <c r="J5246" s="3">
        <f t="shared" si="81"/>
        <v>43746.905571400457</v>
      </c>
    </row>
    <row r="5247" spans="1:10" x14ac:dyDescent="0.25">
      <c r="A5247" s="1" t="s">
        <v>5246</v>
      </c>
      <c r="B5247">
        <v>393.75</v>
      </c>
      <c r="C5247">
        <v>20.531590000000001</v>
      </c>
      <c r="D5247">
        <v>70</v>
      </c>
      <c r="E5247">
        <v>0</v>
      </c>
      <c r="F5247">
        <v>0</v>
      </c>
      <c r="G5247">
        <v>5</v>
      </c>
      <c r="H5247" t="s">
        <v>12706</v>
      </c>
      <c r="I5247">
        <v>526.6875</v>
      </c>
      <c r="J5247" s="3">
        <f t="shared" si="81"/>
        <v>43746.905643032405</v>
      </c>
    </row>
    <row r="5248" spans="1:10" x14ac:dyDescent="0.25">
      <c r="A5248" s="1" t="s">
        <v>5247</v>
      </c>
      <c r="B5248">
        <v>393.75</v>
      </c>
      <c r="C5248">
        <v>20.531590000000001</v>
      </c>
      <c r="D5248">
        <v>69</v>
      </c>
      <c r="E5248">
        <v>0</v>
      </c>
      <c r="F5248">
        <v>0</v>
      </c>
      <c r="G5248">
        <v>13</v>
      </c>
      <c r="H5248" t="s">
        <v>12707</v>
      </c>
      <c r="I5248">
        <v>526.6875</v>
      </c>
      <c r="J5248" s="3">
        <f t="shared" si="81"/>
        <v>43746.90572693287</v>
      </c>
    </row>
    <row r="5249" spans="1:10" x14ac:dyDescent="0.25">
      <c r="A5249" s="1" t="s">
        <v>5248</v>
      </c>
      <c r="B5249">
        <v>393.75</v>
      </c>
      <c r="C5249">
        <v>20.478950000000001</v>
      </c>
      <c r="D5249">
        <v>67</v>
      </c>
      <c r="E5249">
        <v>0</v>
      </c>
      <c r="F5249">
        <v>0</v>
      </c>
      <c r="G5249">
        <v>12</v>
      </c>
      <c r="H5249" t="s">
        <v>12708</v>
      </c>
      <c r="I5249">
        <v>526.5</v>
      </c>
      <c r="J5249" s="3">
        <f t="shared" si="81"/>
        <v>43746.905798368054</v>
      </c>
    </row>
    <row r="5250" spans="1:10" x14ac:dyDescent="0.25">
      <c r="A5250" s="1" t="s">
        <v>5249</v>
      </c>
      <c r="B5250">
        <v>393.75</v>
      </c>
      <c r="C5250">
        <v>20.584240000000001</v>
      </c>
      <c r="D5250">
        <v>67</v>
      </c>
      <c r="E5250">
        <v>0</v>
      </c>
      <c r="F5250">
        <v>0</v>
      </c>
      <c r="G5250">
        <v>11</v>
      </c>
      <c r="H5250" t="s">
        <v>12709</v>
      </c>
      <c r="I5250">
        <v>526.5</v>
      </c>
      <c r="J5250" s="3">
        <f t="shared" si="81"/>
        <v>43746.905891215276</v>
      </c>
    </row>
    <row r="5251" spans="1:10" x14ac:dyDescent="0.25">
      <c r="A5251" s="1" t="s">
        <v>5250</v>
      </c>
      <c r="B5251">
        <v>393.75</v>
      </c>
      <c r="C5251">
        <v>20.478950000000001</v>
      </c>
      <c r="D5251">
        <v>67</v>
      </c>
      <c r="E5251">
        <v>0</v>
      </c>
      <c r="F5251">
        <v>0</v>
      </c>
      <c r="G5251">
        <v>11</v>
      </c>
      <c r="H5251" t="s">
        <v>12710</v>
      </c>
      <c r="I5251">
        <v>526.6875</v>
      </c>
      <c r="J5251" s="3">
        <f t="shared" ref="J5251:J5314" si="82">(H5251/86400000)+25569+(7/24)</f>
        <v>43746.905965381942</v>
      </c>
    </row>
    <row r="5252" spans="1:10" x14ac:dyDescent="0.25">
      <c r="A5252" s="1" t="s">
        <v>5251</v>
      </c>
      <c r="B5252">
        <v>393.75</v>
      </c>
      <c r="C5252">
        <v>20.531590000000001</v>
      </c>
      <c r="D5252">
        <v>67</v>
      </c>
      <c r="E5252">
        <v>0</v>
      </c>
      <c r="F5252">
        <v>0</v>
      </c>
      <c r="G5252">
        <v>5</v>
      </c>
      <c r="H5252" t="s">
        <v>12711</v>
      </c>
      <c r="I5252">
        <v>526.6875</v>
      </c>
      <c r="J5252" s="3">
        <f t="shared" si="82"/>
        <v>43746.906048831013</v>
      </c>
    </row>
    <row r="5253" spans="1:10" x14ac:dyDescent="0.25">
      <c r="A5253" s="1" t="s">
        <v>5252</v>
      </c>
      <c r="B5253">
        <v>393.75</v>
      </c>
      <c r="C5253">
        <v>20.531590000000001</v>
      </c>
      <c r="D5253">
        <v>66</v>
      </c>
      <c r="E5253">
        <v>0</v>
      </c>
      <c r="F5253">
        <v>0</v>
      </c>
      <c r="G5253">
        <v>10</v>
      </c>
      <c r="H5253" t="s">
        <v>12712</v>
      </c>
      <c r="I5253">
        <v>526.6875</v>
      </c>
      <c r="J5253" s="3">
        <f t="shared" si="82"/>
        <v>43746.90613239583</v>
      </c>
    </row>
    <row r="5254" spans="1:10" x14ac:dyDescent="0.25">
      <c r="A5254" s="1" t="s">
        <v>5253</v>
      </c>
      <c r="B5254">
        <v>393.75</v>
      </c>
      <c r="C5254">
        <v>20.531590000000001</v>
      </c>
      <c r="D5254">
        <v>67</v>
      </c>
      <c r="E5254">
        <v>0</v>
      </c>
      <c r="F5254">
        <v>0</v>
      </c>
      <c r="G5254">
        <v>0</v>
      </c>
      <c r="H5254" t="s">
        <v>12713</v>
      </c>
      <c r="I5254">
        <v>526.6875</v>
      </c>
      <c r="J5254" s="3">
        <f t="shared" si="82"/>
        <v>43746.906215856478</v>
      </c>
    </row>
    <row r="5255" spans="1:10" x14ac:dyDescent="0.25">
      <c r="A5255" s="1" t="s">
        <v>5254</v>
      </c>
      <c r="B5255">
        <v>393.75</v>
      </c>
      <c r="C5255">
        <v>20.531590000000001</v>
      </c>
      <c r="D5255">
        <v>67</v>
      </c>
      <c r="E5255">
        <v>0</v>
      </c>
      <c r="F5255">
        <v>0</v>
      </c>
      <c r="G5255">
        <v>9</v>
      </c>
      <c r="H5255" t="s">
        <v>12714</v>
      </c>
      <c r="I5255">
        <v>526.6875</v>
      </c>
      <c r="J5255" s="3">
        <f t="shared" si="82"/>
        <v>43746.906287349535</v>
      </c>
    </row>
    <row r="5256" spans="1:10" x14ac:dyDescent="0.25">
      <c r="A5256" s="1" t="s">
        <v>5255</v>
      </c>
      <c r="B5256">
        <v>428.125</v>
      </c>
      <c r="C5256">
        <v>20.531590000000001</v>
      </c>
      <c r="D5256">
        <v>71</v>
      </c>
      <c r="E5256">
        <v>0</v>
      </c>
      <c r="F5256">
        <v>0</v>
      </c>
      <c r="G5256">
        <v>9</v>
      </c>
      <c r="H5256" t="s">
        <v>12715</v>
      </c>
      <c r="I5256">
        <v>537</v>
      </c>
      <c r="J5256" s="3">
        <f t="shared" si="82"/>
        <v>43746.906370937497</v>
      </c>
    </row>
    <row r="5257" spans="1:10" x14ac:dyDescent="0.25">
      <c r="A5257" s="1" t="s">
        <v>5256</v>
      </c>
      <c r="B5257">
        <v>393.75</v>
      </c>
      <c r="C5257">
        <v>20.531590000000001</v>
      </c>
      <c r="D5257">
        <v>68</v>
      </c>
      <c r="E5257">
        <v>0</v>
      </c>
      <c r="F5257">
        <v>0</v>
      </c>
      <c r="G5257">
        <v>9</v>
      </c>
      <c r="H5257" t="s">
        <v>12716</v>
      </c>
      <c r="I5257">
        <v>526.6875</v>
      </c>
      <c r="J5257" s="3">
        <f t="shared" si="82"/>
        <v>43746.906442465275</v>
      </c>
    </row>
    <row r="5258" spans="1:10" x14ac:dyDescent="0.25">
      <c r="A5258" s="1" t="s">
        <v>5257</v>
      </c>
      <c r="B5258">
        <v>393.75</v>
      </c>
      <c r="C5258">
        <v>20.584240000000001</v>
      </c>
      <c r="D5258">
        <v>69</v>
      </c>
      <c r="E5258">
        <v>0</v>
      </c>
      <c r="F5258">
        <v>0</v>
      </c>
      <c r="G5258">
        <v>0</v>
      </c>
      <c r="H5258" t="s">
        <v>12717</v>
      </c>
      <c r="I5258">
        <v>526.6875</v>
      </c>
      <c r="J5258" s="3">
        <f t="shared" si="82"/>
        <v>43746.906513969901</v>
      </c>
    </row>
    <row r="5259" spans="1:10" x14ac:dyDescent="0.25">
      <c r="A5259" s="1" t="s">
        <v>5258</v>
      </c>
      <c r="B5259">
        <v>393.75</v>
      </c>
      <c r="C5259">
        <v>20.531590000000001</v>
      </c>
      <c r="D5259">
        <v>70</v>
      </c>
      <c r="E5259">
        <v>0</v>
      </c>
      <c r="F5259">
        <v>0</v>
      </c>
      <c r="G5259">
        <v>4</v>
      </c>
      <c r="H5259" t="s">
        <v>12718</v>
      </c>
      <c r="I5259">
        <v>526.6875</v>
      </c>
      <c r="J5259" s="3">
        <f t="shared" si="82"/>
        <v>43746.906597303234</v>
      </c>
    </row>
    <row r="5260" spans="1:10" x14ac:dyDescent="0.25">
      <c r="A5260" s="1" t="s">
        <v>5259</v>
      </c>
      <c r="B5260">
        <v>393.75</v>
      </c>
      <c r="C5260">
        <v>20.531590000000001</v>
      </c>
      <c r="D5260">
        <v>70</v>
      </c>
      <c r="E5260">
        <v>0</v>
      </c>
      <c r="F5260">
        <v>0</v>
      </c>
      <c r="G5260">
        <v>3</v>
      </c>
      <c r="H5260" t="s">
        <v>12719</v>
      </c>
      <c r="I5260">
        <v>526.6875</v>
      </c>
      <c r="J5260" s="3">
        <f t="shared" si="82"/>
        <v>43746.906669085649</v>
      </c>
    </row>
    <row r="5261" spans="1:10" x14ac:dyDescent="0.25">
      <c r="A5261" s="1" t="s">
        <v>5260</v>
      </c>
      <c r="B5261">
        <v>393.75</v>
      </c>
      <c r="C5261">
        <v>20.531590000000001</v>
      </c>
      <c r="D5261">
        <v>70</v>
      </c>
      <c r="E5261">
        <v>0</v>
      </c>
      <c r="F5261">
        <v>0</v>
      </c>
      <c r="G5261">
        <v>5</v>
      </c>
      <c r="H5261" t="s">
        <v>12720</v>
      </c>
      <c r="I5261">
        <v>526.6875</v>
      </c>
      <c r="J5261" s="3">
        <f t="shared" si="82"/>
        <v>43746.90675253472</v>
      </c>
    </row>
    <row r="5262" spans="1:10" x14ac:dyDescent="0.25">
      <c r="A5262" s="1" t="s">
        <v>5261</v>
      </c>
      <c r="B5262">
        <v>393.75</v>
      </c>
      <c r="C5262">
        <v>20.531590000000001</v>
      </c>
      <c r="D5262">
        <v>69</v>
      </c>
      <c r="E5262">
        <v>0</v>
      </c>
      <c r="F5262">
        <v>0</v>
      </c>
      <c r="G5262">
        <v>3</v>
      </c>
      <c r="H5262" t="s">
        <v>12721</v>
      </c>
      <c r="I5262">
        <v>526.6875</v>
      </c>
      <c r="J5262" s="3">
        <f t="shared" si="82"/>
        <v>43746.906824155092</v>
      </c>
    </row>
    <row r="5263" spans="1:10" x14ac:dyDescent="0.25">
      <c r="A5263" s="1" t="s">
        <v>5262</v>
      </c>
      <c r="B5263">
        <v>393.75</v>
      </c>
      <c r="C5263">
        <v>20.584240000000001</v>
      </c>
      <c r="D5263">
        <v>69</v>
      </c>
      <c r="E5263">
        <v>0</v>
      </c>
      <c r="F5263">
        <v>0</v>
      </c>
      <c r="G5263">
        <v>16</v>
      </c>
      <c r="H5263" t="s">
        <v>12722</v>
      </c>
      <c r="I5263">
        <v>526.6875</v>
      </c>
      <c r="J5263" s="3">
        <f t="shared" si="82"/>
        <v>43746.906895682863</v>
      </c>
    </row>
    <row r="5264" spans="1:10" x14ac:dyDescent="0.25">
      <c r="A5264" s="1" t="s">
        <v>5263</v>
      </c>
      <c r="B5264">
        <v>393.75</v>
      </c>
      <c r="C5264">
        <v>20.584240000000001</v>
      </c>
      <c r="D5264">
        <v>69</v>
      </c>
      <c r="E5264">
        <v>0</v>
      </c>
      <c r="F5264">
        <v>0</v>
      </c>
      <c r="G5264">
        <v>9</v>
      </c>
      <c r="H5264" t="s">
        <v>12723</v>
      </c>
      <c r="I5264">
        <v>526.6875</v>
      </c>
      <c r="J5264" s="3">
        <f t="shared" si="82"/>
        <v>43746.906967118055</v>
      </c>
    </row>
    <row r="5265" spans="1:10" x14ac:dyDescent="0.25">
      <c r="A5265" s="1" t="s">
        <v>5264</v>
      </c>
      <c r="B5265">
        <v>393.75</v>
      </c>
      <c r="C5265">
        <v>20.584240000000001</v>
      </c>
      <c r="D5265">
        <v>69</v>
      </c>
      <c r="E5265">
        <v>0</v>
      </c>
      <c r="F5265">
        <v>0</v>
      </c>
      <c r="G5265">
        <v>10</v>
      </c>
      <c r="H5265" t="s">
        <v>12724</v>
      </c>
      <c r="I5265">
        <v>526.6875</v>
      </c>
      <c r="J5265" s="3">
        <f t="shared" si="82"/>
        <v>43746.9070627662</v>
      </c>
    </row>
    <row r="5266" spans="1:10" x14ac:dyDescent="0.25">
      <c r="A5266" s="1" t="s">
        <v>5265</v>
      </c>
      <c r="B5266">
        <v>393.75</v>
      </c>
      <c r="C5266">
        <v>20.531590000000001</v>
      </c>
      <c r="D5266">
        <v>69</v>
      </c>
      <c r="E5266">
        <v>0</v>
      </c>
      <c r="F5266">
        <v>0</v>
      </c>
      <c r="G5266">
        <v>10</v>
      </c>
      <c r="H5266" t="s">
        <v>12725</v>
      </c>
      <c r="I5266">
        <v>526.6875</v>
      </c>
      <c r="J5266" s="3">
        <f t="shared" si="82"/>
        <v>43746.907134317131</v>
      </c>
    </row>
    <row r="5267" spans="1:10" x14ac:dyDescent="0.25">
      <c r="A5267" s="1" t="s">
        <v>5266</v>
      </c>
      <c r="B5267">
        <v>393.75</v>
      </c>
      <c r="C5267">
        <v>20.531590000000001</v>
      </c>
      <c r="D5267">
        <v>70</v>
      </c>
      <c r="E5267">
        <v>0</v>
      </c>
      <c r="F5267">
        <v>0</v>
      </c>
      <c r="G5267">
        <v>4</v>
      </c>
      <c r="H5267" t="s">
        <v>12726</v>
      </c>
      <c r="I5267">
        <v>526.6875</v>
      </c>
      <c r="J5267" s="3">
        <f t="shared" si="82"/>
        <v>43746.907205706018</v>
      </c>
    </row>
    <row r="5268" spans="1:10" x14ac:dyDescent="0.25">
      <c r="A5268" s="1" t="s">
        <v>5267</v>
      </c>
      <c r="B5268">
        <v>393.75</v>
      </c>
      <c r="C5268">
        <v>20.478950000000001</v>
      </c>
      <c r="D5268">
        <v>69</v>
      </c>
      <c r="E5268">
        <v>0</v>
      </c>
      <c r="F5268">
        <v>0</v>
      </c>
      <c r="G5268">
        <v>13</v>
      </c>
      <c r="H5268" t="s">
        <v>12727</v>
      </c>
      <c r="I5268">
        <v>526.6875</v>
      </c>
      <c r="J5268" s="3">
        <f t="shared" si="82"/>
        <v>43746.90727723379</v>
      </c>
    </row>
    <row r="5269" spans="1:10" x14ac:dyDescent="0.25">
      <c r="A5269" s="1" t="s">
        <v>5268</v>
      </c>
      <c r="B5269">
        <v>393.75</v>
      </c>
      <c r="C5269">
        <v>20.584240000000001</v>
      </c>
      <c r="D5269">
        <v>70</v>
      </c>
      <c r="E5269">
        <v>0</v>
      </c>
      <c r="F5269">
        <v>0</v>
      </c>
      <c r="G5269">
        <v>10</v>
      </c>
      <c r="H5269" t="s">
        <v>12728</v>
      </c>
      <c r="I5269">
        <v>526.6875</v>
      </c>
      <c r="J5269" s="3">
        <f t="shared" si="82"/>
        <v>43746.90734888889</v>
      </c>
    </row>
    <row r="5270" spans="1:10" x14ac:dyDescent="0.25">
      <c r="A5270" s="1" t="s">
        <v>5269</v>
      </c>
      <c r="B5270">
        <v>393.75</v>
      </c>
      <c r="C5270">
        <v>20.531590000000001</v>
      </c>
      <c r="D5270">
        <v>69</v>
      </c>
      <c r="E5270">
        <v>0</v>
      </c>
      <c r="F5270">
        <v>0</v>
      </c>
      <c r="G5270">
        <v>13</v>
      </c>
      <c r="H5270" t="s">
        <v>12729</v>
      </c>
      <c r="I5270">
        <v>526.6875</v>
      </c>
      <c r="J5270" s="3">
        <f t="shared" si="82"/>
        <v>43746.907420405092</v>
      </c>
    </row>
    <row r="5271" spans="1:10" x14ac:dyDescent="0.25">
      <c r="A5271" s="1" t="s">
        <v>5270</v>
      </c>
      <c r="B5271">
        <v>393.75</v>
      </c>
      <c r="C5271">
        <v>20.478950000000001</v>
      </c>
      <c r="D5271">
        <v>69</v>
      </c>
      <c r="E5271">
        <v>0</v>
      </c>
      <c r="F5271">
        <v>0</v>
      </c>
      <c r="G5271">
        <v>13</v>
      </c>
      <c r="H5271" t="s">
        <v>12730</v>
      </c>
      <c r="I5271">
        <v>526.6875</v>
      </c>
      <c r="J5271" s="3">
        <f t="shared" si="82"/>
        <v>43746.907492048609</v>
      </c>
    </row>
    <row r="5272" spans="1:10" x14ac:dyDescent="0.25">
      <c r="A5272" s="1" t="s">
        <v>5271</v>
      </c>
      <c r="B5272">
        <v>393.75</v>
      </c>
      <c r="C5272">
        <v>20.531590000000001</v>
      </c>
      <c r="D5272">
        <v>69</v>
      </c>
      <c r="E5272">
        <v>0</v>
      </c>
      <c r="F5272">
        <v>0</v>
      </c>
      <c r="G5272">
        <v>4</v>
      </c>
      <c r="H5272" t="s">
        <v>12731</v>
      </c>
      <c r="I5272">
        <v>526.6875</v>
      </c>
      <c r="J5272" s="3">
        <f t="shared" si="82"/>
        <v>43746.9075633912</v>
      </c>
    </row>
    <row r="5273" spans="1:10" x14ac:dyDescent="0.25">
      <c r="A5273" s="1" t="s">
        <v>5272</v>
      </c>
      <c r="B5273">
        <v>393.75</v>
      </c>
      <c r="C5273">
        <v>20.531590000000001</v>
      </c>
      <c r="D5273">
        <v>69</v>
      </c>
      <c r="E5273">
        <v>0</v>
      </c>
      <c r="F5273">
        <v>0</v>
      </c>
      <c r="G5273">
        <v>10</v>
      </c>
      <c r="H5273" t="s">
        <v>12732</v>
      </c>
      <c r="I5273">
        <v>526.6875</v>
      </c>
      <c r="J5273" s="3">
        <f t="shared" si="82"/>
        <v>43746.907635173608</v>
      </c>
    </row>
    <row r="5274" spans="1:10" x14ac:dyDescent="0.25">
      <c r="A5274" s="1" t="s">
        <v>5273</v>
      </c>
      <c r="B5274">
        <v>412.5</v>
      </c>
      <c r="C5274">
        <v>20.478950000000001</v>
      </c>
      <c r="D5274">
        <v>69</v>
      </c>
      <c r="E5274">
        <v>0</v>
      </c>
      <c r="F5274">
        <v>0</v>
      </c>
      <c r="G5274">
        <v>5</v>
      </c>
      <c r="H5274" t="s">
        <v>12733</v>
      </c>
      <c r="I5274">
        <v>532.3125</v>
      </c>
      <c r="J5274" s="3">
        <f t="shared" si="82"/>
        <v>43746.907706631937</v>
      </c>
    </row>
    <row r="5275" spans="1:10" x14ac:dyDescent="0.25">
      <c r="A5275" s="1" t="s">
        <v>5274</v>
      </c>
      <c r="B5275">
        <v>393.75</v>
      </c>
      <c r="C5275">
        <v>20.531590000000001</v>
      </c>
      <c r="D5275">
        <v>69</v>
      </c>
      <c r="E5275">
        <v>0</v>
      </c>
      <c r="F5275">
        <v>0</v>
      </c>
      <c r="G5275">
        <v>12</v>
      </c>
      <c r="H5275" t="s">
        <v>12734</v>
      </c>
      <c r="I5275">
        <v>526.6875</v>
      </c>
      <c r="J5275" s="3">
        <f t="shared" si="82"/>
        <v>43746.907789837962</v>
      </c>
    </row>
    <row r="5276" spans="1:10" x14ac:dyDescent="0.25">
      <c r="A5276" s="1" t="s">
        <v>5275</v>
      </c>
      <c r="B5276">
        <v>393.75</v>
      </c>
      <c r="C5276">
        <v>20.584240000000001</v>
      </c>
      <c r="D5276">
        <v>70</v>
      </c>
      <c r="E5276">
        <v>0</v>
      </c>
      <c r="F5276">
        <v>0</v>
      </c>
      <c r="G5276">
        <v>13</v>
      </c>
      <c r="H5276" t="s">
        <v>12735</v>
      </c>
      <c r="I5276">
        <v>526.6875</v>
      </c>
      <c r="J5276" s="3">
        <f t="shared" si="82"/>
        <v>43746.907861712963</v>
      </c>
    </row>
    <row r="5277" spans="1:10" x14ac:dyDescent="0.25">
      <c r="A5277" s="1" t="s">
        <v>5276</v>
      </c>
      <c r="B5277">
        <v>412.5</v>
      </c>
      <c r="C5277">
        <v>20.584240000000001</v>
      </c>
      <c r="D5277">
        <v>69</v>
      </c>
      <c r="E5277">
        <v>0</v>
      </c>
      <c r="F5277">
        <v>0</v>
      </c>
      <c r="G5277">
        <v>8</v>
      </c>
      <c r="H5277" t="s">
        <v>12736</v>
      </c>
      <c r="I5277">
        <v>532.6875</v>
      </c>
      <c r="J5277" s="3">
        <f t="shared" si="82"/>
        <v>43746.907945405088</v>
      </c>
    </row>
    <row r="5278" spans="1:10" x14ac:dyDescent="0.25">
      <c r="A5278" s="1" t="s">
        <v>5277</v>
      </c>
      <c r="B5278">
        <v>393.75</v>
      </c>
      <c r="C5278">
        <v>20.584240000000001</v>
      </c>
      <c r="D5278">
        <v>67</v>
      </c>
      <c r="E5278">
        <v>0</v>
      </c>
      <c r="F5278">
        <v>0</v>
      </c>
      <c r="G5278">
        <v>5</v>
      </c>
      <c r="H5278" t="s">
        <v>12737</v>
      </c>
      <c r="I5278">
        <v>526.5</v>
      </c>
      <c r="J5278" s="3">
        <f t="shared" si="82"/>
        <v>43746.908016689813</v>
      </c>
    </row>
    <row r="5279" spans="1:10" x14ac:dyDescent="0.25">
      <c r="A5279" s="1" t="s">
        <v>5278</v>
      </c>
      <c r="B5279">
        <v>393.75</v>
      </c>
      <c r="C5279">
        <v>20.531590000000001</v>
      </c>
      <c r="D5279">
        <v>66</v>
      </c>
      <c r="E5279">
        <v>0</v>
      </c>
      <c r="F5279">
        <v>0</v>
      </c>
      <c r="G5279">
        <v>6</v>
      </c>
      <c r="H5279" t="s">
        <v>12738</v>
      </c>
      <c r="I5279">
        <v>526.6875</v>
      </c>
      <c r="J5279" s="3">
        <f t="shared" si="82"/>
        <v>43746.908088344906</v>
      </c>
    </row>
    <row r="5280" spans="1:10" x14ac:dyDescent="0.25">
      <c r="A5280" s="1" t="s">
        <v>5279</v>
      </c>
      <c r="B5280">
        <v>393.75</v>
      </c>
      <c r="C5280">
        <v>20.531590000000001</v>
      </c>
      <c r="D5280">
        <v>66</v>
      </c>
      <c r="E5280">
        <v>0</v>
      </c>
      <c r="F5280">
        <v>0</v>
      </c>
      <c r="G5280">
        <v>7</v>
      </c>
      <c r="H5280" t="s">
        <v>12739</v>
      </c>
      <c r="I5280">
        <v>526.6875</v>
      </c>
      <c r="J5280" s="3">
        <f t="shared" si="82"/>
        <v>43746.9081596412</v>
      </c>
    </row>
    <row r="5281" spans="1:10" x14ac:dyDescent="0.25">
      <c r="A5281" s="1" t="s">
        <v>5280</v>
      </c>
      <c r="B5281">
        <v>393.75</v>
      </c>
      <c r="C5281">
        <v>20.531590000000001</v>
      </c>
      <c r="D5281">
        <v>66</v>
      </c>
      <c r="E5281">
        <v>0</v>
      </c>
      <c r="F5281">
        <v>0</v>
      </c>
      <c r="G5281">
        <v>5</v>
      </c>
      <c r="H5281" t="s">
        <v>12740</v>
      </c>
      <c r="I5281">
        <v>526.6875</v>
      </c>
      <c r="J5281" s="3">
        <f t="shared" si="82"/>
        <v>43746.908231388887</v>
      </c>
    </row>
    <row r="5282" spans="1:10" x14ac:dyDescent="0.25">
      <c r="A5282" s="1" t="s">
        <v>5281</v>
      </c>
      <c r="B5282">
        <v>393.75</v>
      </c>
      <c r="C5282">
        <v>20.478950000000001</v>
      </c>
      <c r="D5282">
        <v>66</v>
      </c>
      <c r="E5282">
        <v>0</v>
      </c>
      <c r="F5282">
        <v>0</v>
      </c>
      <c r="G5282">
        <v>11</v>
      </c>
      <c r="H5282" t="s">
        <v>12741</v>
      </c>
      <c r="I5282">
        <v>526.6875</v>
      </c>
      <c r="J5282" s="3">
        <f t="shared" si="82"/>
        <v>43746.908326886572</v>
      </c>
    </row>
    <row r="5283" spans="1:10" x14ac:dyDescent="0.25">
      <c r="A5283" s="1" t="s">
        <v>5282</v>
      </c>
      <c r="B5283">
        <v>393.75</v>
      </c>
      <c r="C5283">
        <v>20.478950000000001</v>
      </c>
      <c r="D5283">
        <v>67</v>
      </c>
      <c r="E5283">
        <v>0</v>
      </c>
      <c r="F5283">
        <v>0</v>
      </c>
      <c r="G5283">
        <v>10</v>
      </c>
      <c r="H5283" t="s">
        <v>12742</v>
      </c>
      <c r="I5283">
        <v>526.5</v>
      </c>
      <c r="J5283" s="3">
        <f t="shared" si="82"/>
        <v>43746.908398391206</v>
      </c>
    </row>
    <row r="5284" spans="1:10" x14ac:dyDescent="0.25">
      <c r="A5284" s="1" t="s">
        <v>5283</v>
      </c>
      <c r="B5284">
        <v>393.75</v>
      </c>
      <c r="C5284">
        <v>20.584240000000001</v>
      </c>
      <c r="D5284">
        <v>68</v>
      </c>
      <c r="E5284">
        <v>0</v>
      </c>
      <c r="F5284">
        <v>0</v>
      </c>
      <c r="G5284">
        <v>19</v>
      </c>
      <c r="H5284" t="s">
        <v>12743</v>
      </c>
      <c r="I5284">
        <v>526.5</v>
      </c>
      <c r="J5284" s="3">
        <f t="shared" si="82"/>
        <v>43746.908481851853</v>
      </c>
    </row>
    <row r="5285" spans="1:10" x14ac:dyDescent="0.25">
      <c r="A5285" s="1" t="s">
        <v>5284</v>
      </c>
      <c r="B5285">
        <v>393.75</v>
      </c>
      <c r="C5285">
        <v>20.531590000000001</v>
      </c>
      <c r="D5285">
        <v>69</v>
      </c>
      <c r="E5285">
        <v>0</v>
      </c>
      <c r="F5285">
        <v>0</v>
      </c>
      <c r="G5285">
        <v>11</v>
      </c>
      <c r="H5285" t="s">
        <v>12744</v>
      </c>
      <c r="I5285">
        <v>526.6875</v>
      </c>
      <c r="J5285" s="3">
        <f t="shared" si="82"/>
        <v>43746.908575995367</v>
      </c>
    </row>
    <row r="5286" spans="1:10" x14ac:dyDescent="0.25">
      <c r="A5286" s="1" t="s">
        <v>5285</v>
      </c>
      <c r="B5286">
        <v>393.75</v>
      </c>
      <c r="C5286">
        <v>20.531590000000001</v>
      </c>
      <c r="D5286">
        <v>69</v>
      </c>
      <c r="E5286">
        <v>0</v>
      </c>
      <c r="F5286">
        <v>0</v>
      </c>
      <c r="G5286">
        <v>14</v>
      </c>
      <c r="H5286" t="s">
        <v>12745</v>
      </c>
      <c r="I5286">
        <v>526.6875</v>
      </c>
      <c r="J5286" s="3">
        <f t="shared" si="82"/>
        <v>43746.908648865741</v>
      </c>
    </row>
    <row r="5287" spans="1:10" x14ac:dyDescent="0.25">
      <c r="A5287" s="1" t="s">
        <v>5286</v>
      </c>
      <c r="B5287">
        <v>393.75</v>
      </c>
      <c r="C5287">
        <v>20.531590000000001</v>
      </c>
      <c r="D5287">
        <v>69</v>
      </c>
      <c r="E5287">
        <v>0</v>
      </c>
      <c r="F5287">
        <v>0</v>
      </c>
      <c r="G5287">
        <v>10</v>
      </c>
      <c r="H5287" t="s">
        <v>12746</v>
      </c>
      <c r="I5287">
        <v>526.6875</v>
      </c>
      <c r="J5287" s="3">
        <f t="shared" si="82"/>
        <v>43746.908720590276</v>
      </c>
    </row>
    <row r="5288" spans="1:10" x14ac:dyDescent="0.25">
      <c r="A5288" s="1" t="s">
        <v>5287</v>
      </c>
      <c r="B5288">
        <v>393.75</v>
      </c>
      <c r="C5288">
        <v>20.584240000000001</v>
      </c>
      <c r="D5288">
        <v>69</v>
      </c>
      <c r="E5288">
        <v>0</v>
      </c>
      <c r="F5288">
        <v>0</v>
      </c>
      <c r="G5288">
        <v>7</v>
      </c>
      <c r="H5288" t="s">
        <v>12747</v>
      </c>
      <c r="I5288">
        <v>526.6875</v>
      </c>
      <c r="J5288" s="3">
        <f t="shared" si="82"/>
        <v>43746.908803842591</v>
      </c>
    </row>
    <row r="5289" spans="1:10" x14ac:dyDescent="0.25">
      <c r="A5289" s="1" t="s">
        <v>5288</v>
      </c>
      <c r="B5289">
        <v>393.75</v>
      </c>
      <c r="C5289">
        <v>20.531590000000001</v>
      </c>
      <c r="D5289">
        <v>68</v>
      </c>
      <c r="E5289">
        <v>0</v>
      </c>
      <c r="F5289">
        <v>0</v>
      </c>
      <c r="G5289">
        <v>8</v>
      </c>
      <c r="H5289" t="s">
        <v>12748</v>
      </c>
      <c r="I5289">
        <v>526.6875</v>
      </c>
      <c r="J5289" s="3">
        <f t="shared" si="82"/>
        <v>43746.908875150461</v>
      </c>
    </row>
    <row r="5290" spans="1:10" x14ac:dyDescent="0.25">
      <c r="A5290" s="1" t="s">
        <v>5289</v>
      </c>
      <c r="B5290">
        <v>393.75</v>
      </c>
      <c r="C5290">
        <v>20.531590000000001</v>
      </c>
      <c r="D5290">
        <v>67</v>
      </c>
      <c r="E5290">
        <v>0</v>
      </c>
      <c r="F5290">
        <v>0</v>
      </c>
      <c r="G5290">
        <v>12</v>
      </c>
      <c r="H5290" t="s">
        <v>12749</v>
      </c>
      <c r="I5290">
        <v>526.6875</v>
      </c>
      <c r="J5290" s="3">
        <f t="shared" si="82"/>
        <v>43746.908947025462</v>
      </c>
    </row>
    <row r="5291" spans="1:10" x14ac:dyDescent="0.25">
      <c r="A5291" s="1" t="s">
        <v>5290</v>
      </c>
      <c r="B5291">
        <v>393.75</v>
      </c>
      <c r="C5291">
        <v>20.531590000000001</v>
      </c>
      <c r="D5291">
        <v>67</v>
      </c>
      <c r="E5291">
        <v>0</v>
      </c>
      <c r="F5291">
        <v>0</v>
      </c>
      <c r="G5291">
        <v>7</v>
      </c>
      <c r="H5291" t="s">
        <v>12750</v>
      </c>
      <c r="I5291">
        <v>526.6875</v>
      </c>
      <c r="J5291" s="3">
        <f t="shared" si="82"/>
        <v>43746.909030590272</v>
      </c>
    </row>
    <row r="5292" spans="1:10" x14ac:dyDescent="0.25">
      <c r="A5292" s="1" t="s">
        <v>5291</v>
      </c>
      <c r="B5292">
        <v>412.5</v>
      </c>
      <c r="C5292">
        <v>20.531590000000001</v>
      </c>
      <c r="D5292">
        <v>67</v>
      </c>
      <c r="E5292">
        <v>0</v>
      </c>
      <c r="F5292">
        <v>0</v>
      </c>
      <c r="G5292">
        <v>8</v>
      </c>
      <c r="H5292" t="s">
        <v>12751</v>
      </c>
      <c r="I5292">
        <v>532.3125</v>
      </c>
      <c r="J5292" s="3">
        <f t="shared" si="82"/>
        <v>43746.909102118057</v>
      </c>
    </row>
    <row r="5293" spans="1:10" x14ac:dyDescent="0.25">
      <c r="A5293" s="1" t="s">
        <v>5292</v>
      </c>
      <c r="B5293">
        <v>393.75</v>
      </c>
      <c r="C5293">
        <v>20.531590000000001</v>
      </c>
      <c r="D5293">
        <v>67</v>
      </c>
      <c r="E5293">
        <v>0</v>
      </c>
      <c r="F5293">
        <v>0</v>
      </c>
      <c r="G5293">
        <v>3</v>
      </c>
      <c r="H5293" t="s">
        <v>12752</v>
      </c>
      <c r="I5293">
        <v>526.6875</v>
      </c>
      <c r="J5293" s="3">
        <f t="shared" si="82"/>
        <v>43746.909173645829</v>
      </c>
    </row>
    <row r="5294" spans="1:10" x14ac:dyDescent="0.25">
      <c r="A5294" s="1" t="s">
        <v>5293</v>
      </c>
      <c r="B5294">
        <v>393.75</v>
      </c>
      <c r="C5294">
        <v>20.531590000000001</v>
      </c>
      <c r="D5294">
        <v>66</v>
      </c>
      <c r="E5294">
        <v>0</v>
      </c>
      <c r="F5294">
        <v>0</v>
      </c>
      <c r="G5294">
        <v>11</v>
      </c>
      <c r="H5294" t="s">
        <v>12753</v>
      </c>
      <c r="I5294">
        <v>526.6875</v>
      </c>
      <c r="J5294" s="3">
        <f t="shared" si="82"/>
        <v>43746.909245393515</v>
      </c>
    </row>
    <row r="5295" spans="1:10" x14ac:dyDescent="0.25">
      <c r="A5295" s="1" t="s">
        <v>5294</v>
      </c>
      <c r="B5295">
        <v>393.75</v>
      </c>
      <c r="C5295">
        <v>20.531590000000001</v>
      </c>
      <c r="D5295">
        <v>67</v>
      </c>
      <c r="E5295">
        <v>0</v>
      </c>
      <c r="F5295">
        <v>0</v>
      </c>
      <c r="G5295">
        <v>12</v>
      </c>
      <c r="H5295" t="s">
        <v>12754</v>
      </c>
      <c r="I5295">
        <v>526.6875</v>
      </c>
      <c r="J5295" s="3">
        <f t="shared" si="82"/>
        <v>43746.909316817131</v>
      </c>
    </row>
    <row r="5296" spans="1:10" x14ac:dyDescent="0.25">
      <c r="A5296" s="1" t="s">
        <v>5295</v>
      </c>
      <c r="B5296">
        <v>393.75</v>
      </c>
      <c r="C5296">
        <v>20.584240000000001</v>
      </c>
      <c r="D5296">
        <v>67</v>
      </c>
      <c r="E5296">
        <v>0</v>
      </c>
      <c r="F5296">
        <v>0</v>
      </c>
      <c r="G5296">
        <v>12</v>
      </c>
      <c r="H5296" t="s">
        <v>12755</v>
      </c>
      <c r="I5296">
        <v>526.6875</v>
      </c>
      <c r="J5296" s="3">
        <f t="shared" si="82"/>
        <v>43746.909388344902</v>
      </c>
    </row>
    <row r="5297" spans="1:10" x14ac:dyDescent="0.25">
      <c r="A5297" s="1" t="s">
        <v>5296</v>
      </c>
      <c r="B5297">
        <v>393.75</v>
      </c>
      <c r="C5297">
        <v>20.531590000000001</v>
      </c>
      <c r="D5297">
        <v>67</v>
      </c>
      <c r="E5297">
        <v>0</v>
      </c>
      <c r="F5297">
        <v>0</v>
      </c>
      <c r="G5297">
        <v>6</v>
      </c>
      <c r="H5297" t="s">
        <v>12756</v>
      </c>
      <c r="I5297">
        <v>526.6875</v>
      </c>
      <c r="J5297" s="3">
        <f t="shared" si="82"/>
        <v>43746.909459861105</v>
      </c>
    </row>
    <row r="5298" spans="1:10" x14ac:dyDescent="0.25">
      <c r="A5298" s="1" t="s">
        <v>5297</v>
      </c>
      <c r="B5298">
        <v>393.75</v>
      </c>
      <c r="C5298">
        <v>20.531590000000001</v>
      </c>
      <c r="D5298">
        <v>67</v>
      </c>
      <c r="E5298">
        <v>0</v>
      </c>
      <c r="F5298">
        <v>0</v>
      </c>
      <c r="G5298">
        <v>11</v>
      </c>
      <c r="H5298" t="s">
        <v>12757</v>
      </c>
      <c r="I5298">
        <v>526.6875</v>
      </c>
      <c r="J5298" s="3">
        <f t="shared" si="82"/>
        <v>43746.909545706018</v>
      </c>
    </row>
    <row r="5299" spans="1:10" x14ac:dyDescent="0.25">
      <c r="A5299" s="1" t="s">
        <v>5298</v>
      </c>
      <c r="B5299">
        <v>393.75</v>
      </c>
      <c r="C5299">
        <v>20.531590000000001</v>
      </c>
      <c r="D5299">
        <v>65</v>
      </c>
      <c r="E5299">
        <v>0</v>
      </c>
      <c r="F5299">
        <v>0</v>
      </c>
      <c r="G5299">
        <v>8</v>
      </c>
      <c r="H5299" t="s">
        <v>12758</v>
      </c>
      <c r="I5299">
        <v>526.6875</v>
      </c>
      <c r="J5299" s="3">
        <f t="shared" si="82"/>
        <v>43746.909626944442</v>
      </c>
    </row>
    <row r="5300" spans="1:10" x14ac:dyDescent="0.25">
      <c r="A5300" s="1" t="s">
        <v>5299</v>
      </c>
      <c r="B5300">
        <v>393.75</v>
      </c>
      <c r="C5300">
        <v>20.584240000000001</v>
      </c>
      <c r="D5300">
        <v>65</v>
      </c>
      <c r="E5300">
        <v>0</v>
      </c>
      <c r="F5300">
        <v>0</v>
      </c>
      <c r="G5300">
        <v>5</v>
      </c>
      <c r="H5300" t="s">
        <v>12759</v>
      </c>
      <c r="I5300">
        <v>526.6875</v>
      </c>
      <c r="J5300" s="3">
        <f t="shared" si="82"/>
        <v>43746.909698449068</v>
      </c>
    </row>
    <row r="5301" spans="1:10" x14ac:dyDescent="0.25">
      <c r="A5301" s="1" t="s">
        <v>5300</v>
      </c>
      <c r="B5301">
        <v>393.75</v>
      </c>
      <c r="C5301">
        <v>20.531590000000001</v>
      </c>
      <c r="D5301">
        <v>65</v>
      </c>
      <c r="E5301">
        <v>0</v>
      </c>
      <c r="F5301">
        <v>0</v>
      </c>
      <c r="G5301">
        <v>9</v>
      </c>
      <c r="H5301" t="s">
        <v>12760</v>
      </c>
      <c r="I5301">
        <v>526.6875</v>
      </c>
      <c r="J5301" s="3">
        <f t="shared" si="82"/>
        <v>43746.909782048613</v>
      </c>
    </row>
    <row r="5302" spans="1:10" x14ac:dyDescent="0.25">
      <c r="A5302" s="1" t="s">
        <v>5301</v>
      </c>
      <c r="B5302">
        <v>418.75</v>
      </c>
      <c r="C5302">
        <v>20.531590000000001</v>
      </c>
      <c r="D5302">
        <v>65</v>
      </c>
      <c r="E5302">
        <v>0</v>
      </c>
      <c r="F5302">
        <v>0</v>
      </c>
      <c r="G5302">
        <v>17</v>
      </c>
      <c r="H5302" t="s">
        <v>12761</v>
      </c>
      <c r="I5302">
        <v>534.9375</v>
      </c>
      <c r="J5302" s="3">
        <f t="shared" si="82"/>
        <v>43746.909854016201</v>
      </c>
    </row>
    <row r="5303" spans="1:10" x14ac:dyDescent="0.25">
      <c r="A5303" s="1" t="s">
        <v>5302</v>
      </c>
      <c r="B5303">
        <v>393.75</v>
      </c>
      <c r="C5303">
        <v>20.531590000000001</v>
      </c>
      <c r="D5303">
        <v>66</v>
      </c>
      <c r="E5303">
        <v>0</v>
      </c>
      <c r="F5303">
        <v>0</v>
      </c>
      <c r="G5303">
        <v>6</v>
      </c>
      <c r="H5303" t="s">
        <v>12762</v>
      </c>
      <c r="I5303">
        <v>526.6875</v>
      </c>
      <c r="J5303" s="3">
        <f t="shared" si="82"/>
        <v>43746.909937129625</v>
      </c>
    </row>
    <row r="5304" spans="1:10" x14ac:dyDescent="0.25">
      <c r="A5304" s="1" t="s">
        <v>5303</v>
      </c>
      <c r="B5304">
        <v>393.75</v>
      </c>
      <c r="C5304">
        <v>20.531590000000001</v>
      </c>
      <c r="D5304">
        <v>66</v>
      </c>
      <c r="E5304">
        <v>0</v>
      </c>
      <c r="F5304">
        <v>0</v>
      </c>
      <c r="G5304">
        <v>8</v>
      </c>
      <c r="H5304" t="s">
        <v>12763</v>
      </c>
      <c r="I5304">
        <v>526.6875</v>
      </c>
      <c r="J5304" s="3">
        <f t="shared" si="82"/>
        <v>43746.910008437502</v>
      </c>
    </row>
    <row r="5305" spans="1:10" x14ac:dyDescent="0.25">
      <c r="A5305" s="1" t="s">
        <v>5304</v>
      </c>
      <c r="B5305">
        <v>393.75</v>
      </c>
      <c r="C5305">
        <v>20.584240000000001</v>
      </c>
      <c r="D5305">
        <v>66</v>
      </c>
      <c r="E5305">
        <v>0</v>
      </c>
      <c r="F5305">
        <v>0</v>
      </c>
      <c r="G5305">
        <v>14</v>
      </c>
      <c r="H5305" t="s">
        <v>12764</v>
      </c>
      <c r="I5305">
        <v>526.6875</v>
      </c>
      <c r="J5305" s="3">
        <f t="shared" si="82"/>
        <v>43746.910092094906</v>
      </c>
    </row>
    <row r="5306" spans="1:10" x14ac:dyDescent="0.25">
      <c r="A5306" s="1" t="s">
        <v>5305</v>
      </c>
      <c r="B5306">
        <v>393.75</v>
      </c>
      <c r="C5306">
        <v>20.584240000000001</v>
      </c>
      <c r="D5306">
        <v>66</v>
      </c>
      <c r="E5306">
        <v>0</v>
      </c>
      <c r="F5306">
        <v>0</v>
      </c>
      <c r="G5306">
        <v>7</v>
      </c>
      <c r="H5306" t="s">
        <v>12765</v>
      </c>
      <c r="I5306">
        <v>526.6875</v>
      </c>
      <c r="J5306" s="3">
        <f t="shared" si="82"/>
        <v>43746.910163506946</v>
      </c>
    </row>
    <row r="5307" spans="1:10" x14ac:dyDescent="0.25">
      <c r="A5307" s="1" t="s">
        <v>5306</v>
      </c>
      <c r="B5307">
        <v>393.75</v>
      </c>
      <c r="C5307">
        <v>20.584240000000001</v>
      </c>
      <c r="D5307">
        <v>68</v>
      </c>
      <c r="E5307">
        <v>0</v>
      </c>
      <c r="F5307">
        <v>0</v>
      </c>
      <c r="G5307">
        <v>9</v>
      </c>
      <c r="H5307" t="s">
        <v>12766</v>
      </c>
      <c r="I5307">
        <v>526.6875</v>
      </c>
      <c r="J5307" s="3">
        <f t="shared" si="82"/>
        <v>43746.910235277777</v>
      </c>
    </row>
    <row r="5308" spans="1:10" x14ac:dyDescent="0.25">
      <c r="A5308" s="1" t="s">
        <v>5307</v>
      </c>
      <c r="B5308">
        <v>393.75</v>
      </c>
      <c r="C5308">
        <v>20.478950000000001</v>
      </c>
      <c r="D5308">
        <v>67</v>
      </c>
      <c r="E5308">
        <v>0</v>
      </c>
      <c r="F5308">
        <v>0</v>
      </c>
      <c r="G5308">
        <v>11</v>
      </c>
      <c r="H5308" t="s">
        <v>12767</v>
      </c>
      <c r="I5308">
        <v>526.5</v>
      </c>
      <c r="J5308" s="3">
        <f t="shared" si="82"/>
        <v>43746.910306921294</v>
      </c>
    </row>
    <row r="5309" spans="1:10" x14ac:dyDescent="0.25">
      <c r="A5309" s="1" t="s">
        <v>5308</v>
      </c>
      <c r="B5309">
        <v>412.5</v>
      </c>
      <c r="C5309">
        <v>20.584240000000001</v>
      </c>
      <c r="D5309">
        <v>67</v>
      </c>
      <c r="E5309">
        <v>0</v>
      </c>
      <c r="F5309">
        <v>0</v>
      </c>
      <c r="G5309">
        <v>7</v>
      </c>
      <c r="H5309" t="s">
        <v>12768</v>
      </c>
      <c r="I5309">
        <v>532.3125</v>
      </c>
      <c r="J5309" s="3">
        <f t="shared" si="82"/>
        <v>43746.910378217588</v>
      </c>
    </row>
    <row r="5310" spans="1:10" x14ac:dyDescent="0.25">
      <c r="A5310" s="1" t="s">
        <v>5309</v>
      </c>
      <c r="B5310">
        <v>393.75</v>
      </c>
      <c r="C5310">
        <v>20.531590000000001</v>
      </c>
      <c r="D5310">
        <v>68</v>
      </c>
      <c r="E5310">
        <v>0</v>
      </c>
      <c r="F5310">
        <v>0</v>
      </c>
      <c r="G5310">
        <v>11</v>
      </c>
      <c r="H5310" t="s">
        <v>12769</v>
      </c>
      <c r="I5310">
        <v>526.6875</v>
      </c>
      <c r="J5310" s="3">
        <f t="shared" si="82"/>
        <v>43746.910449976851</v>
      </c>
    </row>
    <row r="5311" spans="1:10" x14ac:dyDescent="0.25">
      <c r="A5311" s="1" t="s">
        <v>5310</v>
      </c>
      <c r="B5311">
        <v>393.75</v>
      </c>
      <c r="C5311">
        <v>20.531590000000001</v>
      </c>
      <c r="D5311">
        <v>68</v>
      </c>
      <c r="E5311">
        <v>0</v>
      </c>
      <c r="F5311">
        <v>0</v>
      </c>
      <c r="G5311">
        <v>14</v>
      </c>
      <c r="H5311" t="s">
        <v>12770</v>
      </c>
      <c r="I5311">
        <v>526.6875</v>
      </c>
      <c r="J5311" s="3">
        <f t="shared" si="82"/>
        <v>43746.910527025459</v>
      </c>
    </row>
    <row r="5312" spans="1:10" x14ac:dyDescent="0.25">
      <c r="A5312" s="1" t="s">
        <v>5311</v>
      </c>
      <c r="B5312">
        <v>393.75</v>
      </c>
      <c r="C5312">
        <v>20.531590000000001</v>
      </c>
      <c r="D5312">
        <v>67</v>
      </c>
      <c r="E5312">
        <v>0</v>
      </c>
      <c r="F5312">
        <v>0</v>
      </c>
      <c r="G5312">
        <v>14</v>
      </c>
      <c r="H5312" t="s">
        <v>12771</v>
      </c>
      <c r="I5312">
        <v>526.5</v>
      </c>
      <c r="J5312" s="3">
        <f t="shared" si="82"/>
        <v>43746.910604722223</v>
      </c>
    </row>
    <row r="5313" spans="1:10" x14ac:dyDescent="0.25">
      <c r="A5313" s="1" t="s">
        <v>5312</v>
      </c>
      <c r="B5313">
        <v>393.75</v>
      </c>
      <c r="C5313">
        <v>20.531590000000001</v>
      </c>
      <c r="D5313">
        <v>67</v>
      </c>
      <c r="E5313">
        <v>0</v>
      </c>
      <c r="F5313">
        <v>0</v>
      </c>
      <c r="G5313">
        <v>6</v>
      </c>
      <c r="H5313" t="s">
        <v>12772</v>
      </c>
      <c r="I5313">
        <v>526.6875</v>
      </c>
      <c r="J5313" s="3">
        <f t="shared" si="82"/>
        <v>43746.910676701387</v>
      </c>
    </row>
    <row r="5314" spans="1:10" x14ac:dyDescent="0.25">
      <c r="A5314" s="1" t="s">
        <v>5313</v>
      </c>
      <c r="B5314">
        <v>393.75</v>
      </c>
      <c r="C5314">
        <v>20.531590000000001</v>
      </c>
      <c r="D5314">
        <v>67</v>
      </c>
      <c r="E5314">
        <v>0</v>
      </c>
      <c r="F5314">
        <v>0</v>
      </c>
      <c r="G5314">
        <v>21</v>
      </c>
      <c r="H5314" t="s">
        <v>12773</v>
      </c>
      <c r="I5314">
        <v>526.6875</v>
      </c>
      <c r="J5314" s="3">
        <f t="shared" si="82"/>
        <v>43746.910760277773</v>
      </c>
    </row>
    <row r="5315" spans="1:10" x14ac:dyDescent="0.25">
      <c r="A5315" s="1" t="s">
        <v>5314</v>
      </c>
      <c r="B5315">
        <v>393.75</v>
      </c>
      <c r="C5315">
        <v>20.531590000000001</v>
      </c>
      <c r="D5315">
        <v>67</v>
      </c>
      <c r="E5315">
        <v>0</v>
      </c>
      <c r="F5315">
        <v>0</v>
      </c>
      <c r="G5315">
        <v>7</v>
      </c>
      <c r="H5315" t="s">
        <v>12774</v>
      </c>
      <c r="I5315">
        <v>526.6875</v>
      </c>
      <c r="J5315" s="3">
        <f t="shared" ref="J5315:J5378" si="83">(H5315/86400000)+25569+(7/24)</f>
        <v>43746.910831689813</v>
      </c>
    </row>
    <row r="5316" spans="1:10" x14ac:dyDescent="0.25">
      <c r="A5316" s="1" t="s">
        <v>5315</v>
      </c>
      <c r="B5316">
        <v>412.5</v>
      </c>
      <c r="C5316">
        <v>20.478950000000001</v>
      </c>
      <c r="D5316">
        <v>66</v>
      </c>
      <c r="E5316">
        <v>0</v>
      </c>
      <c r="F5316">
        <v>0</v>
      </c>
      <c r="G5316">
        <v>3</v>
      </c>
      <c r="H5316" t="s">
        <v>12775</v>
      </c>
      <c r="I5316">
        <v>532.875</v>
      </c>
      <c r="J5316" s="3">
        <f t="shared" si="83"/>
        <v>43746.91090333333</v>
      </c>
    </row>
    <row r="5317" spans="1:10" x14ac:dyDescent="0.25">
      <c r="A5317" s="1" t="s">
        <v>5316</v>
      </c>
      <c r="B5317">
        <v>393.75</v>
      </c>
      <c r="C5317">
        <v>20.531590000000001</v>
      </c>
      <c r="D5317">
        <v>66</v>
      </c>
      <c r="E5317">
        <v>0</v>
      </c>
      <c r="F5317">
        <v>0</v>
      </c>
      <c r="G5317">
        <v>5</v>
      </c>
      <c r="H5317" t="s">
        <v>12776</v>
      </c>
      <c r="I5317">
        <v>526.6875</v>
      </c>
      <c r="J5317" s="3">
        <f t="shared" si="83"/>
        <v>43746.910987523144</v>
      </c>
    </row>
    <row r="5318" spans="1:10" x14ac:dyDescent="0.25">
      <c r="A5318" s="1" t="s">
        <v>5317</v>
      </c>
      <c r="B5318">
        <v>393.75</v>
      </c>
      <c r="C5318">
        <v>20.531590000000001</v>
      </c>
      <c r="D5318">
        <v>67</v>
      </c>
      <c r="E5318">
        <v>0</v>
      </c>
      <c r="F5318">
        <v>0</v>
      </c>
      <c r="G5318">
        <v>11</v>
      </c>
      <c r="H5318" t="s">
        <v>12777</v>
      </c>
      <c r="I5318">
        <v>526.6875</v>
      </c>
      <c r="J5318" s="3">
        <f t="shared" si="83"/>
        <v>43746.911070335649</v>
      </c>
    </row>
    <row r="5319" spans="1:10" x14ac:dyDescent="0.25">
      <c r="A5319" s="1" t="s">
        <v>5318</v>
      </c>
      <c r="B5319">
        <v>393.75</v>
      </c>
      <c r="C5319">
        <v>20.531590000000001</v>
      </c>
      <c r="D5319">
        <v>69</v>
      </c>
      <c r="E5319">
        <v>0</v>
      </c>
      <c r="F5319">
        <v>0</v>
      </c>
      <c r="G5319">
        <v>5</v>
      </c>
      <c r="H5319" t="s">
        <v>12778</v>
      </c>
      <c r="I5319">
        <v>526.6875</v>
      </c>
      <c r="J5319" s="3">
        <f t="shared" si="83"/>
        <v>43746.911141747682</v>
      </c>
    </row>
    <row r="5320" spans="1:10" x14ac:dyDescent="0.25">
      <c r="A5320" s="1" t="s">
        <v>5319</v>
      </c>
      <c r="B5320">
        <v>393.75</v>
      </c>
      <c r="C5320">
        <v>20.584240000000001</v>
      </c>
      <c r="D5320">
        <v>69</v>
      </c>
      <c r="E5320">
        <v>0</v>
      </c>
      <c r="F5320">
        <v>0</v>
      </c>
      <c r="G5320">
        <v>12</v>
      </c>
      <c r="H5320" t="s">
        <v>12779</v>
      </c>
      <c r="I5320">
        <v>526.6875</v>
      </c>
      <c r="J5320" s="3">
        <f t="shared" si="83"/>
        <v>43746.911213391206</v>
      </c>
    </row>
    <row r="5321" spans="1:10" x14ac:dyDescent="0.25">
      <c r="A5321" s="1" t="s">
        <v>5320</v>
      </c>
      <c r="B5321">
        <v>393.75</v>
      </c>
      <c r="C5321">
        <v>20.478950000000001</v>
      </c>
      <c r="D5321">
        <v>69</v>
      </c>
      <c r="E5321">
        <v>0</v>
      </c>
      <c r="F5321">
        <v>0</v>
      </c>
      <c r="G5321">
        <v>8</v>
      </c>
      <c r="H5321" t="s">
        <v>12780</v>
      </c>
      <c r="I5321">
        <v>526.6875</v>
      </c>
      <c r="J5321" s="3">
        <f t="shared" si="83"/>
        <v>43746.911296979168</v>
      </c>
    </row>
    <row r="5322" spans="1:10" x14ac:dyDescent="0.25">
      <c r="A5322" s="1" t="s">
        <v>5321</v>
      </c>
      <c r="B5322">
        <v>412.5</v>
      </c>
      <c r="C5322">
        <v>20.531590000000001</v>
      </c>
      <c r="D5322">
        <v>69</v>
      </c>
      <c r="E5322">
        <v>0</v>
      </c>
      <c r="F5322">
        <v>0</v>
      </c>
      <c r="G5322">
        <v>13</v>
      </c>
      <c r="H5322" t="s">
        <v>12781</v>
      </c>
      <c r="I5322">
        <v>532.3125</v>
      </c>
      <c r="J5322" s="3">
        <f t="shared" si="83"/>
        <v>43746.911373946758</v>
      </c>
    </row>
    <row r="5323" spans="1:10" x14ac:dyDescent="0.25">
      <c r="A5323" s="1" t="s">
        <v>5322</v>
      </c>
      <c r="B5323">
        <v>393.75</v>
      </c>
      <c r="C5323">
        <v>20.531590000000001</v>
      </c>
      <c r="D5323">
        <v>69</v>
      </c>
      <c r="E5323">
        <v>0</v>
      </c>
      <c r="F5323">
        <v>0</v>
      </c>
      <c r="G5323">
        <v>7</v>
      </c>
      <c r="H5323" t="s">
        <v>12782</v>
      </c>
      <c r="I5323">
        <v>526.6875</v>
      </c>
      <c r="J5323" s="3">
        <f t="shared" si="83"/>
        <v>43746.91145206018</v>
      </c>
    </row>
    <row r="5324" spans="1:10" x14ac:dyDescent="0.25">
      <c r="A5324" s="1" t="s">
        <v>5323</v>
      </c>
      <c r="B5324">
        <v>393.75</v>
      </c>
      <c r="C5324">
        <v>20.584240000000001</v>
      </c>
      <c r="D5324">
        <v>69</v>
      </c>
      <c r="E5324">
        <v>0</v>
      </c>
      <c r="F5324">
        <v>0</v>
      </c>
      <c r="G5324">
        <v>7</v>
      </c>
      <c r="H5324" t="s">
        <v>12783</v>
      </c>
      <c r="I5324">
        <v>526.5</v>
      </c>
      <c r="J5324" s="3">
        <f t="shared" si="83"/>
        <v>43746.911523240742</v>
      </c>
    </row>
    <row r="5325" spans="1:10" x14ac:dyDescent="0.25">
      <c r="A5325" s="1" t="s">
        <v>5324</v>
      </c>
      <c r="B5325">
        <v>393.75</v>
      </c>
      <c r="C5325">
        <v>20.478950000000001</v>
      </c>
      <c r="D5325">
        <v>70</v>
      </c>
      <c r="E5325">
        <v>0</v>
      </c>
      <c r="F5325">
        <v>0</v>
      </c>
      <c r="G5325">
        <v>4</v>
      </c>
      <c r="H5325" t="s">
        <v>12784</v>
      </c>
      <c r="I5325">
        <v>526.6875</v>
      </c>
      <c r="J5325" s="3">
        <f t="shared" si="83"/>
        <v>43746.911595219906</v>
      </c>
    </row>
    <row r="5326" spans="1:10" x14ac:dyDescent="0.25">
      <c r="A5326" s="1" t="s">
        <v>5325</v>
      </c>
      <c r="B5326">
        <v>393.75</v>
      </c>
      <c r="C5326">
        <v>20.584240000000001</v>
      </c>
      <c r="D5326">
        <v>71</v>
      </c>
      <c r="E5326">
        <v>0</v>
      </c>
      <c r="F5326">
        <v>0</v>
      </c>
      <c r="G5326">
        <v>10</v>
      </c>
      <c r="H5326" t="s">
        <v>12785</v>
      </c>
      <c r="I5326">
        <v>526.6875</v>
      </c>
      <c r="J5326" s="3">
        <f t="shared" si="83"/>
        <v>43746.911678796292</v>
      </c>
    </row>
    <row r="5327" spans="1:10" x14ac:dyDescent="0.25">
      <c r="A5327" s="1" t="s">
        <v>5326</v>
      </c>
      <c r="B5327">
        <v>393.75</v>
      </c>
      <c r="C5327">
        <v>20.531590000000001</v>
      </c>
      <c r="D5327">
        <v>71</v>
      </c>
      <c r="E5327">
        <v>0</v>
      </c>
      <c r="F5327">
        <v>0</v>
      </c>
      <c r="G5327">
        <v>16</v>
      </c>
      <c r="H5327" t="s">
        <v>12786</v>
      </c>
      <c r="I5327">
        <v>526.6875</v>
      </c>
      <c r="J5327" s="3">
        <f t="shared" si="83"/>
        <v>43746.911750196756</v>
      </c>
    </row>
    <row r="5328" spans="1:10" x14ac:dyDescent="0.25">
      <c r="A5328" s="1" t="s">
        <v>5327</v>
      </c>
      <c r="B5328">
        <v>393.75</v>
      </c>
      <c r="C5328">
        <v>20.531590000000001</v>
      </c>
      <c r="D5328">
        <v>71</v>
      </c>
      <c r="E5328">
        <v>0</v>
      </c>
      <c r="F5328">
        <v>0</v>
      </c>
      <c r="G5328">
        <v>2</v>
      </c>
      <c r="H5328" t="s">
        <v>12787</v>
      </c>
      <c r="I5328">
        <v>526.5</v>
      </c>
      <c r="J5328" s="3">
        <f t="shared" si="83"/>
        <v>43746.911833784725</v>
      </c>
    </row>
    <row r="5329" spans="1:10" x14ac:dyDescent="0.25">
      <c r="A5329" s="1" t="s">
        <v>5328</v>
      </c>
      <c r="B5329">
        <v>393.75</v>
      </c>
      <c r="C5329">
        <v>20.584240000000001</v>
      </c>
      <c r="D5329">
        <v>70</v>
      </c>
      <c r="E5329">
        <v>0</v>
      </c>
      <c r="F5329">
        <v>0</v>
      </c>
      <c r="G5329">
        <v>11</v>
      </c>
      <c r="H5329" t="s">
        <v>12788</v>
      </c>
      <c r="I5329">
        <v>526.6875</v>
      </c>
      <c r="J5329" s="3">
        <f t="shared" si="83"/>
        <v>43746.911929131944</v>
      </c>
    </row>
    <row r="5330" spans="1:10" x14ac:dyDescent="0.25">
      <c r="A5330" s="1" t="s">
        <v>5329</v>
      </c>
      <c r="B5330">
        <v>393.75</v>
      </c>
      <c r="C5330">
        <v>20.531590000000001</v>
      </c>
      <c r="D5330">
        <v>70</v>
      </c>
      <c r="E5330">
        <v>0</v>
      </c>
      <c r="F5330">
        <v>0</v>
      </c>
      <c r="G5330">
        <v>1</v>
      </c>
      <c r="H5330" t="s">
        <v>12789</v>
      </c>
      <c r="I5330">
        <v>526.6875</v>
      </c>
      <c r="J5330" s="3">
        <f t="shared" si="83"/>
        <v>43746.9120128125</v>
      </c>
    </row>
    <row r="5331" spans="1:10" x14ac:dyDescent="0.25">
      <c r="A5331" s="1" t="s">
        <v>5330</v>
      </c>
      <c r="B5331">
        <v>393.75</v>
      </c>
      <c r="C5331">
        <v>20.531590000000001</v>
      </c>
      <c r="D5331">
        <v>69</v>
      </c>
      <c r="E5331">
        <v>0</v>
      </c>
      <c r="F5331">
        <v>0</v>
      </c>
      <c r="G5331">
        <v>11</v>
      </c>
      <c r="H5331" t="s">
        <v>12790</v>
      </c>
      <c r="I5331">
        <v>526.6875</v>
      </c>
      <c r="J5331" s="3">
        <f t="shared" si="83"/>
        <v>43746.912084212956</v>
      </c>
    </row>
    <row r="5332" spans="1:10" x14ac:dyDescent="0.25">
      <c r="A5332" s="1" t="s">
        <v>5331</v>
      </c>
      <c r="B5332">
        <v>393.75</v>
      </c>
      <c r="C5332">
        <v>20.531590000000001</v>
      </c>
      <c r="D5332">
        <v>69</v>
      </c>
      <c r="E5332">
        <v>0</v>
      </c>
      <c r="F5332">
        <v>0</v>
      </c>
      <c r="G5332">
        <v>5</v>
      </c>
      <c r="H5332" t="s">
        <v>12791</v>
      </c>
      <c r="I5332">
        <v>526.6875</v>
      </c>
      <c r="J5332" s="3">
        <f t="shared" si="83"/>
        <v>43746.912179583327</v>
      </c>
    </row>
    <row r="5333" spans="1:10" x14ac:dyDescent="0.25">
      <c r="A5333" s="1" t="s">
        <v>5332</v>
      </c>
      <c r="B5333">
        <v>393.75</v>
      </c>
      <c r="C5333">
        <v>20.531590000000001</v>
      </c>
      <c r="D5333">
        <v>68</v>
      </c>
      <c r="E5333">
        <v>0</v>
      </c>
      <c r="F5333">
        <v>0</v>
      </c>
      <c r="G5333">
        <v>2</v>
      </c>
      <c r="H5333" t="s">
        <v>12792</v>
      </c>
      <c r="I5333">
        <v>526.6875</v>
      </c>
      <c r="J5333" s="3">
        <f t="shared" si="83"/>
        <v>43746.91226070602</v>
      </c>
    </row>
    <row r="5334" spans="1:10" x14ac:dyDescent="0.25">
      <c r="A5334" s="1" t="s">
        <v>5333</v>
      </c>
      <c r="B5334">
        <v>393.75</v>
      </c>
      <c r="C5334">
        <v>20.584240000000001</v>
      </c>
      <c r="D5334">
        <v>69</v>
      </c>
      <c r="E5334">
        <v>0</v>
      </c>
      <c r="F5334">
        <v>0</v>
      </c>
      <c r="G5334">
        <v>10</v>
      </c>
      <c r="H5334" t="s">
        <v>12793</v>
      </c>
      <c r="I5334">
        <v>526.6875</v>
      </c>
      <c r="J5334" s="3">
        <f t="shared" si="83"/>
        <v>43746.912334456014</v>
      </c>
    </row>
    <row r="5335" spans="1:10" x14ac:dyDescent="0.25">
      <c r="A5335" s="1" t="s">
        <v>5334</v>
      </c>
      <c r="B5335">
        <v>393.75</v>
      </c>
      <c r="C5335">
        <v>20.531590000000001</v>
      </c>
      <c r="D5335">
        <v>69</v>
      </c>
      <c r="E5335">
        <v>0</v>
      </c>
      <c r="F5335">
        <v>0</v>
      </c>
      <c r="G5335">
        <v>7</v>
      </c>
      <c r="H5335" t="s">
        <v>12794</v>
      </c>
      <c r="I5335">
        <v>526.6875</v>
      </c>
      <c r="J5335" s="3">
        <f t="shared" si="83"/>
        <v>43746.91240635416</v>
      </c>
    </row>
    <row r="5336" spans="1:10" x14ac:dyDescent="0.25">
      <c r="A5336" s="1" t="s">
        <v>5335</v>
      </c>
      <c r="B5336">
        <v>393.75</v>
      </c>
      <c r="C5336">
        <v>20.478950000000001</v>
      </c>
      <c r="D5336">
        <v>69</v>
      </c>
      <c r="E5336">
        <v>0</v>
      </c>
      <c r="F5336">
        <v>0</v>
      </c>
      <c r="G5336">
        <v>9</v>
      </c>
      <c r="H5336" t="s">
        <v>12795</v>
      </c>
      <c r="I5336">
        <v>526.6875</v>
      </c>
      <c r="J5336" s="3">
        <f t="shared" si="83"/>
        <v>43746.912489895833</v>
      </c>
    </row>
    <row r="5337" spans="1:10" x14ac:dyDescent="0.25">
      <c r="A5337" s="1" t="s">
        <v>5336</v>
      </c>
      <c r="B5337">
        <v>393.75</v>
      </c>
      <c r="C5337">
        <v>20.531590000000001</v>
      </c>
      <c r="D5337">
        <v>68</v>
      </c>
      <c r="E5337">
        <v>0</v>
      </c>
      <c r="F5337">
        <v>0</v>
      </c>
      <c r="G5337">
        <v>9</v>
      </c>
      <c r="H5337" t="s">
        <v>12796</v>
      </c>
      <c r="I5337">
        <v>526.6875</v>
      </c>
      <c r="J5337" s="3">
        <f t="shared" si="83"/>
        <v>43746.912560972218</v>
      </c>
    </row>
    <row r="5338" spans="1:10" x14ac:dyDescent="0.25">
      <c r="A5338" s="1" t="s">
        <v>5337</v>
      </c>
      <c r="B5338">
        <v>393.75</v>
      </c>
      <c r="C5338">
        <v>20.478950000000001</v>
      </c>
      <c r="D5338">
        <v>68</v>
      </c>
      <c r="E5338">
        <v>0</v>
      </c>
      <c r="F5338">
        <v>0</v>
      </c>
      <c r="G5338">
        <v>2</v>
      </c>
      <c r="H5338" t="s">
        <v>12797</v>
      </c>
      <c r="I5338">
        <v>526.6875</v>
      </c>
      <c r="J5338" s="3">
        <f t="shared" si="83"/>
        <v>43746.912632962958</v>
      </c>
    </row>
    <row r="5339" spans="1:10" x14ac:dyDescent="0.25">
      <c r="A5339" s="1" t="s">
        <v>5338</v>
      </c>
      <c r="B5339">
        <v>412.5</v>
      </c>
      <c r="C5339">
        <v>20.531590000000001</v>
      </c>
      <c r="D5339">
        <v>67</v>
      </c>
      <c r="E5339">
        <v>0</v>
      </c>
      <c r="F5339">
        <v>0</v>
      </c>
      <c r="G5339">
        <v>12</v>
      </c>
      <c r="H5339" t="s">
        <v>12798</v>
      </c>
      <c r="I5339">
        <v>532.3125</v>
      </c>
      <c r="J5339" s="3">
        <f t="shared" si="83"/>
        <v>43746.912716620369</v>
      </c>
    </row>
    <row r="5340" spans="1:10" x14ac:dyDescent="0.25">
      <c r="A5340" s="1" t="s">
        <v>5339</v>
      </c>
      <c r="B5340">
        <v>393.75</v>
      </c>
      <c r="C5340">
        <v>20.584240000000001</v>
      </c>
      <c r="D5340">
        <v>67</v>
      </c>
      <c r="E5340">
        <v>0</v>
      </c>
      <c r="F5340">
        <v>0</v>
      </c>
      <c r="G5340">
        <v>9</v>
      </c>
      <c r="H5340" t="s">
        <v>12799</v>
      </c>
      <c r="I5340">
        <v>526.6875</v>
      </c>
      <c r="J5340" s="3">
        <f t="shared" si="83"/>
        <v>43746.912788032401</v>
      </c>
    </row>
    <row r="5341" spans="1:10" x14ac:dyDescent="0.25">
      <c r="A5341" s="1" t="s">
        <v>5340</v>
      </c>
      <c r="B5341">
        <v>393.75</v>
      </c>
      <c r="C5341">
        <v>20.478950000000001</v>
      </c>
      <c r="D5341">
        <v>67</v>
      </c>
      <c r="E5341">
        <v>0</v>
      </c>
      <c r="F5341">
        <v>0</v>
      </c>
      <c r="G5341">
        <v>19</v>
      </c>
      <c r="H5341" t="s">
        <v>12800</v>
      </c>
      <c r="I5341">
        <v>526.5</v>
      </c>
      <c r="J5341" s="3">
        <f t="shared" si="83"/>
        <v>43746.912871377317</v>
      </c>
    </row>
    <row r="5342" spans="1:10" x14ac:dyDescent="0.25">
      <c r="A5342" s="1" t="s">
        <v>5341</v>
      </c>
      <c r="B5342">
        <v>393.75</v>
      </c>
      <c r="C5342">
        <v>20.531590000000001</v>
      </c>
      <c r="D5342">
        <v>68</v>
      </c>
      <c r="E5342">
        <v>0</v>
      </c>
      <c r="F5342">
        <v>0</v>
      </c>
      <c r="G5342">
        <v>12</v>
      </c>
      <c r="H5342" t="s">
        <v>12801</v>
      </c>
      <c r="I5342">
        <v>526.6875</v>
      </c>
      <c r="J5342" s="3">
        <f t="shared" si="83"/>
        <v>43746.912943032403</v>
      </c>
    </row>
    <row r="5343" spans="1:10" x14ac:dyDescent="0.25">
      <c r="A5343" s="1" t="s">
        <v>5342</v>
      </c>
      <c r="B5343">
        <v>393.75</v>
      </c>
      <c r="C5343">
        <v>20.584240000000001</v>
      </c>
      <c r="D5343">
        <v>67</v>
      </c>
      <c r="E5343">
        <v>0</v>
      </c>
      <c r="F5343">
        <v>0</v>
      </c>
      <c r="G5343">
        <v>8</v>
      </c>
      <c r="H5343" t="s">
        <v>12802</v>
      </c>
      <c r="I5343">
        <v>526.6875</v>
      </c>
      <c r="J5343" s="3">
        <f t="shared" si="83"/>
        <v>43746.91302659722</v>
      </c>
    </row>
    <row r="5344" spans="1:10" x14ac:dyDescent="0.25">
      <c r="A5344" s="1" t="s">
        <v>5343</v>
      </c>
      <c r="B5344">
        <v>393.75</v>
      </c>
      <c r="C5344">
        <v>20.584240000000001</v>
      </c>
      <c r="D5344">
        <v>67</v>
      </c>
      <c r="E5344">
        <v>0</v>
      </c>
      <c r="F5344">
        <v>0</v>
      </c>
      <c r="G5344">
        <v>10</v>
      </c>
      <c r="H5344" t="s">
        <v>12803</v>
      </c>
      <c r="I5344">
        <v>526.6875</v>
      </c>
      <c r="J5344" s="3">
        <f t="shared" si="83"/>
        <v>43746.913110023146</v>
      </c>
    </row>
    <row r="5345" spans="1:10" x14ac:dyDescent="0.25">
      <c r="A5345" s="1" t="s">
        <v>5344</v>
      </c>
      <c r="B5345">
        <v>393.75</v>
      </c>
      <c r="C5345">
        <v>20.531590000000001</v>
      </c>
      <c r="D5345">
        <v>67</v>
      </c>
      <c r="E5345">
        <v>0</v>
      </c>
      <c r="F5345">
        <v>0</v>
      </c>
      <c r="G5345">
        <v>10</v>
      </c>
      <c r="H5345" t="s">
        <v>12804</v>
      </c>
      <c r="I5345">
        <v>526.6875</v>
      </c>
      <c r="J5345" s="3">
        <f t="shared" si="83"/>
        <v>43746.913193599532</v>
      </c>
    </row>
    <row r="5346" spans="1:10" x14ac:dyDescent="0.25">
      <c r="A5346" s="1" t="s">
        <v>5345</v>
      </c>
      <c r="B5346">
        <v>393.75</v>
      </c>
      <c r="C5346">
        <v>20.584240000000001</v>
      </c>
      <c r="D5346">
        <v>67</v>
      </c>
      <c r="E5346">
        <v>0</v>
      </c>
      <c r="F5346">
        <v>0</v>
      </c>
      <c r="G5346">
        <v>7</v>
      </c>
      <c r="H5346" t="s">
        <v>12805</v>
      </c>
      <c r="I5346">
        <v>526.6875</v>
      </c>
      <c r="J5346" s="3">
        <f t="shared" si="83"/>
        <v>43746.913265000003</v>
      </c>
    </row>
    <row r="5347" spans="1:10" x14ac:dyDescent="0.25">
      <c r="A5347" s="1" t="s">
        <v>5346</v>
      </c>
      <c r="B5347">
        <v>393.75</v>
      </c>
      <c r="C5347">
        <v>20.531590000000001</v>
      </c>
      <c r="D5347">
        <v>68</v>
      </c>
      <c r="E5347">
        <v>0</v>
      </c>
      <c r="F5347">
        <v>0</v>
      </c>
      <c r="G5347">
        <v>11</v>
      </c>
      <c r="H5347" t="s">
        <v>12806</v>
      </c>
      <c r="I5347">
        <v>526.6875</v>
      </c>
      <c r="J5347" s="3">
        <f t="shared" si="83"/>
        <v>43746.913348576381</v>
      </c>
    </row>
    <row r="5348" spans="1:10" x14ac:dyDescent="0.25">
      <c r="A5348" s="1" t="s">
        <v>5347</v>
      </c>
      <c r="B5348">
        <v>393.75</v>
      </c>
      <c r="C5348">
        <v>20.584240000000001</v>
      </c>
      <c r="D5348">
        <v>68</v>
      </c>
      <c r="E5348">
        <v>0</v>
      </c>
      <c r="F5348">
        <v>0</v>
      </c>
      <c r="G5348">
        <v>10</v>
      </c>
      <c r="H5348" t="s">
        <v>12807</v>
      </c>
      <c r="I5348">
        <v>526.6875</v>
      </c>
      <c r="J5348" s="3">
        <f t="shared" si="83"/>
        <v>43746.913432129622</v>
      </c>
    </row>
    <row r="5349" spans="1:10" x14ac:dyDescent="0.25">
      <c r="A5349" s="1" t="s">
        <v>5348</v>
      </c>
      <c r="B5349">
        <v>393.75</v>
      </c>
      <c r="C5349">
        <v>20.584240000000001</v>
      </c>
      <c r="D5349">
        <v>68</v>
      </c>
      <c r="E5349">
        <v>0</v>
      </c>
      <c r="F5349">
        <v>0</v>
      </c>
      <c r="G5349">
        <v>12</v>
      </c>
      <c r="H5349" t="s">
        <v>12808</v>
      </c>
      <c r="I5349">
        <v>526.6875</v>
      </c>
      <c r="J5349" s="3">
        <f t="shared" si="83"/>
        <v>43746.913515810178</v>
      </c>
    </row>
    <row r="5350" spans="1:10" x14ac:dyDescent="0.25">
      <c r="A5350" s="1" t="s">
        <v>5349</v>
      </c>
      <c r="B5350">
        <v>393.75</v>
      </c>
      <c r="C5350">
        <v>20.584240000000001</v>
      </c>
      <c r="D5350">
        <v>68</v>
      </c>
      <c r="E5350">
        <v>0</v>
      </c>
      <c r="F5350">
        <v>0</v>
      </c>
      <c r="G5350">
        <v>11</v>
      </c>
      <c r="H5350" t="s">
        <v>12809</v>
      </c>
      <c r="I5350">
        <v>526.6875</v>
      </c>
      <c r="J5350" s="3">
        <f t="shared" si="83"/>
        <v>43746.913587233794</v>
      </c>
    </row>
    <row r="5351" spans="1:10" x14ac:dyDescent="0.25">
      <c r="A5351" s="1" t="s">
        <v>5350</v>
      </c>
      <c r="B5351">
        <v>393.75</v>
      </c>
      <c r="C5351">
        <v>20.584240000000001</v>
      </c>
      <c r="D5351">
        <v>69</v>
      </c>
      <c r="E5351">
        <v>0</v>
      </c>
      <c r="F5351">
        <v>0</v>
      </c>
      <c r="G5351">
        <v>8</v>
      </c>
      <c r="H5351" t="s">
        <v>12810</v>
      </c>
      <c r="I5351">
        <v>526.5</v>
      </c>
      <c r="J5351" s="3">
        <f t="shared" si="83"/>
        <v>43746.913670671296</v>
      </c>
    </row>
    <row r="5352" spans="1:10" x14ac:dyDescent="0.25">
      <c r="A5352" s="1" t="s">
        <v>5351</v>
      </c>
      <c r="B5352">
        <v>393.75</v>
      </c>
      <c r="C5352">
        <v>20.584240000000001</v>
      </c>
      <c r="D5352">
        <v>67</v>
      </c>
      <c r="E5352">
        <v>0</v>
      </c>
      <c r="F5352">
        <v>0</v>
      </c>
      <c r="G5352">
        <v>5</v>
      </c>
      <c r="H5352" t="s">
        <v>12811</v>
      </c>
      <c r="I5352">
        <v>526.5</v>
      </c>
      <c r="J5352" s="3">
        <f t="shared" si="83"/>
        <v>43746.913754247682</v>
      </c>
    </row>
    <row r="5353" spans="1:10" x14ac:dyDescent="0.25">
      <c r="A5353" s="1" t="s">
        <v>5352</v>
      </c>
      <c r="B5353">
        <v>393.75</v>
      </c>
      <c r="C5353">
        <v>20.531590000000001</v>
      </c>
      <c r="D5353">
        <v>67</v>
      </c>
      <c r="E5353">
        <v>0</v>
      </c>
      <c r="F5353">
        <v>0</v>
      </c>
      <c r="G5353">
        <v>7</v>
      </c>
      <c r="H5353" t="s">
        <v>12812</v>
      </c>
      <c r="I5353">
        <v>526.6875</v>
      </c>
      <c r="J5353" s="3">
        <f t="shared" si="83"/>
        <v>43746.913837685184</v>
      </c>
    </row>
    <row r="5354" spans="1:10" x14ac:dyDescent="0.25">
      <c r="A5354" s="1" t="s">
        <v>5353</v>
      </c>
      <c r="B5354">
        <v>393.75</v>
      </c>
      <c r="C5354">
        <v>20.531590000000001</v>
      </c>
      <c r="D5354">
        <v>67</v>
      </c>
      <c r="E5354">
        <v>0</v>
      </c>
      <c r="F5354">
        <v>0</v>
      </c>
      <c r="G5354">
        <v>10</v>
      </c>
      <c r="H5354" t="s">
        <v>12813</v>
      </c>
      <c r="I5354">
        <v>526.6875</v>
      </c>
      <c r="J5354" s="3">
        <f t="shared" si="83"/>
        <v>43746.913909224539</v>
      </c>
    </row>
    <row r="5355" spans="1:10" x14ac:dyDescent="0.25">
      <c r="A5355" s="1" t="s">
        <v>5354</v>
      </c>
      <c r="B5355">
        <v>393.75</v>
      </c>
      <c r="C5355">
        <v>20.584240000000001</v>
      </c>
      <c r="D5355">
        <v>68</v>
      </c>
      <c r="E5355">
        <v>0</v>
      </c>
      <c r="F5355">
        <v>0</v>
      </c>
      <c r="G5355">
        <v>6</v>
      </c>
      <c r="H5355" t="s">
        <v>12814</v>
      </c>
      <c r="I5355">
        <v>526.5</v>
      </c>
      <c r="J5355" s="3">
        <f t="shared" si="83"/>
        <v>43746.913992800924</v>
      </c>
    </row>
    <row r="5356" spans="1:10" x14ac:dyDescent="0.25">
      <c r="A5356" s="1" t="s">
        <v>5355</v>
      </c>
      <c r="B5356">
        <v>393.75</v>
      </c>
      <c r="C5356">
        <v>20.531590000000001</v>
      </c>
      <c r="D5356">
        <v>69</v>
      </c>
      <c r="E5356">
        <v>0</v>
      </c>
      <c r="F5356">
        <v>0</v>
      </c>
      <c r="G5356">
        <v>10</v>
      </c>
      <c r="H5356" t="s">
        <v>12815</v>
      </c>
      <c r="I5356">
        <v>526.6875</v>
      </c>
      <c r="J5356" s="3">
        <f t="shared" si="83"/>
        <v>43746.91406398148</v>
      </c>
    </row>
    <row r="5357" spans="1:10" x14ac:dyDescent="0.25">
      <c r="A5357" s="1" t="s">
        <v>5356</v>
      </c>
      <c r="B5357">
        <v>393.75</v>
      </c>
      <c r="C5357">
        <v>20.531590000000001</v>
      </c>
      <c r="D5357">
        <v>69</v>
      </c>
      <c r="E5357">
        <v>0</v>
      </c>
      <c r="F5357">
        <v>0</v>
      </c>
      <c r="G5357">
        <v>2</v>
      </c>
      <c r="H5357" t="s">
        <v>12816</v>
      </c>
      <c r="I5357">
        <v>526.6875</v>
      </c>
      <c r="J5357" s="3">
        <f t="shared" si="83"/>
        <v>43746.914135856474</v>
      </c>
    </row>
    <row r="5358" spans="1:10" x14ac:dyDescent="0.25">
      <c r="A5358" s="1" t="s">
        <v>5357</v>
      </c>
      <c r="B5358">
        <v>393.75</v>
      </c>
      <c r="C5358">
        <v>20.531590000000001</v>
      </c>
      <c r="D5358">
        <v>69</v>
      </c>
      <c r="E5358">
        <v>0</v>
      </c>
      <c r="F5358">
        <v>0</v>
      </c>
      <c r="G5358">
        <v>2</v>
      </c>
      <c r="H5358" t="s">
        <v>12817</v>
      </c>
      <c r="I5358">
        <v>526.6875</v>
      </c>
      <c r="J5358" s="3">
        <f t="shared" si="83"/>
        <v>43746.914219513885</v>
      </c>
    </row>
    <row r="5359" spans="1:10" x14ac:dyDescent="0.25">
      <c r="A5359" s="1" t="s">
        <v>5358</v>
      </c>
      <c r="B5359">
        <v>393.75</v>
      </c>
      <c r="C5359">
        <v>20.478950000000001</v>
      </c>
      <c r="D5359">
        <v>70</v>
      </c>
      <c r="E5359">
        <v>0</v>
      </c>
      <c r="F5359">
        <v>0</v>
      </c>
      <c r="G5359">
        <v>9</v>
      </c>
      <c r="H5359" t="s">
        <v>12818</v>
      </c>
      <c r="I5359">
        <v>526.6875</v>
      </c>
      <c r="J5359" s="3">
        <f t="shared" si="83"/>
        <v>43746.914290925924</v>
      </c>
    </row>
    <row r="5360" spans="1:10" x14ac:dyDescent="0.25">
      <c r="A5360" s="1" t="s">
        <v>5359</v>
      </c>
      <c r="B5360">
        <v>393.75</v>
      </c>
      <c r="C5360">
        <v>20.531590000000001</v>
      </c>
      <c r="D5360">
        <v>70</v>
      </c>
      <c r="E5360">
        <v>0</v>
      </c>
      <c r="F5360">
        <v>0</v>
      </c>
      <c r="G5360">
        <v>5</v>
      </c>
      <c r="H5360" t="s">
        <v>12819</v>
      </c>
      <c r="I5360">
        <v>526.5</v>
      </c>
      <c r="J5360" s="3">
        <f t="shared" si="83"/>
        <v>43746.91437450231</v>
      </c>
    </row>
    <row r="5361" spans="1:10" x14ac:dyDescent="0.25">
      <c r="A5361" s="1" t="s">
        <v>5360</v>
      </c>
      <c r="B5361">
        <v>393.75</v>
      </c>
      <c r="C5361">
        <v>20.478950000000001</v>
      </c>
      <c r="D5361">
        <v>70</v>
      </c>
      <c r="E5361">
        <v>0</v>
      </c>
      <c r="F5361">
        <v>0</v>
      </c>
      <c r="G5361">
        <v>12</v>
      </c>
      <c r="H5361" t="s">
        <v>12820</v>
      </c>
      <c r="I5361">
        <v>526.6875</v>
      </c>
      <c r="J5361" s="3">
        <f t="shared" si="83"/>
        <v>43746.914469861113</v>
      </c>
    </row>
    <row r="5362" spans="1:10" x14ac:dyDescent="0.25">
      <c r="A5362" s="1" t="s">
        <v>5361</v>
      </c>
      <c r="B5362">
        <v>393.75</v>
      </c>
      <c r="C5362">
        <v>20.584240000000001</v>
      </c>
      <c r="D5362">
        <v>68</v>
      </c>
      <c r="E5362">
        <v>0</v>
      </c>
      <c r="F5362">
        <v>0</v>
      </c>
      <c r="G5362">
        <v>10</v>
      </c>
      <c r="H5362" t="s">
        <v>12821</v>
      </c>
      <c r="I5362">
        <v>526.5</v>
      </c>
      <c r="J5362" s="3">
        <f t="shared" si="83"/>
        <v>43746.914553090275</v>
      </c>
    </row>
    <row r="5363" spans="1:10" x14ac:dyDescent="0.25">
      <c r="A5363" s="1" t="s">
        <v>5362</v>
      </c>
      <c r="B5363">
        <v>412.5</v>
      </c>
      <c r="C5363">
        <v>20.478950000000001</v>
      </c>
      <c r="D5363">
        <v>68</v>
      </c>
      <c r="E5363">
        <v>0</v>
      </c>
      <c r="F5363">
        <v>0</v>
      </c>
      <c r="G5363">
        <v>4</v>
      </c>
      <c r="H5363" t="s">
        <v>12822</v>
      </c>
      <c r="I5363">
        <v>532.3125</v>
      </c>
      <c r="J5363" s="3">
        <f t="shared" si="83"/>
        <v>43746.914624976846</v>
      </c>
    </row>
    <row r="5364" spans="1:10" x14ac:dyDescent="0.25">
      <c r="A5364" s="1" t="s">
        <v>5363</v>
      </c>
      <c r="B5364">
        <v>393.75</v>
      </c>
      <c r="C5364">
        <v>20.531590000000001</v>
      </c>
      <c r="D5364">
        <v>68</v>
      </c>
      <c r="E5364">
        <v>0</v>
      </c>
      <c r="F5364">
        <v>0</v>
      </c>
      <c r="G5364">
        <v>15</v>
      </c>
      <c r="H5364" t="s">
        <v>12823</v>
      </c>
      <c r="I5364">
        <v>526.5</v>
      </c>
      <c r="J5364" s="3">
        <f t="shared" si="83"/>
        <v>43746.914708402772</v>
      </c>
    </row>
    <row r="5365" spans="1:10" x14ac:dyDescent="0.25">
      <c r="A5365" s="1" t="s">
        <v>5364</v>
      </c>
      <c r="B5365">
        <v>393.75</v>
      </c>
      <c r="C5365">
        <v>20.584240000000001</v>
      </c>
      <c r="D5365">
        <v>67</v>
      </c>
      <c r="E5365">
        <v>0</v>
      </c>
      <c r="F5365">
        <v>0</v>
      </c>
      <c r="G5365">
        <v>13</v>
      </c>
      <c r="H5365" t="s">
        <v>12824</v>
      </c>
      <c r="I5365">
        <v>526.6875</v>
      </c>
      <c r="J5365" s="3">
        <f t="shared" si="83"/>
        <v>43746.914803993051</v>
      </c>
    </row>
    <row r="5366" spans="1:10" x14ac:dyDescent="0.25">
      <c r="A5366" s="1" t="s">
        <v>5365</v>
      </c>
      <c r="B5366">
        <v>393.75</v>
      </c>
      <c r="C5366">
        <v>20.478950000000001</v>
      </c>
      <c r="D5366">
        <v>66</v>
      </c>
      <c r="E5366">
        <v>0</v>
      </c>
      <c r="F5366">
        <v>0</v>
      </c>
      <c r="G5366">
        <v>8</v>
      </c>
      <c r="H5366" t="s">
        <v>12825</v>
      </c>
      <c r="I5366">
        <v>526.6875</v>
      </c>
      <c r="J5366" s="3">
        <f t="shared" si="83"/>
        <v>43746.914875104165</v>
      </c>
    </row>
    <row r="5367" spans="1:10" x14ac:dyDescent="0.25">
      <c r="A5367" s="1" t="s">
        <v>5366</v>
      </c>
      <c r="B5367">
        <v>393.75</v>
      </c>
      <c r="C5367">
        <v>20.531590000000001</v>
      </c>
      <c r="D5367">
        <v>67</v>
      </c>
      <c r="E5367">
        <v>0</v>
      </c>
      <c r="F5367">
        <v>0</v>
      </c>
      <c r="G5367">
        <v>7</v>
      </c>
      <c r="H5367" t="s">
        <v>12826</v>
      </c>
      <c r="I5367">
        <v>526.6875</v>
      </c>
      <c r="J5367" s="3">
        <f t="shared" si="83"/>
        <v>43746.91494696759</v>
      </c>
    </row>
    <row r="5368" spans="1:10" x14ac:dyDescent="0.25">
      <c r="A5368" s="1" t="s">
        <v>5367</v>
      </c>
      <c r="B5368">
        <v>393.75</v>
      </c>
      <c r="C5368">
        <v>20.531590000000001</v>
      </c>
      <c r="D5368">
        <v>67</v>
      </c>
      <c r="E5368">
        <v>0</v>
      </c>
      <c r="F5368">
        <v>0</v>
      </c>
      <c r="G5368">
        <v>12</v>
      </c>
      <c r="H5368" t="s">
        <v>12827</v>
      </c>
      <c r="I5368">
        <v>526.6875</v>
      </c>
      <c r="J5368" s="3">
        <f t="shared" si="83"/>
        <v>43746.915030625001</v>
      </c>
    </row>
    <row r="5369" spans="1:10" x14ac:dyDescent="0.25">
      <c r="A5369" s="1" t="s">
        <v>5368</v>
      </c>
      <c r="B5369">
        <v>393.75</v>
      </c>
      <c r="C5369">
        <v>20.584240000000001</v>
      </c>
      <c r="D5369">
        <v>67</v>
      </c>
      <c r="E5369">
        <v>0</v>
      </c>
      <c r="F5369">
        <v>0</v>
      </c>
      <c r="G5369">
        <v>8</v>
      </c>
      <c r="H5369" t="s">
        <v>12828</v>
      </c>
      <c r="I5369">
        <v>526.6875</v>
      </c>
      <c r="J5369" s="3">
        <f t="shared" si="83"/>
        <v>43746.91510204861</v>
      </c>
    </row>
    <row r="5370" spans="1:10" x14ac:dyDescent="0.25">
      <c r="A5370" s="1" t="s">
        <v>5369</v>
      </c>
      <c r="B5370">
        <v>393.75</v>
      </c>
      <c r="C5370">
        <v>20.531590000000001</v>
      </c>
      <c r="D5370">
        <v>68</v>
      </c>
      <c r="E5370">
        <v>0</v>
      </c>
      <c r="F5370">
        <v>0</v>
      </c>
      <c r="G5370">
        <v>0</v>
      </c>
      <c r="H5370" t="s">
        <v>12829</v>
      </c>
      <c r="I5370">
        <v>526.6875</v>
      </c>
      <c r="J5370" s="3">
        <f t="shared" si="83"/>
        <v>43746.915185497688</v>
      </c>
    </row>
    <row r="5371" spans="1:10" x14ac:dyDescent="0.25">
      <c r="A5371" s="1" t="s">
        <v>5370</v>
      </c>
      <c r="B5371">
        <v>393.75</v>
      </c>
      <c r="C5371">
        <v>20.531590000000001</v>
      </c>
      <c r="D5371">
        <v>68</v>
      </c>
      <c r="E5371">
        <v>0</v>
      </c>
      <c r="F5371">
        <v>0</v>
      </c>
      <c r="G5371">
        <v>5</v>
      </c>
      <c r="H5371" t="s">
        <v>12830</v>
      </c>
      <c r="I5371">
        <v>526.6875</v>
      </c>
      <c r="J5371" s="3">
        <f t="shared" si="83"/>
        <v>43746.915259305555</v>
      </c>
    </row>
    <row r="5372" spans="1:10" x14ac:dyDescent="0.25">
      <c r="A5372" s="1" t="s">
        <v>5371</v>
      </c>
      <c r="B5372">
        <v>393.75</v>
      </c>
      <c r="C5372">
        <v>20.531590000000001</v>
      </c>
      <c r="D5372">
        <v>66</v>
      </c>
      <c r="E5372">
        <v>0</v>
      </c>
      <c r="F5372">
        <v>0</v>
      </c>
      <c r="G5372">
        <v>5</v>
      </c>
      <c r="H5372" t="s">
        <v>12831</v>
      </c>
      <c r="I5372">
        <v>526.6875</v>
      </c>
      <c r="J5372" s="3">
        <f t="shared" si="83"/>
        <v>43746.915340590276</v>
      </c>
    </row>
    <row r="5373" spans="1:10" x14ac:dyDescent="0.25">
      <c r="A5373" s="1" t="s">
        <v>5372</v>
      </c>
      <c r="B5373">
        <v>393.75</v>
      </c>
      <c r="C5373">
        <v>20.531590000000001</v>
      </c>
      <c r="D5373">
        <v>66</v>
      </c>
      <c r="E5373">
        <v>0</v>
      </c>
      <c r="F5373">
        <v>0</v>
      </c>
      <c r="G5373">
        <v>16</v>
      </c>
      <c r="H5373" t="s">
        <v>12832</v>
      </c>
      <c r="I5373">
        <v>526.6875</v>
      </c>
      <c r="J5373" s="3">
        <f t="shared" si="83"/>
        <v>43746.915424062499</v>
      </c>
    </row>
    <row r="5374" spans="1:10" x14ac:dyDescent="0.25">
      <c r="A5374" s="1" t="s">
        <v>5373</v>
      </c>
      <c r="B5374">
        <v>393.75</v>
      </c>
      <c r="C5374">
        <v>20.478950000000001</v>
      </c>
      <c r="D5374">
        <v>66</v>
      </c>
      <c r="E5374">
        <v>0</v>
      </c>
      <c r="F5374">
        <v>0</v>
      </c>
      <c r="G5374">
        <v>6</v>
      </c>
      <c r="H5374" t="s">
        <v>12833</v>
      </c>
      <c r="I5374">
        <v>526.6875</v>
      </c>
      <c r="J5374" s="3">
        <f t="shared" si="83"/>
        <v>43746.91549569444</v>
      </c>
    </row>
    <row r="5375" spans="1:10" x14ac:dyDescent="0.25">
      <c r="A5375" s="1" t="s">
        <v>5374</v>
      </c>
      <c r="B5375">
        <v>393.75</v>
      </c>
      <c r="C5375">
        <v>20.584240000000001</v>
      </c>
      <c r="D5375">
        <v>66</v>
      </c>
      <c r="E5375">
        <v>0</v>
      </c>
      <c r="F5375">
        <v>0</v>
      </c>
      <c r="G5375">
        <v>11</v>
      </c>
      <c r="H5375" t="s">
        <v>12834</v>
      </c>
      <c r="I5375">
        <v>526.6875</v>
      </c>
      <c r="J5375" s="3">
        <f t="shared" si="83"/>
        <v>43746.915567222219</v>
      </c>
    </row>
    <row r="5376" spans="1:10" x14ac:dyDescent="0.25">
      <c r="A5376" s="1" t="s">
        <v>5375</v>
      </c>
      <c r="B5376">
        <v>393.75</v>
      </c>
      <c r="C5376">
        <v>20.584240000000001</v>
      </c>
      <c r="D5376">
        <v>70</v>
      </c>
      <c r="E5376">
        <v>0</v>
      </c>
      <c r="F5376">
        <v>0</v>
      </c>
      <c r="G5376">
        <v>4</v>
      </c>
      <c r="H5376" t="s">
        <v>12835</v>
      </c>
      <c r="I5376">
        <v>526.6875</v>
      </c>
      <c r="J5376" s="3">
        <f t="shared" si="83"/>
        <v>43746.91566259259</v>
      </c>
    </row>
    <row r="5377" spans="1:10" x14ac:dyDescent="0.25">
      <c r="A5377" s="1" t="s">
        <v>5376</v>
      </c>
      <c r="B5377">
        <v>393.75</v>
      </c>
      <c r="C5377">
        <v>20.531590000000001</v>
      </c>
      <c r="D5377">
        <v>70</v>
      </c>
      <c r="E5377">
        <v>0</v>
      </c>
      <c r="F5377">
        <v>0</v>
      </c>
      <c r="G5377">
        <v>7</v>
      </c>
      <c r="H5377" t="s">
        <v>12836</v>
      </c>
      <c r="I5377">
        <v>526.6875</v>
      </c>
      <c r="J5377" s="3">
        <f t="shared" si="83"/>
        <v>43746.91573390046</v>
      </c>
    </row>
    <row r="5378" spans="1:10" x14ac:dyDescent="0.25">
      <c r="A5378" s="1" t="s">
        <v>5377</v>
      </c>
      <c r="B5378">
        <v>393.75</v>
      </c>
      <c r="C5378">
        <v>20.584240000000001</v>
      </c>
      <c r="D5378">
        <v>70</v>
      </c>
      <c r="E5378">
        <v>0</v>
      </c>
      <c r="F5378">
        <v>0</v>
      </c>
      <c r="G5378">
        <v>13</v>
      </c>
      <c r="H5378" t="s">
        <v>12837</v>
      </c>
      <c r="I5378">
        <v>526.6875</v>
      </c>
      <c r="J5378" s="3">
        <f t="shared" si="83"/>
        <v>43746.915805752309</v>
      </c>
    </row>
    <row r="5379" spans="1:10" x14ac:dyDescent="0.25">
      <c r="A5379" s="1" t="s">
        <v>5378</v>
      </c>
      <c r="B5379">
        <v>393.75</v>
      </c>
      <c r="C5379">
        <v>20.531590000000001</v>
      </c>
      <c r="D5379">
        <v>71</v>
      </c>
      <c r="E5379">
        <v>0</v>
      </c>
      <c r="F5379">
        <v>0</v>
      </c>
      <c r="G5379">
        <v>9</v>
      </c>
      <c r="H5379" t="s">
        <v>12838</v>
      </c>
      <c r="I5379">
        <v>526.6875</v>
      </c>
      <c r="J5379" s="3">
        <f t="shared" ref="J5379:J5442" si="84">(H5379/86400000)+25569+(7/24)</f>
        <v>43746.915889212956</v>
      </c>
    </row>
    <row r="5380" spans="1:10" x14ac:dyDescent="0.25">
      <c r="A5380" s="1" t="s">
        <v>5379</v>
      </c>
      <c r="B5380">
        <v>418.75</v>
      </c>
      <c r="C5380">
        <v>20.531590000000001</v>
      </c>
      <c r="D5380">
        <v>71</v>
      </c>
      <c r="E5380">
        <v>0</v>
      </c>
      <c r="F5380">
        <v>0</v>
      </c>
      <c r="G5380">
        <v>4</v>
      </c>
      <c r="H5380" t="s">
        <v>12839</v>
      </c>
      <c r="I5380">
        <v>534</v>
      </c>
      <c r="J5380" s="3">
        <f t="shared" si="84"/>
        <v>43746.915960381943</v>
      </c>
    </row>
    <row r="5381" spans="1:10" x14ac:dyDescent="0.25">
      <c r="A5381" s="1" t="s">
        <v>5380</v>
      </c>
      <c r="B5381">
        <v>393.75</v>
      </c>
      <c r="C5381">
        <v>20.531590000000001</v>
      </c>
      <c r="D5381">
        <v>68</v>
      </c>
      <c r="E5381">
        <v>0</v>
      </c>
      <c r="F5381">
        <v>0</v>
      </c>
      <c r="G5381">
        <v>8</v>
      </c>
      <c r="H5381" t="s">
        <v>12840</v>
      </c>
      <c r="I5381">
        <v>526.6875</v>
      </c>
      <c r="J5381" s="3">
        <f t="shared" si="84"/>
        <v>43746.916032372683</v>
      </c>
    </row>
    <row r="5382" spans="1:10" x14ac:dyDescent="0.25">
      <c r="A5382" s="1" t="s">
        <v>5381</v>
      </c>
      <c r="B5382">
        <v>393.75</v>
      </c>
      <c r="C5382">
        <v>20.531590000000001</v>
      </c>
      <c r="D5382">
        <v>68</v>
      </c>
      <c r="E5382">
        <v>0</v>
      </c>
      <c r="F5382">
        <v>0</v>
      </c>
      <c r="G5382">
        <v>6</v>
      </c>
      <c r="H5382" t="s">
        <v>12841</v>
      </c>
      <c r="I5382">
        <v>526.5</v>
      </c>
      <c r="J5382" s="3">
        <f t="shared" si="84"/>
        <v>43746.91611583333</v>
      </c>
    </row>
    <row r="5383" spans="1:10" x14ac:dyDescent="0.25">
      <c r="A5383" s="1" t="s">
        <v>5382</v>
      </c>
      <c r="B5383">
        <v>393.75</v>
      </c>
      <c r="C5383">
        <v>20.584240000000001</v>
      </c>
      <c r="D5383">
        <v>68</v>
      </c>
      <c r="E5383">
        <v>0</v>
      </c>
      <c r="F5383">
        <v>0</v>
      </c>
      <c r="G5383">
        <v>11</v>
      </c>
      <c r="H5383" t="s">
        <v>12842</v>
      </c>
      <c r="I5383">
        <v>526.6875</v>
      </c>
      <c r="J5383" s="3">
        <f t="shared" si="84"/>
        <v>43746.916187476854</v>
      </c>
    </row>
    <row r="5384" spans="1:10" x14ac:dyDescent="0.25">
      <c r="A5384" s="1" t="s">
        <v>5383</v>
      </c>
      <c r="B5384">
        <v>393.75</v>
      </c>
      <c r="C5384">
        <v>20.584240000000001</v>
      </c>
      <c r="D5384">
        <v>72</v>
      </c>
      <c r="E5384">
        <v>0</v>
      </c>
      <c r="F5384">
        <v>0</v>
      </c>
      <c r="G5384">
        <v>8</v>
      </c>
      <c r="H5384" t="s">
        <v>12843</v>
      </c>
      <c r="I5384">
        <v>526.6875</v>
      </c>
      <c r="J5384" s="3">
        <f t="shared" si="84"/>
        <v>43746.916270925918</v>
      </c>
    </row>
    <row r="5385" spans="1:10" x14ac:dyDescent="0.25">
      <c r="A5385" s="1" t="s">
        <v>5384</v>
      </c>
      <c r="B5385">
        <v>393.75</v>
      </c>
      <c r="C5385">
        <v>20.584240000000001</v>
      </c>
      <c r="D5385">
        <v>71</v>
      </c>
      <c r="E5385">
        <v>0</v>
      </c>
      <c r="F5385">
        <v>0</v>
      </c>
      <c r="G5385">
        <v>11</v>
      </c>
      <c r="H5385" t="s">
        <v>12844</v>
      </c>
      <c r="I5385">
        <v>526.5</v>
      </c>
      <c r="J5385" s="3">
        <f t="shared" si="84"/>
        <v>43746.916342673612</v>
      </c>
    </row>
    <row r="5386" spans="1:10" x14ac:dyDescent="0.25">
      <c r="A5386" s="1" t="s">
        <v>5385</v>
      </c>
      <c r="B5386">
        <v>393.75</v>
      </c>
      <c r="C5386">
        <v>20.584240000000001</v>
      </c>
      <c r="D5386">
        <v>71</v>
      </c>
      <c r="E5386">
        <v>0</v>
      </c>
      <c r="F5386">
        <v>0</v>
      </c>
      <c r="G5386">
        <v>12</v>
      </c>
      <c r="H5386" t="s">
        <v>12845</v>
      </c>
      <c r="I5386">
        <v>526.6875</v>
      </c>
      <c r="J5386" s="3">
        <f t="shared" si="84"/>
        <v>43746.916414085645</v>
      </c>
    </row>
    <row r="5387" spans="1:10" x14ac:dyDescent="0.25">
      <c r="A5387" s="1" t="s">
        <v>5386</v>
      </c>
      <c r="B5387">
        <v>412.5</v>
      </c>
      <c r="C5387">
        <v>20.584240000000001</v>
      </c>
      <c r="D5387">
        <v>68</v>
      </c>
      <c r="E5387">
        <v>0</v>
      </c>
      <c r="F5387">
        <v>0</v>
      </c>
      <c r="G5387">
        <v>15</v>
      </c>
      <c r="H5387" t="s">
        <v>12846</v>
      </c>
      <c r="I5387">
        <v>532.3125</v>
      </c>
      <c r="J5387" s="3">
        <f t="shared" si="84"/>
        <v>43746.916497326391</v>
      </c>
    </row>
    <row r="5388" spans="1:10" x14ac:dyDescent="0.25">
      <c r="A5388" s="1" t="s">
        <v>5387</v>
      </c>
      <c r="B5388">
        <v>393.75</v>
      </c>
      <c r="C5388">
        <v>20.531590000000001</v>
      </c>
      <c r="D5388">
        <v>64</v>
      </c>
      <c r="E5388">
        <v>0</v>
      </c>
      <c r="F5388">
        <v>0</v>
      </c>
      <c r="G5388">
        <v>10</v>
      </c>
      <c r="H5388" t="s">
        <v>12847</v>
      </c>
      <c r="I5388">
        <v>526.6875</v>
      </c>
      <c r="J5388" s="3">
        <f t="shared" si="84"/>
        <v>43746.916569062501</v>
      </c>
    </row>
    <row r="5389" spans="1:10" x14ac:dyDescent="0.25">
      <c r="A5389" s="1" t="s">
        <v>5388</v>
      </c>
      <c r="B5389">
        <v>393.75</v>
      </c>
      <c r="C5389">
        <v>20.531590000000001</v>
      </c>
      <c r="D5389">
        <v>63</v>
      </c>
      <c r="E5389">
        <v>0</v>
      </c>
      <c r="F5389">
        <v>0</v>
      </c>
      <c r="G5389">
        <v>17</v>
      </c>
      <c r="H5389" t="s">
        <v>12848</v>
      </c>
      <c r="I5389">
        <v>526.6875</v>
      </c>
      <c r="J5389" s="3">
        <f t="shared" si="84"/>
        <v>43746.916664803233</v>
      </c>
    </row>
    <row r="5390" spans="1:10" x14ac:dyDescent="0.25">
      <c r="A5390" s="1" t="s">
        <v>5389</v>
      </c>
      <c r="B5390">
        <v>393.75</v>
      </c>
      <c r="C5390">
        <v>20.531590000000001</v>
      </c>
      <c r="D5390">
        <v>63</v>
      </c>
      <c r="E5390">
        <v>0</v>
      </c>
      <c r="F5390">
        <v>0</v>
      </c>
      <c r="G5390">
        <v>4</v>
      </c>
      <c r="H5390" t="s">
        <v>12849</v>
      </c>
      <c r="I5390">
        <v>526.6875</v>
      </c>
      <c r="J5390" s="3">
        <f t="shared" si="84"/>
        <v>43746.916736076389</v>
      </c>
    </row>
    <row r="5391" spans="1:10" x14ac:dyDescent="0.25">
      <c r="A5391" s="1" t="s">
        <v>5390</v>
      </c>
      <c r="B5391">
        <v>393.75</v>
      </c>
      <c r="C5391">
        <v>20.531590000000001</v>
      </c>
      <c r="D5391">
        <v>68</v>
      </c>
      <c r="E5391">
        <v>0</v>
      </c>
      <c r="F5391">
        <v>0</v>
      </c>
      <c r="G5391">
        <v>5</v>
      </c>
      <c r="H5391" t="s">
        <v>12850</v>
      </c>
      <c r="I5391">
        <v>526.6875</v>
      </c>
      <c r="J5391" s="3">
        <f t="shared" si="84"/>
        <v>43746.916819525461</v>
      </c>
    </row>
    <row r="5392" spans="1:10" x14ac:dyDescent="0.25">
      <c r="A5392" s="1" t="s">
        <v>5391</v>
      </c>
      <c r="B5392">
        <v>418.75</v>
      </c>
      <c r="C5392">
        <v>20.584240000000001</v>
      </c>
      <c r="D5392">
        <v>68</v>
      </c>
      <c r="E5392">
        <v>0</v>
      </c>
      <c r="F5392">
        <v>0</v>
      </c>
      <c r="G5392">
        <v>3</v>
      </c>
      <c r="H5392" t="s">
        <v>12851</v>
      </c>
      <c r="I5392">
        <v>534.375</v>
      </c>
      <c r="J5392" s="3">
        <f t="shared" si="84"/>
        <v>43746.916905590275</v>
      </c>
    </row>
    <row r="5393" spans="1:10" x14ac:dyDescent="0.25">
      <c r="A5393" s="1" t="s">
        <v>5392</v>
      </c>
      <c r="B5393">
        <v>393.75</v>
      </c>
      <c r="C5393">
        <v>20.531590000000001</v>
      </c>
      <c r="D5393">
        <v>68</v>
      </c>
      <c r="E5393">
        <v>0</v>
      </c>
      <c r="F5393">
        <v>0</v>
      </c>
      <c r="G5393">
        <v>9</v>
      </c>
      <c r="H5393" t="s">
        <v>12852</v>
      </c>
      <c r="I5393">
        <v>526.6875</v>
      </c>
      <c r="J5393" s="3">
        <f t="shared" si="84"/>
        <v>43746.916986319447</v>
      </c>
    </row>
    <row r="5394" spans="1:10" x14ac:dyDescent="0.25">
      <c r="A5394" s="1" t="s">
        <v>5393</v>
      </c>
      <c r="B5394">
        <v>393.75</v>
      </c>
      <c r="C5394">
        <v>20.531590000000001</v>
      </c>
      <c r="D5394">
        <v>68</v>
      </c>
      <c r="E5394">
        <v>0</v>
      </c>
      <c r="F5394">
        <v>0</v>
      </c>
      <c r="G5394">
        <v>6</v>
      </c>
      <c r="H5394" t="s">
        <v>12853</v>
      </c>
      <c r="I5394">
        <v>526.5</v>
      </c>
      <c r="J5394" s="3">
        <f t="shared" si="84"/>
        <v>43746.917058194442</v>
      </c>
    </row>
    <row r="5395" spans="1:10" x14ac:dyDescent="0.25">
      <c r="A5395" s="1" t="s">
        <v>5394</v>
      </c>
      <c r="B5395">
        <v>393.75</v>
      </c>
      <c r="C5395">
        <v>20.531590000000001</v>
      </c>
      <c r="D5395">
        <v>67</v>
      </c>
      <c r="E5395">
        <v>0</v>
      </c>
      <c r="F5395">
        <v>0</v>
      </c>
      <c r="G5395">
        <v>7</v>
      </c>
      <c r="H5395" t="s">
        <v>12854</v>
      </c>
      <c r="I5395">
        <v>526.6875</v>
      </c>
      <c r="J5395" s="3">
        <f t="shared" si="84"/>
        <v>43746.917141782404</v>
      </c>
    </row>
    <row r="5396" spans="1:10" x14ac:dyDescent="0.25">
      <c r="A5396" s="1" t="s">
        <v>5395</v>
      </c>
      <c r="B5396">
        <v>393.75</v>
      </c>
      <c r="C5396">
        <v>20.531590000000001</v>
      </c>
      <c r="D5396">
        <v>68</v>
      </c>
      <c r="E5396">
        <v>0</v>
      </c>
      <c r="F5396">
        <v>0</v>
      </c>
      <c r="G5396">
        <v>9</v>
      </c>
      <c r="H5396" t="s">
        <v>12855</v>
      </c>
      <c r="I5396">
        <v>526.6875</v>
      </c>
      <c r="J5396" s="3">
        <f t="shared" si="84"/>
        <v>43746.917213159722</v>
      </c>
    </row>
    <row r="5397" spans="1:10" x14ac:dyDescent="0.25">
      <c r="A5397" s="1" t="s">
        <v>5396</v>
      </c>
      <c r="B5397">
        <v>393.75</v>
      </c>
      <c r="C5397">
        <v>20.478950000000001</v>
      </c>
      <c r="D5397">
        <v>66</v>
      </c>
      <c r="E5397">
        <v>0</v>
      </c>
      <c r="F5397">
        <v>0</v>
      </c>
      <c r="G5397">
        <v>4</v>
      </c>
      <c r="H5397" t="s">
        <v>12856</v>
      </c>
      <c r="I5397">
        <v>526.6875</v>
      </c>
      <c r="J5397" s="3">
        <f t="shared" si="84"/>
        <v>43746.917296736108</v>
      </c>
    </row>
    <row r="5398" spans="1:10" x14ac:dyDescent="0.25">
      <c r="A5398" s="1" t="s">
        <v>5397</v>
      </c>
      <c r="B5398">
        <v>393.75</v>
      </c>
      <c r="C5398">
        <v>20.531590000000001</v>
      </c>
      <c r="D5398">
        <v>66</v>
      </c>
      <c r="E5398">
        <v>0</v>
      </c>
      <c r="F5398">
        <v>0</v>
      </c>
      <c r="G5398">
        <v>2</v>
      </c>
      <c r="H5398" t="s">
        <v>12857</v>
      </c>
      <c r="I5398">
        <v>526.6875</v>
      </c>
      <c r="J5398" s="3">
        <f t="shared" si="84"/>
        <v>43746.917382789346</v>
      </c>
    </row>
    <row r="5399" spans="1:10" x14ac:dyDescent="0.25">
      <c r="A5399" s="1" t="s">
        <v>5398</v>
      </c>
      <c r="B5399">
        <v>393.75</v>
      </c>
      <c r="C5399">
        <v>20.478950000000001</v>
      </c>
      <c r="D5399">
        <v>65</v>
      </c>
      <c r="E5399">
        <v>0</v>
      </c>
      <c r="F5399">
        <v>0</v>
      </c>
      <c r="G5399">
        <v>16</v>
      </c>
      <c r="H5399" t="s">
        <v>12858</v>
      </c>
      <c r="I5399">
        <v>526.5</v>
      </c>
      <c r="J5399" s="3">
        <f t="shared" si="84"/>
        <v>43746.917463807869</v>
      </c>
    </row>
    <row r="5400" spans="1:10" x14ac:dyDescent="0.25">
      <c r="A5400" s="1" t="s">
        <v>5399</v>
      </c>
      <c r="B5400">
        <v>412.5</v>
      </c>
      <c r="C5400">
        <v>20.584240000000001</v>
      </c>
      <c r="D5400">
        <v>65</v>
      </c>
      <c r="E5400">
        <v>0</v>
      </c>
      <c r="F5400">
        <v>0</v>
      </c>
      <c r="G5400">
        <v>9</v>
      </c>
      <c r="H5400" t="s">
        <v>12859</v>
      </c>
      <c r="I5400">
        <v>532.125</v>
      </c>
      <c r="J5400" s="3">
        <f t="shared" si="84"/>
        <v>43746.917535300927</v>
      </c>
    </row>
    <row r="5401" spans="1:10" x14ac:dyDescent="0.25">
      <c r="A5401" s="1" t="s">
        <v>5400</v>
      </c>
      <c r="B5401">
        <v>393.75</v>
      </c>
      <c r="C5401">
        <v>20.584240000000001</v>
      </c>
      <c r="D5401">
        <v>64</v>
      </c>
      <c r="E5401">
        <v>0</v>
      </c>
      <c r="F5401">
        <v>0</v>
      </c>
      <c r="G5401">
        <v>3</v>
      </c>
      <c r="H5401" t="s">
        <v>12860</v>
      </c>
      <c r="I5401">
        <v>526.6875</v>
      </c>
      <c r="J5401" s="3">
        <f t="shared" si="84"/>
        <v>43746.917606805553</v>
      </c>
    </row>
    <row r="5402" spans="1:10" x14ac:dyDescent="0.25">
      <c r="A5402" s="1" t="s">
        <v>5401</v>
      </c>
      <c r="B5402">
        <v>393.75</v>
      </c>
      <c r="C5402">
        <v>20.531590000000001</v>
      </c>
      <c r="D5402">
        <v>64</v>
      </c>
      <c r="E5402">
        <v>0</v>
      </c>
      <c r="F5402">
        <v>0</v>
      </c>
      <c r="G5402">
        <v>10</v>
      </c>
      <c r="H5402" t="s">
        <v>12861</v>
      </c>
      <c r="I5402">
        <v>526.6875</v>
      </c>
      <c r="J5402" s="3">
        <f t="shared" si="84"/>
        <v>43746.917678333331</v>
      </c>
    </row>
    <row r="5403" spans="1:10" x14ac:dyDescent="0.25">
      <c r="A5403" s="1" t="s">
        <v>5402</v>
      </c>
      <c r="B5403">
        <v>393.75</v>
      </c>
      <c r="C5403">
        <v>20.478950000000001</v>
      </c>
      <c r="D5403">
        <v>66</v>
      </c>
      <c r="E5403">
        <v>0</v>
      </c>
      <c r="F5403">
        <v>0</v>
      </c>
      <c r="G5403">
        <v>9</v>
      </c>
      <c r="H5403" t="s">
        <v>12862</v>
      </c>
      <c r="I5403">
        <v>526.6875</v>
      </c>
      <c r="J5403" s="3">
        <f t="shared" si="84"/>
        <v>43746.91776225694</v>
      </c>
    </row>
    <row r="5404" spans="1:10" x14ac:dyDescent="0.25">
      <c r="A5404" s="1" t="s">
        <v>5403</v>
      </c>
      <c r="B5404">
        <v>393.75</v>
      </c>
      <c r="C5404">
        <v>20.531590000000001</v>
      </c>
      <c r="D5404">
        <v>64</v>
      </c>
      <c r="E5404">
        <v>0</v>
      </c>
      <c r="F5404">
        <v>0</v>
      </c>
      <c r="G5404">
        <v>1</v>
      </c>
      <c r="H5404" t="s">
        <v>12863</v>
      </c>
      <c r="I5404">
        <v>526.6875</v>
      </c>
      <c r="J5404" s="3">
        <f t="shared" si="84"/>
        <v>43746.917845509255</v>
      </c>
    </row>
    <row r="5405" spans="1:10" x14ac:dyDescent="0.25">
      <c r="A5405" s="1" t="s">
        <v>5404</v>
      </c>
      <c r="B5405">
        <v>393.75</v>
      </c>
      <c r="C5405">
        <v>20.531590000000001</v>
      </c>
      <c r="D5405">
        <v>65</v>
      </c>
      <c r="E5405">
        <v>0</v>
      </c>
      <c r="F5405">
        <v>0</v>
      </c>
      <c r="G5405">
        <v>7</v>
      </c>
      <c r="H5405" t="s">
        <v>12864</v>
      </c>
      <c r="I5405">
        <v>526.6875</v>
      </c>
      <c r="J5405" s="3">
        <f t="shared" si="84"/>
        <v>43746.917916990737</v>
      </c>
    </row>
    <row r="5406" spans="1:10" x14ac:dyDescent="0.25">
      <c r="A5406" s="1" t="s">
        <v>5405</v>
      </c>
      <c r="B5406">
        <v>393.75</v>
      </c>
      <c r="C5406">
        <v>20.478950000000001</v>
      </c>
      <c r="D5406">
        <v>71</v>
      </c>
      <c r="E5406">
        <v>0</v>
      </c>
      <c r="F5406">
        <v>0</v>
      </c>
      <c r="G5406">
        <v>4</v>
      </c>
      <c r="H5406" t="s">
        <v>12865</v>
      </c>
      <c r="I5406">
        <v>526.5</v>
      </c>
      <c r="J5406" s="3">
        <f t="shared" si="84"/>
        <v>43746.91800046296</v>
      </c>
    </row>
    <row r="5407" spans="1:10" x14ac:dyDescent="0.25">
      <c r="A5407" s="1" t="s">
        <v>5406</v>
      </c>
      <c r="B5407">
        <v>393.75</v>
      </c>
      <c r="C5407">
        <v>20.584240000000001</v>
      </c>
      <c r="D5407">
        <v>68</v>
      </c>
      <c r="E5407">
        <v>0</v>
      </c>
      <c r="F5407">
        <v>0</v>
      </c>
      <c r="G5407">
        <v>10</v>
      </c>
      <c r="H5407" t="s">
        <v>12866</v>
      </c>
      <c r="I5407">
        <v>526.6875</v>
      </c>
      <c r="J5407" s="3">
        <f t="shared" si="84"/>
        <v>43746.918084027777</v>
      </c>
    </row>
    <row r="5408" spans="1:10" x14ac:dyDescent="0.25">
      <c r="A5408" s="1" t="s">
        <v>5407</v>
      </c>
      <c r="B5408">
        <v>393.75</v>
      </c>
      <c r="C5408">
        <v>20.531590000000001</v>
      </c>
      <c r="D5408">
        <v>68</v>
      </c>
      <c r="E5408">
        <v>0</v>
      </c>
      <c r="F5408">
        <v>0</v>
      </c>
      <c r="G5408">
        <v>11</v>
      </c>
      <c r="H5408" t="s">
        <v>12867</v>
      </c>
      <c r="I5408">
        <v>526.6875</v>
      </c>
      <c r="J5408" s="3">
        <f t="shared" si="84"/>
        <v>43746.91816768518</v>
      </c>
    </row>
    <row r="5409" spans="1:10" x14ac:dyDescent="0.25">
      <c r="A5409" s="1" t="s">
        <v>5408</v>
      </c>
      <c r="B5409">
        <v>393.75</v>
      </c>
      <c r="C5409">
        <v>20.584240000000001</v>
      </c>
      <c r="D5409">
        <v>66</v>
      </c>
      <c r="E5409">
        <v>0</v>
      </c>
      <c r="F5409">
        <v>0</v>
      </c>
      <c r="G5409">
        <v>15</v>
      </c>
      <c r="H5409" t="s">
        <v>12868</v>
      </c>
      <c r="I5409">
        <v>526.6875</v>
      </c>
      <c r="J5409" s="3">
        <f t="shared" si="84"/>
        <v>43746.918239108789</v>
      </c>
    </row>
    <row r="5410" spans="1:10" x14ac:dyDescent="0.25">
      <c r="A5410" s="1" t="s">
        <v>5409</v>
      </c>
      <c r="B5410">
        <v>393.75</v>
      </c>
      <c r="C5410">
        <v>20.584240000000001</v>
      </c>
      <c r="D5410">
        <v>66</v>
      </c>
      <c r="E5410">
        <v>0</v>
      </c>
      <c r="F5410">
        <v>0</v>
      </c>
      <c r="G5410">
        <v>9</v>
      </c>
      <c r="H5410" t="s">
        <v>12869</v>
      </c>
      <c r="I5410">
        <v>526.6875</v>
      </c>
      <c r="J5410" s="3">
        <f t="shared" si="84"/>
        <v>43746.918322569443</v>
      </c>
    </row>
    <row r="5411" spans="1:10" x14ac:dyDescent="0.25">
      <c r="A5411" s="1" t="s">
        <v>5410</v>
      </c>
      <c r="B5411">
        <v>393.75</v>
      </c>
      <c r="C5411">
        <v>20.584240000000001</v>
      </c>
      <c r="D5411">
        <v>65</v>
      </c>
      <c r="E5411">
        <v>0</v>
      </c>
      <c r="F5411">
        <v>0</v>
      </c>
      <c r="G5411">
        <v>9</v>
      </c>
      <c r="H5411" t="s">
        <v>12870</v>
      </c>
      <c r="I5411">
        <v>526.6875</v>
      </c>
      <c r="J5411" s="3">
        <f t="shared" si="84"/>
        <v>43746.91839431713</v>
      </c>
    </row>
    <row r="5412" spans="1:10" x14ac:dyDescent="0.25">
      <c r="A5412" s="1" t="s">
        <v>5411</v>
      </c>
      <c r="B5412">
        <v>412.5</v>
      </c>
      <c r="C5412">
        <v>20.531590000000001</v>
      </c>
      <c r="D5412">
        <v>65</v>
      </c>
      <c r="E5412">
        <v>0</v>
      </c>
      <c r="F5412">
        <v>0</v>
      </c>
      <c r="G5412">
        <v>12</v>
      </c>
      <c r="H5412" t="s">
        <v>12871</v>
      </c>
      <c r="I5412">
        <v>532.5</v>
      </c>
      <c r="J5412" s="3">
        <f t="shared" si="84"/>
        <v>43746.918465601848</v>
      </c>
    </row>
    <row r="5413" spans="1:10" x14ac:dyDescent="0.25">
      <c r="A5413" s="1" t="s">
        <v>5412</v>
      </c>
      <c r="B5413">
        <v>393.75</v>
      </c>
      <c r="C5413">
        <v>20.531590000000001</v>
      </c>
      <c r="D5413">
        <v>64</v>
      </c>
      <c r="E5413">
        <v>0</v>
      </c>
      <c r="F5413">
        <v>0</v>
      </c>
      <c r="G5413">
        <v>0</v>
      </c>
      <c r="H5413" t="s">
        <v>12872</v>
      </c>
      <c r="I5413">
        <v>526.6875</v>
      </c>
      <c r="J5413" s="3">
        <f t="shared" si="84"/>
        <v>43746.918549178234</v>
      </c>
    </row>
    <row r="5414" spans="1:10" x14ac:dyDescent="0.25">
      <c r="A5414" s="1" t="s">
        <v>5413</v>
      </c>
      <c r="B5414">
        <v>393.75</v>
      </c>
      <c r="C5414">
        <v>20.478950000000001</v>
      </c>
      <c r="D5414">
        <v>64</v>
      </c>
      <c r="E5414">
        <v>0</v>
      </c>
      <c r="F5414">
        <v>0</v>
      </c>
      <c r="G5414">
        <v>10</v>
      </c>
      <c r="H5414" t="s">
        <v>12873</v>
      </c>
      <c r="I5414">
        <v>526.6875</v>
      </c>
      <c r="J5414" s="3">
        <f t="shared" si="84"/>
        <v>43746.918620717588</v>
      </c>
    </row>
    <row r="5415" spans="1:10" x14ac:dyDescent="0.25">
      <c r="A5415" s="1" t="s">
        <v>5414</v>
      </c>
      <c r="B5415">
        <v>393.75</v>
      </c>
      <c r="C5415">
        <v>20.478950000000001</v>
      </c>
      <c r="D5415">
        <v>64</v>
      </c>
      <c r="E5415">
        <v>0</v>
      </c>
      <c r="F5415">
        <v>0</v>
      </c>
      <c r="G5415">
        <v>10</v>
      </c>
      <c r="H5415" t="s">
        <v>12874</v>
      </c>
      <c r="I5415">
        <v>526.6875</v>
      </c>
      <c r="J5415" s="3">
        <f t="shared" si="84"/>
        <v>43746.918704270829</v>
      </c>
    </row>
    <row r="5416" spans="1:10" x14ac:dyDescent="0.25">
      <c r="A5416" s="1" t="s">
        <v>5415</v>
      </c>
      <c r="B5416">
        <v>393.75</v>
      </c>
      <c r="C5416">
        <v>20.531590000000001</v>
      </c>
      <c r="D5416">
        <v>65</v>
      </c>
      <c r="E5416">
        <v>0</v>
      </c>
      <c r="F5416">
        <v>0</v>
      </c>
      <c r="G5416">
        <v>12</v>
      </c>
      <c r="H5416" t="s">
        <v>12875</v>
      </c>
      <c r="I5416">
        <v>526.6875</v>
      </c>
      <c r="J5416" s="3">
        <f t="shared" si="84"/>
        <v>43746.918775902777</v>
      </c>
    </row>
    <row r="5417" spans="1:10" x14ac:dyDescent="0.25">
      <c r="A5417" s="1" t="s">
        <v>5416</v>
      </c>
      <c r="B5417">
        <v>393.75</v>
      </c>
      <c r="C5417">
        <v>20.531590000000001</v>
      </c>
      <c r="D5417">
        <v>66</v>
      </c>
      <c r="E5417">
        <v>0</v>
      </c>
      <c r="F5417">
        <v>0</v>
      </c>
      <c r="G5417">
        <v>15</v>
      </c>
      <c r="H5417" t="s">
        <v>12876</v>
      </c>
      <c r="I5417">
        <v>526.5</v>
      </c>
      <c r="J5417" s="3">
        <f t="shared" si="84"/>
        <v>43746.918847314817</v>
      </c>
    </row>
    <row r="5418" spans="1:10" x14ac:dyDescent="0.25">
      <c r="A5418" s="1" t="s">
        <v>5417</v>
      </c>
      <c r="B5418">
        <v>393.75</v>
      </c>
      <c r="C5418">
        <v>20.584240000000001</v>
      </c>
      <c r="D5418">
        <v>63</v>
      </c>
      <c r="E5418">
        <v>0</v>
      </c>
      <c r="F5418">
        <v>0</v>
      </c>
      <c r="G5418">
        <v>6</v>
      </c>
      <c r="H5418" t="s">
        <v>12877</v>
      </c>
      <c r="I5418">
        <v>526.6875</v>
      </c>
      <c r="J5418" s="3">
        <f t="shared" si="84"/>
        <v>43746.91893068287</v>
      </c>
    </row>
    <row r="5419" spans="1:10" x14ac:dyDescent="0.25">
      <c r="A5419" s="1" t="s">
        <v>5418</v>
      </c>
      <c r="B5419">
        <v>393.75</v>
      </c>
      <c r="C5419">
        <v>20.531590000000001</v>
      </c>
      <c r="D5419">
        <v>63</v>
      </c>
      <c r="E5419">
        <v>0</v>
      </c>
      <c r="F5419">
        <v>0</v>
      </c>
      <c r="G5419">
        <v>14</v>
      </c>
      <c r="H5419" t="s">
        <v>12878</v>
      </c>
      <c r="I5419">
        <v>526.6875</v>
      </c>
      <c r="J5419" s="3">
        <f t="shared" si="84"/>
        <v>43746.919002407405</v>
      </c>
    </row>
    <row r="5420" spans="1:10" x14ac:dyDescent="0.25">
      <c r="A5420" s="1" t="s">
        <v>5419</v>
      </c>
      <c r="B5420">
        <v>393.75</v>
      </c>
      <c r="C5420">
        <v>20.584240000000001</v>
      </c>
      <c r="D5420">
        <v>64</v>
      </c>
      <c r="E5420">
        <v>0</v>
      </c>
      <c r="F5420">
        <v>0</v>
      </c>
      <c r="G5420">
        <v>7</v>
      </c>
      <c r="H5420" t="s">
        <v>12879</v>
      </c>
      <c r="I5420">
        <v>526.6875</v>
      </c>
      <c r="J5420" s="3">
        <f t="shared" si="84"/>
        <v>43746.919085856476</v>
      </c>
    </row>
    <row r="5421" spans="1:10" x14ac:dyDescent="0.25">
      <c r="A5421" s="1" t="s">
        <v>5420</v>
      </c>
      <c r="B5421">
        <v>393.75</v>
      </c>
      <c r="C5421">
        <v>20.584240000000001</v>
      </c>
      <c r="D5421">
        <v>64</v>
      </c>
      <c r="E5421">
        <v>0</v>
      </c>
      <c r="F5421">
        <v>0</v>
      </c>
      <c r="G5421">
        <v>6</v>
      </c>
      <c r="H5421" t="s">
        <v>12880</v>
      </c>
      <c r="I5421">
        <v>526.6875</v>
      </c>
      <c r="J5421" s="3">
        <f t="shared" si="84"/>
        <v>43746.919157511576</v>
      </c>
    </row>
    <row r="5422" spans="1:10" x14ac:dyDescent="0.25">
      <c r="A5422" s="1" t="s">
        <v>5421</v>
      </c>
      <c r="B5422">
        <v>393.75</v>
      </c>
      <c r="C5422">
        <v>20.531590000000001</v>
      </c>
      <c r="D5422">
        <v>65</v>
      </c>
      <c r="E5422">
        <v>0</v>
      </c>
      <c r="F5422">
        <v>0</v>
      </c>
      <c r="G5422">
        <v>7</v>
      </c>
      <c r="H5422" t="s">
        <v>12881</v>
      </c>
      <c r="I5422">
        <v>526.6875</v>
      </c>
      <c r="J5422" s="3">
        <f t="shared" si="84"/>
        <v>43746.919234108798</v>
      </c>
    </row>
    <row r="5423" spans="1:10" x14ac:dyDescent="0.25">
      <c r="A5423" s="1" t="s">
        <v>5422</v>
      </c>
      <c r="B5423">
        <v>393.75</v>
      </c>
      <c r="C5423">
        <v>20.531590000000001</v>
      </c>
      <c r="D5423">
        <v>64</v>
      </c>
      <c r="E5423">
        <v>0</v>
      </c>
      <c r="F5423">
        <v>0</v>
      </c>
      <c r="G5423">
        <v>5</v>
      </c>
      <c r="H5423" t="s">
        <v>12882</v>
      </c>
      <c r="I5423">
        <v>526.5</v>
      </c>
      <c r="J5423" s="3">
        <f t="shared" si="84"/>
        <v>43746.919312245365</v>
      </c>
    </row>
    <row r="5424" spans="1:10" x14ac:dyDescent="0.25">
      <c r="A5424" s="1" t="s">
        <v>5423</v>
      </c>
      <c r="B5424">
        <v>393.75</v>
      </c>
      <c r="C5424">
        <v>20.531590000000001</v>
      </c>
      <c r="D5424">
        <v>65</v>
      </c>
      <c r="E5424">
        <v>0</v>
      </c>
      <c r="F5424">
        <v>0</v>
      </c>
      <c r="G5424">
        <v>7</v>
      </c>
      <c r="H5424" t="s">
        <v>12883</v>
      </c>
      <c r="I5424">
        <v>526.6875</v>
      </c>
      <c r="J5424" s="3">
        <f t="shared" si="84"/>
        <v>43746.919384004628</v>
      </c>
    </row>
    <row r="5425" spans="1:10" x14ac:dyDescent="0.25">
      <c r="A5425" s="1" t="s">
        <v>5424</v>
      </c>
      <c r="B5425">
        <v>393.75</v>
      </c>
      <c r="C5425">
        <v>20.531590000000001</v>
      </c>
      <c r="D5425">
        <v>68</v>
      </c>
      <c r="E5425">
        <v>0</v>
      </c>
      <c r="F5425">
        <v>0</v>
      </c>
      <c r="G5425">
        <v>9</v>
      </c>
      <c r="H5425" t="s">
        <v>12884</v>
      </c>
      <c r="I5425">
        <v>526.6875</v>
      </c>
      <c r="J5425" s="3">
        <f t="shared" si="84"/>
        <v>43746.919467719905</v>
      </c>
    </row>
    <row r="5426" spans="1:10" x14ac:dyDescent="0.25">
      <c r="A5426" s="1" t="s">
        <v>5425</v>
      </c>
      <c r="B5426">
        <v>393.75</v>
      </c>
      <c r="C5426">
        <v>20.531590000000001</v>
      </c>
      <c r="D5426">
        <v>68</v>
      </c>
      <c r="E5426">
        <v>0</v>
      </c>
      <c r="F5426">
        <v>0</v>
      </c>
      <c r="G5426">
        <v>0</v>
      </c>
      <c r="H5426" t="s">
        <v>12885</v>
      </c>
      <c r="I5426">
        <v>526.6875</v>
      </c>
      <c r="J5426" s="3">
        <f t="shared" si="84"/>
        <v>43746.919539155089</v>
      </c>
    </row>
    <row r="5427" spans="1:10" x14ac:dyDescent="0.25">
      <c r="A5427" s="1" t="s">
        <v>5426</v>
      </c>
      <c r="B5427">
        <v>393.75</v>
      </c>
      <c r="C5427">
        <v>20.531590000000001</v>
      </c>
      <c r="D5427">
        <v>67</v>
      </c>
      <c r="E5427">
        <v>0</v>
      </c>
      <c r="F5427">
        <v>0</v>
      </c>
      <c r="G5427">
        <v>7</v>
      </c>
      <c r="H5427" t="s">
        <v>12886</v>
      </c>
      <c r="I5427">
        <v>526.6875</v>
      </c>
      <c r="J5427" s="3">
        <f t="shared" si="84"/>
        <v>43746.919622662033</v>
      </c>
    </row>
    <row r="5428" spans="1:10" x14ac:dyDescent="0.25">
      <c r="A5428" s="1" t="s">
        <v>5427</v>
      </c>
      <c r="B5428">
        <v>393.75</v>
      </c>
      <c r="C5428">
        <v>20.584240000000001</v>
      </c>
      <c r="D5428">
        <v>68</v>
      </c>
      <c r="E5428">
        <v>0</v>
      </c>
      <c r="F5428">
        <v>0</v>
      </c>
      <c r="G5428">
        <v>12</v>
      </c>
      <c r="H5428" t="s">
        <v>12887</v>
      </c>
      <c r="I5428">
        <v>526.5</v>
      </c>
      <c r="J5428" s="3">
        <f t="shared" si="84"/>
        <v>43746.919695879631</v>
      </c>
    </row>
    <row r="5429" spans="1:10" x14ac:dyDescent="0.25">
      <c r="A5429" s="1" t="s">
        <v>5428</v>
      </c>
      <c r="B5429">
        <v>393.75</v>
      </c>
      <c r="C5429">
        <v>20.531590000000001</v>
      </c>
      <c r="D5429">
        <v>68</v>
      </c>
      <c r="E5429">
        <v>0</v>
      </c>
      <c r="F5429">
        <v>0</v>
      </c>
      <c r="G5429">
        <v>3</v>
      </c>
      <c r="H5429" t="s">
        <v>12888</v>
      </c>
      <c r="I5429">
        <v>526.5</v>
      </c>
      <c r="J5429" s="3">
        <f t="shared" si="84"/>
        <v>43746.919777766198</v>
      </c>
    </row>
    <row r="5430" spans="1:10" x14ac:dyDescent="0.25">
      <c r="A5430" s="1" t="s">
        <v>5429</v>
      </c>
      <c r="B5430">
        <v>393.75</v>
      </c>
      <c r="C5430">
        <v>20.478950000000001</v>
      </c>
      <c r="D5430">
        <v>68</v>
      </c>
      <c r="E5430">
        <v>0</v>
      </c>
      <c r="F5430">
        <v>0</v>
      </c>
      <c r="G5430">
        <v>11</v>
      </c>
      <c r="H5430" t="s">
        <v>12889</v>
      </c>
      <c r="I5430">
        <v>526.6875</v>
      </c>
      <c r="J5430" s="3">
        <f t="shared" si="84"/>
        <v>43746.91986109953</v>
      </c>
    </row>
    <row r="5431" spans="1:10" x14ac:dyDescent="0.25">
      <c r="A5431" s="1" t="s">
        <v>5430</v>
      </c>
      <c r="B5431">
        <v>393.75</v>
      </c>
      <c r="C5431">
        <v>20.584240000000001</v>
      </c>
      <c r="D5431">
        <v>67</v>
      </c>
      <c r="E5431">
        <v>0</v>
      </c>
      <c r="F5431">
        <v>0</v>
      </c>
      <c r="G5431">
        <v>6</v>
      </c>
      <c r="H5431" t="s">
        <v>12890</v>
      </c>
      <c r="I5431">
        <v>526.6875</v>
      </c>
      <c r="J5431" s="3">
        <f t="shared" si="84"/>
        <v>43746.91993275463</v>
      </c>
    </row>
    <row r="5432" spans="1:10" x14ac:dyDescent="0.25">
      <c r="A5432" s="1" t="s">
        <v>5431</v>
      </c>
      <c r="B5432">
        <v>393.75</v>
      </c>
      <c r="C5432">
        <v>20.531590000000001</v>
      </c>
      <c r="D5432">
        <v>67</v>
      </c>
      <c r="E5432">
        <v>0</v>
      </c>
      <c r="F5432">
        <v>0</v>
      </c>
      <c r="G5432">
        <v>6</v>
      </c>
      <c r="H5432" t="s">
        <v>12891</v>
      </c>
      <c r="I5432">
        <v>526.6875</v>
      </c>
      <c r="J5432" s="3">
        <f t="shared" si="84"/>
        <v>43746.920028032408</v>
      </c>
    </row>
    <row r="5433" spans="1:10" x14ac:dyDescent="0.25">
      <c r="A5433" s="1" t="s">
        <v>5432</v>
      </c>
      <c r="B5433">
        <v>393.75</v>
      </c>
      <c r="C5433">
        <v>20.584240000000001</v>
      </c>
      <c r="D5433">
        <v>65</v>
      </c>
      <c r="E5433">
        <v>0</v>
      </c>
      <c r="F5433">
        <v>0</v>
      </c>
      <c r="G5433">
        <v>3</v>
      </c>
      <c r="H5433" t="s">
        <v>12892</v>
      </c>
      <c r="I5433">
        <v>526.5</v>
      </c>
      <c r="J5433" s="3">
        <f t="shared" si="84"/>
        <v>43746.920111608793</v>
      </c>
    </row>
    <row r="5434" spans="1:10" x14ac:dyDescent="0.25">
      <c r="A5434" s="1" t="s">
        <v>5433</v>
      </c>
      <c r="B5434">
        <v>393.75</v>
      </c>
      <c r="C5434">
        <v>20.531590000000001</v>
      </c>
      <c r="D5434">
        <v>65</v>
      </c>
      <c r="E5434">
        <v>0</v>
      </c>
      <c r="F5434">
        <v>0</v>
      </c>
      <c r="G5434">
        <v>14</v>
      </c>
      <c r="H5434" t="s">
        <v>12893</v>
      </c>
      <c r="I5434">
        <v>526.6875</v>
      </c>
      <c r="J5434" s="3">
        <f t="shared" si="84"/>
        <v>43746.920183159724</v>
      </c>
    </row>
    <row r="5435" spans="1:10" x14ac:dyDescent="0.25">
      <c r="A5435" s="1" t="s">
        <v>5434</v>
      </c>
      <c r="B5435">
        <v>393.75</v>
      </c>
      <c r="C5435">
        <v>20.584240000000001</v>
      </c>
      <c r="D5435">
        <v>65</v>
      </c>
      <c r="E5435">
        <v>0</v>
      </c>
      <c r="F5435">
        <v>0</v>
      </c>
      <c r="G5435">
        <v>8</v>
      </c>
      <c r="H5435" t="s">
        <v>12894</v>
      </c>
      <c r="I5435">
        <v>526.6875</v>
      </c>
      <c r="J5435" s="3">
        <f t="shared" si="84"/>
        <v>43746.920254780089</v>
      </c>
    </row>
    <row r="5436" spans="1:10" x14ac:dyDescent="0.25">
      <c r="A5436" s="1" t="s">
        <v>5435</v>
      </c>
      <c r="B5436">
        <v>412.5</v>
      </c>
      <c r="C5436">
        <v>20.584240000000001</v>
      </c>
      <c r="D5436">
        <v>67</v>
      </c>
      <c r="E5436">
        <v>0</v>
      </c>
      <c r="F5436">
        <v>0</v>
      </c>
      <c r="G5436">
        <v>12</v>
      </c>
      <c r="H5436" t="s">
        <v>12895</v>
      </c>
      <c r="I5436">
        <v>532.3125</v>
      </c>
      <c r="J5436" s="3">
        <f t="shared" si="84"/>
        <v>43746.920337997683</v>
      </c>
    </row>
    <row r="5437" spans="1:10" x14ac:dyDescent="0.25">
      <c r="A5437" s="1" t="s">
        <v>5436</v>
      </c>
      <c r="B5437">
        <v>393.75</v>
      </c>
      <c r="C5437">
        <v>20.531590000000001</v>
      </c>
      <c r="D5437">
        <v>67</v>
      </c>
      <c r="E5437">
        <v>0</v>
      </c>
      <c r="F5437">
        <v>0</v>
      </c>
      <c r="G5437">
        <v>11</v>
      </c>
      <c r="H5437" t="s">
        <v>12896</v>
      </c>
      <c r="I5437">
        <v>526.6875</v>
      </c>
      <c r="J5437" s="3">
        <f t="shared" si="84"/>
        <v>43746.920409895836</v>
      </c>
    </row>
    <row r="5438" spans="1:10" x14ac:dyDescent="0.25">
      <c r="A5438" s="1" t="s">
        <v>5437</v>
      </c>
      <c r="B5438">
        <v>393.75</v>
      </c>
      <c r="C5438">
        <v>20.478950000000001</v>
      </c>
      <c r="D5438">
        <v>67</v>
      </c>
      <c r="E5438">
        <v>0</v>
      </c>
      <c r="F5438">
        <v>0</v>
      </c>
      <c r="G5438">
        <v>9</v>
      </c>
      <c r="H5438" t="s">
        <v>12897</v>
      </c>
      <c r="I5438">
        <v>526.6875</v>
      </c>
      <c r="J5438" s="3">
        <f t="shared" si="84"/>
        <v>43746.920481412038</v>
      </c>
    </row>
    <row r="5439" spans="1:10" x14ac:dyDescent="0.25">
      <c r="A5439" s="1" t="s">
        <v>5438</v>
      </c>
      <c r="B5439">
        <v>393.75</v>
      </c>
      <c r="C5439">
        <v>20.584240000000001</v>
      </c>
      <c r="D5439">
        <v>67</v>
      </c>
      <c r="E5439">
        <v>0</v>
      </c>
      <c r="F5439">
        <v>0</v>
      </c>
      <c r="G5439">
        <v>5</v>
      </c>
      <c r="H5439" t="s">
        <v>12898</v>
      </c>
      <c r="I5439">
        <v>526.6875</v>
      </c>
      <c r="J5439" s="3">
        <f t="shared" si="84"/>
        <v>43746.920552812495</v>
      </c>
    </row>
    <row r="5440" spans="1:10" x14ac:dyDescent="0.25">
      <c r="A5440" s="1" t="s">
        <v>5439</v>
      </c>
      <c r="B5440">
        <v>393.75</v>
      </c>
      <c r="C5440">
        <v>20.531590000000001</v>
      </c>
      <c r="D5440">
        <v>67</v>
      </c>
      <c r="E5440">
        <v>0</v>
      </c>
      <c r="F5440">
        <v>0</v>
      </c>
      <c r="G5440">
        <v>11</v>
      </c>
      <c r="H5440" t="s">
        <v>12899</v>
      </c>
      <c r="I5440">
        <v>526.6875</v>
      </c>
      <c r="J5440" s="3">
        <f t="shared" si="84"/>
        <v>43746.920624560182</v>
      </c>
    </row>
    <row r="5441" spans="1:10" x14ac:dyDescent="0.25">
      <c r="A5441" s="1" t="s">
        <v>5440</v>
      </c>
      <c r="B5441">
        <v>393.75</v>
      </c>
      <c r="C5441">
        <v>20.531590000000001</v>
      </c>
      <c r="D5441">
        <v>67</v>
      </c>
      <c r="E5441">
        <v>0</v>
      </c>
      <c r="F5441">
        <v>0</v>
      </c>
      <c r="G5441">
        <v>3</v>
      </c>
      <c r="H5441" t="s">
        <v>12900</v>
      </c>
      <c r="I5441">
        <v>526.6875</v>
      </c>
      <c r="J5441" s="3">
        <f t="shared" si="84"/>
        <v>43746.920695879628</v>
      </c>
    </row>
    <row r="5442" spans="1:10" x14ac:dyDescent="0.25">
      <c r="A5442" s="1" t="s">
        <v>5441</v>
      </c>
      <c r="B5442">
        <v>393.75</v>
      </c>
      <c r="C5442">
        <v>20.584240000000001</v>
      </c>
      <c r="D5442">
        <v>67</v>
      </c>
      <c r="E5442">
        <v>0</v>
      </c>
      <c r="F5442">
        <v>0</v>
      </c>
      <c r="G5442">
        <v>15</v>
      </c>
      <c r="H5442" t="s">
        <v>12901</v>
      </c>
      <c r="I5442">
        <v>526.6875</v>
      </c>
      <c r="J5442" s="3">
        <f t="shared" si="84"/>
        <v>43746.920767766198</v>
      </c>
    </row>
    <row r="5443" spans="1:10" x14ac:dyDescent="0.25">
      <c r="A5443" s="1" t="s">
        <v>5442</v>
      </c>
      <c r="B5443">
        <v>393.75</v>
      </c>
      <c r="C5443">
        <v>20.478950000000001</v>
      </c>
      <c r="D5443">
        <v>67</v>
      </c>
      <c r="E5443">
        <v>0</v>
      </c>
      <c r="F5443">
        <v>0</v>
      </c>
      <c r="G5443">
        <v>6</v>
      </c>
      <c r="H5443" t="s">
        <v>12902</v>
      </c>
      <c r="I5443">
        <v>526.6875</v>
      </c>
      <c r="J5443" s="3">
        <f t="shared" ref="J5443:J5506" si="85">(H5443/86400000)+25569+(7/24)</f>
        <v>43746.920839259255</v>
      </c>
    </row>
    <row r="5444" spans="1:10" x14ac:dyDescent="0.25">
      <c r="A5444" s="1" t="s">
        <v>5443</v>
      </c>
      <c r="B5444">
        <v>393.75</v>
      </c>
      <c r="C5444">
        <v>20.531590000000001</v>
      </c>
      <c r="D5444">
        <v>67</v>
      </c>
      <c r="E5444">
        <v>0</v>
      </c>
      <c r="F5444">
        <v>0</v>
      </c>
      <c r="G5444">
        <v>12</v>
      </c>
      <c r="H5444" t="s">
        <v>12903</v>
      </c>
      <c r="I5444">
        <v>526.6875</v>
      </c>
      <c r="J5444" s="3">
        <f t="shared" si="85"/>
        <v>43746.920929259257</v>
      </c>
    </row>
    <row r="5445" spans="1:10" x14ac:dyDescent="0.25">
      <c r="A5445" s="1" t="s">
        <v>5444</v>
      </c>
      <c r="B5445">
        <v>393.75</v>
      </c>
      <c r="C5445">
        <v>20.531590000000001</v>
      </c>
      <c r="D5445">
        <v>67</v>
      </c>
      <c r="E5445">
        <v>0</v>
      </c>
      <c r="F5445">
        <v>0</v>
      </c>
      <c r="G5445">
        <v>9</v>
      </c>
      <c r="H5445" t="s">
        <v>12904</v>
      </c>
      <c r="I5445">
        <v>526.6875</v>
      </c>
      <c r="J5445" s="3">
        <f t="shared" si="85"/>
        <v>43746.921006296296</v>
      </c>
    </row>
    <row r="5446" spans="1:10" x14ac:dyDescent="0.25">
      <c r="A5446" s="1" t="s">
        <v>5445</v>
      </c>
      <c r="B5446">
        <v>393.75</v>
      </c>
      <c r="C5446">
        <v>20.584240000000001</v>
      </c>
      <c r="D5446">
        <v>67</v>
      </c>
      <c r="E5446">
        <v>0</v>
      </c>
      <c r="F5446">
        <v>0</v>
      </c>
      <c r="G5446">
        <v>0</v>
      </c>
      <c r="H5446" t="s">
        <v>12905</v>
      </c>
      <c r="I5446">
        <v>526.6875</v>
      </c>
      <c r="J5446" s="3">
        <f t="shared" si="85"/>
        <v>43746.921089849529</v>
      </c>
    </row>
    <row r="5447" spans="1:10" x14ac:dyDescent="0.25">
      <c r="A5447" s="1" t="s">
        <v>5446</v>
      </c>
      <c r="B5447">
        <v>393.75</v>
      </c>
      <c r="C5447">
        <v>20.531590000000001</v>
      </c>
      <c r="D5447">
        <v>67</v>
      </c>
      <c r="E5447">
        <v>0</v>
      </c>
      <c r="F5447">
        <v>0</v>
      </c>
      <c r="G5447">
        <v>3</v>
      </c>
      <c r="H5447" t="s">
        <v>12906</v>
      </c>
      <c r="I5447">
        <v>526.6875</v>
      </c>
      <c r="J5447" s="3">
        <f t="shared" si="85"/>
        <v>43746.92116140046</v>
      </c>
    </row>
    <row r="5448" spans="1:10" x14ac:dyDescent="0.25">
      <c r="A5448" s="1" t="s">
        <v>5447</v>
      </c>
      <c r="B5448">
        <v>393.75</v>
      </c>
      <c r="C5448">
        <v>20.584240000000001</v>
      </c>
      <c r="D5448">
        <v>67</v>
      </c>
      <c r="E5448">
        <v>0</v>
      </c>
      <c r="F5448">
        <v>0</v>
      </c>
      <c r="G5448">
        <v>9</v>
      </c>
      <c r="H5448" t="s">
        <v>12907</v>
      </c>
      <c r="I5448">
        <v>526.5</v>
      </c>
      <c r="J5448" s="3">
        <f t="shared" si="85"/>
        <v>43746.921232928238</v>
      </c>
    </row>
    <row r="5449" spans="1:10" x14ac:dyDescent="0.25">
      <c r="A5449" s="1" t="s">
        <v>5448</v>
      </c>
      <c r="B5449">
        <v>393.75</v>
      </c>
      <c r="C5449">
        <v>20.478950000000001</v>
      </c>
      <c r="D5449">
        <v>67</v>
      </c>
      <c r="E5449">
        <v>0</v>
      </c>
      <c r="F5449">
        <v>0</v>
      </c>
      <c r="G5449">
        <v>15</v>
      </c>
      <c r="H5449" t="s">
        <v>12908</v>
      </c>
      <c r="I5449">
        <v>526.6875</v>
      </c>
      <c r="J5449" s="3">
        <f t="shared" si="85"/>
        <v>43746.921304675925</v>
      </c>
    </row>
    <row r="5450" spans="1:10" x14ac:dyDescent="0.25">
      <c r="A5450" s="1" t="s">
        <v>5449</v>
      </c>
      <c r="B5450">
        <v>412.5</v>
      </c>
      <c r="C5450">
        <v>20.531590000000001</v>
      </c>
      <c r="D5450">
        <v>66</v>
      </c>
      <c r="E5450">
        <v>0</v>
      </c>
      <c r="F5450">
        <v>0</v>
      </c>
      <c r="G5450">
        <v>3</v>
      </c>
      <c r="H5450" t="s">
        <v>12909</v>
      </c>
      <c r="I5450">
        <v>532.3125</v>
      </c>
      <c r="J5450" s="3">
        <f t="shared" si="85"/>
        <v>43746.921375960643</v>
      </c>
    </row>
    <row r="5451" spans="1:10" x14ac:dyDescent="0.25">
      <c r="A5451" s="1" t="s">
        <v>5450</v>
      </c>
      <c r="B5451">
        <v>393.75</v>
      </c>
      <c r="C5451">
        <v>20.531590000000001</v>
      </c>
      <c r="D5451">
        <v>67</v>
      </c>
      <c r="E5451">
        <v>0</v>
      </c>
      <c r="F5451">
        <v>0</v>
      </c>
      <c r="G5451">
        <v>16</v>
      </c>
      <c r="H5451" t="s">
        <v>12910</v>
      </c>
      <c r="I5451">
        <v>526.6875</v>
      </c>
      <c r="J5451" s="3">
        <f t="shared" si="85"/>
        <v>43746.92144760416</v>
      </c>
    </row>
    <row r="5452" spans="1:10" x14ac:dyDescent="0.25">
      <c r="A5452" s="1" t="s">
        <v>5451</v>
      </c>
      <c r="B5452">
        <v>393.75</v>
      </c>
      <c r="C5452">
        <v>20.584240000000001</v>
      </c>
      <c r="D5452">
        <v>67</v>
      </c>
      <c r="E5452">
        <v>0</v>
      </c>
      <c r="F5452">
        <v>0</v>
      </c>
      <c r="G5452">
        <v>7</v>
      </c>
      <c r="H5452" t="s">
        <v>12911</v>
      </c>
      <c r="I5452">
        <v>526.5</v>
      </c>
      <c r="J5452" s="3">
        <f t="shared" si="85"/>
        <v>43746.92151925926</v>
      </c>
    </row>
    <row r="5453" spans="1:10" x14ac:dyDescent="0.25">
      <c r="A5453" s="1" t="s">
        <v>5452</v>
      </c>
      <c r="B5453">
        <v>393.75</v>
      </c>
      <c r="C5453">
        <v>20.584240000000001</v>
      </c>
      <c r="D5453">
        <v>67</v>
      </c>
      <c r="E5453">
        <v>0</v>
      </c>
      <c r="F5453">
        <v>0</v>
      </c>
      <c r="G5453">
        <v>11</v>
      </c>
      <c r="H5453" t="s">
        <v>12912</v>
      </c>
      <c r="I5453">
        <v>526.6875</v>
      </c>
      <c r="J5453" s="3">
        <f t="shared" si="85"/>
        <v>43746.921602719907</v>
      </c>
    </row>
    <row r="5454" spans="1:10" x14ac:dyDescent="0.25">
      <c r="A5454" s="1" t="s">
        <v>5453</v>
      </c>
      <c r="B5454">
        <v>393.75</v>
      </c>
      <c r="C5454">
        <v>20.584240000000001</v>
      </c>
      <c r="D5454">
        <v>67</v>
      </c>
      <c r="E5454">
        <v>0</v>
      </c>
      <c r="F5454">
        <v>0</v>
      </c>
      <c r="G5454">
        <v>4</v>
      </c>
      <c r="H5454" t="s">
        <v>12913</v>
      </c>
      <c r="I5454">
        <v>526.6875</v>
      </c>
      <c r="J5454" s="3">
        <f t="shared" si="85"/>
        <v>43746.921686157402</v>
      </c>
    </row>
    <row r="5455" spans="1:10" x14ac:dyDescent="0.25">
      <c r="A5455" s="1" t="s">
        <v>5454</v>
      </c>
      <c r="B5455">
        <v>393.75</v>
      </c>
      <c r="C5455">
        <v>20.531590000000001</v>
      </c>
      <c r="D5455">
        <v>67</v>
      </c>
      <c r="E5455">
        <v>0</v>
      </c>
      <c r="F5455">
        <v>0</v>
      </c>
      <c r="G5455">
        <v>11</v>
      </c>
      <c r="H5455" t="s">
        <v>12914</v>
      </c>
      <c r="I5455">
        <v>526.6875</v>
      </c>
      <c r="J5455" s="3">
        <f t="shared" si="85"/>
        <v>43746.921758101853</v>
      </c>
    </row>
    <row r="5456" spans="1:10" x14ac:dyDescent="0.25">
      <c r="A5456" s="1" t="s">
        <v>5455</v>
      </c>
      <c r="B5456">
        <v>393.75</v>
      </c>
      <c r="C5456">
        <v>20.584240000000001</v>
      </c>
      <c r="D5456">
        <v>67</v>
      </c>
      <c r="E5456">
        <v>0</v>
      </c>
      <c r="F5456">
        <v>0</v>
      </c>
      <c r="G5456">
        <v>13</v>
      </c>
      <c r="H5456" t="s">
        <v>12915</v>
      </c>
      <c r="I5456">
        <v>526.5</v>
      </c>
      <c r="J5456" s="3">
        <f t="shared" si="85"/>
        <v>43746.92182909722</v>
      </c>
    </row>
    <row r="5457" spans="1:10" x14ac:dyDescent="0.25">
      <c r="A5457" s="1" t="s">
        <v>5456</v>
      </c>
      <c r="B5457">
        <v>393.75</v>
      </c>
      <c r="C5457">
        <v>20.531590000000001</v>
      </c>
      <c r="D5457">
        <v>69</v>
      </c>
      <c r="E5457">
        <v>0</v>
      </c>
      <c r="F5457">
        <v>0</v>
      </c>
      <c r="G5457">
        <v>4</v>
      </c>
      <c r="H5457" t="s">
        <v>12916</v>
      </c>
      <c r="I5457">
        <v>526.6875</v>
      </c>
      <c r="J5457" s="3">
        <f t="shared" si="85"/>
        <v>43746.921912997685</v>
      </c>
    </row>
    <row r="5458" spans="1:10" x14ac:dyDescent="0.25">
      <c r="A5458" s="1" t="s">
        <v>5457</v>
      </c>
      <c r="B5458">
        <v>393.75</v>
      </c>
      <c r="C5458">
        <v>20.531590000000001</v>
      </c>
      <c r="D5458">
        <v>68</v>
      </c>
      <c r="E5458">
        <v>0</v>
      </c>
      <c r="F5458">
        <v>0</v>
      </c>
      <c r="G5458">
        <v>11</v>
      </c>
      <c r="H5458" t="s">
        <v>12917</v>
      </c>
      <c r="I5458">
        <v>526.6875</v>
      </c>
      <c r="J5458" s="3">
        <f t="shared" si="85"/>
        <v>43746.921996331017</v>
      </c>
    </row>
    <row r="5459" spans="1:10" x14ac:dyDescent="0.25">
      <c r="A5459" s="1" t="s">
        <v>5458</v>
      </c>
      <c r="B5459">
        <v>393.75</v>
      </c>
      <c r="C5459">
        <v>20.531590000000001</v>
      </c>
      <c r="D5459">
        <v>68</v>
      </c>
      <c r="E5459">
        <v>0</v>
      </c>
      <c r="F5459">
        <v>0</v>
      </c>
      <c r="G5459">
        <v>6</v>
      </c>
      <c r="H5459" t="s">
        <v>12918</v>
      </c>
      <c r="I5459">
        <v>526.6875</v>
      </c>
      <c r="J5459" s="3">
        <f t="shared" si="85"/>
        <v>43746.922067650456</v>
      </c>
    </row>
    <row r="5460" spans="1:10" x14ac:dyDescent="0.25">
      <c r="A5460" s="1" t="s">
        <v>5459</v>
      </c>
      <c r="B5460">
        <v>393.75</v>
      </c>
      <c r="C5460">
        <v>20.584240000000001</v>
      </c>
      <c r="D5460">
        <v>68</v>
      </c>
      <c r="E5460">
        <v>0</v>
      </c>
      <c r="F5460">
        <v>0</v>
      </c>
      <c r="G5460">
        <v>9</v>
      </c>
      <c r="H5460" t="s">
        <v>12919</v>
      </c>
      <c r="I5460">
        <v>526.6875</v>
      </c>
      <c r="J5460" s="3">
        <f t="shared" si="85"/>
        <v>43746.922139513881</v>
      </c>
    </row>
    <row r="5461" spans="1:10" x14ac:dyDescent="0.25">
      <c r="A5461" s="1" t="s">
        <v>5460</v>
      </c>
      <c r="B5461">
        <v>393.75</v>
      </c>
      <c r="C5461">
        <v>20.584240000000001</v>
      </c>
      <c r="D5461">
        <v>68</v>
      </c>
      <c r="E5461">
        <v>0</v>
      </c>
      <c r="F5461">
        <v>0</v>
      </c>
      <c r="G5461">
        <v>11</v>
      </c>
      <c r="H5461" t="s">
        <v>12920</v>
      </c>
      <c r="I5461">
        <v>526.6875</v>
      </c>
      <c r="J5461" s="3">
        <f t="shared" si="85"/>
        <v>43746.922211041667</v>
      </c>
    </row>
    <row r="5462" spans="1:10" x14ac:dyDescent="0.25">
      <c r="A5462" s="1" t="s">
        <v>5461</v>
      </c>
      <c r="B5462">
        <v>393.75</v>
      </c>
      <c r="C5462">
        <v>20.531590000000001</v>
      </c>
      <c r="D5462">
        <v>70</v>
      </c>
      <c r="E5462">
        <v>0</v>
      </c>
      <c r="F5462">
        <v>0</v>
      </c>
      <c r="G5462">
        <v>6</v>
      </c>
      <c r="H5462" t="s">
        <v>12921</v>
      </c>
      <c r="I5462">
        <v>526.6875</v>
      </c>
      <c r="J5462" s="3">
        <f t="shared" si="85"/>
        <v>43746.922282442123</v>
      </c>
    </row>
    <row r="5463" spans="1:10" x14ac:dyDescent="0.25">
      <c r="A5463" s="1" t="s">
        <v>5462</v>
      </c>
      <c r="B5463">
        <v>393.75</v>
      </c>
      <c r="C5463">
        <v>20.531590000000001</v>
      </c>
      <c r="D5463">
        <v>68</v>
      </c>
      <c r="E5463">
        <v>0</v>
      </c>
      <c r="F5463">
        <v>0</v>
      </c>
      <c r="G5463">
        <v>4</v>
      </c>
      <c r="H5463" t="s">
        <v>12922</v>
      </c>
      <c r="I5463">
        <v>526.6875</v>
      </c>
      <c r="J5463" s="3">
        <f t="shared" si="85"/>
        <v>43746.922354201386</v>
      </c>
    </row>
    <row r="5464" spans="1:10" x14ac:dyDescent="0.25">
      <c r="A5464" s="1" t="s">
        <v>5463</v>
      </c>
      <c r="B5464">
        <v>393.75</v>
      </c>
      <c r="C5464">
        <v>20.584240000000001</v>
      </c>
      <c r="D5464">
        <v>68</v>
      </c>
      <c r="E5464">
        <v>0</v>
      </c>
      <c r="F5464">
        <v>0</v>
      </c>
      <c r="G5464">
        <v>9</v>
      </c>
      <c r="H5464" t="s">
        <v>12923</v>
      </c>
      <c r="I5464">
        <v>526.6875</v>
      </c>
      <c r="J5464" s="3">
        <f t="shared" si="85"/>
        <v>43746.922425486111</v>
      </c>
    </row>
    <row r="5465" spans="1:10" x14ac:dyDescent="0.25">
      <c r="A5465" s="1" t="s">
        <v>5464</v>
      </c>
      <c r="B5465">
        <v>393.75</v>
      </c>
      <c r="C5465">
        <v>20.531590000000001</v>
      </c>
      <c r="D5465">
        <v>69</v>
      </c>
      <c r="E5465">
        <v>0</v>
      </c>
      <c r="F5465">
        <v>0</v>
      </c>
      <c r="G5465">
        <v>11</v>
      </c>
      <c r="H5465" t="s">
        <v>12924</v>
      </c>
      <c r="I5465">
        <v>526.6875</v>
      </c>
      <c r="J5465" s="3">
        <f t="shared" si="85"/>
        <v>43746.92252083333</v>
      </c>
    </row>
    <row r="5466" spans="1:10" x14ac:dyDescent="0.25">
      <c r="A5466" s="1" t="s">
        <v>5465</v>
      </c>
      <c r="B5466">
        <v>393.75</v>
      </c>
      <c r="C5466">
        <v>20.531590000000001</v>
      </c>
      <c r="D5466">
        <v>69</v>
      </c>
      <c r="E5466">
        <v>0</v>
      </c>
      <c r="F5466">
        <v>0</v>
      </c>
      <c r="G5466">
        <v>5</v>
      </c>
      <c r="H5466" t="s">
        <v>12925</v>
      </c>
      <c r="I5466">
        <v>526.5</v>
      </c>
      <c r="J5466" s="3">
        <f t="shared" si="85"/>
        <v>43746.922592766197</v>
      </c>
    </row>
    <row r="5467" spans="1:10" x14ac:dyDescent="0.25">
      <c r="A5467" s="1" t="s">
        <v>5466</v>
      </c>
      <c r="B5467">
        <v>393.75</v>
      </c>
      <c r="C5467">
        <v>20.531590000000001</v>
      </c>
      <c r="D5467">
        <v>67</v>
      </c>
      <c r="E5467">
        <v>0</v>
      </c>
      <c r="F5467">
        <v>0</v>
      </c>
      <c r="G5467">
        <v>12</v>
      </c>
      <c r="H5467" t="s">
        <v>12926</v>
      </c>
      <c r="I5467">
        <v>526.6875</v>
      </c>
      <c r="J5467" s="3">
        <f t="shared" si="85"/>
        <v>43746.922664039354</v>
      </c>
    </row>
    <row r="5468" spans="1:10" x14ac:dyDescent="0.25">
      <c r="A5468" s="1" t="s">
        <v>5467</v>
      </c>
      <c r="B5468">
        <v>393.75</v>
      </c>
      <c r="C5468">
        <v>20.584240000000001</v>
      </c>
      <c r="D5468">
        <v>67</v>
      </c>
      <c r="E5468">
        <v>0</v>
      </c>
      <c r="F5468">
        <v>0</v>
      </c>
      <c r="G5468">
        <v>5</v>
      </c>
      <c r="H5468" t="s">
        <v>12927</v>
      </c>
      <c r="I5468">
        <v>526.6875</v>
      </c>
      <c r="J5468" s="3">
        <f t="shared" si="85"/>
        <v>43746.922735590277</v>
      </c>
    </row>
    <row r="5469" spans="1:10" x14ac:dyDescent="0.25">
      <c r="A5469" s="1" t="s">
        <v>5468</v>
      </c>
      <c r="B5469">
        <v>393.75</v>
      </c>
      <c r="C5469">
        <v>20.531590000000001</v>
      </c>
      <c r="D5469">
        <v>69</v>
      </c>
      <c r="E5469">
        <v>0</v>
      </c>
      <c r="F5469">
        <v>0</v>
      </c>
      <c r="G5469">
        <v>2</v>
      </c>
      <c r="H5469" t="s">
        <v>12928</v>
      </c>
      <c r="I5469">
        <v>526.6875</v>
      </c>
      <c r="J5469" s="3">
        <f t="shared" si="85"/>
        <v>43746.92281950231</v>
      </c>
    </row>
    <row r="5470" spans="1:10" x14ac:dyDescent="0.25">
      <c r="A5470" s="1" t="s">
        <v>5469</v>
      </c>
      <c r="B5470">
        <v>393.75</v>
      </c>
      <c r="C5470">
        <v>20.531590000000001</v>
      </c>
      <c r="D5470">
        <v>68</v>
      </c>
      <c r="E5470">
        <v>0</v>
      </c>
      <c r="F5470">
        <v>0</v>
      </c>
      <c r="G5470">
        <v>6</v>
      </c>
      <c r="H5470" t="s">
        <v>12929</v>
      </c>
      <c r="I5470">
        <v>526.6875</v>
      </c>
      <c r="J5470" s="3">
        <f t="shared" si="85"/>
        <v>43746.922891018512</v>
      </c>
    </row>
    <row r="5471" spans="1:10" x14ac:dyDescent="0.25">
      <c r="A5471" s="1" t="s">
        <v>5470</v>
      </c>
      <c r="B5471">
        <v>393.75</v>
      </c>
      <c r="C5471">
        <v>20.584240000000001</v>
      </c>
      <c r="D5471">
        <v>68</v>
      </c>
      <c r="E5471">
        <v>0</v>
      </c>
      <c r="F5471">
        <v>0</v>
      </c>
      <c r="G5471">
        <v>8</v>
      </c>
      <c r="H5471" t="s">
        <v>12930</v>
      </c>
      <c r="I5471">
        <v>526.6875</v>
      </c>
      <c r="J5471" s="3">
        <f t="shared" si="85"/>
        <v>43746.922974456014</v>
      </c>
    </row>
    <row r="5472" spans="1:10" x14ac:dyDescent="0.25">
      <c r="A5472" s="1" t="s">
        <v>5471</v>
      </c>
      <c r="B5472">
        <v>393.75</v>
      </c>
      <c r="C5472">
        <v>20.584240000000001</v>
      </c>
      <c r="D5472">
        <v>68</v>
      </c>
      <c r="E5472">
        <v>0</v>
      </c>
      <c r="F5472">
        <v>0</v>
      </c>
      <c r="G5472">
        <v>4</v>
      </c>
      <c r="H5472" t="s">
        <v>12931</v>
      </c>
      <c r="I5472">
        <v>526.6875</v>
      </c>
      <c r="J5472" s="3">
        <f t="shared" si="85"/>
        <v>43746.923045543976</v>
      </c>
    </row>
    <row r="5473" spans="1:10" x14ac:dyDescent="0.25">
      <c r="A5473" s="1" t="s">
        <v>5472</v>
      </c>
      <c r="B5473">
        <v>418.75</v>
      </c>
      <c r="C5473">
        <v>20.531590000000001</v>
      </c>
      <c r="D5473">
        <v>69</v>
      </c>
      <c r="E5473">
        <v>0</v>
      </c>
      <c r="F5473">
        <v>0</v>
      </c>
      <c r="G5473">
        <v>7</v>
      </c>
      <c r="H5473" t="s">
        <v>12932</v>
      </c>
      <c r="I5473">
        <v>534.9375</v>
      </c>
      <c r="J5473" s="3">
        <f t="shared" si="85"/>
        <v>43746.923117662031</v>
      </c>
    </row>
    <row r="5474" spans="1:10" x14ac:dyDescent="0.25">
      <c r="A5474" s="1" t="s">
        <v>5473</v>
      </c>
      <c r="B5474">
        <v>393.75</v>
      </c>
      <c r="C5474">
        <v>20.531590000000001</v>
      </c>
      <c r="D5474">
        <v>69</v>
      </c>
      <c r="E5474">
        <v>0</v>
      </c>
      <c r="F5474">
        <v>0</v>
      </c>
      <c r="G5474">
        <v>9</v>
      </c>
      <c r="H5474" t="s">
        <v>12933</v>
      </c>
      <c r="I5474">
        <v>526.6875</v>
      </c>
      <c r="J5474" s="3">
        <f t="shared" si="85"/>
        <v>43746.923200983794</v>
      </c>
    </row>
    <row r="5475" spans="1:10" x14ac:dyDescent="0.25">
      <c r="A5475" s="1" t="s">
        <v>5474</v>
      </c>
      <c r="B5475">
        <v>393.75</v>
      </c>
      <c r="C5475">
        <v>20.584240000000001</v>
      </c>
      <c r="D5475">
        <v>69</v>
      </c>
      <c r="E5475">
        <v>0</v>
      </c>
      <c r="F5475">
        <v>0</v>
      </c>
      <c r="G5475">
        <v>7</v>
      </c>
      <c r="H5475" t="s">
        <v>12934</v>
      </c>
      <c r="I5475">
        <v>526.5</v>
      </c>
      <c r="J5475" s="3">
        <f t="shared" si="85"/>
        <v>43746.923272627311</v>
      </c>
    </row>
    <row r="5476" spans="1:10" x14ac:dyDescent="0.25">
      <c r="A5476" s="1" t="s">
        <v>5475</v>
      </c>
      <c r="B5476">
        <v>393.75</v>
      </c>
      <c r="C5476">
        <v>20.584240000000001</v>
      </c>
      <c r="D5476">
        <v>69</v>
      </c>
      <c r="E5476">
        <v>0</v>
      </c>
      <c r="F5476">
        <v>0</v>
      </c>
      <c r="G5476">
        <v>4</v>
      </c>
      <c r="H5476" t="s">
        <v>12935</v>
      </c>
      <c r="I5476">
        <v>526.6875</v>
      </c>
      <c r="J5476" s="3">
        <f t="shared" si="85"/>
        <v>43746.923356180552</v>
      </c>
    </row>
    <row r="5477" spans="1:10" x14ac:dyDescent="0.25">
      <c r="A5477" s="1" t="s">
        <v>5476</v>
      </c>
      <c r="B5477">
        <v>393.75</v>
      </c>
      <c r="C5477">
        <v>20.478950000000001</v>
      </c>
      <c r="D5477">
        <v>69</v>
      </c>
      <c r="E5477">
        <v>0</v>
      </c>
      <c r="F5477">
        <v>0</v>
      </c>
      <c r="G5477">
        <v>8</v>
      </c>
      <c r="H5477" t="s">
        <v>12936</v>
      </c>
      <c r="I5477">
        <v>526.6875</v>
      </c>
      <c r="J5477" s="3">
        <f t="shared" si="85"/>
        <v>43746.923427881942</v>
      </c>
    </row>
    <row r="5478" spans="1:10" x14ac:dyDescent="0.25">
      <c r="A5478" s="1" t="s">
        <v>5477</v>
      </c>
      <c r="B5478">
        <v>393.75</v>
      </c>
      <c r="C5478">
        <v>20.531590000000001</v>
      </c>
      <c r="D5478">
        <v>69</v>
      </c>
      <c r="E5478">
        <v>0</v>
      </c>
      <c r="F5478">
        <v>0</v>
      </c>
      <c r="G5478">
        <v>5</v>
      </c>
      <c r="H5478" t="s">
        <v>12937</v>
      </c>
      <c r="I5478">
        <v>526.5</v>
      </c>
      <c r="J5478" s="3">
        <f t="shared" si="85"/>
        <v>43746.923499363424</v>
      </c>
    </row>
    <row r="5479" spans="1:10" x14ac:dyDescent="0.25">
      <c r="A5479" s="1" t="s">
        <v>5478</v>
      </c>
      <c r="B5479">
        <v>393.75</v>
      </c>
      <c r="C5479">
        <v>20.531590000000001</v>
      </c>
      <c r="D5479">
        <v>69</v>
      </c>
      <c r="E5479">
        <v>0</v>
      </c>
      <c r="F5479">
        <v>0</v>
      </c>
      <c r="G5479">
        <v>3</v>
      </c>
      <c r="H5479" t="s">
        <v>12938</v>
      </c>
      <c r="I5479">
        <v>526.6875</v>
      </c>
      <c r="J5479" s="3">
        <f t="shared" si="85"/>
        <v>43746.923570752311</v>
      </c>
    </row>
    <row r="5480" spans="1:10" x14ac:dyDescent="0.25">
      <c r="A5480" s="1" t="s">
        <v>5479</v>
      </c>
      <c r="B5480">
        <v>412.5</v>
      </c>
      <c r="C5480">
        <v>20.531590000000001</v>
      </c>
      <c r="D5480">
        <v>68</v>
      </c>
      <c r="E5480">
        <v>0</v>
      </c>
      <c r="F5480">
        <v>0</v>
      </c>
      <c r="G5480">
        <v>2</v>
      </c>
      <c r="H5480" t="s">
        <v>12939</v>
      </c>
      <c r="I5480">
        <v>532.3125</v>
      </c>
      <c r="J5480" s="3">
        <f t="shared" si="85"/>
        <v>43746.923642534719</v>
      </c>
    </row>
    <row r="5481" spans="1:10" x14ac:dyDescent="0.25">
      <c r="A5481" s="1" t="s">
        <v>5480</v>
      </c>
      <c r="B5481">
        <v>393.75</v>
      </c>
      <c r="C5481">
        <v>20.531590000000001</v>
      </c>
      <c r="D5481">
        <v>69</v>
      </c>
      <c r="E5481">
        <v>0</v>
      </c>
      <c r="F5481">
        <v>0</v>
      </c>
      <c r="G5481">
        <v>9</v>
      </c>
      <c r="H5481" t="s">
        <v>12940</v>
      </c>
      <c r="I5481">
        <v>526.6875</v>
      </c>
      <c r="J5481" s="3">
        <f t="shared" si="85"/>
        <v>43746.923714062497</v>
      </c>
    </row>
    <row r="5482" spans="1:10" x14ac:dyDescent="0.25">
      <c r="A5482" s="1" t="s">
        <v>5481</v>
      </c>
      <c r="B5482">
        <v>393.75</v>
      </c>
      <c r="C5482">
        <v>20.531590000000001</v>
      </c>
      <c r="D5482">
        <v>70</v>
      </c>
      <c r="E5482">
        <v>0</v>
      </c>
      <c r="F5482">
        <v>0</v>
      </c>
      <c r="G5482">
        <v>9</v>
      </c>
      <c r="H5482" t="s">
        <v>12941</v>
      </c>
      <c r="I5482">
        <v>526.6875</v>
      </c>
      <c r="J5482" s="3">
        <f t="shared" si="85"/>
        <v>43746.923797268515</v>
      </c>
    </row>
    <row r="5483" spans="1:10" x14ac:dyDescent="0.25">
      <c r="A5483" s="1" t="s">
        <v>5482</v>
      </c>
      <c r="B5483">
        <v>393.75</v>
      </c>
      <c r="C5483">
        <v>20.531590000000001</v>
      </c>
      <c r="D5483">
        <v>70</v>
      </c>
      <c r="E5483">
        <v>0</v>
      </c>
      <c r="F5483">
        <v>0</v>
      </c>
      <c r="G5483">
        <v>12</v>
      </c>
      <c r="H5483" t="s">
        <v>12942</v>
      </c>
      <c r="I5483">
        <v>526.6875</v>
      </c>
      <c r="J5483" s="3">
        <f t="shared" si="85"/>
        <v>43746.923881076385</v>
      </c>
    </row>
    <row r="5484" spans="1:10" x14ac:dyDescent="0.25">
      <c r="A5484" s="1" t="s">
        <v>5483</v>
      </c>
      <c r="B5484">
        <v>393.75</v>
      </c>
      <c r="C5484">
        <v>20.531590000000001</v>
      </c>
      <c r="D5484">
        <v>70</v>
      </c>
      <c r="E5484">
        <v>0</v>
      </c>
      <c r="F5484">
        <v>0</v>
      </c>
      <c r="G5484">
        <v>5</v>
      </c>
      <c r="H5484" t="s">
        <v>12943</v>
      </c>
      <c r="I5484">
        <v>526.6875</v>
      </c>
      <c r="J5484" s="3">
        <f t="shared" si="85"/>
        <v>43746.923952233796</v>
      </c>
    </row>
    <row r="5485" spans="1:10" x14ac:dyDescent="0.25">
      <c r="A5485" s="1" t="s">
        <v>5484</v>
      </c>
      <c r="B5485">
        <v>393.75</v>
      </c>
      <c r="C5485">
        <v>20.531590000000001</v>
      </c>
      <c r="D5485">
        <v>69</v>
      </c>
      <c r="E5485">
        <v>0</v>
      </c>
      <c r="F5485">
        <v>0</v>
      </c>
      <c r="G5485">
        <v>3</v>
      </c>
      <c r="H5485" t="s">
        <v>12944</v>
      </c>
      <c r="I5485">
        <v>526.6875</v>
      </c>
      <c r="J5485" s="3">
        <f t="shared" si="85"/>
        <v>43746.924024120373</v>
      </c>
    </row>
    <row r="5486" spans="1:10" x14ac:dyDescent="0.25">
      <c r="A5486" s="1" t="s">
        <v>5485</v>
      </c>
      <c r="B5486">
        <v>393.75</v>
      </c>
      <c r="C5486">
        <v>20.584240000000001</v>
      </c>
      <c r="D5486">
        <v>69</v>
      </c>
      <c r="E5486">
        <v>0</v>
      </c>
      <c r="F5486">
        <v>0</v>
      </c>
      <c r="G5486">
        <v>0</v>
      </c>
      <c r="H5486" t="s">
        <v>12945</v>
      </c>
      <c r="I5486">
        <v>526.6875</v>
      </c>
      <c r="J5486" s="3">
        <f t="shared" si="85"/>
        <v>43746.92409576389</v>
      </c>
    </row>
    <row r="5487" spans="1:10" x14ac:dyDescent="0.25">
      <c r="A5487" s="1" t="s">
        <v>5486</v>
      </c>
      <c r="B5487">
        <v>409.375</v>
      </c>
      <c r="C5487">
        <v>20.531590000000001</v>
      </c>
      <c r="D5487">
        <v>69</v>
      </c>
      <c r="E5487">
        <v>0</v>
      </c>
      <c r="F5487">
        <v>0</v>
      </c>
      <c r="G5487">
        <v>11</v>
      </c>
      <c r="H5487" t="s">
        <v>12946</v>
      </c>
      <c r="I5487">
        <v>531.5625</v>
      </c>
      <c r="J5487" s="3">
        <f t="shared" si="85"/>
        <v>43746.924167048608</v>
      </c>
    </row>
    <row r="5488" spans="1:10" x14ac:dyDescent="0.25">
      <c r="A5488" s="1" t="s">
        <v>5487</v>
      </c>
      <c r="B5488">
        <v>393.75</v>
      </c>
      <c r="C5488">
        <v>20.531590000000001</v>
      </c>
      <c r="D5488">
        <v>69</v>
      </c>
      <c r="E5488">
        <v>0</v>
      </c>
      <c r="F5488">
        <v>0</v>
      </c>
      <c r="G5488">
        <v>1</v>
      </c>
      <c r="H5488" t="s">
        <v>12947</v>
      </c>
      <c r="I5488">
        <v>526.6875</v>
      </c>
      <c r="J5488" s="3">
        <f t="shared" si="85"/>
        <v>43746.924238819447</v>
      </c>
    </row>
    <row r="5489" spans="1:10" x14ac:dyDescent="0.25">
      <c r="A5489" s="1" t="s">
        <v>5488</v>
      </c>
      <c r="B5489">
        <v>393.75</v>
      </c>
      <c r="C5489">
        <v>20.584240000000001</v>
      </c>
      <c r="D5489">
        <v>69</v>
      </c>
      <c r="E5489">
        <v>0</v>
      </c>
      <c r="F5489">
        <v>0</v>
      </c>
      <c r="G5489">
        <v>2</v>
      </c>
      <c r="H5489" t="s">
        <v>12948</v>
      </c>
      <c r="I5489">
        <v>526.6875</v>
      </c>
      <c r="J5489" s="3">
        <f t="shared" si="85"/>
        <v>43746.924310462964</v>
      </c>
    </row>
    <row r="5490" spans="1:10" x14ac:dyDescent="0.25">
      <c r="A5490" s="1" t="s">
        <v>5489</v>
      </c>
      <c r="B5490">
        <v>393.75</v>
      </c>
      <c r="C5490">
        <v>20.531590000000001</v>
      </c>
      <c r="D5490">
        <v>69</v>
      </c>
      <c r="E5490">
        <v>0</v>
      </c>
      <c r="F5490">
        <v>0</v>
      </c>
      <c r="G5490">
        <v>3</v>
      </c>
      <c r="H5490" t="s">
        <v>12949</v>
      </c>
      <c r="I5490">
        <v>526.6875</v>
      </c>
      <c r="J5490" s="3">
        <f t="shared" si="85"/>
        <v>43746.924393553236</v>
      </c>
    </row>
    <row r="5491" spans="1:10" x14ac:dyDescent="0.25">
      <c r="A5491" s="1" t="s">
        <v>5490</v>
      </c>
      <c r="B5491">
        <v>393.75</v>
      </c>
      <c r="C5491">
        <v>20.584240000000001</v>
      </c>
      <c r="D5491">
        <v>69</v>
      </c>
      <c r="E5491">
        <v>0</v>
      </c>
      <c r="F5491">
        <v>0</v>
      </c>
      <c r="G5491">
        <v>1</v>
      </c>
      <c r="H5491" t="s">
        <v>12950</v>
      </c>
      <c r="I5491">
        <v>526.6875</v>
      </c>
      <c r="J5491" s="3">
        <f t="shared" si="85"/>
        <v>43746.924465555552</v>
      </c>
    </row>
    <row r="5492" spans="1:10" x14ac:dyDescent="0.25">
      <c r="A5492" s="1" t="s">
        <v>5491</v>
      </c>
      <c r="B5492">
        <v>393.75</v>
      </c>
      <c r="C5492">
        <v>20.584240000000001</v>
      </c>
      <c r="D5492">
        <v>69</v>
      </c>
      <c r="E5492">
        <v>0</v>
      </c>
      <c r="F5492">
        <v>0</v>
      </c>
      <c r="G5492">
        <v>2</v>
      </c>
      <c r="H5492" t="s">
        <v>12951</v>
      </c>
      <c r="I5492">
        <v>526.6875</v>
      </c>
      <c r="J5492" s="3">
        <f t="shared" si="85"/>
        <v>43746.924549120369</v>
      </c>
    </row>
    <row r="5493" spans="1:10" x14ac:dyDescent="0.25">
      <c r="A5493" s="1" t="s">
        <v>5492</v>
      </c>
      <c r="B5493">
        <v>393.75</v>
      </c>
      <c r="C5493">
        <v>20.531590000000001</v>
      </c>
      <c r="D5493">
        <v>70</v>
      </c>
      <c r="E5493">
        <v>0</v>
      </c>
      <c r="F5493">
        <v>0</v>
      </c>
      <c r="G5493">
        <v>4</v>
      </c>
      <c r="H5493" t="s">
        <v>12952</v>
      </c>
      <c r="I5493">
        <v>526.6875</v>
      </c>
      <c r="J5493" s="3">
        <f t="shared" si="85"/>
        <v>43746.924636365737</v>
      </c>
    </row>
    <row r="5494" spans="1:10" x14ac:dyDescent="0.25">
      <c r="A5494" s="1" t="s">
        <v>5493</v>
      </c>
      <c r="B5494">
        <v>393.75</v>
      </c>
      <c r="C5494">
        <v>20.478950000000001</v>
      </c>
      <c r="D5494">
        <v>70</v>
      </c>
      <c r="E5494">
        <v>0</v>
      </c>
      <c r="F5494">
        <v>0</v>
      </c>
      <c r="G5494">
        <v>2</v>
      </c>
      <c r="H5494" t="s">
        <v>12953</v>
      </c>
      <c r="I5494">
        <v>526.6875</v>
      </c>
      <c r="J5494" s="3">
        <f t="shared" si="85"/>
        <v>43746.924715787034</v>
      </c>
    </row>
    <row r="5495" spans="1:10" x14ac:dyDescent="0.25">
      <c r="A5495" s="1" t="s">
        <v>5494</v>
      </c>
      <c r="B5495">
        <v>393.75</v>
      </c>
      <c r="C5495">
        <v>20.531590000000001</v>
      </c>
      <c r="D5495">
        <v>70</v>
      </c>
      <c r="E5495">
        <v>0</v>
      </c>
      <c r="F5495">
        <v>0</v>
      </c>
      <c r="G5495">
        <v>10</v>
      </c>
      <c r="H5495" t="s">
        <v>12954</v>
      </c>
      <c r="I5495">
        <v>526.6875</v>
      </c>
      <c r="J5495" s="3">
        <f t="shared" si="85"/>
        <v>43746.924787546297</v>
      </c>
    </row>
    <row r="5496" spans="1:10" x14ac:dyDescent="0.25">
      <c r="A5496" s="1" t="s">
        <v>5495</v>
      </c>
      <c r="B5496">
        <v>412.5</v>
      </c>
      <c r="C5496">
        <v>20.531590000000001</v>
      </c>
      <c r="D5496">
        <v>69</v>
      </c>
      <c r="E5496">
        <v>0</v>
      </c>
      <c r="F5496">
        <v>0</v>
      </c>
      <c r="G5496">
        <v>0</v>
      </c>
      <c r="H5496" t="s">
        <v>12955</v>
      </c>
      <c r="I5496">
        <v>532.6875</v>
      </c>
      <c r="J5496" s="3">
        <f t="shared" si="85"/>
        <v>43746.924870983792</v>
      </c>
    </row>
    <row r="5497" spans="1:10" x14ac:dyDescent="0.25">
      <c r="A5497" s="1" t="s">
        <v>5496</v>
      </c>
      <c r="B5497">
        <v>393.75</v>
      </c>
      <c r="C5497">
        <v>20.531590000000001</v>
      </c>
      <c r="D5497">
        <v>69</v>
      </c>
      <c r="E5497">
        <v>0</v>
      </c>
      <c r="F5497">
        <v>0</v>
      </c>
      <c r="G5497">
        <v>12</v>
      </c>
      <c r="H5497" t="s">
        <v>12956</v>
      </c>
      <c r="I5497">
        <v>526.6875</v>
      </c>
      <c r="J5497" s="3">
        <f t="shared" si="85"/>
        <v>43746.924942627309</v>
      </c>
    </row>
    <row r="5498" spans="1:10" x14ac:dyDescent="0.25">
      <c r="A5498" s="1" t="s">
        <v>5497</v>
      </c>
      <c r="B5498">
        <v>393.75</v>
      </c>
      <c r="C5498">
        <v>20.584240000000001</v>
      </c>
      <c r="D5498">
        <v>69</v>
      </c>
      <c r="E5498">
        <v>0</v>
      </c>
      <c r="F5498">
        <v>0</v>
      </c>
      <c r="G5498">
        <v>4</v>
      </c>
      <c r="H5498" t="s">
        <v>12957</v>
      </c>
      <c r="I5498">
        <v>526.5</v>
      </c>
      <c r="J5498" s="3">
        <f t="shared" si="85"/>
        <v>43746.925029953702</v>
      </c>
    </row>
    <row r="5499" spans="1:10" x14ac:dyDescent="0.25">
      <c r="A5499" s="1" t="s">
        <v>5498</v>
      </c>
      <c r="B5499">
        <v>393.75</v>
      </c>
      <c r="C5499">
        <v>20.531590000000001</v>
      </c>
      <c r="D5499">
        <v>67</v>
      </c>
      <c r="E5499">
        <v>0</v>
      </c>
      <c r="F5499">
        <v>0</v>
      </c>
      <c r="G5499">
        <v>8</v>
      </c>
      <c r="H5499" t="s">
        <v>12958</v>
      </c>
      <c r="I5499">
        <v>526.5</v>
      </c>
      <c r="J5499" s="3">
        <f t="shared" si="85"/>
        <v>43746.925109525466</v>
      </c>
    </row>
    <row r="5500" spans="1:10" x14ac:dyDescent="0.25">
      <c r="A5500" s="1" t="s">
        <v>5499</v>
      </c>
      <c r="B5500">
        <v>393.75</v>
      </c>
      <c r="C5500">
        <v>20.531590000000001</v>
      </c>
      <c r="D5500">
        <v>67</v>
      </c>
      <c r="E5500">
        <v>0</v>
      </c>
      <c r="F5500">
        <v>0</v>
      </c>
      <c r="G5500">
        <v>7</v>
      </c>
      <c r="H5500" t="s">
        <v>12959</v>
      </c>
      <c r="I5500">
        <v>526.6875</v>
      </c>
      <c r="J5500" s="3">
        <f t="shared" si="85"/>
        <v>43746.925193113428</v>
      </c>
    </row>
    <row r="5501" spans="1:10" x14ac:dyDescent="0.25">
      <c r="A5501" s="1" t="s">
        <v>5500</v>
      </c>
      <c r="B5501">
        <v>393.75</v>
      </c>
      <c r="C5501">
        <v>20.531590000000001</v>
      </c>
      <c r="D5501">
        <v>67</v>
      </c>
      <c r="E5501">
        <v>0</v>
      </c>
      <c r="F5501">
        <v>0</v>
      </c>
      <c r="G5501">
        <v>9</v>
      </c>
      <c r="H5501" t="s">
        <v>12960</v>
      </c>
      <c r="I5501">
        <v>526.6875</v>
      </c>
      <c r="J5501" s="3">
        <f t="shared" si="85"/>
        <v>43746.925264641199</v>
      </c>
    </row>
    <row r="5502" spans="1:10" x14ac:dyDescent="0.25">
      <c r="A5502" s="1" t="s">
        <v>5501</v>
      </c>
      <c r="B5502">
        <v>393.75</v>
      </c>
      <c r="C5502">
        <v>20.531590000000001</v>
      </c>
      <c r="D5502">
        <v>67</v>
      </c>
      <c r="E5502">
        <v>0</v>
      </c>
      <c r="F5502">
        <v>0</v>
      </c>
      <c r="G5502">
        <v>11</v>
      </c>
      <c r="H5502" t="s">
        <v>12961</v>
      </c>
      <c r="I5502">
        <v>526.6875</v>
      </c>
      <c r="J5502" s="3">
        <f t="shared" si="85"/>
        <v>43746.925336284716</v>
      </c>
    </row>
    <row r="5503" spans="1:10" x14ac:dyDescent="0.25">
      <c r="A5503" s="1" t="s">
        <v>5502</v>
      </c>
      <c r="B5503">
        <v>393.75</v>
      </c>
      <c r="C5503">
        <v>20.584240000000001</v>
      </c>
      <c r="D5503">
        <v>67</v>
      </c>
      <c r="E5503">
        <v>0</v>
      </c>
      <c r="F5503">
        <v>0</v>
      </c>
      <c r="G5503">
        <v>0</v>
      </c>
      <c r="H5503" t="s">
        <v>12962</v>
      </c>
      <c r="I5503">
        <v>526.6875</v>
      </c>
      <c r="J5503" s="3">
        <f t="shared" si="85"/>
        <v>43746.925419490733</v>
      </c>
    </row>
    <row r="5504" spans="1:10" x14ac:dyDescent="0.25">
      <c r="A5504" s="1" t="s">
        <v>5503</v>
      </c>
      <c r="B5504">
        <v>393.75</v>
      </c>
      <c r="C5504">
        <v>20.531590000000001</v>
      </c>
      <c r="D5504">
        <v>67</v>
      </c>
      <c r="E5504">
        <v>0</v>
      </c>
      <c r="F5504">
        <v>0</v>
      </c>
      <c r="G5504">
        <v>6</v>
      </c>
      <c r="H5504" t="s">
        <v>12963</v>
      </c>
      <c r="I5504">
        <v>526.6875</v>
      </c>
      <c r="J5504" s="3">
        <f t="shared" si="85"/>
        <v>43746.925491388887</v>
      </c>
    </row>
    <row r="5505" spans="1:10" x14ac:dyDescent="0.25">
      <c r="A5505" s="1" t="s">
        <v>5504</v>
      </c>
      <c r="B5505">
        <v>393.75</v>
      </c>
      <c r="C5505">
        <v>20.584240000000001</v>
      </c>
      <c r="D5505">
        <v>66</v>
      </c>
      <c r="E5505">
        <v>0</v>
      </c>
      <c r="F5505">
        <v>0</v>
      </c>
      <c r="G5505">
        <v>15</v>
      </c>
      <c r="H5505" t="s">
        <v>12964</v>
      </c>
      <c r="I5505">
        <v>526.6875</v>
      </c>
      <c r="J5505" s="3">
        <f t="shared" si="85"/>
        <v>43746.925574814813</v>
      </c>
    </row>
    <row r="5506" spans="1:10" x14ac:dyDescent="0.25">
      <c r="A5506" s="1" t="s">
        <v>5505</v>
      </c>
      <c r="B5506">
        <v>393.75</v>
      </c>
      <c r="C5506">
        <v>20.531590000000001</v>
      </c>
      <c r="D5506">
        <v>67</v>
      </c>
      <c r="E5506">
        <v>0</v>
      </c>
      <c r="F5506">
        <v>0</v>
      </c>
      <c r="G5506">
        <v>9</v>
      </c>
      <c r="H5506" t="s">
        <v>12965</v>
      </c>
      <c r="I5506">
        <v>526.6875</v>
      </c>
      <c r="J5506" s="3">
        <f t="shared" si="85"/>
        <v>43746.925658275461</v>
      </c>
    </row>
    <row r="5507" spans="1:10" x14ac:dyDescent="0.25">
      <c r="A5507" s="1" t="s">
        <v>5506</v>
      </c>
      <c r="B5507">
        <v>393.75</v>
      </c>
      <c r="C5507">
        <v>20.531590000000001</v>
      </c>
      <c r="D5507">
        <v>64</v>
      </c>
      <c r="E5507">
        <v>0</v>
      </c>
      <c r="F5507">
        <v>0</v>
      </c>
      <c r="G5507">
        <v>11</v>
      </c>
      <c r="H5507" t="s">
        <v>12966</v>
      </c>
      <c r="I5507">
        <v>526.6875</v>
      </c>
      <c r="J5507" s="3">
        <f t="shared" ref="J5507:J5570" si="86">(H5507/86400000)+25569+(7/24)</f>
        <v>43746.925741817126</v>
      </c>
    </row>
    <row r="5508" spans="1:10" x14ac:dyDescent="0.25">
      <c r="A5508" s="1" t="s">
        <v>5507</v>
      </c>
      <c r="B5508">
        <v>393.75</v>
      </c>
      <c r="C5508">
        <v>20.584240000000001</v>
      </c>
      <c r="D5508">
        <v>65</v>
      </c>
      <c r="E5508">
        <v>0</v>
      </c>
      <c r="F5508">
        <v>0</v>
      </c>
      <c r="G5508">
        <v>8</v>
      </c>
      <c r="H5508" t="s">
        <v>12967</v>
      </c>
      <c r="I5508">
        <v>526.5</v>
      </c>
      <c r="J5508" s="3">
        <f t="shared" si="86"/>
        <v>43746.925813368049</v>
      </c>
    </row>
    <row r="5509" spans="1:10" x14ac:dyDescent="0.25">
      <c r="A5509" s="1" t="s">
        <v>5508</v>
      </c>
      <c r="B5509">
        <v>393.75</v>
      </c>
      <c r="C5509">
        <v>20.531590000000001</v>
      </c>
      <c r="D5509">
        <v>65</v>
      </c>
      <c r="E5509">
        <v>0</v>
      </c>
      <c r="F5509">
        <v>0</v>
      </c>
      <c r="G5509">
        <v>11</v>
      </c>
      <c r="H5509" t="s">
        <v>12968</v>
      </c>
      <c r="I5509">
        <v>526.6875</v>
      </c>
      <c r="J5509" s="3">
        <f t="shared" si="86"/>
        <v>43746.925896817127</v>
      </c>
    </row>
    <row r="5510" spans="1:10" x14ac:dyDescent="0.25">
      <c r="A5510" s="1" t="s">
        <v>5509</v>
      </c>
      <c r="B5510">
        <v>412.5</v>
      </c>
      <c r="C5510">
        <v>20.531590000000001</v>
      </c>
      <c r="D5510">
        <v>63</v>
      </c>
      <c r="E5510">
        <v>0</v>
      </c>
      <c r="F5510">
        <v>0</v>
      </c>
      <c r="G5510">
        <v>1</v>
      </c>
      <c r="H5510" t="s">
        <v>12969</v>
      </c>
      <c r="I5510">
        <v>532.5</v>
      </c>
      <c r="J5510" s="3">
        <f t="shared" si="86"/>
        <v>43746.925968449075</v>
      </c>
    </row>
    <row r="5511" spans="1:10" x14ac:dyDescent="0.25">
      <c r="A5511" s="1" t="s">
        <v>5510</v>
      </c>
      <c r="B5511">
        <v>393.75</v>
      </c>
      <c r="C5511">
        <v>20.531590000000001</v>
      </c>
      <c r="D5511">
        <v>62</v>
      </c>
      <c r="E5511">
        <v>0</v>
      </c>
      <c r="F5511">
        <v>0</v>
      </c>
      <c r="G5511">
        <v>18</v>
      </c>
      <c r="H5511" t="s">
        <v>12970</v>
      </c>
      <c r="I5511">
        <v>526.6875</v>
      </c>
      <c r="J5511" s="3">
        <f t="shared" si="86"/>
        <v>43746.926039988422</v>
      </c>
    </row>
    <row r="5512" spans="1:10" x14ac:dyDescent="0.25">
      <c r="A5512" s="1" t="s">
        <v>5511</v>
      </c>
      <c r="B5512">
        <v>393.75</v>
      </c>
      <c r="C5512">
        <v>20.584240000000001</v>
      </c>
      <c r="D5512">
        <v>62</v>
      </c>
      <c r="E5512">
        <v>0</v>
      </c>
      <c r="F5512">
        <v>0</v>
      </c>
      <c r="G5512">
        <v>2</v>
      </c>
      <c r="H5512" t="s">
        <v>12971</v>
      </c>
      <c r="I5512">
        <v>526.6875</v>
      </c>
      <c r="J5512" s="3">
        <f t="shared" si="86"/>
        <v>43746.926111516201</v>
      </c>
    </row>
    <row r="5513" spans="1:10" x14ac:dyDescent="0.25">
      <c r="A5513" s="1" t="s">
        <v>5512</v>
      </c>
      <c r="B5513">
        <v>393.75</v>
      </c>
      <c r="C5513">
        <v>20.584240000000001</v>
      </c>
      <c r="D5513">
        <v>62</v>
      </c>
      <c r="E5513">
        <v>0</v>
      </c>
      <c r="F5513">
        <v>0</v>
      </c>
      <c r="G5513">
        <v>5</v>
      </c>
      <c r="H5513" t="s">
        <v>12972</v>
      </c>
      <c r="I5513">
        <v>526.6875</v>
      </c>
      <c r="J5513" s="3">
        <f t="shared" si="86"/>
        <v>43746.926183275464</v>
      </c>
    </row>
    <row r="5514" spans="1:10" x14ac:dyDescent="0.25">
      <c r="A5514" s="1" t="s">
        <v>5513</v>
      </c>
      <c r="B5514">
        <v>393.75</v>
      </c>
      <c r="C5514">
        <v>20.584240000000001</v>
      </c>
      <c r="D5514">
        <v>62</v>
      </c>
      <c r="E5514">
        <v>0</v>
      </c>
      <c r="F5514">
        <v>0</v>
      </c>
      <c r="G5514">
        <v>3</v>
      </c>
      <c r="H5514" t="s">
        <v>12973</v>
      </c>
      <c r="I5514">
        <v>526.6875</v>
      </c>
      <c r="J5514" s="3">
        <f t="shared" si="86"/>
        <v>43746.926254687496</v>
      </c>
    </row>
    <row r="5515" spans="1:10" x14ac:dyDescent="0.25">
      <c r="A5515" s="1" t="s">
        <v>5514</v>
      </c>
      <c r="B5515">
        <v>393.75</v>
      </c>
      <c r="C5515">
        <v>20.531590000000001</v>
      </c>
      <c r="D5515">
        <v>64</v>
      </c>
      <c r="E5515">
        <v>0</v>
      </c>
      <c r="F5515">
        <v>0</v>
      </c>
      <c r="G5515">
        <v>8</v>
      </c>
      <c r="H5515" t="s">
        <v>12974</v>
      </c>
      <c r="I5515">
        <v>526.6875</v>
      </c>
      <c r="J5515" s="3">
        <f t="shared" si="86"/>
        <v>43746.926338009253</v>
      </c>
    </row>
    <row r="5516" spans="1:10" x14ac:dyDescent="0.25">
      <c r="A5516" s="1" t="s">
        <v>5515</v>
      </c>
      <c r="B5516">
        <v>393.75</v>
      </c>
      <c r="C5516">
        <v>20.531590000000001</v>
      </c>
      <c r="D5516">
        <v>64</v>
      </c>
      <c r="E5516">
        <v>0</v>
      </c>
      <c r="F5516">
        <v>0</v>
      </c>
      <c r="G5516">
        <v>9</v>
      </c>
      <c r="H5516" t="s">
        <v>12975</v>
      </c>
      <c r="I5516">
        <v>526.6875</v>
      </c>
      <c r="J5516" s="3">
        <f t="shared" si="86"/>
        <v>43746.926409641201</v>
      </c>
    </row>
    <row r="5517" spans="1:10" x14ac:dyDescent="0.25">
      <c r="A5517" s="1" t="s">
        <v>5516</v>
      </c>
      <c r="B5517">
        <v>393.75</v>
      </c>
      <c r="C5517">
        <v>20.531590000000001</v>
      </c>
      <c r="D5517">
        <v>65</v>
      </c>
      <c r="E5517">
        <v>0</v>
      </c>
      <c r="F5517">
        <v>0</v>
      </c>
      <c r="G5517">
        <v>7</v>
      </c>
      <c r="H5517" t="s">
        <v>12976</v>
      </c>
      <c r="I5517">
        <v>526.6875</v>
      </c>
      <c r="J5517" s="3">
        <f t="shared" si="86"/>
        <v>43746.926504791663</v>
      </c>
    </row>
    <row r="5518" spans="1:10" x14ac:dyDescent="0.25">
      <c r="A5518" s="1" t="s">
        <v>5517</v>
      </c>
      <c r="B5518">
        <v>393.75</v>
      </c>
      <c r="C5518">
        <v>20.531590000000001</v>
      </c>
      <c r="D5518">
        <v>68</v>
      </c>
      <c r="E5518">
        <v>0</v>
      </c>
      <c r="F5518">
        <v>0</v>
      </c>
      <c r="G5518">
        <v>4</v>
      </c>
      <c r="H5518" t="s">
        <v>12977</v>
      </c>
      <c r="I5518">
        <v>526.6875</v>
      </c>
      <c r="J5518" s="3">
        <f t="shared" si="86"/>
        <v>43746.92657668981</v>
      </c>
    </row>
    <row r="5519" spans="1:10" x14ac:dyDescent="0.25">
      <c r="A5519" s="1" t="s">
        <v>5518</v>
      </c>
      <c r="B5519">
        <v>393.75</v>
      </c>
      <c r="C5519">
        <v>20.584240000000001</v>
      </c>
      <c r="D5519">
        <v>68</v>
      </c>
      <c r="E5519">
        <v>0</v>
      </c>
      <c r="F5519">
        <v>0</v>
      </c>
      <c r="G5519">
        <v>14</v>
      </c>
      <c r="H5519" t="s">
        <v>12978</v>
      </c>
      <c r="I5519">
        <v>526.6875</v>
      </c>
      <c r="J5519" s="3">
        <f t="shared" si="86"/>
        <v>43746.926660243051</v>
      </c>
    </row>
    <row r="5520" spans="1:10" x14ac:dyDescent="0.25">
      <c r="A5520" s="1" t="s">
        <v>5519</v>
      </c>
      <c r="B5520">
        <v>393.75</v>
      </c>
      <c r="C5520">
        <v>20.531590000000001</v>
      </c>
      <c r="D5520">
        <v>70</v>
      </c>
      <c r="E5520">
        <v>0</v>
      </c>
      <c r="F5520">
        <v>0</v>
      </c>
      <c r="G5520">
        <v>5</v>
      </c>
      <c r="H5520" t="s">
        <v>12979</v>
      </c>
      <c r="I5520">
        <v>526.6875</v>
      </c>
      <c r="J5520" s="3">
        <f t="shared" si="86"/>
        <v>43746.926731782405</v>
      </c>
    </row>
    <row r="5521" spans="1:10" x14ac:dyDescent="0.25">
      <c r="A5521" s="1" t="s">
        <v>5520</v>
      </c>
      <c r="B5521">
        <v>393.75</v>
      </c>
      <c r="C5521">
        <v>20.531590000000001</v>
      </c>
      <c r="D5521">
        <v>70</v>
      </c>
      <c r="E5521">
        <v>0</v>
      </c>
      <c r="F5521">
        <v>0</v>
      </c>
      <c r="G5521">
        <v>6</v>
      </c>
      <c r="H5521" t="s">
        <v>12980</v>
      </c>
      <c r="I5521">
        <v>526.6875</v>
      </c>
      <c r="J5521" s="3">
        <f t="shared" si="86"/>
        <v>43746.926815312494</v>
      </c>
    </row>
    <row r="5522" spans="1:10" x14ac:dyDescent="0.25">
      <c r="A5522" s="1" t="s">
        <v>5521</v>
      </c>
      <c r="B5522">
        <v>393.75</v>
      </c>
      <c r="C5522">
        <v>20.531590000000001</v>
      </c>
      <c r="D5522">
        <v>69</v>
      </c>
      <c r="E5522">
        <v>0</v>
      </c>
      <c r="F5522">
        <v>0</v>
      </c>
      <c r="G5522">
        <v>13</v>
      </c>
      <c r="H5522" t="s">
        <v>12981</v>
      </c>
      <c r="I5522">
        <v>526.6875</v>
      </c>
      <c r="J5522" s="3">
        <f t="shared" si="86"/>
        <v>43746.926891793984</v>
      </c>
    </row>
    <row r="5523" spans="1:10" x14ac:dyDescent="0.25">
      <c r="A5523" s="1" t="s">
        <v>5522</v>
      </c>
      <c r="B5523">
        <v>393.75</v>
      </c>
      <c r="C5523">
        <v>20.478950000000001</v>
      </c>
      <c r="D5523">
        <v>68</v>
      </c>
      <c r="E5523">
        <v>0</v>
      </c>
      <c r="F5523">
        <v>0</v>
      </c>
      <c r="G5523">
        <v>9</v>
      </c>
      <c r="H5523" t="s">
        <v>12982</v>
      </c>
      <c r="I5523">
        <v>526.6875</v>
      </c>
      <c r="J5523" s="3">
        <f t="shared" si="86"/>
        <v>43746.926970659719</v>
      </c>
    </row>
    <row r="5524" spans="1:10" x14ac:dyDescent="0.25">
      <c r="A5524" s="1" t="s">
        <v>5523</v>
      </c>
      <c r="B5524">
        <v>393.75</v>
      </c>
      <c r="C5524">
        <v>20.478950000000001</v>
      </c>
      <c r="D5524">
        <v>69</v>
      </c>
      <c r="E5524">
        <v>0</v>
      </c>
      <c r="F5524">
        <v>0</v>
      </c>
      <c r="G5524">
        <v>1</v>
      </c>
      <c r="H5524" t="s">
        <v>12983</v>
      </c>
      <c r="I5524">
        <v>526.5</v>
      </c>
      <c r="J5524" s="3">
        <f t="shared" si="86"/>
        <v>43746.927053506945</v>
      </c>
    </row>
    <row r="5525" spans="1:10" x14ac:dyDescent="0.25">
      <c r="A5525" s="1" t="s">
        <v>5524</v>
      </c>
      <c r="B5525">
        <v>393.75</v>
      </c>
      <c r="C5525">
        <v>20.584240000000001</v>
      </c>
      <c r="D5525">
        <v>69</v>
      </c>
      <c r="E5525">
        <v>0</v>
      </c>
      <c r="F5525">
        <v>0</v>
      </c>
      <c r="G5525">
        <v>0</v>
      </c>
      <c r="H5525" t="s">
        <v>12984</v>
      </c>
      <c r="I5525">
        <v>526.6875</v>
      </c>
      <c r="J5525" s="3">
        <f t="shared" si="86"/>
        <v>43746.92712541666</v>
      </c>
    </row>
    <row r="5526" spans="1:10" x14ac:dyDescent="0.25">
      <c r="A5526" s="1" t="s">
        <v>5525</v>
      </c>
      <c r="B5526">
        <v>393.75</v>
      </c>
      <c r="C5526">
        <v>20.531590000000001</v>
      </c>
      <c r="D5526">
        <v>69</v>
      </c>
      <c r="E5526">
        <v>0</v>
      </c>
      <c r="F5526">
        <v>0</v>
      </c>
      <c r="G5526">
        <v>10</v>
      </c>
      <c r="H5526" t="s">
        <v>12985</v>
      </c>
      <c r="I5526">
        <v>526.6875</v>
      </c>
      <c r="J5526" s="3">
        <f t="shared" si="86"/>
        <v>43746.927196701385</v>
      </c>
    </row>
    <row r="5527" spans="1:10" x14ac:dyDescent="0.25">
      <c r="A5527" s="1" t="s">
        <v>5526</v>
      </c>
      <c r="B5527">
        <v>393.75</v>
      </c>
      <c r="C5527">
        <v>20.531590000000001</v>
      </c>
      <c r="D5527">
        <v>69</v>
      </c>
      <c r="E5527">
        <v>0</v>
      </c>
      <c r="F5527">
        <v>0</v>
      </c>
      <c r="G5527">
        <v>1</v>
      </c>
      <c r="H5527" t="s">
        <v>12986</v>
      </c>
      <c r="I5527">
        <v>526.6875</v>
      </c>
      <c r="J5527" s="3">
        <f t="shared" si="86"/>
        <v>43746.927268576386</v>
      </c>
    </row>
    <row r="5528" spans="1:10" x14ac:dyDescent="0.25">
      <c r="A5528" s="1" t="s">
        <v>5527</v>
      </c>
      <c r="B5528">
        <v>393.75</v>
      </c>
      <c r="C5528">
        <v>20.584240000000001</v>
      </c>
      <c r="D5528">
        <v>68</v>
      </c>
      <c r="E5528">
        <v>0</v>
      </c>
      <c r="F5528">
        <v>0</v>
      </c>
      <c r="G5528">
        <v>6</v>
      </c>
      <c r="H5528" t="s">
        <v>12987</v>
      </c>
      <c r="I5528">
        <v>526.6875</v>
      </c>
      <c r="J5528" s="3">
        <f t="shared" si="86"/>
        <v>43746.927340104165</v>
      </c>
    </row>
    <row r="5529" spans="1:10" x14ac:dyDescent="0.25">
      <c r="A5529" s="1" t="s">
        <v>5528</v>
      </c>
      <c r="B5529">
        <v>393.75</v>
      </c>
      <c r="C5529">
        <v>20.584240000000001</v>
      </c>
      <c r="D5529">
        <v>68</v>
      </c>
      <c r="E5529">
        <v>0</v>
      </c>
      <c r="F5529">
        <v>0</v>
      </c>
      <c r="G5529">
        <v>9</v>
      </c>
      <c r="H5529" t="s">
        <v>12988</v>
      </c>
      <c r="I5529">
        <v>526.6875</v>
      </c>
      <c r="J5529" s="3">
        <f t="shared" si="86"/>
        <v>43746.927411504628</v>
      </c>
    </row>
    <row r="5530" spans="1:10" x14ac:dyDescent="0.25">
      <c r="A5530" s="1" t="s">
        <v>5529</v>
      </c>
      <c r="B5530">
        <v>412.5</v>
      </c>
      <c r="C5530">
        <v>20.531590000000001</v>
      </c>
      <c r="D5530">
        <v>69</v>
      </c>
      <c r="E5530">
        <v>0</v>
      </c>
      <c r="F5530">
        <v>0</v>
      </c>
      <c r="G5530">
        <v>9</v>
      </c>
      <c r="H5530" t="s">
        <v>12989</v>
      </c>
      <c r="I5530">
        <v>532.3125</v>
      </c>
      <c r="J5530" s="3">
        <f t="shared" si="86"/>
        <v>43746.92748337963</v>
      </c>
    </row>
    <row r="5531" spans="1:10" x14ac:dyDescent="0.25">
      <c r="A5531" s="1" t="s">
        <v>5530</v>
      </c>
      <c r="B5531">
        <v>393.75</v>
      </c>
      <c r="C5531">
        <v>20.584240000000001</v>
      </c>
      <c r="D5531">
        <v>69</v>
      </c>
      <c r="E5531">
        <v>0</v>
      </c>
      <c r="F5531">
        <v>0</v>
      </c>
      <c r="G5531">
        <v>2</v>
      </c>
      <c r="H5531" t="s">
        <v>12990</v>
      </c>
      <c r="I5531">
        <v>526.5</v>
      </c>
      <c r="J5531" s="3">
        <f t="shared" si="86"/>
        <v>43746.927554803238</v>
      </c>
    </row>
    <row r="5532" spans="1:10" x14ac:dyDescent="0.25">
      <c r="A5532" s="1" t="s">
        <v>5531</v>
      </c>
      <c r="B5532">
        <v>393.75</v>
      </c>
      <c r="C5532">
        <v>20.531590000000001</v>
      </c>
      <c r="D5532">
        <v>67</v>
      </c>
      <c r="E5532">
        <v>0</v>
      </c>
      <c r="F5532">
        <v>0</v>
      </c>
      <c r="G5532">
        <v>0</v>
      </c>
      <c r="H5532" t="s">
        <v>12991</v>
      </c>
      <c r="I5532">
        <v>526.6875</v>
      </c>
      <c r="J5532" s="3">
        <f t="shared" si="86"/>
        <v>43746.927650196762</v>
      </c>
    </row>
    <row r="5533" spans="1:10" x14ac:dyDescent="0.25">
      <c r="A5533" s="1" t="s">
        <v>5532</v>
      </c>
      <c r="B5533">
        <v>393.75</v>
      </c>
      <c r="C5533">
        <v>20.584240000000001</v>
      </c>
      <c r="D5533">
        <v>65</v>
      </c>
      <c r="E5533">
        <v>0</v>
      </c>
      <c r="F5533">
        <v>0</v>
      </c>
      <c r="G5533">
        <v>11</v>
      </c>
      <c r="H5533" t="s">
        <v>12992</v>
      </c>
      <c r="I5533">
        <v>526.6875</v>
      </c>
      <c r="J5533" s="3">
        <f t="shared" si="86"/>
        <v>43746.927733761571</v>
      </c>
    </row>
    <row r="5534" spans="1:10" x14ac:dyDescent="0.25">
      <c r="A5534" s="1" t="s">
        <v>5533</v>
      </c>
      <c r="B5534">
        <v>393.75</v>
      </c>
      <c r="C5534">
        <v>20.584240000000001</v>
      </c>
      <c r="D5534">
        <v>65</v>
      </c>
      <c r="E5534">
        <v>0</v>
      </c>
      <c r="F5534">
        <v>0</v>
      </c>
      <c r="G5534">
        <v>15</v>
      </c>
      <c r="H5534" t="s">
        <v>12993</v>
      </c>
      <c r="I5534">
        <v>526.6875</v>
      </c>
      <c r="J5534" s="3">
        <f t="shared" si="86"/>
        <v>43746.927805405088</v>
      </c>
    </row>
    <row r="5535" spans="1:10" x14ac:dyDescent="0.25">
      <c r="A5535" s="1" t="s">
        <v>5534</v>
      </c>
      <c r="B5535">
        <v>393.75</v>
      </c>
      <c r="C5535">
        <v>20.531590000000001</v>
      </c>
      <c r="D5535">
        <v>65</v>
      </c>
      <c r="E5535">
        <v>0</v>
      </c>
      <c r="F5535">
        <v>0</v>
      </c>
      <c r="G5535">
        <v>7</v>
      </c>
      <c r="H5535" t="s">
        <v>12994</v>
      </c>
      <c r="I5535">
        <v>526.6875</v>
      </c>
      <c r="J5535" s="3">
        <f t="shared" si="86"/>
        <v>43746.927876828697</v>
      </c>
    </row>
    <row r="5536" spans="1:10" x14ac:dyDescent="0.25">
      <c r="A5536" s="1" t="s">
        <v>5535</v>
      </c>
      <c r="B5536">
        <v>393.75</v>
      </c>
      <c r="C5536">
        <v>20.531590000000001</v>
      </c>
      <c r="D5536">
        <v>66</v>
      </c>
      <c r="E5536">
        <v>0</v>
      </c>
      <c r="F5536">
        <v>0</v>
      </c>
      <c r="G5536">
        <v>6</v>
      </c>
      <c r="H5536" t="s">
        <v>12995</v>
      </c>
      <c r="I5536">
        <v>526.6875</v>
      </c>
      <c r="J5536" s="3">
        <f t="shared" si="86"/>
        <v>43746.927960266206</v>
      </c>
    </row>
    <row r="5537" spans="1:10" x14ac:dyDescent="0.25">
      <c r="A5537" s="1" t="s">
        <v>5536</v>
      </c>
      <c r="B5537">
        <v>393.75</v>
      </c>
      <c r="C5537">
        <v>20.531590000000001</v>
      </c>
      <c r="D5537">
        <v>67</v>
      </c>
      <c r="E5537">
        <v>0</v>
      </c>
      <c r="F5537">
        <v>0</v>
      </c>
      <c r="G5537">
        <v>3</v>
      </c>
      <c r="H5537" t="s">
        <v>12996</v>
      </c>
      <c r="I5537">
        <v>526.6875</v>
      </c>
      <c r="J5537" s="3">
        <f t="shared" si="86"/>
        <v>43746.928031898147</v>
      </c>
    </row>
    <row r="5538" spans="1:10" x14ac:dyDescent="0.25">
      <c r="A5538" s="1" t="s">
        <v>5537</v>
      </c>
      <c r="B5538">
        <v>393.75</v>
      </c>
      <c r="C5538">
        <v>20.584240000000001</v>
      </c>
      <c r="D5538">
        <v>67</v>
      </c>
      <c r="E5538">
        <v>0</v>
      </c>
      <c r="F5538">
        <v>0</v>
      </c>
      <c r="G5538">
        <v>10</v>
      </c>
      <c r="H5538" t="s">
        <v>12997</v>
      </c>
      <c r="I5538">
        <v>526.6875</v>
      </c>
      <c r="J5538" s="3">
        <f t="shared" si="86"/>
        <v>43746.928115347218</v>
      </c>
    </row>
    <row r="5539" spans="1:10" x14ac:dyDescent="0.25">
      <c r="A5539" s="1" t="s">
        <v>5538</v>
      </c>
      <c r="B5539">
        <v>393.75</v>
      </c>
      <c r="C5539">
        <v>20.584240000000001</v>
      </c>
      <c r="D5539">
        <v>67</v>
      </c>
      <c r="E5539">
        <v>0</v>
      </c>
      <c r="F5539">
        <v>0</v>
      </c>
      <c r="G5539">
        <v>8</v>
      </c>
      <c r="H5539" t="s">
        <v>12998</v>
      </c>
      <c r="I5539">
        <v>526.6875</v>
      </c>
      <c r="J5539" s="3">
        <f t="shared" si="86"/>
        <v>43746.928186956015</v>
      </c>
    </row>
    <row r="5540" spans="1:10" x14ac:dyDescent="0.25">
      <c r="A5540" s="1" t="s">
        <v>5539</v>
      </c>
      <c r="B5540">
        <v>393.75</v>
      </c>
      <c r="C5540">
        <v>20.531590000000001</v>
      </c>
      <c r="D5540">
        <v>66</v>
      </c>
      <c r="E5540">
        <v>0</v>
      </c>
      <c r="F5540">
        <v>0</v>
      </c>
      <c r="G5540">
        <v>8</v>
      </c>
      <c r="H5540" t="s">
        <v>12999</v>
      </c>
      <c r="I5540">
        <v>526.5</v>
      </c>
      <c r="J5540" s="3">
        <f t="shared" si="86"/>
        <v>43746.928282476852</v>
      </c>
    </row>
    <row r="5541" spans="1:10" x14ac:dyDescent="0.25">
      <c r="A5541" s="1" t="s">
        <v>5540</v>
      </c>
      <c r="B5541">
        <v>412.5</v>
      </c>
      <c r="C5541">
        <v>20.584240000000001</v>
      </c>
      <c r="D5541">
        <v>65</v>
      </c>
      <c r="E5541">
        <v>0</v>
      </c>
      <c r="F5541">
        <v>0</v>
      </c>
      <c r="G5541">
        <v>13</v>
      </c>
      <c r="H5541" t="s">
        <v>13000</v>
      </c>
      <c r="I5541">
        <v>532.3125</v>
      </c>
      <c r="J5541" s="3">
        <f t="shared" si="86"/>
        <v>43746.92835391203</v>
      </c>
    </row>
    <row r="5542" spans="1:10" x14ac:dyDescent="0.25">
      <c r="A5542" s="1" t="s">
        <v>5541</v>
      </c>
      <c r="B5542">
        <v>393.75</v>
      </c>
      <c r="C5542">
        <v>20.584240000000001</v>
      </c>
      <c r="D5542">
        <v>69</v>
      </c>
      <c r="E5542">
        <v>0</v>
      </c>
      <c r="F5542">
        <v>0</v>
      </c>
      <c r="G5542">
        <v>14</v>
      </c>
      <c r="H5542" t="s">
        <v>13001</v>
      </c>
      <c r="I5542">
        <v>526.5</v>
      </c>
      <c r="J5542" s="3">
        <f t="shared" si="86"/>
        <v>43746.928437337956</v>
      </c>
    </row>
    <row r="5543" spans="1:10" x14ac:dyDescent="0.25">
      <c r="A5543" s="1" t="s">
        <v>5542</v>
      </c>
      <c r="B5543">
        <v>393.75</v>
      </c>
      <c r="C5543">
        <v>20.531590000000001</v>
      </c>
      <c r="D5543">
        <v>69</v>
      </c>
      <c r="E5543">
        <v>0</v>
      </c>
      <c r="F5543">
        <v>0</v>
      </c>
      <c r="G5543">
        <v>4</v>
      </c>
      <c r="H5543" t="s">
        <v>13002</v>
      </c>
      <c r="I5543">
        <v>526.6875</v>
      </c>
      <c r="J5543" s="3">
        <f t="shared" si="86"/>
        <v>43746.928520925925</v>
      </c>
    </row>
    <row r="5544" spans="1:10" x14ac:dyDescent="0.25">
      <c r="A5544" s="1" t="s">
        <v>5543</v>
      </c>
      <c r="B5544">
        <v>393.75</v>
      </c>
      <c r="C5544">
        <v>20.584240000000001</v>
      </c>
      <c r="D5544">
        <v>67</v>
      </c>
      <c r="E5544">
        <v>0</v>
      </c>
      <c r="F5544">
        <v>0</v>
      </c>
      <c r="G5544">
        <v>3</v>
      </c>
      <c r="H5544" t="s">
        <v>13003</v>
      </c>
      <c r="I5544">
        <v>526.6875</v>
      </c>
      <c r="J5544" s="3">
        <f t="shared" si="86"/>
        <v>43746.928604351844</v>
      </c>
    </row>
    <row r="5545" spans="1:10" x14ac:dyDescent="0.25">
      <c r="A5545" s="1" t="s">
        <v>5544</v>
      </c>
      <c r="B5545">
        <v>393.75</v>
      </c>
      <c r="C5545">
        <v>20.584240000000001</v>
      </c>
      <c r="D5545">
        <v>67</v>
      </c>
      <c r="E5545">
        <v>0</v>
      </c>
      <c r="F5545">
        <v>0</v>
      </c>
      <c r="G5545">
        <v>9</v>
      </c>
      <c r="H5545" t="s">
        <v>13004</v>
      </c>
      <c r="I5545">
        <v>526.6875</v>
      </c>
      <c r="J5545" s="3">
        <f t="shared" si="86"/>
        <v>43746.928675902775</v>
      </c>
    </row>
    <row r="5546" spans="1:10" x14ac:dyDescent="0.25">
      <c r="A5546" s="1" t="s">
        <v>5545</v>
      </c>
      <c r="B5546">
        <v>393.75</v>
      </c>
      <c r="C5546">
        <v>20.531590000000001</v>
      </c>
      <c r="D5546">
        <v>66</v>
      </c>
      <c r="E5546">
        <v>0</v>
      </c>
      <c r="F5546">
        <v>0</v>
      </c>
      <c r="G5546">
        <v>8</v>
      </c>
      <c r="H5546" t="s">
        <v>13005</v>
      </c>
      <c r="I5546">
        <v>526.6875</v>
      </c>
      <c r="J5546" s="3">
        <f t="shared" si="86"/>
        <v>43746.928747523147</v>
      </c>
    </row>
    <row r="5547" spans="1:10" x14ac:dyDescent="0.25">
      <c r="A5547" s="1" t="s">
        <v>5546</v>
      </c>
      <c r="B5547">
        <v>412.5</v>
      </c>
      <c r="C5547">
        <v>20.531590000000001</v>
      </c>
      <c r="D5547">
        <v>66</v>
      </c>
      <c r="E5547">
        <v>0</v>
      </c>
      <c r="F5547">
        <v>0</v>
      </c>
      <c r="G5547">
        <v>3</v>
      </c>
      <c r="H5547" t="s">
        <v>13006</v>
      </c>
      <c r="I5547">
        <v>532.3125</v>
      </c>
      <c r="J5547" s="3">
        <f t="shared" si="86"/>
        <v>43746.928819050925</v>
      </c>
    </row>
    <row r="5548" spans="1:10" x14ac:dyDescent="0.25">
      <c r="A5548" s="1" t="s">
        <v>5547</v>
      </c>
      <c r="B5548">
        <v>393.75</v>
      </c>
      <c r="C5548">
        <v>20.531590000000001</v>
      </c>
      <c r="D5548">
        <v>64</v>
      </c>
      <c r="E5548">
        <v>0</v>
      </c>
      <c r="F5548">
        <v>0</v>
      </c>
      <c r="G5548">
        <v>8</v>
      </c>
      <c r="H5548" t="s">
        <v>13007</v>
      </c>
      <c r="I5548">
        <v>526.6875</v>
      </c>
      <c r="J5548" s="3">
        <f t="shared" si="86"/>
        <v>43746.928890902775</v>
      </c>
    </row>
    <row r="5549" spans="1:10" x14ac:dyDescent="0.25">
      <c r="A5549" s="1" t="s">
        <v>5548</v>
      </c>
      <c r="B5549">
        <v>393.75</v>
      </c>
      <c r="C5549">
        <v>20.584240000000001</v>
      </c>
      <c r="D5549">
        <v>65</v>
      </c>
      <c r="E5549">
        <v>0</v>
      </c>
      <c r="F5549">
        <v>0</v>
      </c>
      <c r="G5549">
        <v>6</v>
      </c>
      <c r="H5549" t="s">
        <v>13008</v>
      </c>
      <c r="I5549">
        <v>526.6875</v>
      </c>
      <c r="J5549" s="3">
        <f t="shared" si="86"/>
        <v>43746.928974143513</v>
      </c>
    </row>
    <row r="5550" spans="1:10" x14ac:dyDescent="0.25">
      <c r="A5550" s="1" t="s">
        <v>5549</v>
      </c>
      <c r="B5550">
        <v>393.75</v>
      </c>
      <c r="C5550">
        <v>20.478950000000001</v>
      </c>
      <c r="D5550">
        <v>65</v>
      </c>
      <c r="E5550">
        <v>0</v>
      </c>
      <c r="F5550">
        <v>0</v>
      </c>
      <c r="G5550">
        <v>5</v>
      </c>
      <c r="H5550" t="s">
        <v>13009</v>
      </c>
      <c r="I5550">
        <v>526.6875</v>
      </c>
      <c r="J5550" s="3">
        <f t="shared" si="86"/>
        <v>43746.929057592592</v>
      </c>
    </row>
    <row r="5551" spans="1:10" x14ac:dyDescent="0.25">
      <c r="A5551" s="1" t="s">
        <v>5550</v>
      </c>
      <c r="B5551">
        <v>393.75</v>
      </c>
      <c r="C5551">
        <v>20.478950000000001</v>
      </c>
      <c r="D5551">
        <v>67</v>
      </c>
      <c r="E5551">
        <v>0</v>
      </c>
      <c r="F5551">
        <v>0</v>
      </c>
      <c r="G5551">
        <v>7</v>
      </c>
      <c r="H5551" t="s">
        <v>13010</v>
      </c>
      <c r="I5551">
        <v>526.6875</v>
      </c>
      <c r="J5551" s="3">
        <f t="shared" si="86"/>
        <v>43746.929141157401</v>
      </c>
    </row>
    <row r="5552" spans="1:10" x14ac:dyDescent="0.25">
      <c r="A5552" s="1" t="s">
        <v>5551</v>
      </c>
      <c r="B5552">
        <v>393.75</v>
      </c>
      <c r="C5552">
        <v>20.531590000000001</v>
      </c>
      <c r="D5552">
        <v>66</v>
      </c>
      <c r="E5552">
        <v>0</v>
      </c>
      <c r="F5552">
        <v>0</v>
      </c>
      <c r="G5552">
        <v>2</v>
      </c>
      <c r="H5552" t="s">
        <v>13011</v>
      </c>
      <c r="I5552">
        <v>526.5</v>
      </c>
      <c r="J5552" s="3">
        <f t="shared" si="86"/>
        <v>43746.92921282407</v>
      </c>
    </row>
    <row r="5553" spans="1:10" x14ac:dyDescent="0.25">
      <c r="A5553" s="1" t="s">
        <v>5552</v>
      </c>
      <c r="B5553">
        <v>415.625</v>
      </c>
      <c r="C5553">
        <v>20.531590000000001</v>
      </c>
      <c r="D5553">
        <v>66</v>
      </c>
      <c r="E5553">
        <v>0</v>
      </c>
      <c r="F5553">
        <v>0</v>
      </c>
      <c r="G5553">
        <v>7</v>
      </c>
      <c r="H5553" t="s">
        <v>13012</v>
      </c>
      <c r="I5553">
        <v>533.25</v>
      </c>
      <c r="J5553" s="3">
        <f t="shared" si="86"/>
        <v>43746.929284224534</v>
      </c>
    </row>
    <row r="5554" spans="1:10" x14ac:dyDescent="0.25">
      <c r="A5554" s="1" t="s">
        <v>5553</v>
      </c>
      <c r="B5554">
        <v>393.75</v>
      </c>
      <c r="C5554">
        <v>20.531590000000001</v>
      </c>
      <c r="D5554">
        <v>67</v>
      </c>
      <c r="E5554">
        <v>0</v>
      </c>
      <c r="F5554">
        <v>0</v>
      </c>
      <c r="G5554">
        <v>3</v>
      </c>
      <c r="H5554" t="s">
        <v>13013</v>
      </c>
      <c r="I5554">
        <v>526.6875</v>
      </c>
      <c r="J5554" s="3">
        <f t="shared" si="86"/>
        <v>43746.929367673605</v>
      </c>
    </row>
    <row r="5555" spans="1:10" x14ac:dyDescent="0.25">
      <c r="A5555" s="1" t="s">
        <v>5554</v>
      </c>
      <c r="B5555">
        <v>393.75</v>
      </c>
      <c r="C5555">
        <v>20.531590000000001</v>
      </c>
      <c r="D5555">
        <v>71</v>
      </c>
      <c r="E5555">
        <v>0</v>
      </c>
      <c r="F5555">
        <v>0</v>
      </c>
      <c r="G5555">
        <v>5</v>
      </c>
      <c r="H5555" t="s">
        <v>13014</v>
      </c>
      <c r="I5555">
        <v>526.6875</v>
      </c>
      <c r="J5555" s="3">
        <f t="shared" si="86"/>
        <v>43746.929443298613</v>
      </c>
    </row>
    <row r="5556" spans="1:10" x14ac:dyDescent="0.25">
      <c r="A5556" s="1" t="s">
        <v>5555</v>
      </c>
      <c r="B5556">
        <v>412.5</v>
      </c>
      <c r="C5556">
        <v>20.531590000000001</v>
      </c>
      <c r="D5556">
        <v>71</v>
      </c>
      <c r="E5556">
        <v>0</v>
      </c>
      <c r="F5556">
        <v>0</v>
      </c>
      <c r="G5556">
        <v>8</v>
      </c>
      <c r="H5556" t="s">
        <v>13015</v>
      </c>
      <c r="I5556">
        <v>532.6875</v>
      </c>
      <c r="J5556" s="3">
        <f t="shared" si="86"/>
        <v>43746.929522754632</v>
      </c>
    </row>
    <row r="5557" spans="1:10" x14ac:dyDescent="0.25">
      <c r="A5557" s="1" t="s">
        <v>5556</v>
      </c>
      <c r="B5557">
        <v>393.75</v>
      </c>
      <c r="C5557">
        <v>20.531590000000001</v>
      </c>
      <c r="D5557">
        <v>69</v>
      </c>
      <c r="E5557">
        <v>0</v>
      </c>
      <c r="F5557">
        <v>0</v>
      </c>
      <c r="G5557">
        <v>15</v>
      </c>
      <c r="H5557" t="s">
        <v>13016</v>
      </c>
      <c r="I5557">
        <v>526.6875</v>
      </c>
      <c r="J5557" s="3">
        <f t="shared" si="86"/>
        <v>43746.929594421294</v>
      </c>
    </row>
    <row r="5558" spans="1:10" x14ac:dyDescent="0.25">
      <c r="A5558" s="1" t="s">
        <v>5557</v>
      </c>
      <c r="B5558">
        <v>393.75</v>
      </c>
      <c r="C5558">
        <v>20.531590000000001</v>
      </c>
      <c r="D5558">
        <v>67</v>
      </c>
      <c r="E5558">
        <v>0</v>
      </c>
      <c r="F5558">
        <v>0</v>
      </c>
      <c r="G5558">
        <v>12</v>
      </c>
      <c r="H5558" t="s">
        <v>13017</v>
      </c>
      <c r="I5558">
        <v>526.6875</v>
      </c>
      <c r="J5558" s="3">
        <f t="shared" si="86"/>
        <v>43746.929665937496</v>
      </c>
    </row>
    <row r="5559" spans="1:10" x14ac:dyDescent="0.25">
      <c r="A5559" s="1" t="s">
        <v>5558</v>
      </c>
      <c r="B5559">
        <v>393.75</v>
      </c>
      <c r="C5559">
        <v>20.531590000000001</v>
      </c>
      <c r="D5559">
        <v>66</v>
      </c>
      <c r="E5559">
        <v>0</v>
      </c>
      <c r="F5559">
        <v>0</v>
      </c>
      <c r="G5559">
        <v>11</v>
      </c>
      <c r="H5559" t="s">
        <v>13018</v>
      </c>
      <c r="I5559">
        <v>526.6875</v>
      </c>
      <c r="J5559" s="3">
        <f t="shared" si="86"/>
        <v>43746.929749166666</v>
      </c>
    </row>
    <row r="5560" spans="1:10" x14ac:dyDescent="0.25">
      <c r="A5560" s="1" t="s">
        <v>5559</v>
      </c>
      <c r="B5560">
        <v>393.75</v>
      </c>
      <c r="C5560">
        <v>20.531590000000001</v>
      </c>
      <c r="D5560">
        <v>72</v>
      </c>
      <c r="E5560">
        <v>0</v>
      </c>
      <c r="F5560">
        <v>0</v>
      </c>
      <c r="G5560">
        <v>8</v>
      </c>
      <c r="H5560" t="s">
        <v>13019</v>
      </c>
      <c r="I5560">
        <v>526.6875</v>
      </c>
      <c r="J5560" s="3">
        <f t="shared" si="86"/>
        <v>43746.929821041667</v>
      </c>
    </row>
    <row r="5561" spans="1:10" x14ac:dyDescent="0.25">
      <c r="A5561" s="1" t="s">
        <v>5560</v>
      </c>
      <c r="B5561">
        <v>390.625</v>
      </c>
      <c r="C5561">
        <v>20.531590000000001</v>
      </c>
      <c r="D5561">
        <v>72</v>
      </c>
      <c r="E5561">
        <v>0</v>
      </c>
      <c r="F5561">
        <v>0</v>
      </c>
      <c r="G5561">
        <v>11</v>
      </c>
      <c r="H5561" t="s">
        <v>13020</v>
      </c>
      <c r="I5561">
        <v>525.9375</v>
      </c>
      <c r="J5561" s="3">
        <f t="shared" si="86"/>
        <v>43746.929913055552</v>
      </c>
    </row>
    <row r="5562" spans="1:10" x14ac:dyDescent="0.25">
      <c r="A5562" s="1" t="s">
        <v>5561</v>
      </c>
      <c r="B5562">
        <v>393.75</v>
      </c>
      <c r="C5562">
        <v>20.478950000000001</v>
      </c>
      <c r="D5562">
        <v>70</v>
      </c>
      <c r="E5562">
        <v>0</v>
      </c>
      <c r="F5562">
        <v>0</v>
      </c>
      <c r="G5562">
        <v>10</v>
      </c>
      <c r="H5562" t="s">
        <v>13021</v>
      </c>
      <c r="I5562">
        <v>526.6875</v>
      </c>
      <c r="J5562" s="3">
        <f t="shared" si="86"/>
        <v>43746.929988032403</v>
      </c>
    </row>
    <row r="5563" spans="1:10" x14ac:dyDescent="0.25">
      <c r="A5563" s="1" t="s">
        <v>5562</v>
      </c>
      <c r="B5563">
        <v>393.75</v>
      </c>
      <c r="C5563">
        <v>20.478950000000001</v>
      </c>
      <c r="D5563">
        <v>69</v>
      </c>
      <c r="E5563">
        <v>0</v>
      </c>
      <c r="F5563">
        <v>0</v>
      </c>
      <c r="G5563">
        <v>6</v>
      </c>
      <c r="H5563" t="s">
        <v>13022</v>
      </c>
      <c r="I5563">
        <v>526.5</v>
      </c>
      <c r="J5563" s="3">
        <f t="shared" si="86"/>
        <v>43746.930071388888</v>
      </c>
    </row>
    <row r="5564" spans="1:10" x14ac:dyDescent="0.25">
      <c r="A5564" s="1" t="s">
        <v>5563</v>
      </c>
      <c r="B5564">
        <v>393.75</v>
      </c>
      <c r="C5564">
        <v>20.531590000000001</v>
      </c>
      <c r="D5564">
        <v>69</v>
      </c>
      <c r="E5564">
        <v>0</v>
      </c>
      <c r="F5564">
        <v>0</v>
      </c>
      <c r="G5564">
        <v>12</v>
      </c>
      <c r="H5564" t="s">
        <v>13023</v>
      </c>
      <c r="I5564">
        <v>526.5</v>
      </c>
      <c r="J5564" s="3">
        <f t="shared" si="86"/>
        <v>43746.930154942129</v>
      </c>
    </row>
    <row r="5565" spans="1:10" x14ac:dyDescent="0.25">
      <c r="A5565" s="1" t="s">
        <v>5564</v>
      </c>
      <c r="B5565">
        <v>393.75</v>
      </c>
      <c r="C5565">
        <v>20.531590000000001</v>
      </c>
      <c r="D5565">
        <v>67</v>
      </c>
      <c r="E5565">
        <v>0</v>
      </c>
      <c r="F5565">
        <v>0</v>
      </c>
      <c r="G5565">
        <v>11</v>
      </c>
      <c r="H5565" t="s">
        <v>13024</v>
      </c>
      <c r="I5565">
        <v>526.6875</v>
      </c>
      <c r="J5565" s="3">
        <f t="shared" si="86"/>
        <v>43746.930250555553</v>
      </c>
    </row>
    <row r="5566" spans="1:10" x14ac:dyDescent="0.25">
      <c r="A5566" s="1" t="s">
        <v>5565</v>
      </c>
      <c r="B5566">
        <v>393.75</v>
      </c>
      <c r="C5566">
        <v>20.531590000000001</v>
      </c>
      <c r="D5566">
        <v>66</v>
      </c>
      <c r="E5566">
        <v>0</v>
      </c>
      <c r="F5566">
        <v>0</v>
      </c>
      <c r="G5566">
        <v>15</v>
      </c>
      <c r="H5566" t="s">
        <v>13025</v>
      </c>
      <c r="I5566">
        <v>526.6875</v>
      </c>
      <c r="J5566" s="3">
        <f t="shared" si="86"/>
        <v>43746.930333819437</v>
      </c>
    </row>
    <row r="5567" spans="1:10" x14ac:dyDescent="0.25">
      <c r="A5567" s="1" t="s">
        <v>5566</v>
      </c>
      <c r="B5567">
        <v>393.75</v>
      </c>
      <c r="C5567">
        <v>20.531590000000001</v>
      </c>
      <c r="D5567">
        <v>65</v>
      </c>
      <c r="E5567">
        <v>0</v>
      </c>
      <c r="F5567">
        <v>0</v>
      </c>
      <c r="G5567">
        <v>7</v>
      </c>
      <c r="H5567" t="s">
        <v>13026</v>
      </c>
      <c r="I5567">
        <v>526.6875</v>
      </c>
      <c r="J5567" s="3">
        <f t="shared" si="86"/>
        <v>43746.93041523148</v>
      </c>
    </row>
    <row r="5568" spans="1:10" x14ac:dyDescent="0.25">
      <c r="A5568" s="1" t="s">
        <v>5567</v>
      </c>
      <c r="B5568">
        <v>393.75</v>
      </c>
      <c r="C5568">
        <v>20.531590000000001</v>
      </c>
      <c r="D5568">
        <v>65</v>
      </c>
      <c r="E5568">
        <v>0</v>
      </c>
      <c r="F5568">
        <v>0</v>
      </c>
      <c r="G5568">
        <v>1</v>
      </c>
      <c r="H5568" t="s">
        <v>13027</v>
      </c>
      <c r="I5568">
        <v>526.6875</v>
      </c>
      <c r="J5568" s="3">
        <f t="shared" si="86"/>
        <v>43746.930488912032</v>
      </c>
    </row>
    <row r="5569" spans="1:10" x14ac:dyDescent="0.25">
      <c r="A5569" s="1" t="s">
        <v>5568</v>
      </c>
      <c r="B5569">
        <v>393.75</v>
      </c>
      <c r="C5569">
        <v>20.531590000000001</v>
      </c>
      <c r="D5569">
        <v>65</v>
      </c>
      <c r="E5569">
        <v>0</v>
      </c>
      <c r="F5569">
        <v>0</v>
      </c>
      <c r="G5569">
        <v>11</v>
      </c>
      <c r="H5569" t="s">
        <v>13028</v>
      </c>
      <c r="I5569">
        <v>526.6875</v>
      </c>
      <c r="J5569" s="3">
        <f t="shared" si="86"/>
        <v>43746.930560208326</v>
      </c>
    </row>
    <row r="5570" spans="1:10" x14ac:dyDescent="0.25">
      <c r="A5570" s="1" t="s">
        <v>5569</v>
      </c>
      <c r="B5570">
        <v>393.75</v>
      </c>
      <c r="C5570">
        <v>20.531590000000001</v>
      </c>
      <c r="D5570">
        <v>65</v>
      </c>
      <c r="E5570">
        <v>0</v>
      </c>
      <c r="F5570">
        <v>0</v>
      </c>
      <c r="G5570">
        <v>2</v>
      </c>
      <c r="H5570" t="s">
        <v>13029</v>
      </c>
      <c r="I5570">
        <v>526.6875</v>
      </c>
      <c r="J5570" s="3">
        <f t="shared" si="86"/>
        <v>43746.930631990741</v>
      </c>
    </row>
    <row r="5571" spans="1:10" x14ac:dyDescent="0.25">
      <c r="A5571" s="1" t="s">
        <v>5570</v>
      </c>
      <c r="B5571">
        <v>393.75</v>
      </c>
      <c r="C5571">
        <v>20.531590000000001</v>
      </c>
      <c r="D5571">
        <v>65</v>
      </c>
      <c r="E5571">
        <v>0</v>
      </c>
      <c r="F5571">
        <v>0</v>
      </c>
      <c r="G5571">
        <v>8</v>
      </c>
      <c r="H5571" t="s">
        <v>13030</v>
      </c>
      <c r="I5571">
        <v>526.5</v>
      </c>
      <c r="J5571" s="3">
        <f t="shared" ref="J5571:J5634" si="87">(H5571/86400000)+25569+(7/24)</f>
        <v>43746.930715555551</v>
      </c>
    </row>
    <row r="5572" spans="1:10" x14ac:dyDescent="0.25">
      <c r="A5572" s="1" t="s">
        <v>5571</v>
      </c>
      <c r="B5572">
        <v>393.75</v>
      </c>
      <c r="C5572">
        <v>20.584240000000001</v>
      </c>
      <c r="D5572">
        <v>65</v>
      </c>
      <c r="E5572">
        <v>0</v>
      </c>
      <c r="F5572">
        <v>0</v>
      </c>
      <c r="G5572">
        <v>12</v>
      </c>
      <c r="H5572" t="s">
        <v>13031</v>
      </c>
      <c r="I5572">
        <v>526.6875</v>
      </c>
      <c r="J5572" s="3">
        <f t="shared" si="87"/>
        <v>43746.93079150463</v>
      </c>
    </row>
    <row r="5573" spans="1:10" x14ac:dyDescent="0.25">
      <c r="A5573" s="1" t="s">
        <v>5572</v>
      </c>
      <c r="B5573">
        <v>393.75</v>
      </c>
      <c r="C5573">
        <v>20.531590000000001</v>
      </c>
      <c r="D5573">
        <v>65</v>
      </c>
      <c r="E5573">
        <v>0</v>
      </c>
      <c r="F5573">
        <v>0</v>
      </c>
      <c r="G5573">
        <v>1</v>
      </c>
      <c r="H5573" t="s">
        <v>13032</v>
      </c>
      <c r="I5573">
        <v>526.6875</v>
      </c>
      <c r="J5573" s="3">
        <f t="shared" si="87"/>
        <v>43746.930870624994</v>
      </c>
    </row>
    <row r="5574" spans="1:10" x14ac:dyDescent="0.25">
      <c r="A5574" s="1" t="s">
        <v>5573</v>
      </c>
      <c r="B5574">
        <v>393.75</v>
      </c>
      <c r="C5574">
        <v>20.531590000000001</v>
      </c>
      <c r="D5574">
        <v>64</v>
      </c>
      <c r="E5574">
        <v>0</v>
      </c>
      <c r="F5574">
        <v>0</v>
      </c>
      <c r="G5574">
        <v>8</v>
      </c>
      <c r="H5574" t="s">
        <v>13033</v>
      </c>
      <c r="I5574">
        <v>526.6875</v>
      </c>
      <c r="J5574" s="3">
        <f t="shared" si="87"/>
        <v>43746.93095548611</v>
      </c>
    </row>
    <row r="5575" spans="1:10" x14ac:dyDescent="0.25">
      <c r="A5575" s="1" t="s">
        <v>5574</v>
      </c>
      <c r="B5575">
        <v>418.75</v>
      </c>
      <c r="C5575">
        <v>20.478950000000001</v>
      </c>
      <c r="D5575">
        <v>64</v>
      </c>
      <c r="E5575">
        <v>0</v>
      </c>
      <c r="F5575">
        <v>0</v>
      </c>
      <c r="G5575">
        <v>5</v>
      </c>
      <c r="H5575" t="s">
        <v>13034</v>
      </c>
      <c r="I5575">
        <v>534.75</v>
      </c>
      <c r="J5575" s="3">
        <f t="shared" si="87"/>
        <v>43746.931037523151</v>
      </c>
    </row>
    <row r="5576" spans="1:10" x14ac:dyDescent="0.25">
      <c r="A5576" s="1" t="s">
        <v>5575</v>
      </c>
      <c r="B5576">
        <v>393.75</v>
      </c>
      <c r="C5576">
        <v>20.584240000000001</v>
      </c>
      <c r="D5576">
        <v>64</v>
      </c>
      <c r="E5576">
        <v>0</v>
      </c>
      <c r="F5576">
        <v>0</v>
      </c>
      <c r="G5576">
        <v>11</v>
      </c>
      <c r="H5576" t="s">
        <v>13035</v>
      </c>
      <c r="I5576">
        <v>526.6875</v>
      </c>
      <c r="J5576" s="3">
        <f t="shared" si="87"/>
        <v>43746.931109166668</v>
      </c>
    </row>
    <row r="5577" spans="1:10" x14ac:dyDescent="0.25">
      <c r="A5577" s="1" t="s">
        <v>5576</v>
      </c>
      <c r="B5577">
        <v>393.75</v>
      </c>
      <c r="C5577">
        <v>20.531590000000001</v>
      </c>
      <c r="D5577">
        <v>64</v>
      </c>
      <c r="E5577">
        <v>0</v>
      </c>
      <c r="F5577">
        <v>0</v>
      </c>
      <c r="G5577">
        <v>0</v>
      </c>
      <c r="H5577" t="s">
        <v>13036</v>
      </c>
      <c r="I5577">
        <v>526.6875</v>
      </c>
      <c r="J5577" s="3">
        <f t="shared" si="87"/>
        <v>43746.931180717591</v>
      </c>
    </row>
    <row r="5578" spans="1:10" x14ac:dyDescent="0.25">
      <c r="A5578" s="1" t="s">
        <v>5577</v>
      </c>
      <c r="B5578">
        <v>393.75</v>
      </c>
      <c r="C5578">
        <v>20.531590000000001</v>
      </c>
      <c r="D5578">
        <v>64</v>
      </c>
      <c r="E5578">
        <v>0</v>
      </c>
      <c r="F5578">
        <v>0</v>
      </c>
      <c r="G5578">
        <v>1</v>
      </c>
      <c r="H5578" t="s">
        <v>13037</v>
      </c>
      <c r="I5578">
        <v>526.6875</v>
      </c>
      <c r="J5578" s="3">
        <f t="shared" si="87"/>
        <v>43746.931276145835</v>
      </c>
    </row>
    <row r="5579" spans="1:10" x14ac:dyDescent="0.25">
      <c r="A5579" s="1" t="s">
        <v>5578</v>
      </c>
      <c r="B5579">
        <v>393.75</v>
      </c>
      <c r="C5579">
        <v>20.531590000000001</v>
      </c>
      <c r="D5579">
        <v>65</v>
      </c>
      <c r="E5579">
        <v>0</v>
      </c>
      <c r="F5579">
        <v>0</v>
      </c>
      <c r="G5579">
        <v>9</v>
      </c>
      <c r="H5579" t="s">
        <v>13038</v>
      </c>
      <c r="I5579">
        <v>526.6875</v>
      </c>
      <c r="J5579" s="3">
        <f t="shared" si="87"/>
        <v>43746.931359629627</v>
      </c>
    </row>
    <row r="5580" spans="1:10" x14ac:dyDescent="0.25">
      <c r="A5580" s="1" t="s">
        <v>5579</v>
      </c>
      <c r="B5580">
        <v>393.75</v>
      </c>
      <c r="C5580">
        <v>20.584240000000001</v>
      </c>
      <c r="D5580">
        <v>65</v>
      </c>
      <c r="E5580">
        <v>0</v>
      </c>
      <c r="F5580">
        <v>0</v>
      </c>
      <c r="G5580">
        <v>15</v>
      </c>
      <c r="H5580" t="s">
        <v>13039</v>
      </c>
      <c r="I5580">
        <v>526.6875</v>
      </c>
      <c r="J5580" s="3">
        <f t="shared" si="87"/>
        <v>43746.931431400466</v>
      </c>
    </row>
    <row r="5581" spans="1:10" x14ac:dyDescent="0.25">
      <c r="A5581" s="1" t="s">
        <v>5580</v>
      </c>
      <c r="B5581">
        <v>393.75</v>
      </c>
      <c r="C5581">
        <v>20.531590000000001</v>
      </c>
      <c r="D5581">
        <v>65</v>
      </c>
      <c r="E5581">
        <v>0</v>
      </c>
      <c r="F5581">
        <v>0</v>
      </c>
      <c r="G5581">
        <v>5</v>
      </c>
      <c r="H5581" t="s">
        <v>13040</v>
      </c>
      <c r="I5581">
        <v>526.5</v>
      </c>
      <c r="J5581" s="3">
        <f t="shared" si="87"/>
        <v>43746.931502708328</v>
      </c>
    </row>
    <row r="5582" spans="1:10" x14ac:dyDescent="0.25">
      <c r="A5582" s="1" t="s">
        <v>5581</v>
      </c>
      <c r="B5582">
        <v>393.75</v>
      </c>
      <c r="C5582">
        <v>20.584240000000001</v>
      </c>
      <c r="D5582">
        <v>65</v>
      </c>
      <c r="E5582">
        <v>0</v>
      </c>
      <c r="F5582">
        <v>0</v>
      </c>
      <c r="G5582">
        <v>7</v>
      </c>
      <c r="H5582" t="s">
        <v>13041</v>
      </c>
      <c r="I5582">
        <v>526.6875</v>
      </c>
      <c r="J5582" s="3">
        <f t="shared" si="87"/>
        <v>43746.931574328701</v>
      </c>
    </row>
    <row r="5583" spans="1:10" x14ac:dyDescent="0.25">
      <c r="A5583" s="1" t="s">
        <v>5582</v>
      </c>
      <c r="B5583">
        <v>393.75</v>
      </c>
      <c r="C5583">
        <v>20.584240000000001</v>
      </c>
      <c r="D5583">
        <v>66</v>
      </c>
      <c r="E5583">
        <v>0</v>
      </c>
      <c r="F5583">
        <v>0</v>
      </c>
      <c r="G5583">
        <v>8</v>
      </c>
      <c r="H5583" t="s">
        <v>13042</v>
      </c>
      <c r="I5583">
        <v>526.6875</v>
      </c>
      <c r="J5583" s="3">
        <f t="shared" si="87"/>
        <v>43746.931645509256</v>
      </c>
    </row>
    <row r="5584" spans="1:10" x14ac:dyDescent="0.25">
      <c r="A5584" s="1" t="s">
        <v>5583</v>
      </c>
      <c r="B5584">
        <v>393.75</v>
      </c>
      <c r="C5584">
        <v>20.584240000000001</v>
      </c>
      <c r="D5584">
        <v>69</v>
      </c>
      <c r="E5584">
        <v>0</v>
      </c>
      <c r="F5584">
        <v>0</v>
      </c>
      <c r="G5584">
        <v>3</v>
      </c>
      <c r="H5584" t="s">
        <v>13043</v>
      </c>
      <c r="I5584">
        <v>526.6875</v>
      </c>
      <c r="J5584" s="3">
        <f t="shared" si="87"/>
        <v>43746.931729421289</v>
      </c>
    </row>
    <row r="5585" spans="1:10" x14ac:dyDescent="0.25">
      <c r="A5585" s="1" t="s">
        <v>5584</v>
      </c>
      <c r="B5585">
        <v>393.75</v>
      </c>
      <c r="C5585">
        <v>20.531590000000001</v>
      </c>
      <c r="D5585">
        <v>69</v>
      </c>
      <c r="E5585">
        <v>0</v>
      </c>
      <c r="F5585">
        <v>0</v>
      </c>
      <c r="G5585">
        <v>11</v>
      </c>
      <c r="H5585" t="s">
        <v>13044</v>
      </c>
      <c r="I5585">
        <v>526.6875</v>
      </c>
      <c r="J5585" s="3">
        <f t="shared" si="87"/>
        <v>43746.931812893519</v>
      </c>
    </row>
    <row r="5586" spans="1:10" x14ac:dyDescent="0.25">
      <c r="A5586" s="1" t="s">
        <v>5585</v>
      </c>
      <c r="B5586">
        <v>393.75</v>
      </c>
      <c r="C5586">
        <v>20.531590000000001</v>
      </c>
      <c r="D5586">
        <v>69</v>
      </c>
      <c r="E5586">
        <v>0</v>
      </c>
      <c r="F5586">
        <v>0</v>
      </c>
      <c r="G5586">
        <v>2</v>
      </c>
      <c r="H5586" t="s">
        <v>13045</v>
      </c>
      <c r="I5586">
        <v>526.6875</v>
      </c>
      <c r="J5586" s="3">
        <f t="shared" si="87"/>
        <v>43746.93188442129</v>
      </c>
    </row>
    <row r="5587" spans="1:10" x14ac:dyDescent="0.25">
      <c r="A5587" s="1" t="s">
        <v>5586</v>
      </c>
      <c r="B5587">
        <v>393.75</v>
      </c>
      <c r="C5587">
        <v>20.478950000000001</v>
      </c>
      <c r="D5587">
        <v>69</v>
      </c>
      <c r="E5587">
        <v>0</v>
      </c>
      <c r="F5587">
        <v>0</v>
      </c>
      <c r="G5587">
        <v>9</v>
      </c>
      <c r="H5587" t="s">
        <v>13046</v>
      </c>
      <c r="I5587">
        <v>526.6875</v>
      </c>
      <c r="J5587" s="3">
        <f t="shared" si="87"/>
        <v>43746.931967638891</v>
      </c>
    </row>
    <row r="5588" spans="1:10" x14ac:dyDescent="0.25">
      <c r="A5588" s="1" t="s">
        <v>5587</v>
      </c>
      <c r="B5588">
        <v>393.75</v>
      </c>
      <c r="C5588">
        <v>20.478950000000001</v>
      </c>
      <c r="D5588">
        <v>69</v>
      </c>
      <c r="E5588">
        <v>0</v>
      </c>
      <c r="F5588">
        <v>0</v>
      </c>
      <c r="G5588">
        <v>8</v>
      </c>
      <c r="H5588" t="s">
        <v>13047</v>
      </c>
      <c r="I5588">
        <v>526.6875</v>
      </c>
      <c r="J5588" s="3">
        <f t="shared" si="87"/>
        <v>43746.932049363422</v>
      </c>
    </row>
    <row r="5589" spans="1:10" x14ac:dyDescent="0.25">
      <c r="A5589" s="1" t="s">
        <v>5588</v>
      </c>
      <c r="B5589">
        <v>393.75</v>
      </c>
      <c r="C5589">
        <v>20.531590000000001</v>
      </c>
      <c r="D5589">
        <v>71</v>
      </c>
      <c r="E5589">
        <v>0</v>
      </c>
      <c r="F5589">
        <v>0</v>
      </c>
      <c r="G5589">
        <v>12</v>
      </c>
      <c r="H5589" t="s">
        <v>13048</v>
      </c>
      <c r="I5589">
        <v>526.6875</v>
      </c>
      <c r="J5589" s="3">
        <f t="shared" si="87"/>
        <v>43746.932123043975</v>
      </c>
    </row>
    <row r="5590" spans="1:10" x14ac:dyDescent="0.25">
      <c r="A5590" s="1" t="s">
        <v>5589</v>
      </c>
      <c r="B5590">
        <v>412.5</v>
      </c>
      <c r="C5590">
        <v>20.584240000000001</v>
      </c>
      <c r="D5590">
        <v>67</v>
      </c>
      <c r="E5590">
        <v>0</v>
      </c>
      <c r="F5590">
        <v>0</v>
      </c>
      <c r="G5590">
        <v>13</v>
      </c>
      <c r="H5590" t="s">
        <v>13049</v>
      </c>
      <c r="I5590">
        <v>532.3125</v>
      </c>
      <c r="J5590" s="3">
        <f t="shared" si="87"/>
        <v>43746.93219446759</v>
      </c>
    </row>
    <row r="5591" spans="1:10" x14ac:dyDescent="0.25">
      <c r="A5591" s="1" t="s">
        <v>5590</v>
      </c>
      <c r="B5591">
        <v>393.75</v>
      </c>
      <c r="C5591">
        <v>20.478950000000001</v>
      </c>
      <c r="D5591">
        <v>67</v>
      </c>
      <c r="E5591">
        <v>0</v>
      </c>
      <c r="F5591">
        <v>0</v>
      </c>
      <c r="G5591">
        <v>11</v>
      </c>
      <c r="H5591" t="s">
        <v>13050</v>
      </c>
      <c r="I5591">
        <v>526.6875</v>
      </c>
      <c r="J5591" s="3">
        <f t="shared" si="87"/>
        <v>43746.932266111107</v>
      </c>
    </row>
    <row r="5592" spans="1:10" x14ac:dyDescent="0.25">
      <c r="A5592" s="1" t="s">
        <v>5591</v>
      </c>
      <c r="B5592">
        <v>393.75</v>
      </c>
      <c r="C5592">
        <v>20.531590000000001</v>
      </c>
      <c r="D5592">
        <v>68</v>
      </c>
      <c r="E5592">
        <v>0</v>
      </c>
      <c r="F5592">
        <v>0</v>
      </c>
      <c r="G5592">
        <v>5</v>
      </c>
      <c r="H5592" t="s">
        <v>13051</v>
      </c>
      <c r="I5592">
        <v>526.6875</v>
      </c>
      <c r="J5592" s="3">
        <f t="shared" si="87"/>
        <v>43746.932337650462</v>
      </c>
    </row>
    <row r="5593" spans="1:10" x14ac:dyDescent="0.25">
      <c r="A5593" s="1" t="s">
        <v>5592</v>
      </c>
      <c r="B5593">
        <v>393.75</v>
      </c>
      <c r="C5593">
        <v>20.531590000000001</v>
      </c>
      <c r="D5593">
        <v>68</v>
      </c>
      <c r="E5593">
        <v>0</v>
      </c>
      <c r="F5593">
        <v>0</v>
      </c>
      <c r="G5593">
        <v>8</v>
      </c>
      <c r="H5593" t="s">
        <v>13052</v>
      </c>
      <c r="I5593">
        <v>526.6875</v>
      </c>
      <c r="J5593" s="3">
        <f t="shared" si="87"/>
        <v>43746.93240922453</v>
      </c>
    </row>
    <row r="5594" spans="1:10" x14ac:dyDescent="0.25">
      <c r="A5594" s="1" t="s">
        <v>5593</v>
      </c>
      <c r="B5594">
        <v>393.75</v>
      </c>
      <c r="C5594">
        <v>20.584240000000001</v>
      </c>
      <c r="D5594">
        <v>68</v>
      </c>
      <c r="E5594">
        <v>0</v>
      </c>
      <c r="F5594">
        <v>0</v>
      </c>
      <c r="G5594">
        <v>6</v>
      </c>
      <c r="H5594" t="s">
        <v>13053</v>
      </c>
      <c r="I5594">
        <v>526.6875</v>
      </c>
      <c r="J5594" s="3">
        <f t="shared" si="87"/>
        <v>43746.932480810181</v>
      </c>
    </row>
    <row r="5595" spans="1:10" x14ac:dyDescent="0.25">
      <c r="A5595" s="1" t="s">
        <v>5594</v>
      </c>
      <c r="B5595">
        <v>393.75</v>
      </c>
      <c r="C5595">
        <v>20.584240000000001</v>
      </c>
      <c r="D5595">
        <v>68</v>
      </c>
      <c r="E5595">
        <v>0</v>
      </c>
      <c r="F5595">
        <v>0</v>
      </c>
      <c r="G5595">
        <v>5</v>
      </c>
      <c r="H5595" t="s">
        <v>13054</v>
      </c>
      <c r="I5595">
        <v>526.6875</v>
      </c>
      <c r="J5595" s="3">
        <f t="shared" si="87"/>
        <v>43746.932552337959</v>
      </c>
    </row>
    <row r="5596" spans="1:10" x14ac:dyDescent="0.25">
      <c r="A5596" s="1" t="s">
        <v>5595</v>
      </c>
      <c r="B5596">
        <v>393.75</v>
      </c>
      <c r="C5596">
        <v>20.531590000000001</v>
      </c>
      <c r="D5596">
        <v>68</v>
      </c>
      <c r="E5596">
        <v>0</v>
      </c>
      <c r="F5596">
        <v>0</v>
      </c>
      <c r="G5596">
        <v>11</v>
      </c>
      <c r="H5596" t="s">
        <v>13055</v>
      </c>
      <c r="I5596">
        <v>526.6875</v>
      </c>
      <c r="J5596" s="3">
        <f t="shared" si="87"/>
        <v>43746.932624108791</v>
      </c>
    </row>
    <row r="5597" spans="1:10" x14ac:dyDescent="0.25">
      <c r="A5597" s="1" t="s">
        <v>5596</v>
      </c>
      <c r="B5597">
        <v>393.75</v>
      </c>
      <c r="C5597">
        <v>20.531590000000001</v>
      </c>
      <c r="D5597">
        <v>67</v>
      </c>
      <c r="E5597">
        <v>0</v>
      </c>
      <c r="F5597">
        <v>0</v>
      </c>
      <c r="G5597">
        <v>12</v>
      </c>
      <c r="H5597" t="s">
        <v>13056</v>
      </c>
      <c r="I5597">
        <v>526.6875</v>
      </c>
      <c r="J5597" s="3">
        <f t="shared" si="87"/>
        <v>43746.932695520831</v>
      </c>
    </row>
    <row r="5598" spans="1:10" x14ac:dyDescent="0.25">
      <c r="A5598" s="1" t="s">
        <v>5597</v>
      </c>
      <c r="B5598">
        <v>393.75</v>
      </c>
      <c r="C5598">
        <v>20.531590000000001</v>
      </c>
      <c r="D5598">
        <v>67</v>
      </c>
      <c r="E5598">
        <v>0</v>
      </c>
      <c r="F5598">
        <v>0</v>
      </c>
      <c r="G5598">
        <v>7</v>
      </c>
      <c r="H5598" t="s">
        <v>13057</v>
      </c>
      <c r="I5598">
        <v>526.6875</v>
      </c>
      <c r="J5598" s="3">
        <f t="shared" si="87"/>
        <v>43746.93279381944</v>
      </c>
    </row>
    <row r="5599" spans="1:10" x14ac:dyDescent="0.25">
      <c r="A5599" s="1" t="s">
        <v>5598</v>
      </c>
      <c r="B5599">
        <v>393.75</v>
      </c>
      <c r="C5599">
        <v>20.531590000000001</v>
      </c>
      <c r="D5599">
        <v>66</v>
      </c>
      <c r="E5599">
        <v>0</v>
      </c>
      <c r="F5599">
        <v>0</v>
      </c>
      <c r="G5599">
        <v>10</v>
      </c>
      <c r="H5599" t="s">
        <v>13058</v>
      </c>
      <c r="I5599">
        <v>526.6875</v>
      </c>
      <c r="J5599" s="3">
        <f t="shared" si="87"/>
        <v>43746.932874351849</v>
      </c>
    </row>
    <row r="5600" spans="1:10" x14ac:dyDescent="0.25">
      <c r="A5600" s="1" t="s">
        <v>5599</v>
      </c>
      <c r="B5600">
        <v>393.75</v>
      </c>
      <c r="C5600">
        <v>20.531590000000001</v>
      </c>
      <c r="D5600">
        <v>66</v>
      </c>
      <c r="E5600">
        <v>0</v>
      </c>
      <c r="F5600">
        <v>0</v>
      </c>
      <c r="G5600">
        <v>9</v>
      </c>
      <c r="H5600" t="s">
        <v>13059</v>
      </c>
      <c r="I5600">
        <v>526.6875</v>
      </c>
      <c r="J5600" s="3">
        <f t="shared" si="87"/>
        <v>43746.932946134257</v>
      </c>
    </row>
    <row r="5601" spans="1:10" x14ac:dyDescent="0.25">
      <c r="A5601" s="1" t="s">
        <v>5600</v>
      </c>
      <c r="B5601">
        <v>393.75</v>
      </c>
      <c r="C5601">
        <v>20.531590000000001</v>
      </c>
      <c r="D5601">
        <v>67</v>
      </c>
      <c r="E5601">
        <v>0</v>
      </c>
      <c r="F5601">
        <v>0</v>
      </c>
      <c r="G5601">
        <v>10</v>
      </c>
      <c r="H5601" t="s">
        <v>13060</v>
      </c>
      <c r="I5601">
        <v>526.6875</v>
      </c>
      <c r="J5601" s="3">
        <f t="shared" si="87"/>
        <v>43746.933017523144</v>
      </c>
    </row>
    <row r="5602" spans="1:10" x14ac:dyDescent="0.25">
      <c r="A5602" s="1" t="s">
        <v>5601</v>
      </c>
      <c r="B5602">
        <v>393.75</v>
      </c>
      <c r="C5602">
        <v>20.584240000000001</v>
      </c>
      <c r="D5602">
        <v>67</v>
      </c>
      <c r="E5602">
        <v>0</v>
      </c>
      <c r="F5602">
        <v>0</v>
      </c>
      <c r="G5602">
        <v>3</v>
      </c>
      <c r="H5602" t="s">
        <v>13061</v>
      </c>
      <c r="I5602">
        <v>526.6875</v>
      </c>
      <c r="J5602" s="3">
        <f t="shared" si="87"/>
        <v>43746.933089166669</v>
      </c>
    </row>
    <row r="5603" spans="1:10" x14ac:dyDescent="0.25">
      <c r="A5603" s="1" t="s">
        <v>5602</v>
      </c>
      <c r="B5603">
        <v>393.75</v>
      </c>
      <c r="C5603">
        <v>20.531590000000001</v>
      </c>
      <c r="D5603">
        <v>67</v>
      </c>
      <c r="E5603">
        <v>0</v>
      </c>
      <c r="F5603">
        <v>0</v>
      </c>
      <c r="G5603">
        <v>6</v>
      </c>
      <c r="H5603" t="s">
        <v>13062</v>
      </c>
      <c r="I5603">
        <v>526.5</v>
      </c>
      <c r="J5603" s="3">
        <f t="shared" si="87"/>
        <v>43746.93316043981</v>
      </c>
    </row>
    <row r="5604" spans="1:10" x14ac:dyDescent="0.25">
      <c r="A5604" s="1" t="s">
        <v>5603</v>
      </c>
      <c r="B5604">
        <v>393.75</v>
      </c>
      <c r="C5604">
        <v>20.531590000000001</v>
      </c>
      <c r="D5604">
        <v>67</v>
      </c>
      <c r="E5604">
        <v>0</v>
      </c>
      <c r="F5604">
        <v>0</v>
      </c>
      <c r="G5604">
        <v>13</v>
      </c>
      <c r="H5604" t="s">
        <v>13063</v>
      </c>
      <c r="I5604">
        <v>526.6875</v>
      </c>
      <c r="J5604" s="3">
        <f t="shared" si="87"/>
        <v>43746.933232210642</v>
      </c>
    </row>
    <row r="5605" spans="1:10" x14ac:dyDescent="0.25">
      <c r="A5605" s="1" t="s">
        <v>5604</v>
      </c>
      <c r="B5605">
        <v>393.75</v>
      </c>
      <c r="C5605">
        <v>20.531590000000001</v>
      </c>
      <c r="D5605">
        <v>67</v>
      </c>
      <c r="E5605">
        <v>0</v>
      </c>
      <c r="F5605">
        <v>0</v>
      </c>
      <c r="G5605">
        <v>2</v>
      </c>
      <c r="H5605" t="s">
        <v>13064</v>
      </c>
      <c r="I5605">
        <v>526.6875</v>
      </c>
      <c r="J5605" s="3">
        <f t="shared" si="87"/>
        <v>43746.933315787035</v>
      </c>
    </row>
    <row r="5606" spans="1:10" x14ac:dyDescent="0.25">
      <c r="A5606" s="1" t="s">
        <v>5605</v>
      </c>
      <c r="B5606">
        <v>393.75</v>
      </c>
      <c r="C5606">
        <v>20.531590000000001</v>
      </c>
      <c r="D5606">
        <v>68</v>
      </c>
      <c r="E5606">
        <v>0</v>
      </c>
      <c r="F5606">
        <v>0</v>
      </c>
      <c r="G5606">
        <v>4</v>
      </c>
      <c r="H5606" t="s">
        <v>13065</v>
      </c>
      <c r="I5606">
        <v>526.6875</v>
      </c>
      <c r="J5606" s="3">
        <f t="shared" si="87"/>
        <v>43746.933387303237</v>
      </c>
    </row>
    <row r="5607" spans="1:10" x14ac:dyDescent="0.25">
      <c r="A5607" s="1" t="s">
        <v>5606</v>
      </c>
      <c r="B5607">
        <v>393.75</v>
      </c>
      <c r="C5607">
        <v>20.531590000000001</v>
      </c>
      <c r="D5607">
        <v>67</v>
      </c>
      <c r="E5607">
        <v>0</v>
      </c>
      <c r="F5607">
        <v>0</v>
      </c>
      <c r="G5607">
        <v>10</v>
      </c>
      <c r="H5607" t="s">
        <v>13066</v>
      </c>
      <c r="I5607">
        <v>526.6875</v>
      </c>
      <c r="J5607" s="3">
        <f t="shared" si="87"/>
        <v>43746.933470763885</v>
      </c>
    </row>
    <row r="5608" spans="1:10" x14ac:dyDescent="0.25">
      <c r="A5608" s="1" t="s">
        <v>5607</v>
      </c>
      <c r="B5608">
        <v>393.75</v>
      </c>
      <c r="C5608">
        <v>20.531590000000001</v>
      </c>
      <c r="D5608">
        <v>66</v>
      </c>
      <c r="E5608">
        <v>0</v>
      </c>
      <c r="F5608">
        <v>0</v>
      </c>
      <c r="G5608">
        <v>10</v>
      </c>
      <c r="H5608" t="s">
        <v>13067</v>
      </c>
      <c r="I5608">
        <v>526.6875</v>
      </c>
      <c r="J5608" s="3">
        <f t="shared" si="87"/>
        <v>43746.933566145832</v>
      </c>
    </row>
    <row r="5609" spans="1:10" x14ac:dyDescent="0.25">
      <c r="A5609" s="1" t="s">
        <v>5608</v>
      </c>
      <c r="B5609">
        <v>393.75</v>
      </c>
      <c r="C5609">
        <v>20.531590000000001</v>
      </c>
      <c r="D5609">
        <v>66</v>
      </c>
      <c r="E5609">
        <v>0</v>
      </c>
      <c r="F5609">
        <v>0</v>
      </c>
      <c r="G5609">
        <v>5</v>
      </c>
      <c r="H5609" t="s">
        <v>13068</v>
      </c>
      <c r="I5609">
        <v>526.6875</v>
      </c>
      <c r="J5609" s="3">
        <f t="shared" si="87"/>
        <v>43746.933637418981</v>
      </c>
    </row>
    <row r="5610" spans="1:10" x14ac:dyDescent="0.25">
      <c r="A5610" s="1" t="s">
        <v>5609</v>
      </c>
      <c r="B5610">
        <v>412.5</v>
      </c>
      <c r="C5610">
        <v>20.478950000000001</v>
      </c>
      <c r="D5610">
        <v>67</v>
      </c>
      <c r="E5610">
        <v>0</v>
      </c>
      <c r="F5610">
        <v>0</v>
      </c>
      <c r="G5610">
        <v>9</v>
      </c>
      <c r="H5610" t="s">
        <v>13069</v>
      </c>
      <c r="I5610">
        <v>532.125</v>
      </c>
      <c r="J5610" s="3">
        <f t="shared" si="87"/>
        <v>43746.93371435185</v>
      </c>
    </row>
    <row r="5611" spans="1:10" x14ac:dyDescent="0.25">
      <c r="A5611" s="1" t="s">
        <v>5610</v>
      </c>
      <c r="B5611">
        <v>393.75</v>
      </c>
      <c r="C5611">
        <v>20.531590000000001</v>
      </c>
      <c r="D5611">
        <v>71</v>
      </c>
      <c r="E5611">
        <v>0</v>
      </c>
      <c r="F5611">
        <v>0</v>
      </c>
      <c r="G5611">
        <v>8</v>
      </c>
      <c r="H5611" t="s">
        <v>13070</v>
      </c>
      <c r="I5611">
        <v>526.5</v>
      </c>
      <c r="J5611" s="3">
        <f t="shared" si="87"/>
        <v>43746.933792858799</v>
      </c>
    </row>
    <row r="5612" spans="1:10" x14ac:dyDescent="0.25">
      <c r="A5612" s="1" t="s">
        <v>5611</v>
      </c>
      <c r="B5612">
        <v>393.75</v>
      </c>
      <c r="C5612">
        <v>20.584240000000001</v>
      </c>
      <c r="D5612">
        <v>70</v>
      </c>
      <c r="E5612">
        <v>0</v>
      </c>
      <c r="F5612">
        <v>0</v>
      </c>
      <c r="G5612">
        <v>9</v>
      </c>
      <c r="H5612" t="s">
        <v>13071</v>
      </c>
      <c r="I5612">
        <v>526.5</v>
      </c>
      <c r="J5612" s="3">
        <f t="shared" si="87"/>
        <v>43746.933864039347</v>
      </c>
    </row>
    <row r="5613" spans="1:10" x14ac:dyDescent="0.25">
      <c r="A5613" s="1" t="s">
        <v>5612</v>
      </c>
      <c r="B5613">
        <v>393.75</v>
      </c>
      <c r="C5613">
        <v>20.531590000000001</v>
      </c>
      <c r="D5613">
        <v>69</v>
      </c>
      <c r="E5613">
        <v>0</v>
      </c>
      <c r="F5613">
        <v>0</v>
      </c>
      <c r="G5613">
        <v>10</v>
      </c>
      <c r="H5613" t="s">
        <v>13072</v>
      </c>
      <c r="I5613">
        <v>526.6875</v>
      </c>
      <c r="J5613" s="3">
        <f t="shared" si="87"/>
        <v>43746.933935914349</v>
      </c>
    </row>
    <row r="5614" spans="1:10" x14ac:dyDescent="0.25">
      <c r="A5614" s="1" t="s">
        <v>5613</v>
      </c>
      <c r="B5614">
        <v>393.75</v>
      </c>
      <c r="C5614">
        <v>20.531590000000001</v>
      </c>
      <c r="D5614">
        <v>68</v>
      </c>
      <c r="E5614">
        <v>0</v>
      </c>
      <c r="F5614">
        <v>0</v>
      </c>
      <c r="G5614">
        <v>9</v>
      </c>
      <c r="H5614" t="s">
        <v>13073</v>
      </c>
      <c r="I5614">
        <v>526.6875</v>
      </c>
      <c r="J5614" s="3">
        <f t="shared" si="87"/>
        <v>43746.934019479166</v>
      </c>
    </row>
    <row r="5615" spans="1:10" x14ac:dyDescent="0.25">
      <c r="A5615" s="1" t="s">
        <v>5614</v>
      </c>
      <c r="B5615">
        <v>393.75</v>
      </c>
      <c r="C5615">
        <v>20.584240000000001</v>
      </c>
      <c r="D5615">
        <v>67</v>
      </c>
      <c r="E5615">
        <v>0</v>
      </c>
      <c r="F5615">
        <v>0</v>
      </c>
      <c r="G5615">
        <v>2</v>
      </c>
      <c r="H5615" t="s">
        <v>13074</v>
      </c>
      <c r="I5615">
        <v>526.6875</v>
      </c>
      <c r="J5615" s="3">
        <f t="shared" si="87"/>
        <v>43746.934091006937</v>
      </c>
    </row>
    <row r="5616" spans="1:10" x14ac:dyDescent="0.25">
      <c r="A5616" s="1" t="s">
        <v>5615</v>
      </c>
      <c r="B5616">
        <v>393.75</v>
      </c>
      <c r="C5616">
        <v>20.478950000000001</v>
      </c>
      <c r="D5616">
        <v>67</v>
      </c>
      <c r="E5616">
        <v>0</v>
      </c>
      <c r="F5616">
        <v>0</v>
      </c>
      <c r="G5616">
        <v>7</v>
      </c>
      <c r="H5616" t="s">
        <v>13075</v>
      </c>
      <c r="I5616">
        <v>526.6875</v>
      </c>
      <c r="J5616" s="3">
        <f t="shared" si="87"/>
        <v>43746.934162430553</v>
      </c>
    </row>
    <row r="5617" spans="1:10" x14ac:dyDescent="0.25">
      <c r="A5617" s="1" t="s">
        <v>5616</v>
      </c>
      <c r="B5617">
        <v>393.75</v>
      </c>
      <c r="C5617">
        <v>20.478950000000001</v>
      </c>
      <c r="D5617">
        <v>63</v>
      </c>
      <c r="E5617">
        <v>0</v>
      </c>
      <c r="F5617">
        <v>0</v>
      </c>
      <c r="G5617">
        <v>8</v>
      </c>
      <c r="H5617" t="s">
        <v>13076</v>
      </c>
      <c r="I5617">
        <v>526.6875</v>
      </c>
      <c r="J5617" s="3">
        <f t="shared" si="87"/>
        <v>43746.934234305554</v>
      </c>
    </row>
    <row r="5618" spans="1:10" x14ac:dyDescent="0.25">
      <c r="A5618" s="1" t="s">
        <v>5617</v>
      </c>
      <c r="B5618">
        <v>393.75</v>
      </c>
      <c r="C5618">
        <v>20.531590000000001</v>
      </c>
      <c r="D5618">
        <v>63</v>
      </c>
      <c r="E5618">
        <v>0</v>
      </c>
      <c r="F5618">
        <v>0</v>
      </c>
      <c r="G5618">
        <v>12</v>
      </c>
      <c r="H5618" t="s">
        <v>13077</v>
      </c>
      <c r="I5618">
        <v>526.6875</v>
      </c>
      <c r="J5618" s="3">
        <f t="shared" si="87"/>
        <v>43746.934305601848</v>
      </c>
    </row>
    <row r="5619" spans="1:10" x14ac:dyDescent="0.25">
      <c r="A5619" s="1" t="s">
        <v>5618</v>
      </c>
      <c r="B5619">
        <v>393.75</v>
      </c>
      <c r="C5619">
        <v>20.531590000000001</v>
      </c>
      <c r="D5619">
        <v>63</v>
      </c>
      <c r="E5619">
        <v>0</v>
      </c>
      <c r="F5619">
        <v>0</v>
      </c>
      <c r="G5619">
        <v>8</v>
      </c>
      <c r="H5619" t="s">
        <v>13078</v>
      </c>
      <c r="I5619">
        <v>526.6875</v>
      </c>
      <c r="J5619" s="3">
        <f t="shared" si="87"/>
        <v>43746.934377233796</v>
      </c>
    </row>
    <row r="5620" spans="1:10" x14ac:dyDescent="0.25">
      <c r="A5620" s="1" t="s">
        <v>5619</v>
      </c>
      <c r="B5620">
        <v>393.75</v>
      </c>
      <c r="C5620">
        <v>20.478950000000001</v>
      </c>
      <c r="D5620">
        <v>65</v>
      </c>
      <c r="E5620">
        <v>0</v>
      </c>
      <c r="F5620">
        <v>0</v>
      </c>
      <c r="G5620">
        <v>3</v>
      </c>
      <c r="H5620" t="s">
        <v>13079</v>
      </c>
      <c r="I5620">
        <v>526.6875</v>
      </c>
      <c r="J5620" s="3">
        <f t="shared" si="87"/>
        <v>43746.934448773151</v>
      </c>
    </row>
    <row r="5621" spans="1:10" x14ac:dyDescent="0.25">
      <c r="A5621" s="1" t="s">
        <v>5620</v>
      </c>
      <c r="B5621">
        <v>412.5</v>
      </c>
      <c r="C5621">
        <v>20.531590000000001</v>
      </c>
      <c r="D5621">
        <v>65</v>
      </c>
      <c r="E5621">
        <v>0</v>
      </c>
      <c r="F5621">
        <v>0</v>
      </c>
      <c r="G5621">
        <v>0</v>
      </c>
      <c r="H5621" t="s">
        <v>13080</v>
      </c>
      <c r="I5621">
        <v>532.3125</v>
      </c>
      <c r="J5621" s="3">
        <f t="shared" si="87"/>
        <v>43746.934520405091</v>
      </c>
    </row>
    <row r="5622" spans="1:10" x14ac:dyDescent="0.25">
      <c r="A5622" s="1" t="s">
        <v>5621</v>
      </c>
      <c r="B5622">
        <v>393.75</v>
      </c>
      <c r="C5622">
        <v>20.531590000000001</v>
      </c>
      <c r="D5622">
        <v>66</v>
      </c>
      <c r="E5622">
        <v>0</v>
      </c>
      <c r="F5622">
        <v>0</v>
      </c>
      <c r="G5622">
        <v>12</v>
      </c>
      <c r="H5622" t="s">
        <v>13081</v>
      </c>
      <c r="I5622">
        <v>526.6875</v>
      </c>
      <c r="J5622" s="3">
        <f t="shared" si="87"/>
        <v>43746.93459193287</v>
      </c>
    </row>
    <row r="5623" spans="1:10" x14ac:dyDescent="0.25">
      <c r="A5623" s="1" t="s">
        <v>5622</v>
      </c>
      <c r="B5623">
        <v>393.75</v>
      </c>
      <c r="C5623">
        <v>20.478950000000001</v>
      </c>
      <c r="D5623">
        <v>66</v>
      </c>
      <c r="E5623">
        <v>0</v>
      </c>
      <c r="F5623">
        <v>0</v>
      </c>
      <c r="G5623">
        <v>8</v>
      </c>
      <c r="H5623" t="s">
        <v>13082</v>
      </c>
      <c r="I5623">
        <v>526.6875</v>
      </c>
      <c r="J5623" s="3">
        <f t="shared" si="87"/>
        <v>43746.934663344909</v>
      </c>
    </row>
    <row r="5624" spans="1:10" x14ac:dyDescent="0.25">
      <c r="A5624" s="1" t="s">
        <v>5623</v>
      </c>
      <c r="B5624">
        <v>393.75</v>
      </c>
      <c r="C5624">
        <v>20.531590000000001</v>
      </c>
      <c r="D5624">
        <v>66</v>
      </c>
      <c r="E5624">
        <v>0</v>
      </c>
      <c r="F5624">
        <v>0</v>
      </c>
      <c r="G5624">
        <v>8</v>
      </c>
      <c r="H5624" t="s">
        <v>13083</v>
      </c>
      <c r="I5624">
        <v>526.6875</v>
      </c>
      <c r="J5624" s="3">
        <f t="shared" si="87"/>
        <v>43746.934734999995</v>
      </c>
    </row>
    <row r="5625" spans="1:10" x14ac:dyDescent="0.25">
      <c r="A5625" s="1" t="s">
        <v>5624</v>
      </c>
      <c r="B5625">
        <v>393.75</v>
      </c>
      <c r="C5625">
        <v>20.531590000000001</v>
      </c>
      <c r="D5625">
        <v>66</v>
      </c>
      <c r="E5625">
        <v>0</v>
      </c>
      <c r="F5625">
        <v>0</v>
      </c>
      <c r="G5625">
        <v>14</v>
      </c>
      <c r="H5625" t="s">
        <v>13084</v>
      </c>
      <c r="I5625">
        <v>526.6875</v>
      </c>
      <c r="J5625" s="3">
        <f t="shared" si="87"/>
        <v>43746.934806759258</v>
      </c>
    </row>
    <row r="5626" spans="1:10" x14ac:dyDescent="0.25">
      <c r="A5626" s="1" t="s">
        <v>5625</v>
      </c>
      <c r="B5626">
        <v>393.75</v>
      </c>
      <c r="C5626">
        <v>20.531590000000001</v>
      </c>
      <c r="D5626">
        <v>67</v>
      </c>
      <c r="E5626">
        <v>0</v>
      </c>
      <c r="F5626">
        <v>0</v>
      </c>
      <c r="G5626">
        <v>9</v>
      </c>
      <c r="H5626" t="s">
        <v>13085</v>
      </c>
      <c r="I5626">
        <v>526.6875</v>
      </c>
      <c r="J5626" s="3">
        <f t="shared" si="87"/>
        <v>43746.934878159715</v>
      </c>
    </row>
    <row r="5627" spans="1:10" x14ac:dyDescent="0.25">
      <c r="A5627" s="1" t="s">
        <v>5626</v>
      </c>
      <c r="B5627">
        <v>393.75</v>
      </c>
      <c r="C5627">
        <v>20.531590000000001</v>
      </c>
      <c r="D5627">
        <v>67</v>
      </c>
      <c r="E5627">
        <v>0</v>
      </c>
      <c r="F5627">
        <v>0</v>
      </c>
      <c r="G5627">
        <v>4</v>
      </c>
      <c r="H5627" t="s">
        <v>13086</v>
      </c>
      <c r="I5627">
        <v>526.6875</v>
      </c>
      <c r="J5627" s="3">
        <f t="shared" si="87"/>
        <v>43746.93494994213</v>
      </c>
    </row>
    <row r="5628" spans="1:10" x14ac:dyDescent="0.25">
      <c r="A5628" s="1" t="s">
        <v>5627</v>
      </c>
      <c r="B5628">
        <v>393.75</v>
      </c>
      <c r="C5628">
        <v>20.531590000000001</v>
      </c>
      <c r="D5628">
        <v>66</v>
      </c>
      <c r="E5628">
        <v>0</v>
      </c>
      <c r="F5628">
        <v>0</v>
      </c>
      <c r="G5628">
        <v>6</v>
      </c>
      <c r="H5628" t="s">
        <v>13087</v>
      </c>
      <c r="I5628">
        <v>526.6875</v>
      </c>
      <c r="J5628" s="3">
        <f t="shared" si="87"/>
        <v>43746.935021365738</v>
      </c>
    </row>
    <row r="5629" spans="1:10" x14ac:dyDescent="0.25">
      <c r="A5629" s="1" t="s">
        <v>5628</v>
      </c>
      <c r="B5629">
        <v>393.75</v>
      </c>
      <c r="C5629">
        <v>20.478950000000001</v>
      </c>
      <c r="D5629">
        <v>65</v>
      </c>
      <c r="E5629">
        <v>0</v>
      </c>
      <c r="F5629">
        <v>0</v>
      </c>
      <c r="G5629">
        <v>5</v>
      </c>
      <c r="H5629" t="s">
        <v>13088</v>
      </c>
      <c r="I5629">
        <v>526.5</v>
      </c>
      <c r="J5629" s="3">
        <f t="shared" si="87"/>
        <v>43746.935104687502</v>
      </c>
    </row>
    <row r="5630" spans="1:10" x14ac:dyDescent="0.25">
      <c r="A5630" s="1" t="s">
        <v>5629</v>
      </c>
      <c r="B5630">
        <v>393.75</v>
      </c>
      <c r="C5630">
        <v>20.531590000000001</v>
      </c>
      <c r="D5630">
        <v>65</v>
      </c>
      <c r="E5630">
        <v>0</v>
      </c>
      <c r="F5630">
        <v>0</v>
      </c>
      <c r="G5630">
        <v>0</v>
      </c>
      <c r="H5630" t="s">
        <v>13089</v>
      </c>
      <c r="I5630">
        <v>526.6875</v>
      </c>
      <c r="J5630" s="3">
        <f t="shared" si="87"/>
        <v>43746.935188356474</v>
      </c>
    </row>
    <row r="5631" spans="1:10" x14ac:dyDescent="0.25">
      <c r="A5631" s="1" t="s">
        <v>5630</v>
      </c>
      <c r="B5631">
        <v>393.75</v>
      </c>
      <c r="C5631">
        <v>20.478950000000001</v>
      </c>
      <c r="D5631">
        <v>65</v>
      </c>
      <c r="E5631">
        <v>0</v>
      </c>
      <c r="F5631">
        <v>0</v>
      </c>
      <c r="G5631">
        <v>5</v>
      </c>
      <c r="H5631" t="s">
        <v>13090</v>
      </c>
      <c r="I5631">
        <v>526.6875</v>
      </c>
      <c r="J5631" s="3">
        <f t="shared" si="87"/>
        <v>43746.935259641199</v>
      </c>
    </row>
    <row r="5632" spans="1:10" x14ac:dyDescent="0.25">
      <c r="A5632" s="1" t="s">
        <v>5631</v>
      </c>
      <c r="B5632">
        <v>393.75</v>
      </c>
      <c r="C5632">
        <v>20.478950000000001</v>
      </c>
      <c r="D5632">
        <v>66</v>
      </c>
      <c r="E5632">
        <v>0</v>
      </c>
      <c r="F5632">
        <v>0</v>
      </c>
      <c r="G5632">
        <v>17</v>
      </c>
      <c r="H5632" t="s">
        <v>13091</v>
      </c>
      <c r="I5632">
        <v>526.6875</v>
      </c>
      <c r="J5632" s="3">
        <f t="shared" si="87"/>
        <v>43746.93535537037</v>
      </c>
    </row>
    <row r="5633" spans="1:10" x14ac:dyDescent="0.25">
      <c r="A5633" s="1" t="s">
        <v>5632</v>
      </c>
      <c r="B5633">
        <v>393.75</v>
      </c>
      <c r="C5633">
        <v>20.531590000000001</v>
      </c>
      <c r="D5633">
        <v>66</v>
      </c>
      <c r="E5633">
        <v>0</v>
      </c>
      <c r="F5633">
        <v>0</v>
      </c>
      <c r="G5633">
        <v>10</v>
      </c>
      <c r="H5633" t="s">
        <v>13092</v>
      </c>
      <c r="I5633">
        <v>526.5</v>
      </c>
      <c r="J5633" s="3">
        <f t="shared" si="87"/>
        <v>43746.935426909717</v>
      </c>
    </row>
    <row r="5634" spans="1:10" x14ac:dyDescent="0.25">
      <c r="A5634" s="1" t="s">
        <v>5633</v>
      </c>
      <c r="B5634">
        <v>393.75</v>
      </c>
      <c r="C5634">
        <v>20.531590000000001</v>
      </c>
      <c r="D5634">
        <v>67</v>
      </c>
      <c r="E5634">
        <v>0</v>
      </c>
      <c r="F5634">
        <v>0</v>
      </c>
      <c r="G5634">
        <v>6</v>
      </c>
      <c r="H5634" t="s">
        <v>13093</v>
      </c>
      <c r="I5634">
        <v>526.5</v>
      </c>
      <c r="J5634" s="3">
        <f t="shared" si="87"/>
        <v>43746.935498425919</v>
      </c>
    </row>
    <row r="5635" spans="1:10" x14ac:dyDescent="0.25">
      <c r="A5635" s="1" t="s">
        <v>5634</v>
      </c>
      <c r="B5635">
        <v>393.75</v>
      </c>
      <c r="C5635">
        <v>20.478950000000001</v>
      </c>
      <c r="D5635">
        <v>68</v>
      </c>
      <c r="E5635">
        <v>0</v>
      </c>
      <c r="F5635">
        <v>0</v>
      </c>
      <c r="G5635">
        <v>4</v>
      </c>
      <c r="H5635" t="s">
        <v>13094</v>
      </c>
      <c r="I5635">
        <v>526.6875</v>
      </c>
      <c r="J5635" s="3">
        <f t="shared" ref="J5635:J5698" si="88">(H5635/86400000)+25569+(7/24)</f>
        <v>43746.935581990743</v>
      </c>
    </row>
    <row r="5636" spans="1:10" x14ac:dyDescent="0.25">
      <c r="A5636" s="1" t="s">
        <v>5635</v>
      </c>
      <c r="B5636">
        <v>393.75</v>
      </c>
      <c r="C5636">
        <v>20.531590000000001</v>
      </c>
      <c r="D5636">
        <v>68</v>
      </c>
      <c r="E5636">
        <v>0</v>
      </c>
      <c r="F5636">
        <v>0</v>
      </c>
      <c r="G5636">
        <v>5</v>
      </c>
      <c r="H5636" t="s">
        <v>13095</v>
      </c>
      <c r="I5636">
        <v>526.6875</v>
      </c>
      <c r="J5636" s="3">
        <f t="shared" si="88"/>
        <v>43746.935653645829</v>
      </c>
    </row>
    <row r="5637" spans="1:10" x14ac:dyDescent="0.25">
      <c r="A5637" s="1" t="s">
        <v>5636</v>
      </c>
      <c r="B5637">
        <v>393.75</v>
      </c>
      <c r="C5637">
        <v>20.478950000000001</v>
      </c>
      <c r="D5637">
        <v>68</v>
      </c>
      <c r="E5637">
        <v>0</v>
      </c>
      <c r="F5637">
        <v>0</v>
      </c>
      <c r="G5637">
        <v>4</v>
      </c>
      <c r="H5637" t="s">
        <v>13096</v>
      </c>
      <c r="I5637">
        <v>526.6875</v>
      </c>
      <c r="J5637" s="3">
        <f t="shared" si="88"/>
        <v>43746.935725046293</v>
      </c>
    </row>
    <row r="5638" spans="1:10" x14ac:dyDescent="0.25">
      <c r="A5638" s="1" t="s">
        <v>5637</v>
      </c>
      <c r="B5638">
        <v>393.75</v>
      </c>
      <c r="C5638">
        <v>20.584240000000001</v>
      </c>
      <c r="D5638">
        <v>68</v>
      </c>
      <c r="E5638">
        <v>0</v>
      </c>
      <c r="F5638">
        <v>0</v>
      </c>
      <c r="G5638">
        <v>7</v>
      </c>
      <c r="H5638" t="s">
        <v>13097</v>
      </c>
      <c r="I5638">
        <v>526.6875</v>
      </c>
      <c r="J5638" s="3">
        <f t="shared" si="88"/>
        <v>43746.935796574071</v>
      </c>
    </row>
    <row r="5639" spans="1:10" x14ac:dyDescent="0.25">
      <c r="A5639" s="1" t="s">
        <v>5638</v>
      </c>
      <c r="B5639">
        <v>393.75</v>
      </c>
      <c r="C5639">
        <v>20.531590000000001</v>
      </c>
      <c r="D5639">
        <v>67</v>
      </c>
      <c r="E5639">
        <v>0</v>
      </c>
      <c r="F5639">
        <v>0</v>
      </c>
      <c r="G5639">
        <v>6</v>
      </c>
      <c r="H5639" t="s">
        <v>13098</v>
      </c>
      <c r="I5639">
        <v>526.6875</v>
      </c>
      <c r="J5639" s="3">
        <f t="shared" si="88"/>
        <v>43746.935867870365</v>
      </c>
    </row>
    <row r="5640" spans="1:10" x14ac:dyDescent="0.25">
      <c r="A5640" s="1" t="s">
        <v>5639</v>
      </c>
      <c r="B5640">
        <v>393.75</v>
      </c>
      <c r="C5640">
        <v>20.531590000000001</v>
      </c>
      <c r="D5640">
        <v>66</v>
      </c>
      <c r="E5640">
        <v>0</v>
      </c>
      <c r="F5640">
        <v>0</v>
      </c>
      <c r="G5640">
        <v>5</v>
      </c>
      <c r="H5640" t="s">
        <v>13099</v>
      </c>
      <c r="I5640">
        <v>526.6875</v>
      </c>
      <c r="J5640" s="3">
        <f t="shared" si="88"/>
        <v>43746.935963599535</v>
      </c>
    </row>
    <row r="5641" spans="1:10" x14ac:dyDescent="0.25">
      <c r="A5641" s="1" t="s">
        <v>5640</v>
      </c>
      <c r="B5641">
        <v>412.5</v>
      </c>
      <c r="C5641">
        <v>20.531590000000001</v>
      </c>
      <c r="D5641">
        <v>67</v>
      </c>
      <c r="E5641">
        <v>0</v>
      </c>
      <c r="F5641">
        <v>0</v>
      </c>
      <c r="G5641">
        <v>12</v>
      </c>
      <c r="H5641" t="s">
        <v>13100</v>
      </c>
      <c r="I5641">
        <v>532.3125</v>
      </c>
      <c r="J5641" s="3">
        <f t="shared" si="88"/>
        <v>43746.936035115737</v>
      </c>
    </row>
    <row r="5642" spans="1:10" x14ac:dyDescent="0.25">
      <c r="A5642" s="1" t="s">
        <v>5641</v>
      </c>
      <c r="B5642">
        <v>393.75</v>
      </c>
      <c r="C5642">
        <v>20.478950000000001</v>
      </c>
      <c r="D5642">
        <v>68</v>
      </c>
      <c r="E5642">
        <v>0</v>
      </c>
      <c r="F5642">
        <v>0</v>
      </c>
      <c r="G5642">
        <v>13</v>
      </c>
      <c r="H5642" t="s">
        <v>13101</v>
      </c>
      <c r="I5642">
        <v>526.6875</v>
      </c>
      <c r="J5642" s="3">
        <f t="shared" si="88"/>
        <v>43746.936106770831</v>
      </c>
    </row>
    <row r="5643" spans="1:10" x14ac:dyDescent="0.25">
      <c r="A5643" s="1" t="s">
        <v>5642</v>
      </c>
      <c r="B5643">
        <v>393.75</v>
      </c>
      <c r="C5643">
        <v>20.531590000000001</v>
      </c>
      <c r="D5643">
        <v>66</v>
      </c>
      <c r="E5643">
        <v>0</v>
      </c>
      <c r="F5643">
        <v>0</v>
      </c>
      <c r="G5643">
        <v>3</v>
      </c>
      <c r="H5643" t="s">
        <v>13102</v>
      </c>
      <c r="I5643">
        <v>526.6875</v>
      </c>
      <c r="J5643" s="3">
        <f t="shared" si="88"/>
        <v>43746.93618986111</v>
      </c>
    </row>
    <row r="5644" spans="1:10" x14ac:dyDescent="0.25">
      <c r="A5644" s="1" t="s">
        <v>5643</v>
      </c>
      <c r="B5644">
        <v>428.125</v>
      </c>
      <c r="C5644">
        <v>20.531590000000001</v>
      </c>
      <c r="D5644">
        <v>66</v>
      </c>
      <c r="E5644">
        <v>0</v>
      </c>
      <c r="F5644">
        <v>0</v>
      </c>
      <c r="G5644">
        <v>11</v>
      </c>
      <c r="H5644" t="s">
        <v>13103</v>
      </c>
      <c r="I5644">
        <v>537</v>
      </c>
      <c r="J5644" s="3">
        <f t="shared" si="88"/>
        <v>43746.936261504627</v>
      </c>
    </row>
    <row r="5645" spans="1:10" x14ac:dyDescent="0.25">
      <c r="A5645" s="1" t="s">
        <v>5644</v>
      </c>
      <c r="B5645">
        <v>393.75</v>
      </c>
      <c r="C5645">
        <v>20.531590000000001</v>
      </c>
      <c r="D5645">
        <v>65</v>
      </c>
      <c r="E5645">
        <v>0</v>
      </c>
      <c r="F5645">
        <v>0</v>
      </c>
      <c r="G5645">
        <v>9</v>
      </c>
      <c r="H5645" t="s">
        <v>13104</v>
      </c>
      <c r="I5645">
        <v>526.6875</v>
      </c>
      <c r="J5645" s="3">
        <f t="shared" si="88"/>
        <v>43746.936333379628</v>
      </c>
    </row>
    <row r="5646" spans="1:10" x14ac:dyDescent="0.25">
      <c r="A5646" s="1" t="s">
        <v>5645</v>
      </c>
      <c r="B5646">
        <v>393.75</v>
      </c>
      <c r="C5646">
        <v>20.531590000000001</v>
      </c>
      <c r="D5646">
        <v>70</v>
      </c>
      <c r="E5646">
        <v>0</v>
      </c>
      <c r="F5646">
        <v>0</v>
      </c>
      <c r="G5646">
        <v>8</v>
      </c>
      <c r="H5646" t="s">
        <v>13105</v>
      </c>
      <c r="I5646">
        <v>526.5</v>
      </c>
      <c r="J5646" s="3">
        <f t="shared" si="88"/>
        <v>43746.936404675922</v>
      </c>
    </row>
    <row r="5647" spans="1:10" x14ac:dyDescent="0.25">
      <c r="A5647" s="1" t="s">
        <v>5646</v>
      </c>
      <c r="B5647">
        <v>393.75</v>
      </c>
      <c r="C5647">
        <v>20.531590000000001</v>
      </c>
      <c r="D5647">
        <v>70</v>
      </c>
      <c r="E5647">
        <v>0</v>
      </c>
      <c r="F5647">
        <v>0</v>
      </c>
      <c r="G5647">
        <v>12</v>
      </c>
      <c r="H5647" t="s">
        <v>13106</v>
      </c>
      <c r="I5647">
        <v>526.5</v>
      </c>
      <c r="J5647" s="3">
        <f t="shared" si="88"/>
        <v>43746.936488356478</v>
      </c>
    </row>
    <row r="5648" spans="1:10" x14ac:dyDescent="0.25">
      <c r="A5648" s="1" t="s">
        <v>5647</v>
      </c>
      <c r="B5648">
        <v>393.75</v>
      </c>
      <c r="C5648">
        <v>20.584240000000001</v>
      </c>
      <c r="D5648">
        <v>66</v>
      </c>
      <c r="E5648">
        <v>0</v>
      </c>
      <c r="F5648">
        <v>0</v>
      </c>
      <c r="G5648">
        <v>10</v>
      </c>
      <c r="H5648" t="s">
        <v>13107</v>
      </c>
      <c r="I5648">
        <v>526.6875</v>
      </c>
      <c r="J5648" s="3">
        <f t="shared" si="88"/>
        <v>43746.936572060185</v>
      </c>
    </row>
    <row r="5649" spans="1:10" x14ac:dyDescent="0.25">
      <c r="A5649" s="1" t="s">
        <v>5648</v>
      </c>
      <c r="B5649">
        <v>393.75</v>
      </c>
      <c r="C5649">
        <v>20.531590000000001</v>
      </c>
      <c r="D5649">
        <v>66</v>
      </c>
      <c r="E5649">
        <v>0</v>
      </c>
      <c r="F5649">
        <v>0</v>
      </c>
      <c r="G5649">
        <v>5</v>
      </c>
      <c r="H5649" t="s">
        <v>13108</v>
      </c>
      <c r="I5649">
        <v>526.6875</v>
      </c>
      <c r="J5649" s="3">
        <f t="shared" si="88"/>
        <v>43746.936643576388</v>
      </c>
    </row>
    <row r="5650" spans="1:10" x14ac:dyDescent="0.25">
      <c r="A5650" s="1" t="s">
        <v>5649</v>
      </c>
      <c r="B5650">
        <v>393.75</v>
      </c>
      <c r="C5650">
        <v>20.478950000000001</v>
      </c>
      <c r="D5650">
        <v>65</v>
      </c>
      <c r="E5650">
        <v>0</v>
      </c>
      <c r="F5650">
        <v>0</v>
      </c>
      <c r="G5650">
        <v>3</v>
      </c>
      <c r="H5650" t="s">
        <v>13109</v>
      </c>
      <c r="I5650">
        <v>526.6875</v>
      </c>
      <c r="J5650" s="3">
        <f t="shared" si="88"/>
        <v>43746.93672690972</v>
      </c>
    </row>
    <row r="5651" spans="1:10" x14ac:dyDescent="0.25">
      <c r="A5651" s="1" t="s">
        <v>5650</v>
      </c>
      <c r="B5651">
        <v>393.75</v>
      </c>
      <c r="C5651">
        <v>20.531590000000001</v>
      </c>
      <c r="D5651">
        <v>65</v>
      </c>
      <c r="E5651">
        <v>0</v>
      </c>
      <c r="F5651">
        <v>0</v>
      </c>
      <c r="G5651">
        <v>7</v>
      </c>
      <c r="H5651" t="s">
        <v>13110</v>
      </c>
      <c r="I5651">
        <v>526.6875</v>
      </c>
      <c r="J5651" s="3">
        <f t="shared" si="88"/>
        <v>43746.936798553237</v>
      </c>
    </row>
    <row r="5652" spans="1:10" x14ac:dyDescent="0.25">
      <c r="A5652" s="1" t="s">
        <v>5651</v>
      </c>
      <c r="B5652">
        <v>393.75</v>
      </c>
      <c r="C5652">
        <v>20.531590000000001</v>
      </c>
      <c r="D5652">
        <v>65</v>
      </c>
      <c r="E5652">
        <v>0</v>
      </c>
      <c r="F5652">
        <v>0</v>
      </c>
      <c r="G5652">
        <v>2</v>
      </c>
      <c r="H5652" t="s">
        <v>13111</v>
      </c>
      <c r="I5652">
        <v>526.6875</v>
      </c>
      <c r="J5652" s="3">
        <f t="shared" si="88"/>
        <v>43746.936882013884</v>
      </c>
    </row>
    <row r="5653" spans="1:10" x14ac:dyDescent="0.25">
      <c r="A5653" s="1" t="s">
        <v>5652</v>
      </c>
      <c r="B5653">
        <v>393.75</v>
      </c>
      <c r="C5653">
        <v>20.478950000000001</v>
      </c>
      <c r="D5653">
        <v>60</v>
      </c>
      <c r="E5653">
        <v>0</v>
      </c>
      <c r="F5653">
        <v>0</v>
      </c>
      <c r="G5653">
        <v>10</v>
      </c>
      <c r="H5653" t="s">
        <v>13112</v>
      </c>
      <c r="I5653">
        <v>526.6875</v>
      </c>
      <c r="J5653" s="3">
        <f t="shared" si="88"/>
        <v>43746.936953634256</v>
      </c>
    </row>
    <row r="5654" spans="1:10" x14ac:dyDescent="0.25">
      <c r="A5654" s="1" t="s">
        <v>5653</v>
      </c>
      <c r="B5654">
        <v>412.5</v>
      </c>
      <c r="C5654">
        <v>20.531590000000001</v>
      </c>
      <c r="D5654">
        <v>60</v>
      </c>
      <c r="E5654">
        <v>0</v>
      </c>
      <c r="F5654">
        <v>0</v>
      </c>
      <c r="G5654">
        <v>9</v>
      </c>
      <c r="H5654" t="s">
        <v>13113</v>
      </c>
      <c r="I5654">
        <v>532.3125</v>
      </c>
      <c r="J5654" s="3">
        <f t="shared" si="88"/>
        <v>43746.937025185187</v>
      </c>
    </row>
    <row r="5655" spans="1:10" x14ac:dyDescent="0.25">
      <c r="A5655" s="1" t="s">
        <v>5654</v>
      </c>
      <c r="B5655">
        <v>393.75</v>
      </c>
      <c r="C5655">
        <v>20.478950000000001</v>
      </c>
      <c r="D5655">
        <v>62</v>
      </c>
      <c r="E5655">
        <v>0</v>
      </c>
      <c r="F5655">
        <v>0</v>
      </c>
      <c r="G5655">
        <v>4</v>
      </c>
      <c r="H5655" t="s">
        <v>13114</v>
      </c>
      <c r="I5655">
        <v>526.6875</v>
      </c>
      <c r="J5655" s="3">
        <f t="shared" si="88"/>
        <v>43746.937108379629</v>
      </c>
    </row>
    <row r="5656" spans="1:10" x14ac:dyDescent="0.25">
      <c r="A5656" s="1" t="s">
        <v>5655</v>
      </c>
      <c r="B5656">
        <v>393.75</v>
      </c>
      <c r="C5656">
        <v>20.584240000000001</v>
      </c>
      <c r="D5656">
        <v>64</v>
      </c>
      <c r="E5656">
        <v>0</v>
      </c>
      <c r="F5656">
        <v>0</v>
      </c>
      <c r="G5656">
        <v>5</v>
      </c>
      <c r="H5656" t="s">
        <v>13115</v>
      </c>
      <c r="I5656">
        <v>526.6875</v>
      </c>
      <c r="J5656" s="3">
        <f t="shared" si="88"/>
        <v>43746.937180138884</v>
      </c>
    </row>
    <row r="5657" spans="1:10" x14ac:dyDescent="0.25">
      <c r="A5657" s="1" t="s">
        <v>5656</v>
      </c>
      <c r="B5657">
        <v>393.75</v>
      </c>
      <c r="C5657">
        <v>20.478950000000001</v>
      </c>
      <c r="D5657">
        <v>64</v>
      </c>
      <c r="E5657">
        <v>0</v>
      </c>
      <c r="F5657">
        <v>0</v>
      </c>
      <c r="G5657">
        <v>8</v>
      </c>
      <c r="H5657" t="s">
        <v>13116</v>
      </c>
      <c r="I5657">
        <v>526.6875</v>
      </c>
      <c r="J5657" s="3">
        <f t="shared" si="88"/>
        <v>43746.937251805553</v>
      </c>
    </row>
    <row r="5658" spans="1:10" x14ac:dyDescent="0.25">
      <c r="A5658" s="1" t="s">
        <v>5657</v>
      </c>
      <c r="B5658">
        <v>393.75</v>
      </c>
      <c r="C5658">
        <v>20.531590000000001</v>
      </c>
      <c r="D5658">
        <v>65</v>
      </c>
      <c r="E5658">
        <v>0</v>
      </c>
      <c r="F5658">
        <v>0</v>
      </c>
      <c r="G5658">
        <v>12</v>
      </c>
      <c r="H5658" t="s">
        <v>13117</v>
      </c>
      <c r="I5658">
        <v>526.6875</v>
      </c>
      <c r="J5658" s="3">
        <f t="shared" si="88"/>
        <v>43746.937323217593</v>
      </c>
    </row>
    <row r="5659" spans="1:10" x14ac:dyDescent="0.25">
      <c r="A5659" s="1" t="s">
        <v>5658</v>
      </c>
      <c r="B5659">
        <v>393.75</v>
      </c>
      <c r="C5659">
        <v>20.531590000000001</v>
      </c>
      <c r="D5659">
        <v>66</v>
      </c>
      <c r="E5659">
        <v>0</v>
      </c>
      <c r="F5659">
        <v>0</v>
      </c>
      <c r="G5659">
        <v>12</v>
      </c>
      <c r="H5659" t="s">
        <v>13118</v>
      </c>
      <c r="I5659">
        <v>526.6875</v>
      </c>
      <c r="J5659" s="3">
        <f t="shared" si="88"/>
        <v>43746.937394849534</v>
      </c>
    </row>
    <row r="5660" spans="1:10" x14ac:dyDescent="0.25">
      <c r="A5660" s="1" t="s">
        <v>5659</v>
      </c>
      <c r="B5660">
        <v>393.75</v>
      </c>
      <c r="C5660">
        <v>20.478950000000001</v>
      </c>
      <c r="D5660">
        <v>66</v>
      </c>
      <c r="E5660">
        <v>0</v>
      </c>
      <c r="F5660">
        <v>0</v>
      </c>
      <c r="G5660">
        <v>3</v>
      </c>
      <c r="H5660" t="s">
        <v>13119</v>
      </c>
      <c r="I5660">
        <v>526.6875</v>
      </c>
      <c r="J5660" s="3">
        <f t="shared" si="88"/>
        <v>43746.937466597221</v>
      </c>
    </row>
    <row r="5661" spans="1:10" x14ac:dyDescent="0.25">
      <c r="A5661" s="1" t="s">
        <v>5660</v>
      </c>
      <c r="B5661">
        <v>393.75</v>
      </c>
      <c r="C5661">
        <v>20.531590000000001</v>
      </c>
      <c r="D5661">
        <v>66</v>
      </c>
      <c r="E5661">
        <v>0</v>
      </c>
      <c r="F5661">
        <v>0</v>
      </c>
      <c r="G5661">
        <v>10</v>
      </c>
      <c r="H5661" t="s">
        <v>13120</v>
      </c>
      <c r="I5661">
        <v>526.6875</v>
      </c>
      <c r="J5661" s="3">
        <f t="shared" si="88"/>
        <v>43746.937538009261</v>
      </c>
    </row>
    <row r="5662" spans="1:10" x14ac:dyDescent="0.25">
      <c r="A5662" s="1" t="s">
        <v>5661</v>
      </c>
      <c r="B5662">
        <v>393.75</v>
      </c>
      <c r="C5662">
        <v>20.531590000000001</v>
      </c>
      <c r="D5662">
        <v>66</v>
      </c>
      <c r="E5662">
        <v>0</v>
      </c>
      <c r="F5662">
        <v>0</v>
      </c>
      <c r="G5662">
        <v>14</v>
      </c>
      <c r="H5662" t="s">
        <v>13121</v>
      </c>
      <c r="I5662">
        <v>526.6875</v>
      </c>
      <c r="J5662" s="3">
        <f t="shared" si="88"/>
        <v>43746.937609560184</v>
      </c>
    </row>
    <row r="5663" spans="1:10" x14ac:dyDescent="0.25">
      <c r="A5663" s="1" t="s">
        <v>5662</v>
      </c>
      <c r="B5663">
        <v>393.75</v>
      </c>
      <c r="C5663">
        <v>20.531590000000001</v>
      </c>
      <c r="D5663">
        <v>66</v>
      </c>
      <c r="E5663">
        <v>0</v>
      </c>
      <c r="F5663">
        <v>0</v>
      </c>
      <c r="G5663">
        <v>4</v>
      </c>
      <c r="H5663" t="s">
        <v>13122</v>
      </c>
      <c r="I5663">
        <v>526.6875</v>
      </c>
      <c r="J5663" s="3">
        <f t="shared" si="88"/>
        <v>43746.937693113425</v>
      </c>
    </row>
    <row r="5664" spans="1:10" x14ac:dyDescent="0.25">
      <c r="A5664" s="1" t="s">
        <v>5663</v>
      </c>
      <c r="B5664">
        <v>393.75</v>
      </c>
      <c r="C5664">
        <v>20.531590000000001</v>
      </c>
      <c r="D5664">
        <v>67</v>
      </c>
      <c r="E5664">
        <v>0</v>
      </c>
      <c r="F5664">
        <v>0</v>
      </c>
      <c r="G5664">
        <v>14</v>
      </c>
      <c r="H5664" t="s">
        <v>13123</v>
      </c>
      <c r="I5664">
        <v>526.6875</v>
      </c>
      <c r="J5664" s="3">
        <f t="shared" si="88"/>
        <v>43746.937764745373</v>
      </c>
    </row>
    <row r="5665" spans="1:10" x14ac:dyDescent="0.25">
      <c r="A5665" s="1" t="s">
        <v>5664</v>
      </c>
      <c r="B5665">
        <v>393.75</v>
      </c>
      <c r="C5665">
        <v>20.531590000000001</v>
      </c>
      <c r="D5665">
        <v>67</v>
      </c>
      <c r="E5665">
        <v>0</v>
      </c>
      <c r="F5665">
        <v>0</v>
      </c>
      <c r="G5665">
        <v>9</v>
      </c>
      <c r="H5665" t="s">
        <v>13124</v>
      </c>
      <c r="I5665">
        <v>526.6875</v>
      </c>
      <c r="J5665" s="3">
        <f t="shared" si="88"/>
        <v>43746.937848159716</v>
      </c>
    </row>
    <row r="5666" spans="1:10" x14ac:dyDescent="0.25">
      <c r="A5666" s="1" t="s">
        <v>5665</v>
      </c>
      <c r="B5666">
        <v>393.75</v>
      </c>
      <c r="C5666">
        <v>20.478950000000001</v>
      </c>
      <c r="D5666">
        <v>67</v>
      </c>
      <c r="E5666">
        <v>0</v>
      </c>
      <c r="F5666">
        <v>0</v>
      </c>
      <c r="G5666">
        <v>5</v>
      </c>
      <c r="H5666" t="s">
        <v>13125</v>
      </c>
      <c r="I5666">
        <v>526.6875</v>
      </c>
      <c r="J5666" s="3">
        <f t="shared" si="88"/>
        <v>43746.937919479162</v>
      </c>
    </row>
    <row r="5667" spans="1:10" x14ac:dyDescent="0.25">
      <c r="A5667" s="1" t="s">
        <v>5666</v>
      </c>
      <c r="B5667">
        <v>393.75</v>
      </c>
      <c r="C5667">
        <v>20.531590000000001</v>
      </c>
      <c r="D5667">
        <v>67</v>
      </c>
      <c r="E5667">
        <v>0</v>
      </c>
      <c r="F5667">
        <v>0</v>
      </c>
      <c r="G5667">
        <v>5</v>
      </c>
      <c r="H5667" t="s">
        <v>13126</v>
      </c>
      <c r="I5667">
        <v>526.6875</v>
      </c>
      <c r="J5667" s="3">
        <f t="shared" si="88"/>
        <v>43746.937991226849</v>
      </c>
    </row>
    <row r="5668" spans="1:10" x14ac:dyDescent="0.25">
      <c r="A5668" s="1" t="s">
        <v>5667</v>
      </c>
      <c r="B5668">
        <v>437.5</v>
      </c>
      <c r="C5668">
        <v>20.531590000000001</v>
      </c>
      <c r="D5668">
        <v>67</v>
      </c>
      <c r="E5668">
        <v>0</v>
      </c>
      <c r="F5668">
        <v>0</v>
      </c>
      <c r="G5668">
        <v>5</v>
      </c>
      <c r="H5668" t="s">
        <v>13127</v>
      </c>
      <c r="I5668">
        <v>540.9375</v>
      </c>
      <c r="J5668" s="3">
        <f t="shared" si="88"/>
        <v>43746.93807467592</v>
      </c>
    </row>
    <row r="5669" spans="1:10" x14ac:dyDescent="0.25">
      <c r="A5669" s="1" t="s">
        <v>5668</v>
      </c>
      <c r="B5669">
        <v>393.75</v>
      </c>
      <c r="C5669">
        <v>20.531590000000001</v>
      </c>
      <c r="D5669">
        <v>66</v>
      </c>
      <c r="E5669">
        <v>0</v>
      </c>
      <c r="F5669">
        <v>0</v>
      </c>
      <c r="G5669">
        <v>4</v>
      </c>
      <c r="H5669" t="s">
        <v>13128</v>
      </c>
      <c r="I5669">
        <v>526.6875</v>
      </c>
      <c r="J5669" s="3">
        <f t="shared" si="88"/>
        <v>43746.938170057867</v>
      </c>
    </row>
    <row r="5670" spans="1:10" x14ac:dyDescent="0.25">
      <c r="A5670" s="1" t="s">
        <v>5669</v>
      </c>
      <c r="B5670">
        <v>412.5</v>
      </c>
      <c r="C5670">
        <v>20.478950000000001</v>
      </c>
      <c r="D5670">
        <v>67</v>
      </c>
      <c r="E5670">
        <v>0</v>
      </c>
      <c r="F5670">
        <v>0</v>
      </c>
      <c r="G5670">
        <v>3</v>
      </c>
      <c r="H5670" t="s">
        <v>13129</v>
      </c>
      <c r="I5670">
        <v>532.3125</v>
      </c>
      <c r="J5670" s="3">
        <f t="shared" si="88"/>
        <v>43746.938253275461</v>
      </c>
    </row>
    <row r="5671" spans="1:10" x14ac:dyDescent="0.25">
      <c r="A5671" s="1" t="s">
        <v>5670</v>
      </c>
      <c r="B5671">
        <v>393.75</v>
      </c>
      <c r="C5671">
        <v>20.584240000000001</v>
      </c>
      <c r="D5671">
        <v>66</v>
      </c>
      <c r="E5671">
        <v>0</v>
      </c>
      <c r="F5671">
        <v>0</v>
      </c>
      <c r="G5671">
        <v>16</v>
      </c>
      <c r="H5671" t="s">
        <v>13130</v>
      </c>
      <c r="I5671">
        <v>526.6875</v>
      </c>
      <c r="J5671" s="3">
        <f t="shared" si="88"/>
        <v>43746.938325138886</v>
      </c>
    </row>
    <row r="5672" spans="1:10" x14ac:dyDescent="0.25">
      <c r="A5672" s="1" t="s">
        <v>5671</v>
      </c>
      <c r="B5672">
        <v>393.75</v>
      </c>
      <c r="C5672">
        <v>20.531590000000001</v>
      </c>
      <c r="D5672">
        <v>66</v>
      </c>
      <c r="E5672">
        <v>0</v>
      </c>
      <c r="F5672">
        <v>0</v>
      </c>
      <c r="G5672">
        <v>6</v>
      </c>
      <c r="H5672" t="s">
        <v>13131</v>
      </c>
      <c r="I5672">
        <v>526.6875</v>
      </c>
      <c r="J5672" s="3">
        <f t="shared" si="88"/>
        <v>43746.938396666665</v>
      </c>
    </row>
    <row r="5673" spans="1:10" x14ac:dyDescent="0.25">
      <c r="A5673" s="1" t="s">
        <v>5672</v>
      </c>
      <c r="B5673">
        <v>393.75</v>
      </c>
      <c r="C5673">
        <v>20.584240000000001</v>
      </c>
      <c r="D5673">
        <v>65</v>
      </c>
      <c r="E5673">
        <v>0</v>
      </c>
      <c r="F5673">
        <v>0</v>
      </c>
      <c r="G5673">
        <v>7</v>
      </c>
      <c r="H5673" t="s">
        <v>13132</v>
      </c>
      <c r="I5673">
        <v>526.6875</v>
      </c>
      <c r="J5673" s="3">
        <f t="shared" si="88"/>
        <v>43746.938468437496</v>
      </c>
    </row>
    <row r="5674" spans="1:10" x14ac:dyDescent="0.25">
      <c r="A5674" s="1" t="s">
        <v>5673</v>
      </c>
      <c r="B5674">
        <v>393.75</v>
      </c>
      <c r="C5674">
        <v>20.531590000000001</v>
      </c>
      <c r="D5674">
        <v>65</v>
      </c>
      <c r="E5674">
        <v>0</v>
      </c>
      <c r="F5674">
        <v>0</v>
      </c>
      <c r="G5674">
        <v>9</v>
      </c>
      <c r="H5674" t="s">
        <v>13133</v>
      </c>
      <c r="I5674">
        <v>526.6875</v>
      </c>
      <c r="J5674" s="3">
        <f t="shared" si="88"/>
        <v>43746.93853983796</v>
      </c>
    </row>
    <row r="5675" spans="1:10" x14ac:dyDescent="0.25">
      <c r="A5675" s="1" t="s">
        <v>5674</v>
      </c>
      <c r="B5675">
        <v>393.75</v>
      </c>
      <c r="C5675">
        <v>20.531590000000001</v>
      </c>
      <c r="D5675">
        <v>65</v>
      </c>
      <c r="E5675">
        <v>0</v>
      </c>
      <c r="F5675">
        <v>0</v>
      </c>
      <c r="G5675">
        <v>9</v>
      </c>
      <c r="H5675" t="s">
        <v>13134</v>
      </c>
      <c r="I5675">
        <v>526.5</v>
      </c>
      <c r="J5675" s="3">
        <f t="shared" si="88"/>
        <v>43746.938623171292</v>
      </c>
    </row>
    <row r="5676" spans="1:10" x14ac:dyDescent="0.25">
      <c r="A5676" s="1" t="s">
        <v>5675</v>
      </c>
      <c r="B5676">
        <v>393.75</v>
      </c>
      <c r="C5676">
        <v>20.584240000000001</v>
      </c>
      <c r="D5676">
        <v>66</v>
      </c>
      <c r="E5676">
        <v>0</v>
      </c>
      <c r="F5676">
        <v>0</v>
      </c>
      <c r="G5676">
        <v>8</v>
      </c>
      <c r="H5676" t="s">
        <v>13135</v>
      </c>
      <c r="I5676">
        <v>526.6875</v>
      </c>
      <c r="J5676" s="3">
        <f t="shared" si="88"/>
        <v>43746.938694942124</v>
      </c>
    </row>
    <row r="5677" spans="1:10" x14ac:dyDescent="0.25">
      <c r="A5677" s="1" t="s">
        <v>5676</v>
      </c>
      <c r="B5677">
        <v>412.5</v>
      </c>
      <c r="C5677">
        <v>20.531590000000001</v>
      </c>
      <c r="D5677">
        <v>65</v>
      </c>
      <c r="E5677">
        <v>0</v>
      </c>
      <c r="F5677">
        <v>0</v>
      </c>
      <c r="G5677">
        <v>0</v>
      </c>
      <c r="H5677" t="s">
        <v>13136</v>
      </c>
      <c r="I5677">
        <v>532.3125</v>
      </c>
      <c r="J5677" s="3">
        <f t="shared" si="88"/>
        <v>43746.938792650464</v>
      </c>
    </row>
    <row r="5678" spans="1:10" x14ac:dyDescent="0.25">
      <c r="A5678" s="1" t="s">
        <v>5677</v>
      </c>
      <c r="B5678">
        <v>393.75</v>
      </c>
      <c r="C5678">
        <v>20.531590000000001</v>
      </c>
      <c r="D5678">
        <v>65</v>
      </c>
      <c r="E5678">
        <v>0</v>
      </c>
      <c r="F5678">
        <v>0</v>
      </c>
      <c r="G5678">
        <v>6</v>
      </c>
      <c r="H5678" t="s">
        <v>13137</v>
      </c>
      <c r="I5678">
        <v>526.5</v>
      </c>
      <c r="J5678" s="3">
        <f t="shared" si="88"/>
        <v>43746.938873877312</v>
      </c>
    </row>
    <row r="5679" spans="1:10" x14ac:dyDescent="0.25">
      <c r="A5679" s="1" t="s">
        <v>5678</v>
      </c>
      <c r="B5679">
        <v>393.75</v>
      </c>
      <c r="C5679">
        <v>20.531590000000001</v>
      </c>
      <c r="D5679">
        <v>65</v>
      </c>
      <c r="E5679">
        <v>0</v>
      </c>
      <c r="F5679">
        <v>0</v>
      </c>
      <c r="G5679">
        <v>4</v>
      </c>
      <c r="H5679" t="s">
        <v>13138</v>
      </c>
      <c r="I5679">
        <v>526.6875</v>
      </c>
      <c r="J5679" s="3">
        <f t="shared" si="88"/>
        <v>43746.938945393515</v>
      </c>
    </row>
    <row r="5680" spans="1:10" x14ac:dyDescent="0.25">
      <c r="A5680" s="1" t="s">
        <v>5679</v>
      </c>
      <c r="B5680">
        <v>393.75</v>
      </c>
      <c r="C5680">
        <v>20.531590000000001</v>
      </c>
      <c r="D5680">
        <v>65</v>
      </c>
      <c r="E5680">
        <v>0</v>
      </c>
      <c r="F5680">
        <v>0</v>
      </c>
      <c r="G5680">
        <v>0</v>
      </c>
      <c r="H5680" t="s">
        <v>13139</v>
      </c>
      <c r="I5680">
        <v>526.6875</v>
      </c>
      <c r="J5680" s="3">
        <f t="shared" si="88"/>
        <v>43746.939028854169</v>
      </c>
    </row>
    <row r="5681" spans="1:10" x14ac:dyDescent="0.25">
      <c r="A5681" s="1" t="s">
        <v>5680</v>
      </c>
      <c r="B5681">
        <v>393.75</v>
      </c>
      <c r="C5681">
        <v>20.531590000000001</v>
      </c>
      <c r="D5681">
        <v>65</v>
      </c>
      <c r="E5681">
        <v>0</v>
      </c>
      <c r="F5681">
        <v>0</v>
      </c>
      <c r="G5681">
        <v>10</v>
      </c>
      <c r="H5681" t="s">
        <v>13140</v>
      </c>
      <c r="I5681">
        <v>526.6875</v>
      </c>
      <c r="J5681" s="3">
        <f t="shared" si="88"/>
        <v>43746.939101053234</v>
      </c>
    </row>
    <row r="5682" spans="1:10" x14ac:dyDescent="0.25">
      <c r="A5682" s="1" t="s">
        <v>5681</v>
      </c>
      <c r="B5682">
        <v>415.625</v>
      </c>
      <c r="C5682">
        <v>20.531590000000001</v>
      </c>
      <c r="D5682">
        <v>65</v>
      </c>
      <c r="E5682">
        <v>0</v>
      </c>
      <c r="F5682">
        <v>0</v>
      </c>
      <c r="G5682">
        <v>6</v>
      </c>
      <c r="H5682" t="s">
        <v>13141</v>
      </c>
      <c r="I5682">
        <v>533.625</v>
      </c>
      <c r="J5682" s="3">
        <f t="shared" si="88"/>
        <v>43746.939172141203</v>
      </c>
    </row>
    <row r="5683" spans="1:10" x14ac:dyDescent="0.25">
      <c r="A5683" s="1" t="s">
        <v>5682</v>
      </c>
      <c r="B5683">
        <v>393.75</v>
      </c>
      <c r="C5683">
        <v>20.531590000000001</v>
      </c>
      <c r="D5683">
        <v>65</v>
      </c>
      <c r="E5683">
        <v>0</v>
      </c>
      <c r="F5683">
        <v>0</v>
      </c>
      <c r="G5683">
        <v>11</v>
      </c>
      <c r="H5683" t="s">
        <v>13142</v>
      </c>
      <c r="I5683">
        <v>526.6875</v>
      </c>
      <c r="J5683" s="3">
        <f t="shared" si="88"/>
        <v>43746.939243657405</v>
      </c>
    </row>
    <row r="5684" spans="1:10" x14ac:dyDescent="0.25">
      <c r="A5684" s="1" t="s">
        <v>5683</v>
      </c>
      <c r="B5684">
        <v>393.75</v>
      </c>
      <c r="C5684">
        <v>20.478950000000001</v>
      </c>
      <c r="D5684">
        <v>65</v>
      </c>
      <c r="E5684">
        <v>0</v>
      </c>
      <c r="F5684">
        <v>0</v>
      </c>
      <c r="G5684">
        <v>9</v>
      </c>
      <c r="H5684" t="s">
        <v>13143</v>
      </c>
      <c r="I5684">
        <v>526.6875</v>
      </c>
      <c r="J5684" s="3">
        <f t="shared" si="88"/>
        <v>43746.939314849536</v>
      </c>
    </row>
    <row r="5685" spans="1:10" x14ac:dyDescent="0.25">
      <c r="A5685" s="1" t="s">
        <v>5684</v>
      </c>
      <c r="B5685">
        <v>393.75</v>
      </c>
      <c r="C5685">
        <v>20.531590000000001</v>
      </c>
      <c r="D5685">
        <v>65</v>
      </c>
      <c r="E5685">
        <v>0</v>
      </c>
      <c r="F5685">
        <v>0</v>
      </c>
      <c r="G5685">
        <v>11</v>
      </c>
      <c r="H5685" t="s">
        <v>13144</v>
      </c>
      <c r="I5685">
        <v>526.6875</v>
      </c>
      <c r="J5685" s="3">
        <f t="shared" si="88"/>
        <v>43746.939386840277</v>
      </c>
    </row>
    <row r="5686" spans="1:10" x14ac:dyDescent="0.25">
      <c r="A5686" s="1" t="s">
        <v>5685</v>
      </c>
      <c r="B5686">
        <v>393.75</v>
      </c>
      <c r="C5686">
        <v>20.531590000000001</v>
      </c>
      <c r="D5686">
        <v>64</v>
      </c>
      <c r="E5686">
        <v>0</v>
      </c>
      <c r="F5686">
        <v>0</v>
      </c>
      <c r="G5686">
        <v>10</v>
      </c>
      <c r="H5686" t="s">
        <v>13145</v>
      </c>
      <c r="I5686">
        <v>526.6875</v>
      </c>
      <c r="J5686" s="3">
        <f t="shared" si="88"/>
        <v>43746.939482106478</v>
      </c>
    </row>
    <row r="5687" spans="1:10" x14ac:dyDescent="0.25">
      <c r="A5687" s="1" t="s">
        <v>5686</v>
      </c>
      <c r="B5687">
        <v>393.75</v>
      </c>
      <c r="C5687">
        <v>20.478950000000001</v>
      </c>
      <c r="D5687">
        <v>72</v>
      </c>
      <c r="E5687">
        <v>0</v>
      </c>
      <c r="F5687">
        <v>0</v>
      </c>
      <c r="G5687">
        <v>6</v>
      </c>
      <c r="H5687" t="s">
        <v>13146</v>
      </c>
      <c r="I5687">
        <v>526.6875</v>
      </c>
      <c r="J5687" s="3">
        <f t="shared" si="88"/>
        <v>43746.93955372685</v>
      </c>
    </row>
    <row r="5688" spans="1:10" x14ac:dyDescent="0.25">
      <c r="A5688" s="1" t="s">
        <v>5687</v>
      </c>
      <c r="B5688">
        <v>393.75</v>
      </c>
      <c r="C5688">
        <v>20.531590000000001</v>
      </c>
      <c r="D5688">
        <v>66</v>
      </c>
      <c r="E5688">
        <v>0</v>
      </c>
      <c r="F5688">
        <v>0</v>
      </c>
      <c r="G5688">
        <v>10</v>
      </c>
      <c r="H5688" t="s">
        <v>13147</v>
      </c>
      <c r="I5688">
        <v>526.6875</v>
      </c>
      <c r="J5688" s="3">
        <f t="shared" si="88"/>
        <v>43746.939625266205</v>
      </c>
    </row>
    <row r="5689" spans="1:10" x14ac:dyDescent="0.25">
      <c r="A5689" s="1" t="s">
        <v>5688</v>
      </c>
      <c r="B5689">
        <v>412.5</v>
      </c>
      <c r="C5689">
        <v>20.478950000000001</v>
      </c>
      <c r="D5689">
        <v>66</v>
      </c>
      <c r="E5689">
        <v>0</v>
      </c>
      <c r="F5689">
        <v>0</v>
      </c>
      <c r="G5689">
        <v>4</v>
      </c>
      <c r="H5689" t="s">
        <v>13148</v>
      </c>
      <c r="I5689">
        <v>532.3125</v>
      </c>
      <c r="J5689" s="3">
        <f t="shared" si="88"/>
        <v>43746.939696793976</v>
      </c>
    </row>
    <row r="5690" spans="1:10" x14ac:dyDescent="0.25">
      <c r="A5690" s="1" t="s">
        <v>5689</v>
      </c>
      <c r="B5690">
        <v>393.75</v>
      </c>
      <c r="C5690">
        <v>20.531590000000001</v>
      </c>
      <c r="D5690">
        <v>66</v>
      </c>
      <c r="E5690">
        <v>0</v>
      </c>
      <c r="F5690">
        <v>0</v>
      </c>
      <c r="G5690">
        <v>7</v>
      </c>
      <c r="H5690" t="s">
        <v>13149</v>
      </c>
      <c r="I5690">
        <v>526.6875</v>
      </c>
      <c r="J5690" s="3">
        <f t="shared" si="88"/>
        <v>43746.939768425924</v>
      </c>
    </row>
    <row r="5691" spans="1:10" x14ac:dyDescent="0.25">
      <c r="A5691" s="1" t="s">
        <v>5690</v>
      </c>
      <c r="B5691">
        <v>393.75</v>
      </c>
      <c r="C5691">
        <v>20.531590000000001</v>
      </c>
      <c r="D5691">
        <v>65</v>
      </c>
      <c r="E5691">
        <v>0</v>
      </c>
      <c r="F5691">
        <v>0</v>
      </c>
      <c r="G5691">
        <v>6</v>
      </c>
      <c r="H5691" t="s">
        <v>13150</v>
      </c>
      <c r="I5691">
        <v>526.6875</v>
      </c>
      <c r="J5691" s="3">
        <f t="shared" si="88"/>
        <v>43746.939839988423</v>
      </c>
    </row>
    <row r="5692" spans="1:10" x14ac:dyDescent="0.25">
      <c r="A5692" s="1" t="s">
        <v>5691</v>
      </c>
      <c r="B5692">
        <v>393.75</v>
      </c>
      <c r="C5692">
        <v>20.478950000000001</v>
      </c>
      <c r="D5692">
        <v>66</v>
      </c>
      <c r="E5692">
        <v>0</v>
      </c>
      <c r="F5692">
        <v>0</v>
      </c>
      <c r="G5692">
        <v>17</v>
      </c>
      <c r="H5692" t="s">
        <v>13151</v>
      </c>
      <c r="I5692">
        <v>526.6875</v>
      </c>
      <c r="J5692" s="3">
        <f t="shared" si="88"/>
        <v>43746.939923206017</v>
      </c>
    </row>
    <row r="5693" spans="1:10" x14ac:dyDescent="0.25">
      <c r="A5693" s="1" t="s">
        <v>5692</v>
      </c>
      <c r="B5693">
        <v>393.75</v>
      </c>
      <c r="C5693">
        <v>20.478950000000001</v>
      </c>
      <c r="D5693">
        <v>66</v>
      </c>
      <c r="E5693">
        <v>0</v>
      </c>
      <c r="F5693">
        <v>0</v>
      </c>
      <c r="G5693">
        <v>4</v>
      </c>
      <c r="H5693" t="s">
        <v>13152</v>
      </c>
      <c r="I5693">
        <v>526.6875</v>
      </c>
      <c r="J5693" s="3">
        <f t="shared" si="88"/>
        <v>43746.939994826382</v>
      </c>
    </row>
    <row r="5694" spans="1:10" x14ac:dyDescent="0.25">
      <c r="A5694" s="1" t="s">
        <v>5693</v>
      </c>
      <c r="B5694">
        <v>393.75</v>
      </c>
      <c r="C5694">
        <v>20.531590000000001</v>
      </c>
      <c r="D5694">
        <v>65</v>
      </c>
      <c r="E5694">
        <v>0</v>
      </c>
      <c r="F5694">
        <v>0</v>
      </c>
      <c r="G5694">
        <v>3</v>
      </c>
      <c r="H5694" t="s">
        <v>13153</v>
      </c>
      <c r="I5694">
        <v>526.5</v>
      </c>
      <c r="J5694" s="3">
        <f t="shared" si="88"/>
        <v>43746.940092071753</v>
      </c>
    </row>
    <row r="5695" spans="1:10" x14ac:dyDescent="0.25">
      <c r="A5695" s="1" t="s">
        <v>5694</v>
      </c>
      <c r="B5695">
        <v>412.5</v>
      </c>
      <c r="C5695">
        <v>20.478950000000001</v>
      </c>
      <c r="D5695">
        <v>63</v>
      </c>
      <c r="E5695">
        <v>0</v>
      </c>
      <c r="F5695">
        <v>0</v>
      </c>
      <c r="G5695">
        <v>8</v>
      </c>
      <c r="H5695" t="s">
        <v>13154</v>
      </c>
      <c r="I5695">
        <v>532.3125</v>
      </c>
      <c r="J5695" s="3">
        <f t="shared" si="88"/>
        <v>43746.940174004623</v>
      </c>
    </row>
    <row r="5696" spans="1:10" x14ac:dyDescent="0.25">
      <c r="A5696" s="1" t="s">
        <v>5695</v>
      </c>
      <c r="B5696">
        <v>393.75</v>
      </c>
      <c r="C5696">
        <v>20.584240000000001</v>
      </c>
      <c r="D5696">
        <v>63</v>
      </c>
      <c r="E5696">
        <v>0</v>
      </c>
      <c r="F5696">
        <v>0</v>
      </c>
      <c r="G5696">
        <v>4</v>
      </c>
      <c r="H5696" t="s">
        <v>13155</v>
      </c>
      <c r="I5696">
        <v>526.6875</v>
      </c>
      <c r="J5696" s="3">
        <f t="shared" si="88"/>
        <v>43746.940245416663</v>
      </c>
    </row>
    <row r="5697" spans="1:10" x14ac:dyDescent="0.25">
      <c r="A5697" s="1" t="s">
        <v>5696</v>
      </c>
      <c r="B5697">
        <v>393.75</v>
      </c>
      <c r="C5697">
        <v>20.478950000000001</v>
      </c>
      <c r="D5697">
        <v>64</v>
      </c>
      <c r="E5697">
        <v>0</v>
      </c>
      <c r="F5697">
        <v>0</v>
      </c>
      <c r="G5697">
        <v>0</v>
      </c>
      <c r="H5697" t="s">
        <v>13156</v>
      </c>
      <c r="I5697">
        <v>526.6875</v>
      </c>
      <c r="J5697" s="3">
        <f t="shared" si="88"/>
        <v>43746.940317037035</v>
      </c>
    </row>
    <row r="5698" spans="1:10" x14ac:dyDescent="0.25">
      <c r="A5698" s="1" t="s">
        <v>5697</v>
      </c>
      <c r="B5698">
        <v>393.75</v>
      </c>
      <c r="C5698">
        <v>20.478950000000001</v>
      </c>
      <c r="D5698">
        <v>66</v>
      </c>
      <c r="E5698">
        <v>0</v>
      </c>
      <c r="F5698">
        <v>0</v>
      </c>
      <c r="G5698">
        <v>1</v>
      </c>
      <c r="H5698" t="s">
        <v>13157</v>
      </c>
      <c r="I5698">
        <v>526.6875</v>
      </c>
      <c r="J5698" s="3">
        <f t="shared" si="88"/>
        <v>43746.940416111109</v>
      </c>
    </row>
    <row r="5699" spans="1:10" x14ac:dyDescent="0.25">
      <c r="A5699" s="1" t="s">
        <v>5698</v>
      </c>
      <c r="B5699">
        <v>393.75</v>
      </c>
      <c r="C5699">
        <v>20.531590000000001</v>
      </c>
      <c r="D5699">
        <v>66</v>
      </c>
      <c r="E5699">
        <v>0</v>
      </c>
      <c r="F5699">
        <v>0</v>
      </c>
      <c r="G5699">
        <v>9</v>
      </c>
      <c r="H5699" t="s">
        <v>13158</v>
      </c>
      <c r="I5699">
        <v>526.5</v>
      </c>
      <c r="J5699" s="3">
        <f t="shared" ref="J5699:J5762" si="89">(H5699/86400000)+25569+(7/24)</f>
        <v>43746.940496041665</v>
      </c>
    </row>
    <row r="5700" spans="1:10" x14ac:dyDescent="0.25">
      <c r="A5700" s="1" t="s">
        <v>5699</v>
      </c>
      <c r="B5700">
        <v>415.625</v>
      </c>
      <c r="C5700">
        <v>20.478950000000001</v>
      </c>
      <c r="D5700">
        <v>67</v>
      </c>
      <c r="E5700">
        <v>0</v>
      </c>
      <c r="F5700">
        <v>0</v>
      </c>
      <c r="G5700">
        <v>6</v>
      </c>
      <c r="H5700" t="s">
        <v>13159</v>
      </c>
      <c r="I5700">
        <v>533.0625</v>
      </c>
      <c r="J5700" s="3">
        <f t="shared" si="89"/>
        <v>43746.940567673613</v>
      </c>
    </row>
    <row r="5701" spans="1:10" x14ac:dyDescent="0.25">
      <c r="A5701" s="1" t="s">
        <v>5700</v>
      </c>
      <c r="B5701">
        <v>393.75</v>
      </c>
      <c r="C5701">
        <v>20.478950000000001</v>
      </c>
      <c r="D5701">
        <v>67</v>
      </c>
      <c r="E5701">
        <v>0</v>
      </c>
      <c r="F5701">
        <v>0</v>
      </c>
      <c r="G5701">
        <v>12</v>
      </c>
      <c r="H5701" t="s">
        <v>13160</v>
      </c>
      <c r="I5701">
        <v>526.5</v>
      </c>
      <c r="J5701" s="3">
        <f t="shared" si="89"/>
        <v>43746.940639085646</v>
      </c>
    </row>
    <row r="5702" spans="1:10" x14ac:dyDescent="0.25">
      <c r="A5702" s="1" t="s">
        <v>5701</v>
      </c>
      <c r="B5702">
        <v>393.75</v>
      </c>
      <c r="C5702">
        <v>20.584240000000001</v>
      </c>
      <c r="D5702">
        <v>66</v>
      </c>
      <c r="E5702">
        <v>0</v>
      </c>
      <c r="F5702">
        <v>0</v>
      </c>
      <c r="G5702">
        <v>12</v>
      </c>
      <c r="H5702" t="s">
        <v>13161</v>
      </c>
      <c r="I5702">
        <v>526.6875</v>
      </c>
      <c r="J5702" s="3">
        <f t="shared" si="89"/>
        <v>43746.940722662031</v>
      </c>
    </row>
    <row r="5703" spans="1:10" x14ac:dyDescent="0.25">
      <c r="A5703" s="1" t="s">
        <v>5702</v>
      </c>
      <c r="B5703">
        <v>393.75</v>
      </c>
      <c r="C5703">
        <v>20.478950000000001</v>
      </c>
      <c r="D5703">
        <v>66</v>
      </c>
      <c r="E5703">
        <v>0</v>
      </c>
      <c r="F5703">
        <v>0</v>
      </c>
      <c r="G5703">
        <v>0</v>
      </c>
      <c r="H5703" t="s">
        <v>13162</v>
      </c>
      <c r="I5703">
        <v>526.6875</v>
      </c>
      <c r="J5703" s="3">
        <f t="shared" si="89"/>
        <v>43746.940794421294</v>
      </c>
    </row>
    <row r="5704" spans="1:10" x14ac:dyDescent="0.25">
      <c r="A5704" s="1" t="s">
        <v>5703</v>
      </c>
      <c r="B5704">
        <v>393.75</v>
      </c>
      <c r="C5704">
        <v>20.531590000000001</v>
      </c>
      <c r="D5704">
        <v>66</v>
      </c>
      <c r="E5704">
        <v>0</v>
      </c>
      <c r="F5704">
        <v>0</v>
      </c>
      <c r="G5704">
        <v>12</v>
      </c>
      <c r="H5704" t="s">
        <v>13163</v>
      </c>
      <c r="I5704">
        <v>526.6875</v>
      </c>
      <c r="J5704" s="3">
        <f t="shared" si="89"/>
        <v>43746.940865821758</v>
      </c>
    </row>
    <row r="5705" spans="1:10" x14ac:dyDescent="0.25">
      <c r="A5705" s="1" t="s">
        <v>5704</v>
      </c>
      <c r="B5705">
        <v>393.75</v>
      </c>
      <c r="C5705">
        <v>20.531590000000001</v>
      </c>
      <c r="D5705">
        <v>65</v>
      </c>
      <c r="E5705">
        <v>0</v>
      </c>
      <c r="F5705">
        <v>0</v>
      </c>
      <c r="G5705">
        <v>5</v>
      </c>
      <c r="H5705" t="s">
        <v>13164</v>
      </c>
      <c r="I5705">
        <v>526.6875</v>
      </c>
      <c r="J5705" s="3">
        <f t="shared" si="89"/>
        <v>43746.940949166667</v>
      </c>
    </row>
    <row r="5706" spans="1:10" x14ac:dyDescent="0.25">
      <c r="A5706" s="1" t="s">
        <v>5705</v>
      </c>
      <c r="B5706">
        <v>393.75</v>
      </c>
      <c r="C5706">
        <v>20.584240000000001</v>
      </c>
      <c r="D5706">
        <v>66</v>
      </c>
      <c r="E5706">
        <v>0</v>
      </c>
      <c r="F5706">
        <v>0</v>
      </c>
      <c r="G5706">
        <v>14</v>
      </c>
      <c r="H5706" t="s">
        <v>13165</v>
      </c>
      <c r="I5706">
        <v>526.6875</v>
      </c>
      <c r="J5706" s="3">
        <f t="shared" si="89"/>
        <v>43746.941020914346</v>
      </c>
    </row>
    <row r="5707" spans="1:10" x14ac:dyDescent="0.25">
      <c r="A5707" s="1" t="s">
        <v>5706</v>
      </c>
      <c r="B5707">
        <v>412.5</v>
      </c>
      <c r="C5707">
        <v>20.478950000000001</v>
      </c>
      <c r="D5707">
        <v>67</v>
      </c>
      <c r="E5707">
        <v>0</v>
      </c>
      <c r="F5707">
        <v>0</v>
      </c>
      <c r="G5707">
        <v>6</v>
      </c>
      <c r="H5707" t="s">
        <v>13166</v>
      </c>
      <c r="I5707">
        <v>532.125</v>
      </c>
      <c r="J5707" s="3">
        <f t="shared" si="89"/>
        <v>43746.941110520835</v>
      </c>
    </row>
    <row r="5708" spans="1:10" x14ac:dyDescent="0.25">
      <c r="A5708" s="1" t="s">
        <v>5707</v>
      </c>
      <c r="B5708">
        <v>393.75</v>
      </c>
      <c r="C5708">
        <v>20.478950000000001</v>
      </c>
      <c r="D5708">
        <v>64</v>
      </c>
      <c r="E5708">
        <v>0</v>
      </c>
      <c r="F5708">
        <v>0</v>
      </c>
      <c r="G5708">
        <v>9</v>
      </c>
      <c r="H5708" t="s">
        <v>13167</v>
      </c>
      <c r="I5708">
        <v>526.6875</v>
      </c>
      <c r="J5708" s="3">
        <f t="shared" si="89"/>
        <v>43746.941187939818</v>
      </c>
    </row>
    <row r="5709" spans="1:10" x14ac:dyDescent="0.25">
      <c r="A5709" s="1" t="s">
        <v>5708</v>
      </c>
      <c r="B5709">
        <v>393.75</v>
      </c>
      <c r="C5709">
        <v>20.478950000000001</v>
      </c>
      <c r="D5709">
        <v>64</v>
      </c>
      <c r="E5709">
        <v>0</v>
      </c>
      <c r="F5709">
        <v>0</v>
      </c>
      <c r="G5709">
        <v>0</v>
      </c>
      <c r="H5709" t="s">
        <v>13168</v>
      </c>
      <c r="I5709">
        <v>526.6875</v>
      </c>
      <c r="J5709" s="3">
        <f t="shared" si="89"/>
        <v>43746.941271412034</v>
      </c>
    </row>
    <row r="5710" spans="1:10" x14ac:dyDescent="0.25">
      <c r="A5710" s="1" t="s">
        <v>5709</v>
      </c>
      <c r="B5710">
        <v>393.75</v>
      </c>
      <c r="C5710">
        <v>20.478950000000001</v>
      </c>
      <c r="D5710">
        <v>64</v>
      </c>
      <c r="E5710">
        <v>0</v>
      </c>
      <c r="F5710">
        <v>0</v>
      </c>
      <c r="G5710">
        <v>6</v>
      </c>
      <c r="H5710" t="s">
        <v>13169</v>
      </c>
      <c r="I5710">
        <v>526.6875</v>
      </c>
      <c r="J5710" s="3">
        <f t="shared" si="89"/>
        <v>43746.941343043982</v>
      </c>
    </row>
    <row r="5711" spans="1:10" x14ac:dyDescent="0.25">
      <c r="A5711" s="1" t="s">
        <v>5710</v>
      </c>
      <c r="B5711">
        <v>393.75</v>
      </c>
      <c r="C5711">
        <v>20.478950000000001</v>
      </c>
      <c r="D5711">
        <v>64</v>
      </c>
      <c r="E5711">
        <v>0</v>
      </c>
      <c r="F5711">
        <v>0</v>
      </c>
      <c r="G5711">
        <v>10</v>
      </c>
      <c r="H5711" t="s">
        <v>13170</v>
      </c>
      <c r="I5711">
        <v>526.5</v>
      </c>
      <c r="J5711" s="3">
        <f t="shared" si="89"/>
        <v>43746.941426469908</v>
      </c>
    </row>
    <row r="5712" spans="1:10" x14ac:dyDescent="0.25">
      <c r="A5712" s="1" t="s">
        <v>5711</v>
      </c>
      <c r="B5712">
        <v>412.5</v>
      </c>
      <c r="C5712">
        <v>20.531590000000001</v>
      </c>
      <c r="D5712">
        <v>66</v>
      </c>
      <c r="E5712">
        <v>0</v>
      </c>
      <c r="F5712">
        <v>0</v>
      </c>
      <c r="G5712">
        <v>6</v>
      </c>
      <c r="H5712" t="s">
        <v>13171</v>
      </c>
      <c r="I5712">
        <v>532.5</v>
      </c>
      <c r="J5712" s="3">
        <f t="shared" si="89"/>
        <v>43746.941509918979</v>
      </c>
    </row>
    <row r="5713" spans="1:10" x14ac:dyDescent="0.25">
      <c r="A5713" s="1" t="s">
        <v>5712</v>
      </c>
      <c r="B5713">
        <v>393.75</v>
      </c>
      <c r="C5713">
        <v>20.531590000000001</v>
      </c>
      <c r="D5713">
        <v>66</v>
      </c>
      <c r="E5713">
        <v>0</v>
      </c>
      <c r="F5713">
        <v>0</v>
      </c>
      <c r="G5713">
        <v>5</v>
      </c>
      <c r="H5713" t="s">
        <v>13172</v>
      </c>
      <c r="I5713">
        <v>526.5</v>
      </c>
      <c r="J5713" s="3">
        <f t="shared" si="89"/>
        <v>43746.941617337965</v>
      </c>
    </row>
    <row r="5714" spans="1:10" x14ac:dyDescent="0.25">
      <c r="A5714" s="1" t="s">
        <v>5713</v>
      </c>
      <c r="B5714">
        <v>393.75</v>
      </c>
      <c r="C5714">
        <v>20.531590000000001</v>
      </c>
      <c r="D5714">
        <v>66</v>
      </c>
      <c r="E5714">
        <v>0</v>
      </c>
      <c r="F5714">
        <v>0</v>
      </c>
      <c r="G5714">
        <v>6</v>
      </c>
      <c r="H5714" t="s">
        <v>13173</v>
      </c>
      <c r="I5714">
        <v>526.6875</v>
      </c>
      <c r="J5714" s="3">
        <f t="shared" si="89"/>
        <v>43746.941701030089</v>
      </c>
    </row>
    <row r="5715" spans="1:10" x14ac:dyDescent="0.25">
      <c r="A5715" s="1" t="s">
        <v>5714</v>
      </c>
      <c r="B5715">
        <v>393.75</v>
      </c>
      <c r="C5715">
        <v>20.478950000000001</v>
      </c>
      <c r="D5715">
        <v>66</v>
      </c>
      <c r="E5715">
        <v>0</v>
      </c>
      <c r="F5715">
        <v>0</v>
      </c>
      <c r="G5715">
        <v>16</v>
      </c>
      <c r="H5715" t="s">
        <v>13174</v>
      </c>
      <c r="I5715">
        <v>526.5</v>
      </c>
      <c r="J5715" s="3">
        <f t="shared" si="89"/>
        <v>43746.941772314814</v>
      </c>
    </row>
    <row r="5716" spans="1:10" x14ac:dyDescent="0.25">
      <c r="A5716" s="1" t="s">
        <v>5715</v>
      </c>
      <c r="B5716">
        <v>393.75</v>
      </c>
      <c r="C5716">
        <v>20.478950000000001</v>
      </c>
      <c r="D5716">
        <v>67</v>
      </c>
      <c r="E5716">
        <v>0</v>
      </c>
      <c r="F5716">
        <v>0</v>
      </c>
      <c r="G5716">
        <v>20</v>
      </c>
      <c r="H5716" t="s">
        <v>13175</v>
      </c>
      <c r="I5716">
        <v>526.6875</v>
      </c>
      <c r="J5716" s="3">
        <f t="shared" si="89"/>
        <v>43746.941843958331</v>
      </c>
    </row>
    <row r="5717" spans="1:10" x14ac:dyDescent="0.25">
      <c r="A5717" s="1" t="s">
        <v>5716</v>
      </c>
      <c r="B5717">
        <v>393.75</v>
      </c>
      <c r="C5717">
        <v>20.478950000000001</v>
      </c>
      <c r="D5717">
        <v>67</v>
      </c>
      <c r="E5717">
        <v>0</v>
      </c>
      <c r="F5717">
        <v>0</v>
      </c>
      <c r="G5717">
        <v>7</v>
      </c>
      <c r="H5717" t="s">
        <v>13176</v>
      </c>
      <c r="I5717">
        <v>526.6875</v>
      </c>
      <c r="J5717" s="3">
        <f t="shared" si="89"/>
        <v>43746.941915370371</v>
      </c>
    </row>
    <row r="5718" spans="1:10" x14ac:dyDescent="0.25">
      <c r="A5718" s="1" t="s">
        <v>5717</v>
      </c>
      <c r="B5718">
        <v>393.75</v>
      </c>
      <c r="C5718">
        <v>20.531590000000001</v>
      </c>
      <c r="D5718">
        <v>66</v>
      </c>
      <c r="E5718">
        <v>0</v>
      </c>
      <c r="F5718">
        <v>0</v>
      </c>
      <c r="G5718">
        <v>7</v>
      </c>
      <c r="H5718" t="s">
        <v>13177</v>
      </c>
      <c r="I5718">
        <v>526.6875</v>
      </c>
      <c r="J5718" s="3">
        <f t="shared" si="89"/>
        <v>43746.941999050927</v>
      </c>
    </row>
    <row r="5719" spans="1:10" x14ac:dyDescent="0.25">
      <c r="A5719" s="1" t="s">
        <v>5718</v>
      </c>
      <c r="B5719">
        <v>393.75</v>
      </c>
      <c r="C5719">
        <v>20.531590000000001</v>
      </c>
      <c r="D5719">
        <v>66</v>
      </c>
      <c r="E5719">
        <v>0</v>
      </c>
      <c r="F5719">
        <v>0</v>
      </c>
      <c r="G5719">
        <v>11</v>
      </c>
      <c r="H5719" t="s">
        <v>13178</v>
      </c>
      <c r="I5719">
        <v>526.6875</v>
      </c>
      <c r="J5719" s="3">
        <f t="shared" si="89"/>
        <v>43746.942082488422</v>
      </c>
    </row>
    <row r="5720" spans="1:10" x14ac:dyDescent="0.25">
      <c r="A5720" s="1" t="s">
        <v>5719</v>
      </c>
      <c r="B5720">
        <v>393.75</v>
      </c>
      <c r="C5720">
        <v>20.531590000000001</v>
      </c>
      <c r="D5720">
        <v>62</v>
      </c>
      <c r="E5720">
        <v>0</v>
      </c>
      <c r="F5720">
        <v>0</v>
      </c>
      <c r="G5720">
        <v>12</v>
      </c>
      <c r="H5720" t="s">
        <v>13179</v>
      </c>
      <c r="I5720">
        <v>526.6875</v>
      </c>
      <c r="J5720" s="3">
        <f t="shared" si="89"/>
        <v>43746.9421540162</v>
      </c>
    </row>
    <row r="5721" spans="1:10" x14ac:dyDescent="0.25">
      <c r="A5721" s="1" t="s">
        <v>5720</v>
      </c>
      <c r="B5721">
        <v>393.75</v>
      </c>
      <c r="C5721">
        <v>20.478950000000001</v>
      </c>
      <c r="D5721">
        <v>64</v>
      </c>
      <c r="E5721">
        <v>0</v>
      </c>
      <c r="F5721">
        <v>0</v>
      </c>
      <c r="G5721">
        <v>8</v>
      </c>
      <c r="H5721" t="s">
        <v>13180</v>
      </c>
      <c r="I5721">
        <v>526.6875</v>
      </c>
      <c r="J5721" s="3">
        <f t="shared" si="89"/>
        <v>43746.942237604169</v>
      </c>
    </row>
    <row r="5722" spans="1:10" x14ac:dyDescent="0.25">
      <c r="A5722" s="1" t="s">
        <v>5721</v>
      </c>
      <c r="B5722">
        <v>393.75</v>
      </c>
      <c r="C5722">
        <v>20.531590000000001</v>
      </c>
      <c r="D5722">
        <v>64</v>
      </c>
      <c r="E5722">
        <v>0</v>
      </c>
      <c r="F5722">
        <v>0</v>
      </c>
      <c r="G5722">
        <v>13</v>
      </c>
      <c r="H5722" t="s">
        <v>13181</v>
      </c>
      <c r="I5722">
        <v>526.5</v>
      </c>
      <c r="J5722" s="3">
        <f t="shared" si="89"/>
        <v>43746.942309120372</v>
      </c>
    </row>
    <row r="5723" spans="1:10" x14ac:dyDescent="0.25">
      <c r="A5723" s="1" t="s">
        <v>5722</v>
      </c>
      <c r="B5723">
        <v>393.75</v>
      </c>
      <c r="C5723">
        <v>20.531590000000001</v>
      </c>
      <c r="D5723">
        <v>65</v>
      </c>
      <c r="E5723">
        <v>0</v>
      </c>
      <c r="F5723">
        <v>0</v>
      </c>
      <c r="G5723">
        <v>13</v>
      </c>
      <c r="H5723" t="s">
        <v>13182</v>
      </c>
      <c r="I5723">
        <v>526.6875</v>
      </c>
      <c r="J5723" s="3">
        <f t="shared" si="89"/>
        <v>43746.942380775457</v>
      </c>
    </row>
    <row r="5724" spans="1:10" x14ac:dyDescent="0.25">
      <c r="A5724" s="1" t="s">
        <v>5723</v>
      </c>
      <c r="B5724">
        <v>393.75</v>
      </c>
      <c r="C5724">
        <v>20.478950000000001</v>
      </c>
      <c r="D5724">
        <v>66</v>
      </c>
      <c r="E5724">
        <v>0</v>
      </c>
      <c r="F5724">
        <v>0</v>
      </c>
      <c r="G5724">
        <v>7</v>
      </c>
      <c r="H5724" t="s">
        <v>13183</v>
      </c>
      <c r="I5724">
        <v>526.6875</v>
      </c>
      <c r="J5724" s="3">
        <f t="shared" si="89"/>
        <v>43746.942463981475</v>
      </c>
    </row>
    <row r="5725" spans="1:10" x14ac:dyDescent="0.25">
      <c r="A5725" s="1" t="s">
        <v>5724</v>
      </c>
      <c r="B5725">
        <v>412.5</v>
      </c>
      <c r="C5725">
        <v>20.531590000000001</v>
      </c>
      <c r="D5725">
        <v>66</v>
      </c>
      <c r="E5725">
        <v>0</v>
      </c>
      <c r="F5725">
        <v>0</v>
      </c>
      <c r="G5725">
        <v>4</v>
      </c>
      <c r="H5725" t="s">
        <v>13184</v>
      </c>
      <c r="I5725">
        <v>532.3125</v>
      </c>
      <c r="J5725" s="3">
        <f t="shared" si="89"/>
        <v>43746.942550231477</v>
      </c>
    </row>
    <row r="5726" spans="1:10" x14ac:dyDescent="0.25">
      <c r="A5726" s="1" t="s">
        <v>5725</v>
      </c>
      <c r="B5726">
        <v>393.75</v>
      </c>
      <c r="C5726">
        <v>20.531590000000001</v>
      </c>
      <c r="D5726">
        <v>65</v>
      </c>
      <c r="E5726">
        <v>0</v>
      </c>
      <c r="F5726">
        <v>0</v>
      </c>
      <c r="G5726">
        <v>10</v>
      </c>
      <c r="H5726" t="s">
        <v>13185</v>
      </c>
      <c r="I5726">
        <v>526.6875</v>
      </c>
      <c r="J5726" s="3">
        <f t="shared" si="89"/>
        <v>43746.942631331018</v>
      </c>
    </row>
    <row r="5727" spans="1:10" x14ac:dyDescent="0.25">
      <c r="A5727" s="1" t="s">
        <v>5726</v>
      </c>
      <c r="B5727">
        <v>393.75</v>
      </c>
      <c r="C5727">
        <v>20.531590000000001</v>
      </c>
      <c r="D5727">
        <v>63</v>
      </c>
      <c r="E5727">
        <v>0</v>
      </c>
      <c r="F5727">
        <v>0</v>
      </c>
      <c r="G5727">
        <v>12</v>
      </c>
      <c r="H5727" t="s">
        <v>13186</v>
      </c>
      <c r="I5727">
        <v>526.6875</v>
      </c>
      <c r="J5727" s="3">
        <f t="shared" si="89"/>
        <v>43746.942715138888</v>
      </c>
    </row>
    <row r="5728" spans="1:10" x14ac:dyDescent="0.25">
      <c r="A5728" s="1" t="s">
        <v>5727</v>
      </c>
      <c r="B5728">
        <v>393.75</v>
      </c>
      <c r="C5728">
        <v>20.531590000000001</v>
      </c>
      <c r="D5728">
        <v>64</v>
      </c>
      <c r="E5728">
        <v>0</v>
      </c>
      <c r="F5728">
        <v>0</v>
      </c>
      <c r="G5728">
        <v>15</v>
      </c>
      <c r="H5728" t="s">
        <v>13187</v>
      </c>
      <c r="I5728">
        <v>526.6875</v>
      </c>
      <c r="J5728" s="3">
        <f t="shared" si="89"/>
        <v>43746.942798240743</v>
      </c>
    </row>
    <row r="5729" spans="1:10" x14ac:dyDescent="0.25">
      <c r="A5729" s="1" t="s">
        <v>5728</v>
      </c>
      <c r="B5729">
        <v>393.75</v>
      </c>
      <c r="C5729">
        <v>20.478950000000001</v>
      </c>
      <c r="D5729">
        <v>65</v>
      </c>
      <c r="E5729">
        <v>0</v>
      </c>
      <c r="F5729">
        <v>0</v>
      </c>
      <c r="G5729">
        <v>17</v>
      </c>
      <c r="H5729" t="s">
        <v>13188</v>
      </c>
      <c r="I5729">
        <v>526.6875</v>
      </c>
      <c r="J5729" s="3">
        <f t="shared" si="89"/>
        <v>43746.942869756946</v>
      </c>
    </row>
    <row r="5730" spans="1:10" x14ac:dyDescent="0.25">
      <c r="A5730" s="1" t="s">
        <v>5729</v>
      </c>
      <c r="B5730">
        <v>393.75</v>
      </c>
      <c r="C5730">
        <v>20.531590000000001</v>
      </c>
      <c r="D5730">
        <v>65</v>
      </c>
      <c r="E5730">
        <v>0</v>
      </c>
      <c r="F5730">
        <v>0</v>
      </c>
      <c r="G5730">
        <v>0</v>
      </c>
      <c r="H5730" t="s">
        <v>13189</v>
      </c>
      <c r="I5730">
        <v>526.5</v>
      </c>
      <c r="J5730" s="3">
        <f t="shared" si="89"/>
        <v>43746.942941168978</v>
      </c>
    </row>
    <row r="5731" spans="1:10" x14ac:dyDescent="0.25">
      <c r="A5731" s="1" t="s">
        <v>5730</v>
      </c>
      <c r="B5731">
        <v>412.5</v>
      </c>
      <c r="C5731">
        <v>20.478950000000001</v>
      </c>
      <c r="D5731">
        <v>65</v>
      </c>
      <c r="E5731">
        <v>0</v>
      </c>
      <c r="F5731">
        <v>0</v>
      </c>
      <c r="G5731">
        <v>14</v>
      </c>
      <c r="H5731" t="s">
        <v>13190</v>
      </c>
      <c r="I5731">
        <v>532.3125</v>
      </c>
      <c r="J5731" s="3">
        <f t="shared" si="89"/>
        <v>43746.943013009259</v>
      </c>
    </row>
    <row r="5732" spans="1:10" x14ac:dyDescent="0.25">
      <c r="A5732" s="1" t="s">
        <v>5731</v>
      </c>
      <c r="B5732">
        <v>393.75</v>
      </c>
      <c r="C5732">
        <v>20.531590000000001</v>
      </c>
      <c r="D5732">
        <v>64</v>
      </c>
      <c r="E5732">
        <v>0</v>
      </c>
      <c r="F5732">
        <v>0</v>
      </c>
      <c r="G5732">
        <v>8</v>
      </c>
      <c r="H5732" t="s">
        <v>13191</v>
      </c>
      <c r="I5732">
        <v>526.6875</v>
      </c>
      <c r="J5732" s="3">
        <f t="shared" si="89"/>
        <v>43746.943108368054</v>
      </c>
    </row>
    <row r="5733" spans="1:10" x14ac:dyDescent="0.25">
      <c r="A5733" s="1" t="s">
        <v>5732</v>
      </c>
      <c r="B5733">
        <v>393.75</v>
      </c>
      <c r="C5733">
        <v>20.531590000000001</v>
      </c>
      <c r="D5733">
        <v>64</v>
      </c>
      <c r="E5733">
        <v>0</v>
      </c>
      <c r="F5733">
        <v>0</v>
      </c>
      <c r="G5733">
        <v>11</v>
      </c>
      <c r="H5733" t="s">
        <v>13192</v>
      </c>
      <c r="I5733">
        <v>526.6875</v>
      </c>
      <c r="J5733" s="3">
        <f t="shared" si="89"/>
        <v>43746.943179884256</v>
      </c>
    </row>
    <row r="5734" spans="1:10" x14ac:dyDescent="0.25">
      <c r="A5734" s="1" t="s">
        <v>5733</v>
      </c>
      <c r="B5734">
        <v>393.75</v>
      </c>
      <c r="C5734">
        <v>20.531590000000001</v>
      </c>
      <c r="D5734">
        <v>70</v>
      </c>
      <c r="E5734">
        <v>0</v>
      </c>
      <c r="F5734">
        <v>0</v>
      </c>
      <c r="G5734">
        <v>2</v>
      </c>
      <c r="H5734" t="s">
        <v>13193</v>
      </c>
      <c r="I5734">
        <v>526.6875</v>
      </c>
      <c r="J5734" s="3">
        <f t="shared" si="89"/>
        <v>43746.943263356479</v>
      </c>
    </row>
    <row r="5735" spans="1:10" x14ac:dyDescent="0.25">
      <c r="A5735" s="1" t="s">
        <v>5734</v>
      </c>
      <c r="B5735">
        <v>393.75</v>
      </c>
      <c r="C5735">
        <v>20.584240000000001</v>
      </c>
      <c r="D5735">
        <v>70</v>
      </c>
      <c r="E5735">
        <v>0</v>
      </c>
      <c r="F5735">
        <v>0</v>
      </c>
      <c r="G5735">
        <v>2</v>
      </c>
      <c r="H5735" t="s">
        <v>13194</v>
      </c>
      <c r="I5735">
        <v>526.6875</v>
      </c>
      <c r="J5735" s="3">
        <f t="shared" si="89"/>
        <v>43746.943335127311</v>
      </c>
    </row>
    <row r="5736" spans="1:10" x14ac:dyDescent="0.25">
      <c r="A5736" s="1" t="s">
        <v>5735</v>
      </c>
      <c r="B5736">
        <v>393.75</v>
      </c>
      <c r="C5736">
        <v>20.584240000000001</v>
      </c>
      <c r="D5736">
        <v>69</v>
      </c>
      <c r="E5736">
        <v>0</v>
      </c>
      <c r="F5736">
        <v>0</v>
      </c>
      <c r="G5736">
        <v>5</v>
      </c>
      <c r="H5736" t="s">
        <v>13195</v>
      </c>
      <c r="I5736">
        <v>526.6875</v>
      </c>
      <c r="J5736" s="3">
        <f t="shared" si="89"/>
        <v>43746.943406527775</v>
      </c>
    </row>
    <row r="5737" spans="1:10" x14ac:dyDescent="0.25">
      <c r="A5737" s="1" t="s">
        <v>5736</v>
      </c>
      <c r="B5737">
        <v>425</v>
      </c>
      <c r="C5737">
        <v>20.531590000000001</v>
      </c>
      <c r="D5737">
        <v>69</v>
      </c>
      <c r="E5737">
        <v>0</v>
      </c>
      <c r="F5737">
        <v>0</v>
      </c>
      <c r="G5737">
        <v>6</v>
      </c>
      <c r="H5737" t="s">
        <v>13196</v>
      </c>
      <c r="I5737">
        <v>536.0625</v>
      </c>
      <c r="J5737" s="3">
        <f t="shared" si="89"/>
        <v>43746.943487048607</v>
      </c>
    </row>
    <row r="5738" spans="1:10" x14ac:dyDescent="0.25">
      <c r="A5738" s="1" t="s">
        <v>5737</v>
      </c>
      <c r="B5738">
        <v>393.75</v>
      </c>
      <c r="C5738">
        <v>20.531590000000001</v>
      </c>
      <c r="D5738">
        <v>69</v>
      </c>
      <c r="E5738">
        <v>0</v>
      </c>
      <c r="F5738">
        <v>0</v>
      </c>
      <c r="G5738">
        <v>9</v>
      </c>
      <c r="H5738" t="s">
        <v>13197</v>
      </c>
      <c r="I5738">
        <v>526.6875</v>
      </c>
      <c r="J5738" s="3">
        <f t="shared" si="89"/>
        <v>43746.943561504631</v>
      </c>
    </row>
    <row r="5739" spans="1:10" x14ac:dyDescent="0.25">
      <c r="A5739" s="1" t="s">
        <v>5738</v>
      </c>
      <c r="B5739">
        <v>393.75</v>
      </c>
      <c r="C5739">
        <v>20.531590000000001</v>
      </c>
      <c r="D5739">
        <v>69</v>
      </c>
      <c r="E5739">
        <v>0</v>
      </c>
      <c r="F5739">
        <v>0</v>
      </c>
      <c r="G5739">
        <v>11</v>
      </c>
      <c r="H5739" t="s">
        <v>13198</v>
      </c>
      <c r="I5739">
        <v>526.6875</v>
      </c>
      <c r="J5739" s="3">
        <f t="shared" si="89"/>
        <v>43746.943644942126</v>
      </c>
    </row>
    <row r="5740" spans="1:10" x14ac:dyDescent="0.25">
      <c r="A5740" s="1" t="s">
        <v>5739</v>
      </c>
      <c r="B5740">
        <v>393.75</v>
      </c>
      <c r="C5740">
        <v>20.478950000000001</v>
      </c>
      <c r="D5740">
        <v>68</v>
      </c>
      <c r="E5740">
        <v>0</v>
      </c>
      <c r="F5740">
        <v>0</v>
      </c>
      <c r="G5740">
        <v>5</v>
      </c>
      <c r="H5740" t="s">
        <v>13199</v>
      </c>
      <c r="I5740">
        <v>526.6875</v>
      </c>
      <c r="J5740" s="3">
        <f t="shared" si="89"/>
        <v>43746.943716597219</v>
      </c>
    </row>
    <row r="5741" spans="1:10" x14ac:dyDescent="0.25">
      <c r="A5741" s="1" t="s">
        <v>5740</v>
      </c>
      <c r="B5741">
        <v>393.75</v>
      </c>
      <c r="C5741">
        <v>20.531590000000001</v>
      </c>
      <c r="D5741">
        <v>71</v>
      </c>
      <c r="E5741">
        <v>0</v>
      </c>
      <c r="F5741">
        <v>0</v>
      </c>
      <c r="G5741">
        <v>0</v>
      </c>
      <c r="H5741" t="s">
        <v>13200</v>
      </c>
      <c r="I5741">
        <v>526.6875</v>
      </c>
      <c r="J5741" s="3">
        <f t="shared" si="89"/>
        <v>43746.943810902776</v>
      </c>
    </row>
    <row r="5742" spans="1:10" x14ac:dyDescent="0.25">
      <c r="A5742" s="1" t="s">
        <v>5741</v>
      </c>
      <c r="B5742">
        <v>421.875</v>
      </c>
      <c r="C5742">
        <v>20.531590000000001</v>
      </c>
      <c r="D5742">
        <v>70</v>
      </c>
      <c r="E5742">
        <v>0</v>
      </c>
      <c r="F5742">
        <v>0</v>
      </c>
      <c r="G5742">
        <v>15</v>
      </c>
      <c r="H5742" t="s">
        <v>13201</v>
      </c>
      <c r="I5742">
        <v>535.3125</v>
      </c>
      <c r="J5742" s="3">
        <f t="shared" si="89"/>
        <v>43746.943883599532</v>
      </c>
    </row>
    <row r="5743" spans="1:10" x14ac:dyDescent="0.25">
      <c r="A5743" s="1" t="s">
        <v>5742</v>
      </c>
      <c r="B5743">
        <v>393.75</v>
      </c>
      <c r="C5743">
        <v>20.478950000000001</v>
      </c>
      <c r="D5743">
        <v>70</v>
      </c>
      <c r="E5743">
        <v>0</v>
      </c>
      <c r="F5743">
        <v>0</v>
      </c>
      <c r="G5743">
        <v>9</v>
      </c>
      <c r="H5743" t="s">
        <v>13202</v>
      </c>
      <c r="I5743">
        <v>526.6875</v>
      </c>
      <c r="J5743" s="3">
        <f t="shared" si="89"/>
        <v>43746.943954907409</v>
      </c>
    </row>
    <row r="5744" spans="1:10" x14ac:dyDescent="0.25">
      <c r="A5744" s="1" t="s">
        <v>5743</v>
      </c>
      <c r="B5744">
        <v>393.75</v>
      </c>
      <c r="C5744">
        <v>20.478950000000001</v>
      </c>
      <c r="D5744">
        <v>70</v>
      </c>
      <c r="E5744">
        <v>0</v>
      </c>
      <c r="F5744">
        <v>0</v>
      </c>
      <c r="G5744">
        <v>7</v>
      </c>
      <c r="H5744" t="s">
        <v>13203</v>
      </c>
      <c r="I5744">
        <v>526.6875</v>
      </c>
      <c r="J5744" s="3">
        <f t="shared" si="89"/>
        <v>43746.944026990743</v>
      </c>
    </row>
    <row r="5745" spans="1:10" x14ac:dyDescent="0.25">
      <c r="A5745" s="1" t="s">
        <v>5744</v>
      </c>
      <c r="B5745">
        <v>393.75</v>
      </c>
      <c r="C5745">
        <v>20.478950000000001</v>
      </c>
      <c r="D5745">
        <v>69</v>
      </c>
      <c r="E5745">
        <v>0</v>
      </c>
      <c r="F5745">
        <v>0</v>
      </c>
      <c r="G5745">
        <v>4</v>
      </c>
      <c r="H5745" t="s">
        <v>13204</v>
      </c>
      <c r="I5745">
        <v>526.5</v>
      </c>
      <c r="J5745" s="3">
        <f t="shared" si="89"/>
        <v>43746.944110231481</v>
      </c>
    </row>
    <row r="5746" spans="1:10" x14ac:dyDescent="0.25">
      <c r="A5746" s="1" t="s">
        <v>5745</v>
      </c>
      <c r="B5746">
        <v>393.75</v>
      </c>
      <c r="C5746">
        <v>20.531590000000001</v>
      </c>
      <c r="D5746">
        <v>68</v>
      </c>
      <c r="E5746">
        <v>0</v>
      </c>
      <c r="F5746">
        <v>0</v>
      </c>
      <c r="G5746">
        <v>0</v>
      </c>
      <c r="H5746" t="s">
        <v>13205</v>
      </c>
      <c r="I5746">
        <v>526.6875</v>
      </c>
      <c r="J5746" s="3">
        <f t="shared" si="89"/>
        <v>43746.944181747684</v>
      </c>
    </row>
    <row r="5747" spans="1:10" x14ac:dyDescent="0.25">
      <c r="A5747" s="1" t="s">
        <v>5746</v>
      </c>
      <c r="B5747">
        <v>393.75</v>
      </c>
      <c r="C5747">
        <v>20.531590000000001</v>
      </c>
      <c r="D5747">
        <v>69</v>
      </c>
      <c r="E5747">
        <v>0</v>
      </c>
      <c r="F5747">
        <v>0</v>
      </c>
      <c r="G5747">
        <v>7</v>
      </c>
      <c r="H5747" t="s">
        <v>13206</v>
      </c>
      <c r="I5747">
        <v>526.6875</v>
      </c>
      <c r="J5747" s="3">
        <f t="shared" si="89"/>
        <v>43746.944277118055</v>
      </c>
    </row>
    <row r="5748" spans="1:10" x14ac:dyDescent="0.25">
      <c r="A5748" s="1" t="s">
        <v>5747</v>
      </c>
      <c r="B5748">
        <v>412.5</v>
      </c>
      <c r="C5748">
        <v>20.531590000000001</v>
      </c>
      <c r="D5748">
        <v>69</v>
      </c>
      <c r="E5748">
        <v>0</v>
      </c>
      <c r="F5748">
        <v>0</v>
      </c>
      <c r="G5748">
        <v>3</v>
      </c>
      <c r="H5748" t="s">
        <v>13207</v>
      </c>
      <c r="I5748">
        <v>532.6875</v>
      </c>
      <c r="J5748" s="3">
        <f t="shared" si="89"/>
        <v>43746.944348530094</v>
      </c>
    </row>
    <row r="5749" spans="1:10" x14ac:dyDescent="0.25">
      <c r="A5749" s="1" t="s">
        <v>5748</v>
      </c>
      <c r="B5749">
        <v>393.75</v>
      </c>
      <c r="C5749">
        <v>20.531590000000001</v>
      </c>
      <c r="D5749">
        <v>67</v>
      </c>
      <c r="E5749">
        <v>0</v>
      </c>
      <c r="F5749">
        <v>0</v>
      </c>
      <c r="G5749">
        <v>10</v>
      </c>
      <c r="H5749" t="s">
        <v>13208</v>
      </c>
      <c r="I5749">
        <v>526.6875</v>
      </c>
      <c r="J5749" s="3">
        <f t="shared" si="89"/>
        <v>43746.94442028935</v>
      </c>
    </row>
    <row r="5750" spans="1:10" x14ac:dyDescent="0.25">
      <c r="A5750" s="1" t="s">
        <v>5749</v>
      </c>
      <c r="B5750">
        <v>393.75</v>
      </c>
      <c r="C5750">
        <v>20.531590000000001</v>
      </c>
      <c r="D5750">
        <v>66</v>
      </c>
      <c r="E5750">
        <v>0</v>
      </c>
      <c r="F5750">
        <v>0</v>
      </c>
      <c r="G5750">
        <v>7</v>
      </c>
      <c r="H5750" t="s">
        <v>13209</v>
      </c>
      <c r="I5750">
        <v>526.6875</v>
      </c>
      <c r="J5750" s="3">
        <f t="shared" si="89"/>
        <v>43746.944491944443</v>
      </c>
    </row>
    <row r="5751" spans="1:10" x14ac:dyDescent="0.25">
      <c r="A5751" s="1" t="s">
        <v>5750</v>
      </c>
      <c r="B5751">
        <v>393.75</v>
      </c>
      <c r="C5751">
        <v>20.531590000000001</v>
      </c>
      <c r="D5751">
        <v>66</v>
      </c>
      <c r="E5751">
        <v>0</v>
      </c>
      <c r="F5751">
        <v>0</v>
      </c>
      <c r="G5751">
        <v>9</v>
      </c>
      <c r="H5751" t="s">
        <v>13210</v>
      </c>
      <c r="I5751">
        <v>526.6875</v>
      </c>
      <c r="J5751" s="3">
        <f t="shared" si="89"/>
        <v>43746.944563449077</v>
      </c>
    </row>
    <row r="5752" spans="1:10" x14ac:dyDescent="0.25">
      <c r="A5752" s="1" t="s">
        <v>5751</v>
      </c>
      <c r="B5752">
        <v>393.75</v>
      </c>
      <c r="C5752">
        <v>20.531590000000001</v>
      </c>
      <c r="D5752">
        <v>67</v>
      </c>
      <c r="E5752">
        <v>0</v>
      </c>
      <c r="F5752">
        <v>0</v>
      </c>
      <c r="G5752">
        <v>8</v>
      </c>
      <c r="H5752" t="s">
        <v>13211</v>
      </c>
      <c r="I5752">
        <v>526.5</v>
      </c>
      <c r="J5752" s="3">
        <f t="shared" si="89"/>
        <v>43746.944634988424</v>
      </c>
    </row>
    <row r="5753" spans="1:10" x14ac:dyDescent="0.25">
      <c r="A5753" s="1" t="s">
        <v>5752</v>
      </c>
      <c r="B5753">
        <v>393.75</v>
      </c>
      <c r="C5753">
        <v>20.531590000000001</v>
      </c>
      <c r="D5753">
        <v>66</v>
      </c>
      <c r="E5753">
        <v>0</v>
      </c>
      <c r="F5753">
        <v>0</v>
      </c>
      <c r="G5753">
        <v>14</v>
      </c>
      <c r="H5753" t="s">
        <v>13212</v>
      </c>
      <c r="I5753">
        <v>526.6875</v>
      </c>
      <c r="J5753" s="3">
        <f t="shared" si="89"/>
        <v>43746.944706643517</v>
      </c>
    </row>
    <row r="5754" spans="1:10" x14ac:dyDescent="0.25">
      <c r="A5754" s="1" t="s">
        <v>5753</v>
      </c>
      <c r="B5754">
        <v>393.75</v>
      </c>
      <c r="C5754">
        <v>20.478950000000001</v>
      </c>
      <c r="D5754">
        <v>68</v>
      </c>
      <c r="E5754">
        <v>0</v>
      </c>
      <c r="F5754">
        <v>0</v>
      </c>
      <c r="G5754">
        <v>13</v>
      </c>
      <c r="H5754" t="s">
        <v>13213</v>
      </c>
      <c r="I5754">
        <v>526.6875</v>
      </c>
      <c r="J5754" s="3">
        <f t="shared" si="89"/>
        <v>43746.944789849535</v>
      </c>
    </row>
    <row r="5755" spans="1:10" x14ac:dyDescent="0.25">
      <c r="A5755" s="1" t="s">
        <v>5754</v>
      </c>
      <c r="B5755">
        <v>393.75</v>
      </c>
      <c r="C5755">
        <v>20.584240000000001</v>
      </c>
      <c r="D5755">
        <v>65</v>
      </c>
      <c r="E5755">
        <v>0</v>
      </c>
      <c r="F5755">
        <v>0</v>
      </c>
      <c r="G5755">
        <v>4</v>
      </c>
      <c r="H5755" t="s">
        <v>13214</v>
      </c>
      <c r="I5755">
        <v>526.5</v>
      </c>
      <c r="J5755" s="3">
        <f t="shared" si="89"/>
        <v>43746.944861608798</v>
      </c>
    </row>
    <row r="5756" spans="1:10" x14ac:dyDescent="0.25">
      <c r="A5756" s="1" t="s">
        <v>5755</v>
      </c>
      <c r="B5756">
        <v>393.75</v>
      </c>
      <c r="C5756">
        <v>20.531590000000001</v>
      </c>
      <c r="D5756">
        <v>70</v>
      </c>
      <c r="E5756">
        <v>0</v>
      </c>
      <c r="F5756">
        <v>0</v>
      </c>
      <c r="G5756">
        <v>5</v>
      </c>
      <c r="H5756" t="s">
        <v>13215</v>
      </c>
      <c r="I5756">
        <v>526.6875</v>
      </c>
      <c r="J5756" s="3">
        <f t="shared" si="89"/>
        <v>43746.944945162038</v>
      </c>
    </row>
    <row r="5757" spans="1:10" x14ac:dyDescent="0.25">
      <c r="A5757" s="1" t="s">
        <v>5756</v>
      </c>
      <c r="B5757">
        <v>393.75</v>
      </c>
      <c r="C5757">
        <v>20.531590000000001</v>
      </c>
      <c r="D5757">
        <v>69</v>
      </c>
      <c r="E5757">
        <v>0</v>
      </c>
      <c r="F5757">
        <v>0</v>
      </c>
      <c r="G5757">
        <v>10</v>
      </c>
      <c r="H5757" t="s">
        <v>13216</v>
      </c>
      <c r="I5757">
        <v>526.5</v>
      </c>
      <c r="J5757" s="3">
        <f t="shared" si="89"/>
        <v>43746.94501668981</v>
      </c>
    </row>
    <row r="5758" spans="1:10" x14ac:dyDescent="0.25">
      <c r="A5758" s="1" t="s">
        <v>5757</v>
      </c>
      <c r="B5758">
        <v>393.75</v>
      </c>
      <c r="C5758">
        <v>20.531590000000001</v>
      </c>
      <c r="D5758">
        <v>68</v>
      </c>
      <c r="E5758">
        <v>0</v>
      </c>
      <c r="F5758">
        <v>0</v>
      </c>
      <c r="G5758">
        <v>16</v>
      </c>
      <c r="H5758" t="s">
        <v>13217</v>
      </c>
      <c r="I5758">
        <v>526.6875</v>
      </c>
      <c r="J5758" s="3">
        <f t="shared" si="89"/>
        <v>43746.94508824074</v>
      </c>
    </row>
    <row r="5759" spans="1:10" x14ac:dyDescent="0.25">
      <c r="A5759" s="1" t="s">
        <v>5758</v>
      </c>
      <c r="B5759">
        <v>393.75</v>
      </c>
      <c r="C5759">
        <v>20.478950000000001</v>
      </c>
      <c r="D5759">
        <v>68</v>
      </c>
      <c r="E5759">
        <v>0</v>
      </c>
      <c r="F5759">
        <v>0</v>
      </c>
      <c r="G5759">
        <v>10</v>
      </c>
      <c r="H5759" t="s">
        <v>13218</v>
      </c>
      <c r="I5759">
        <v>526.6875</v>
      </c>
      <c r="J5759" s="3">
        <f t="shared" si="89"/>
        <v>43746.945171458334</v>
      </c>
    </row>
    <row r="5760" spans="1:10" x14ac:dyDescent="0.25">
      <c r="A5760" s="1" t="s">
        <v>5759</v>
      </c>
      <c r="B5760">
        <v>393.75</v>
      </c>
      <c r="C5760">
        <v>20.478950000000001</v>
      </c>
      <c r="D5760">
        <v>67</v>
      </c>
      <c r="E5760">
        <v>0</v>
      </c>
      <c r="F5760">
        <v>0</v>
      </c>
      <c r="G5760">
        <v>5</v>
      </c>
      <c r="H5760" t="s">
        <v>13219</v>
      </c>
      <c r="I5760">
        <v>526.6875</v>
      </c>
      <c r="J5760" s="3">
        <f t="shared" si="89"/>
        <v>43746.945243321759</v>
      </c>
    </row>
    <row r="5761" spans="1:10" x14ac:dyDescent="0.25">
      <c r="A5761" s="1" t="s">
        <v>5760</v>
      </c>
      <c r="B5761">
        <v>393.75</v>
      </c>
      <c r="C5761">
        <v>20.478950000000001</v>
      </c>
      <c r="D5761">
        <v>69</v>
      </c>
      <c r="E5761">
        <v>0</v>
      </c>
      <c r="F5761">
        <v>0</v>
      </c>
      <c r="G5761">
        <v>8</v>
      </c>
      <c r="H5761" t="s">
        <v>13220</v>
      </c>
      <c r="I5761">
        <v>526.5</v>
      </c>
      <c r="J5761" s="3">
        <f t="shared" si="89"/>
        <v>43746.945315092591</v>
      </c>
    </row>
    <row r="5762" spans="1:10" x14ac:dyDescent="0.25">
      <c r="A5762" s="1" t="s">
        <v>5761</v>
      </c>
      <c r="B5762">
        <v>393.75</v>
      </c>
      <c r="C5762">
        <v>20.531590000000001</v>
      </c>
      <c r="D5762">
        <v>69</v>
      </c>
      <c r="E5762">
        <v>0</v>
      </c>
      <c r="F5762">
        <v>0</v>
      </c>
      <c r="G5762">
        <v>2</v>
      </c>
      <c r="H5762" t="s">
        <v>13221</v>
      </c>
      <c r="I5762">
        <v>526.5</v>
      </c>
      <c r="J5762" s="3">
        <f t="shared" si="89"/>
        <v>43746.945386134255</v>
      </c>
    </row>
    <row r="5763" spans="1:10" x14ac:dyDescent="0.25">
      <c r="A5763" s="1" t="s">
        <v>5762</v>
      </c>
      <c r="B5763">
        <v>412.5</v>
      </c>
      <c r="C5763">
        <v>20.584240000000001</v>
      </c>
      <c r="D5763">
        <v>69</v>
      </c>
      <c r="E5763">
        <v>0</v>
      </c>
      <c r="F5763">
        <v>0</v>
      </c>
      <c r="G5763">
        <v>4</v>
      </c>
      <c r="H5763" t="s">
        <v>13222</v>
      </c>
      <c r="I5763">
        <v>532.5</v>
      </c>
      <c r="J5763" s="3">
        <f t="shared" ref="J5763:J5826" si="90">(H5763/86400000)+25569+(7/24)</f>
        <v>43746.945458020833</v>
      </c>
    </row>
    <row r="5764" spans="1:10" x14ac:dyDescent="0.25">
      <c r="A5764" s="1" t="s">
        <v>5763</v>
      </c>
      <c r="B5764">
        <v>393.75</v>
      </c>
      <c r="C5764">
        <v>20.531590000000001</v>
      </c>
      <c r="D5764">
        <v>69</v>
      </c>
      <c r="E5764">
        <v>0</v>
      </c>
      <c r="F5764">
        <v>0</v>
      </c>
      <c r="G5764">
        <v>6</v>
      </c>
      <c r="H5764" t="s">
        <v>13223</v>
      </c>
      <c r="I5764">
        <v>526.5</v>
      </c>
      <c r="J5764" s="3">
        <f t="shared" si="90"/>
        <v>43746.945541701389</v>
      </c>
    </row>
    <row r="5765" spans="1:10" x14ac:dyDescent="0.25">
      <c r="A5765" s="1" t="s">
        <v>5764</v>
      </c>
      <c r="B5765">
        <v>393.75</v>
      </c>
      <c r="C5765">
        <v>20.531590000000001</v>
      </c>
      <c r="D5765">
        <v>69</v>
      </c>
      <c r="E5765">
        <v>0</v>
      </c>
      <c r="F5765">
        <v>0</v>
      </c>
      <c r="G5765">
        <v>10</v>
      </c>
      <c r="H5765" t="s">
        <v>13224</v>
      </c>
      <c r="I5765">
        <v>526.6875</v>
      </c>
      <c r="J5765" s="3">
        <f t="shared" si="90"/>
        <v>43746.945625104163</v>
      </c>
    </row>
    <row r="5766" spans="1:10" x14ac:dyDescent="0.25">
      <c r="A5766" s="1" t="s">
        <v>5765</v>
      </c>
      <c r="B5766">
        <v>393.75</v>
      </c>
      <c r="C5766">
        <v>20.531590000000001</v>
      </c>
      <c r="D5766">
        <v>69</v>
      </c>
      <c r="E5766">
        <v>0</v>
      </c>
      <c r="F5766">
        <v>0</v>
      </c>
      <c r="G5766">
        <v>10</v>
      </c>
      <c r="H5766" t="s">
        <v>13225</v>
      </c>
      <c r="I5766">
        <v>526.6875</v>
      </c>
      <c r="J5766" s="3">
        <f t="shared" si="90"/>
        <v>43746.945708344902</v>
      </c>
    </row>
    <row r="5767" spans="1:10" x14ac:dyDescent="0.25">
      <c r="A5767" s="1" t="s">
        <v>5766</v>
      </c>
      <c r="B5767">
        <v>393.75</v>
      </c>
      <c r="C5767">
        <v>20.531590000000001</v>
      </c>
      <c r="D5767">
        <v>69</v>
      </c>
      <c r="E5767">
        <v>0</v>
      </c>
      <c r="F5767">
        <v>0</v>
      </c>
      <c r="G5767">
        <v>10</v>
      </c>
      <c r="H5767" t="s">
        <v>13226</v>
      </c>
      <c r="I5767">
        <v>526.6875</v>
      </c>
      <c r="J5767" s="3">
        <f t="shared" si="90"/>
        <v>43746.945780648144</v>
      </c>
    </row>
    <row r="5768" spans="1:10" x14ac:dyDescent="0.25">
      <c r="A5768" s="1" t="s">
        <v>5767</v>
      </c>
      <c r="B5768">
        <v>393.75</v>
      </c>
      <c r="C5768">
        <v>20.478950000000001</v>
      </c>
      <c r="D5768">
        <v>67</v>
      </c>
      <c r="E5768">
        <v>0</v>
      </c>
      <c r="F5768">
        <v>0</v>
      </c>
      <c r="G5768">
        <v>10</v>
      </c>
      <c r="H5768" t="s">
        <v>13227</v>
      </c>
      <c r="I5768">
        <v>526.5</v>
      </c>
      <c r="J5768" s="3">
        <f t="shared" si="90"/>
        <v>43746.945863576388</v>
      </c>
    </row>
    <row r="5769" spans="1:10" x14ac:dyDescent="0.25">
      <c r="A5769" s="1" t="s">
        <v>5768</v>
      </c>
      <c r="B5769">
        <v>393.75</v>
      </c>
      <c r="C5769">
        <v>20.584240000000001</v>
      </c>
      <c r="D5769">
        <v>67</v>
      </c>
      <c r="E5769">
        <v>0</v>
      </c>
      <c r="F5769">
        <v>0</v>
      </c>
      <c r="G5769">
        <v>12</v>
      </c>
      <c r="H5769" t="s">
        <v>13228</v>
      </c>
      <c r="I5769">
        <v>526.6875</v>
      </c>
      <c r="J5769" s="3">
        <f t="shared" si="90"/>
        <v>43746.94593519676</v>
      </c>
    </row>
    <row r="5770" spans="1:10" x14ac:dyDescent="0.25">
      <c r="A5770" s="1" t="s">
        <v>5769</v>
      </c>
      <c r="B5770">
        <v>393.75</v>
      </c>
      <c r="C5770">
        <v>20.531590000000001</v>
      </c>
      <c r="D5770">
        <v>70</v>
      </c>
      <c r="E5770">
        <v>0</v>
      </c>
      <c r="F5770">
        <v>0</v>
      </c>
      <c r="G5770">
        <v>17</v>
      </c>
      <c r="H5770" t="s">
        <v>13229</v>
      </c>
      <c r="I5770">
        <v>526.6875</v>
      </c>
      <c r="J5770" s="3">
        <f t="shared" si="90"/>
        <v>43746.946006747683</v>
      </c>
    </row>
    <row r="5771" spans="1:10" x14ac:dyDescent="0.25">
      <c r="A5771" s="1" t="s">
        <v>5770</v>
      </c>
      <c r="B5771">
        <v>393.75</v>
      </c>
      <c r="C5771">
        <v>20.531590000000001</v>
      </c>
      <c r="D5771">
        <v>71</v>
      </c>
      <c r="E5771">
        <v>0</v>
      </c>
      <c r="F5771">
        <v>0</v>
      </c>
      <c r="G5771">
        <v>15</v>
      </c>
      <c r="H5771" t="s">
        <v>13230</v>
      </c>
      <c r="I5771">
        <v>526.5</v>
      </c>
      <c r="J5771" s="3">
        <f t="shared" si="90"/>
        <v>43746.946089942132</v>
      </c>
    </row>
    <row r="5772" spans="1:10" x14ac:dyDescent="0.25">
      <c r="A5772" s="1" t="s">
        <v>5771</v>
      </c>
      <c r="B5772">
        <v>393.75</v>
      </c>
      <c r="C5772">
        <v>20.478950000000001</v>
      </c>
      <c r="D5772">
        <v>68</v>
      </c>
      <c r="E5772">
        <v>0</v>
      </c>
      <c r="F5772">
        <v>0</v>
      </c>
      <c r="G5772">
        <v>12</v>
      </c>
      <c r="H5772" t="s">
        <v>13231</v>
      </c>
      <c r="I5772">
        <v>526.6875</v>
      </c>
      <c r="J5772" s="3">
        <f t="shared" si="90"/>
        <v>43746.946161840278</v>
      </c>
    </row>
    <row r="5773" spans="1:10" x14ac:dyDescent="0.25">
      <c r="A5773" s="1" t="s">
        <v>5772</v>
      </c>
      <c r="B5773">
        <v>393.75</v>
      </c>
      <c r="C5773">
        <v>20.531590000000001</v>
      </c>
      <c r="D5773">
        <v>68</v>
      </c>
      <c r="E5773">
        <v>0</v>
      </c>
      <c r="F5773">
        <v>0</v>
      </c>
      <c r="G5773">
        <v>16</v>
      </c>
      <c r="H5773" t="s">
        <v>13232</v>
      </c>
      <c r="I5773">
        <v>526.6875</v>
      </c>
      <c r="J5773" s="3">
        <f t="shared" si="90"/>
        <v>43746.946245393519</v>
      </c>
    </row>
    <row r="5774" spans="1:10" x14ac:dyDescent="0.25">
      <c r="A5774" s="1" t="s">
        <v>5773</v>
      </c>
      <c r="B5774">
        <v>393.75</v>
      </c>
      <c r="C5774">
        <v>20.584240000000001</v>
      </c>
      <c r="D5774">
        <v>68</v>
      </c>
      <c r="E5774">
        <v>0</v>
      </c>
      <c r="F5774">
        <v>0</v>
      </c>
      <c r="G5774">
        <v>5</v>
      </c>
      <c r="H5774" t="s">
        <v>13233</v>
      </c>
      <c r="I5774">
        <v>526.6875</v>
      </c>
      <c r="J5774" s="3">
        <f t="shared" si="90"/>
        <v>43746.946316909722</v>
      </c>
    </row>
    <row r="5775" spans="1:10" x14ac:dyDescent="0.25">
      <c r="A5775" s="1" t="s">
        <v>5774</v>
      </c>
      <c r="B5775">
        <v>393.75</v>
      </c>
      <c r="C5775">
        <v>20.531590000000001</v>
      </c>
      <c r="D5775">
        <v>69</v>
      </c>
      <c r="E5775">
        <v>0</v>
      </c>
      <c r="F5775">
        <v>0</v>
      </c>
      <c r="G5775">
        <v>8</v>
      </c>
      <c r="H5775" t="s">
        <v>13234</v>
      </c>
      <c r="I5775">
        <v>526.6875</v>
      </c>
      <c r="J5775" s="3">
        <f t="shared" si="90"/>
        <v>43746.946400358793</v>
      </c>
    </row>
    <row r="5776" spans="1:10" x14ac:dyDescent="0.25">
      <c r="A5776" s="1" t="s">
        <v>5775</v>
      </c>
      <c r="B5776">
        <v>393.75</v>
      </c>
      <c r="C5776">
        <v>20.531590000000001</v>
      </c>
      <c r="D5776">
        <v>69</v>
      </c>
      <c r="E5776">
        <v>0</v>
      </c>
      <c r="F5776">
        <v>0</v>
      </c>
      <c r="G5776">
        <v>6</v>
      </c>
      <c r="H5776" t="s">
        <v>13235</v>
      </c>
      <c r="I5776">
        <v>526.6875</v>
      </c>
      <c r="J5776" s="3">
        <f t="shared" si="90"/>
        <v>43746.946472129632</v>
      </c>
    </row>
    <row r="5777" spans="1:10" x14ac:dyDescent="0.25">
      <c r="A5777" s="1" t="s">
        <v>5776</v>
      </c>
      <c r="B5777">
        <v>393.75</v>
      </c>
      <c r="C5777">
        <v>20.531590000000001</v>
      </c>
      <c r="D5777">
        <v>66</v>
      </c>
      <c r="E5777">
        <v>0</v>
      </c>
      <c r="F5777">
        <v>0</v>
      </c>
      <c r="G5777">
        <v>5</v>
      </c>
      <c r="H5777" t="s">
        <v>13236</v>
      </c>
      <c r="I5777">
        <v>526.6875</v>
      </c>
      <c r="J5777" s="3">
        <f t="shared" si="90"/>
        <v>43746.946543530088</v>
      </c>
    </row>
    <row r="5778" spans="1:10" x14ac:dyDescent="0.25">
      <c r="A5778" s="1" t="s">
        <v>5777</v>
      </c>
      <c r="B5778">
        <v>393.75</v>
      </c>
      <c r="C5778">
        <v>20.584240000000001</v>
      </c>
      <c r="D5778">
        <v>66</v>
      </c>
      <c r="E5778">
        <v>0</v>
      </c>
      <c r="F5778">
        <v>0</v>
      </c>
      <c r="G5778">
        <v>4</v>
      </c>
      <c r="H5778" t="s">
        <v>13237</v>
      </c>
      <c r="I5778">
        <v>526.6875</v>
      </c>
      <c r="J5778" s="3">
        <f t="shared" si="90"/>
        <v>43746.946615266199</v>
      </c>
    </row>
    <row r="5779" spans="1:10" x14ac:dyDescent="0.25">
      <c r="A5779" s="1" t="s">
        <v>5778</v>
      </c>
      <c r="B5779">
        <v>393.75</v>
      </c>
      <c r="C5779">
        <v>20.531590000000001</v>
      </c>
      <c r="D5779">
        <v>66</v>
      </c>
      <c r="E5779">
        <v>0</v>
      </c>
      <c r="F5779">
        <v>0</v>
      </c>
      <c r="G5779">
        <v>12</v>
      </c>
      <c r="H5779" t="s">
        <v>13238</v>
      </c>
      <c r="I5779">
        <v>526.6875</v>
      </c>
      <c r="J5779" s="3">
        <f t="shared" si="90"/>
        <v>43746.946707187497</v>
      </c>
    </row>
    <row r="5780" spans="1:10" x14ac:dyDescent="0.25">
      <c r="A5780" s="1" t="s">
        <v>5779</v>
      </c>
      <c r="B5780">
        <v>393.75</v>
      </c>
      <c r="C5780">
        <v>20.531590000000001</v>
      </c>
      <c r="D5780">
        <v>66</v>
      </c>
      <c r="E5780">
        <v>0</v>
      </c>
      <c r="F5780">
        <v>0</v>
      </c>
      <c r="G5780">
        <v>12</v>
      </c>
      <c r="H5780" t="s">
        <v>13239</v>
      </c>
      <c r="I5780">
        <v>526.6875</v>
      </c>
      <c r="J5780" s="3">
        <f t="shared" si="90"/>
        <v>43746.946782094907</v>
      </c>
    </row>
    <row r="5781" spans="1:10" x14ac:dyDescent="0.25">
      <c r="A5781" s="1" t="s">
        <v>5780</v>
      </c>
      <c r="B5781">
        <v>412.5</v>
      </c>
      <c r="C5781">
        <v>20.478950000000001</v>
      </c>
      <c r="D5781">
        <v>66</v>
      </c>
      <c r="E5781">
        <v>0</v>
      </c>
      <c r="F5781">
        <v>0</v>
      </c>
      <c r="G5781">
        <v>7</v>
      </c>
      <c r="H5781" t="s">
        <v>13240</v>
      </c>
      <c r="I5781">
        <v>532.125</v>
      </c>
      <c r="J5781" s="3">
        <f t="shared" si="90"/>
        <v>43746.946853738424</v>
      </c>
    </row>
    <row r="5782" spans="1:10" x14ac:dyDescent="0.25">
      <c r="A5782" s="1" t="s">
        <v>5781</v>
      </c>
      <c r="B5782">
        <v>393.75</v>
      </c>
      <c r="C5782">
        <v>20.531590000000001</v>
      </c>
      <c r="D5782">
        <v>66</v>
      </c>
      <c r="E5782">
        <v>0</v>
      </c>
      <c r="F5782">
        <v>0</v>
      </c>
      <c r="G5782">
        <v>13</v>
      </c>
      <c r="H5782" t="s">
        <v>13241</v>
      </c>
      <c r="I5782">
        <v>526.6875</v>
      </c>
      <c r="J5782" s="3">
        <f t="shared" si="90"/>
        <v>43746.946925266202</v>
      </c>
    </row>
    <row r="5783" spans="1:10" x14ac:dyDescent="0.25">
      <c r="A5783" s="1" t="s">
        <v>5782</v>
      </c>
      <c r="B5783">
        <v>393.75</v>
      </c>
      <c r="C5783">
        <v>20.478950000000001</v>
      </c>
      <c r="D5783">
        <v>66</v>
      </c>
      <c r="E5783">
        <v>0</v>
      </c>
      <c r="F5783">
        <v>0</v>
      </c>
      <c r="G5783">
        <v>8</v>
      </c>
      <c r="H5783" t="s">
        <v>13242</v>
      </c>
      <c r="I5783">
        <v>526.6875</v>
      </c>
      <c r="J5783" s="3">
        <f t="shared" si="90"/>
        <v>43746.946996678242</v>
      </c>
    </row>
    <row r="5784" spans="1:10" x14ac:dyDescent="0.25">
      <c r="A5784" s="1" t="s">
        <v>5783</v>
      </c>
      <c r="B5784">
        <v>393.75</v>
      </c>
      <c r="C5784">
        <v>20.531590000000001</v>
      </c>
      <c r="D5784">
        <v>68</v>
      </c>
      <c r="E5784">
        <v>0</v>
      </c>
      <c r="F5784">
        <v>0</v>
      </c>
      <c r="G5784">
        <v>16</v>
      </c>
      <c r="H5784" t="s">
        <v>13243</v>
      </c>
      <c r="I5784">
        <v>526.5</v>
      </c>
      <c r="J5784" s="3">
        <f t="shared" si="90"/>
        <v>43746.947068541667</v>
      </c>
    </row>
    <row r="5785" spans="1:10" x14ac:dyDescent="0.25">
      <c r="A5785" s="1" t="s">
        <v>5784</v>
      </c>
      <c r="B5785">
        <v>393.75</v>
      </c>
      <c r="C5785">
        <v>20.531590000000001</v>
      </c>
      <c r="D5785">
        <v>65</v>
      </c>
      <c r="E5785">
        <v>0</v>
      </c>
      <c r="F5785">
        <v>0</v>
      </c>
      <c r="G5785">
        <v>12</v>
      </c>
      <c r="H5785" t="s">
        <v>13244</v>
      </c>
      <c r="I5785">
        <v>526.6875</v>
      </c>
      <c r="J5785" s="3">
        <f t="shared" si="90"/>
        <v>43746.947150775457</v>
      </c>
    </row>
    <row r="5786" spans="1:10" x14ac:dyDescent="0.25">
      <c r="A5786" s="1" t="s">
        <v>5785</v>
      </c>
      <c r="B5786">
        <v>393.75</v>
      </c>
      <c r="C5786">
        <v>20.531590000000001</v>
      </c>
      <c r="D5786">
        <v>65</v>
      </c>
      <c r="E5786">
        <v>0</v>
      </c>
      <c r="F5786">
        <v>0</v>
      </c>
      <c r="G5786">
        <v>5</v>
      </c>
      <c r="H5786" t="s">
        <v>13245</v>
      </c>
      <c r="I5786">
        <v>526.5</v>
      </c>
      <c r="J5786" s="3">
        <f t="shared" si="90"/>
        <v>43746.947223159725</v>
      </c>
    </row>
    <row r="5787" spans="1:10" x14ac:dyDescent="0.25">
      <c r="A5787" s="1" t="s">
        <v>5786</v>
      </c>
      <c r="B5787">
        <v>393.75</v>
      </c>
      <c r="C5787">
        <v>20.478950000000001</v>
      </c>
      <c r="D5787">
        <v>65</v>
      </c>
      <c r="E5787">
        <v>0</v>
      </c>
      <c r="F5787">
        <v>0</v>
      </c>
      <c r="G5787">
        <v>8</v>
      </c>
      <c r="H5787" t="s">
        <v>13246</v>
      </c>
      <c r="I5787">
        <v>526.6875</v>
      </c>
      <c r="J5787" s="3">
        <f t="shared" si="90"/>
        <v>43746.947295034719</v>
      </c>
    </row>
    <row r="5788" spans="1:10" x14ac:dyDescent="0.25">
      <c r="A5788" s="1" t="s">
        <v>5787</v>
      </c>
      <c r="B5788">
        <v>393.75</v>
      </c>
      <c r="C5788">
        <v>20.531590000000001</v>
      </c>
      <c r="D5788">
        <v>64</v>
      </c>
      <c r="E5788">
        <v>0</v>
      </c>
      <c r="F5788">
        <v>0</v>
      </c>
      <c r="G5788">
        <v>13</v>
      </c>
      <c r="H5788" t="s">
        <v>13247</v>
      </c>
      <c r="I5788">
        <v>526.5</v>
      </c>
      <c r="J5788" s="3">
        <f t="shared" si="90"/>
        <v>43746.947378726851</v>
      </c>
    </row>
    <row r="5789" spans="1:10" x14ac:dyDescent="0.25">
      <c r="A5789" s="1" t="s">
        <v>5788</v>
      </c>
      <c r="B5789">
        <v>393.75</v>
      </c>
      <c r="C5789">
        <v>20.531590000000001</v>
      </c>
      <c r="D5789">
        <v>66</v>
      </c>
      <c r="E5789">
        <v>0</v>
      </c>
      <c r="F5789">
        <v>0</v>
      </c>
      <c r="G5789">
        <v>6</v>
      </c>
      <c r="H5789" t="s">
        <v>13248</v>
      </c>
      <c r="I5789">
        <v>526.6875</v>
      </c>
      <c r="J5789" s="3">
        <f t="shared" si="90"/>
        <v>43746.947450127314</v>
      </c>
    </row>
    <row r="5790" spans="1:10" x14ac:dyDescent="0.25">
      <c r="A5790" s="1" t="s">
        <v>5789</v>
      </c>
      <c r="B5790">
        <v>393.75</v>
      </c>
      <c r="C5790">
        <v>20.478950000000001</v>
      </c>
      <c r="D5790">
        <v>66</v>
      </c>
      <c r="E5790">
        <v>0</v>
      </c>
      <c r="F5790">
        <v>0</v>
      </c>
      <c r="G5790">
        <v>13</v>
      </c>
      <c r="H5790" t="s">
        <v>13249</v>
      </c>
      <c r="I5790">
        <v>526.5</v>
      </c>
      <c r="J5790" s="3">
        <f t="shared" si="90"/>
        <v>43746.947521655085</v>
      </c>
    </row>
    <row r="5791" spans="1:10" x14ac:dyDescent="0.25">
      <c r="A5791" s="1" t="s">
        <v>5790</v>
      </c>
      <c r="B5791">
        <v>393.75</v>
      </c>
      <c r="C5791">
        <v>20.531590000000001</v>
      </c>
      <c r="D5791">
        <v>66</v>
      </c>
      <c r="E5791">
        <v>0</v>
      </c>
      <c r="F5791">
        <v>0</v>
      </c>
      <c r="G5791">
        <v>9</v>
      </c>
      <c r="H5791" t="s">
        <v>13250</v>
      </c>
      <c r="I5791">
        <v>526.5</v>
      </c>
      <c r="J5791" s="3">
        <f t="shared" si="90"/>
        <v>43746.947593368051</v>
      </c>
    </row>
    <row r="5792" spans="1:10" x14ac:dyDescent="0.25">
      <c r="A5792" s="1" t="s">
        <v>5791</v>
      </c>
      <c r="B5792">
        <v>393.75</v>
      </c>
      <c r="C5792">
        <v>20.478950000000001</v>
      </c>
      <c r="D5792">
        <v>67</v>
      </c>
      <c r="E5792">
        <v>0</v>
      </c>
      <c r="F5792">
        <v>0</v>
      </c>
      <c r="G5792">
        <v>9</v>
      </c>
      <c r="H5792" t="s">
        <v>13251</v>
      </c>
      <c r="I5792">
        <v>526.6875</v>
      </c>
      <c r="J5792" s="3">
        <f t="shared" si="90"/>
        <v>43746.947664826388</v>
      </c>
    </row>
    <row r="5793" spans="1:10" x14ac:dyDescent="0.25">
      <c r="A5793" s="1" t="s">
        <v>5792</v>
      </c>
      <c r="B5793">
        <v>393.75</v>
      </c>
      <c r="C5793">
        <v>20.531590000000001</v>
      </c>
      <c r="D5793">
        <v>67</v>
      </c>
      <c r="E5793">
        <v>0</v>
      </c>
      <c r="F5793">
        <v>0</v>
      </c>
      <c r="G5793">
        <v>8</v>
      </c>
      <c r="H5793" t="s">
        <v>13252</v>
      </c>
      <c r="I5793">
        <v>526.6875</v>
      </c>
      <c r="J5793" s="3">
        <f t="shared" si="90"/>
        <v>43746.947736354159</v>
      </c>
    </row>
    <row r="5794" spans="1:10" x14ac:dyDescent="0.25">
      <c r="A5794" s="1" t="s">
        <v>5793</v>
      </c>
      <c r="B5794">
        <v>393.75</v>
      </c>
      <c r="C5794">
        <v>20.478950000000001</v>
      </c>
      <c r="D5794">
        <v>67</v>
      </c>
      <c r="E5794">
        <v>0</v>
      </c>
      <c r="F5794">
        <v>0</v>
      </c>
      <c r="G5794">
        <v>3</v>
      </c>
      <c r="H5794" t="s">
        <v>13253</v>
      </c>
      <c r="I5794">
        <v>526.6875</v>
      </c>
      <c r="J5794" s="3">
        <f t="shared" si="90"/>
        <v>43746.947819583329</v>
      </c>
    </row>
    <row r="5795" spans="1:10" x14ac:dyDescent="0.25">
      <c r="A5795" s="1" t="s">
        <v>5794</v>
      </c>
      <c r="B5795">
        <v>393.75</v>
      </c>
      <c r="C5795">
        <v>20.478950000000001</v>
      </c>
      <c r="D5795">
        <v>68</v>
      </c>
      <c r="E5795">
        <v>0</v>
      </c>
      <c r="F5795">
        <v>0</v>
      </c>
      <c r="G5795">
        <v>7</v>
      </c>
      <c r="H5795" t="s">
        <v>13254</v>
      </c>
      <c r="I5795">
        <v>526.6875</v>
      </c>
      <c r="J5795" s="3">
        <f t="shared" si="90"/>
        <v>43746.947891446755</v>
      </c>
    </row>
    <row r="5796" spans="1:10" x14ac:dyDescent="0.25">
      <c r="A5796" s="1" t="s">
        <v>5795</v>
      </c>
      <c r="B5796">
        <v>393.75</v>
      </c>
      <c r="C5796">
        <v>20.584240000000001</v>
      </c>
      <c r="D5796">
        <v>68</v>
      </c>
      <c r="E5796">
        <v>0</v>
      </c>
      <c r="F5796">
        <v>0</v>
      </c>
      <c r="G5796">
        <v>13</v>
      </c>
      <c r="H5796" t="s">
        <v>13255</v>
      </c>
      <c r="I5796">
        <v>526.6875</v>
      </c>
      <c r="J5796" s="3">
        <f t="shared" si="90"/>
        <v>43746.947975023148</v>
      </c>
    </row>
    <row r="5797" spans="1:10" x14ac:dyDescent="0.25">
      <c r="A5797" s="1" t="s">
        <v>5796</v>
      </c>
      <c r="B5797">
        <v>393.75</v>
      </c>
      <c r="C5797">
        <v>20.531590000000001</v>
      </c>
      <c r="D5797">
        <v>68</v>
      </c>
      <c r="E5797">
        <v>0</v>
      </c>
      <c r="F5797">
        <v>0</v>
      </c>
      <c r="G5797">
        <v>5</v>
      </c>
      <c r="H5797" t="s">
        <v>13256</v>
      </c>
      <c r="I5797">
        <v>526.6875</v>
      </c>
      <c r="J5797" s="3">
        <f t="shared" si="90"/>
        <v>43746.948046562502</v>
      </c>
    </row>
    <row r="5798" spans="1:10" x14ac:dyDescent="0.25">
      <c r="A5798" s="1" t="s">
        <v>5797</v>
      </c>
      <c r="B5798">
        <v>393.75</v>
      </c>
      <c r="C5798">
        <v>20.531590000000001</v>
      </c>
      <c r="D5798">
        <v>68</v>
      </c>
      <c r="E5798">
        <v>0</v>
      </c>
      <c r="F5798">
        <v>0</v>
      </c>
      <c r="G5798">
        <v>7</v>
      </c>
      <c r="H5798" t="s">
        <v>13257</v>
      </c>
      <c r="I5798">
        <v>526.6875</v>
      </c>
      <c r="J5798" s="3">
        <f t="shared" si="90"/>
        <v>43746.948145671289</v>
      </c>
    </row>
    <row r="5799" spans="1:10" x14ac:dyDescent="0.25">
      <c r="A5799" s="1" t="s">
        <v>5798</v>
      </c>
      <c r="B5799">
        <v>393.75</v>
      </c>
      <c r="C5799">
        <v>20.531590000000001</v>
      </c>
      <c r="D5799">
        <v>69</v>
      </c>
      <c r="E5799">
        <v>0</v>
      </c>
      <c r="F5799">
        <v>0</v>
      </c>
      <c r="G5799">
        <v>9</v>
      </c>
      <c r="H5799" t="s">
        <v>13258</v>
      </c>
      <c r="I5799">
        <v>526.6875</v>
      </c>
      <c r="J5799" s="3">
        <f t="shared" si="90"/>
        <v>43746.948225486114</v>
      </c>
    </row>
    <row r="5800" spans="1:10" x14ac:dyDescent="0.25">
      <c r="A5800" s="1" t="s">
        <v>5799</v>
      </c>
      <c r="B5800">
        <v>393.75</v>
      </c>
      <c r="C5800">
        <v>20.478950000000001</v>
      </c>
      <c r="D5800">
        <v>70</v>
      </c>
      <c r="E5800">
        <v>0</v>
      </c>
      <c r="F5800">
        <v>0</v>
      </c>
      <c r="G5800">
        <v>7</v>
      </c>
      <c r="H5800" t="s">
        <v>13259</v>
      </c>
      <c r="I5800">
        <v>526.6875</v>
      </c>
      <c r="J5800" s="3">
        <f t="shared" si="90"/>
        <v>43746.948309166663</v>
      </c>
    </row>
    <row r="5801" spans="1:10" x14ac:dyDescent="0.25">
      <c r="A5801" s="1" t="s">
        <v>5800</v>
      </c>
      <c r="B5801">
        <v>393.75</v>
      </c>
      <c r="C5801">
        <v>20.584240000000001</v>
      </c>
      <c r="D5801">
        <v>70</v>
      </c>
      <c r="E5801">
        <v>0</v>
      </c>
      <c r="F5801">
        <v>0</v>
      </c>
      <c r="G5801">
        <v>5</v>
      </c>
      <c r="H5801" t="s">
        <v>13260</v>
      </c>
      <c r="I5801">
        <v>526.6875</v>
      </c>
      <c r="J5801" s="3">
        <f t="shared" si="90"/>
        <v>43746.948380578702</v>
      </c>
    </row>
    <row r="5802" spans="1:10" x14ac:dyDescent="0.25">
      <c r="A5802" s="1" t="s">
        <v>5801</v>
      </c>
      <c r="B5802">
        <v>393.75</v>
      </c>
      <c r="C5802">
        <v>20.531590000000001</v>
      </c>
      <c r="D5802">
        <v>70</v>
      </c>
      <c r="E5802">
        <v>0</v>
      </c>
      <c r="F5802">
        <v>0</v>
      </c>
      <c r="G5802">
        <v>14</v>
      </c>
      <c r="H5802" t="s">
        <v>13261</v>
      </c>
      <c r="I5802">
        <v>526.6875</v>
      </c>
      <c r="J5802" s="3">
        <f t="shared" si="90"/>
        <v>43746.948452129633</v>
      </c>
    </row>
    <row r="5803" spans="1:10" x14ac:dyDescent="0.25">
      <c r="A5803" s="1" t="s">
        <v>5802</v>
      </c>
      <c r="B5803">
        <v>393.75</v>
      </c>
      <c r="C5803">
        <v>20.531590000000001</v>
      </c>
      <c r="D5803">
        <v>70</v>
      </c>
      <c r="E5803">
        <v>0</v>
      </c>
      <c r="F5803">
        <v>0</v>
      </c>
      <c r="G5803">
        <v>7</v>
      </c>
      <c r="H5803" t="s">
        <v>13262</v>
      </c>
      <c r="I5803">
        <v>526.6875</v>
      </c>
      <c r="J5803" s="3">
        <f t="shared" si="90"/>
        <v>43746.948523900464</v>
      </c>
    </row>
    <row r="5804" spans="1:10" x14ac:dyDescent="0.25">
      <c r="A5804" s="1" t="s">
        <v>5803</v>
      </c>
      <c r="B5804">
        <v>434.375</v>
      </c>
      <c r="C5804">
        <v>20.531590000000001</v>
      </c>
      <c r="D5804">
        <v>70</v>
      </c>
      <c r="E5804">
        <v>0</v>
      </c>
      <c r="F5804">
        <v>0</v>
      </c>
      <c r="G5804">
        <v>5</v>
      </c>
      <c r="H5804" t="s">
        <v>13263</v>
      </c>
      <c r="I5804">
        <v>539.4375</v>
      </c>
      <c r="J5804" s="3">
        <f t="shared" si="90"/>
        <v>43746.948595277776</v>
      </c>
    </row>
    <row r="5805" spans="1:10" x14ac:dyDescent="0.25">
      <c r="A5805" s="1" t="s">
        <v>5804</v>
      </c>
      <c r="B5805">
        <v>393.75</v>
      </c>
      <c r="C5805">
        <v>20.531590000000001</v>
      </c>
      <c r="D5805">
        <v>68</v>
      </c>
      <c r="E5805">
        <v>0</v>
      </c>
      <c r="F5805">
        <v>0</v>
      </c>
      <c r="G5805">
        <v>13</v>
      </c>
      <c r="H5805" t="s">
        <v>13264</v>
      </c>
      <c r="I5805">
        <v>526.6875</v>
      </c>
      <c r="J5805" s="3">
        <f t="shared" si="90"/>
        <v>43746.948678726847</v>
      </c>
    </row>
    <row r="5806" spans="1:10" x14ac:dyDescent="0.25">
      <c r="A5806" s="1" t="s">
        <v>5805</v>
      </c>
      <c r="B5806">
        <v>393.75</v>
      </c>
      <c r="C5806">
        <v>20.478950000000001</v>
      </c>
      <c r="D5806">
        <v>69</v>
      </c>
      <c r="E5806">
        <v>0</v>
      </c>
      <c r="F5806">
        <v>0</v>
      </c>
      <c r="G5806">
        <v>3</v>
      </c>
      <c r="H5806" t="s">
        <v>13265</v>
      </c>
      <c r="I5806">
        <v>526.6875</v>
      </c>
      <c r="J5806" s="3">
        <f t="shared" si="90"/>
        <v>43746.948762314809</v>
      </c>
    </row>
    <row r="5807" spans="1:10" x14ac:dyDescent="0.25">
      <c r="A5807" s="1" t="s">
        <v>5806</v>
      </c>
      <c r="B5807">
        <v>393.75</v>
      </c>
      <c r="C5807">
        <v>20.478950000000001</v>
      </c>
      <c r="D5807">
        <v>69</v>
      </c>
      <c r="E5807">
        <v>0</v>
      </c>
      <c r="F5807">
        <v>0</v>
      </c>
      <c r="G5807">
        <v>11</v>
      </c>
      <c r="H5807" t="s">
        <v>13266</v>
      </c>
      <c r="I5807">
        <v>526.6875</v>
      </c>
      <c r="J5807" s="3">
        <f t="shared" si="90"/>
        <v>43746.94884542824</v>
      </c>
    </row>
    <row r="5808" spans="1:10" x14ac:dyDescent="0.25">
      <c r="A5808" s="1" t="s">
        <v>5807</v>
      </c>
      <c r="B5808">
        <v>393.75</v>
      </c>
      <c r="C5808">
        <v>20.531590000000001</v>
      </c>
      <c r="D5808">
        <v>69</v>
      </c>
      <c r="E5808">
        <v>0</v>
      </c>
      <c r="F5808">
        <v>0</v>
      </c>
      <c r="G5808">
        <v>20</v>
      </c>
      <c r="H5808" t="s">
        <v>13267</v>
      </c>
      <c r="I5808">
        <v>526.6875</v>
      </c>
      <c r="J5808" s="3">
        <f t="shared" si="90"/>
        <v>43746.948917384252</v>
      </c>
    </row>
    <row r="5809" spans="1:10" x14ac:dyDescent="0.25">
      <c r="A5809" s="1" t="s">
        <v>5808</v>
      </c>
      <c r="B5809">
        <v>393.75</v>
      </c>
      <c r="C5809">
        <v>20.531590000000001</v>
      </c>
      <c r="D5809">
        <v>68</v>
      </c>
      <c r="E5809">
        <v>0</v>
      </c>
      <c r="F5809">
        <v>0</v>
      </c>
      <c r="G5809">
        <v>7</v>
      </c>
      <c r="H5809" t="s">
        <v>13268</v>
      </c>
      <c r="I5809">
        <v>526.6875</v>
      </c>
      <c r="J5809" s="3">
        <f t="shared" si="90"/>
        <v>43746.948988576383</v>
      </c>
    </row>
    <row r="5810" spans="1:10" x14ac:dyDescent="0.25">
      <c r="A5810" s="1" t="s">
        <v>5809</v>
      </c>
      <c r="B5810">
        <v>412.5</v>
      </c>
      <c r="C5810">
        <v>20.531590000000001</v>
      </c>
      <c r="D5810">
        <v>69</v>
      </c>
      <c r="E5810">
        <v>0</v>
      </c>
      <c r="F5810">
        <v>0</v>
      </c>
      <c r="G5810">
        <v>14</v>
      </c>
      <c r="H5810" t="s">
        <v>13269</v>
      </c>
      <c r="I5810">
        <v>532.3125</v>
      </c>
      <c r="J5810" s="3">
        <f t="shared" si="90"/>
        <v>43746.949072372685</v>
      </c>
    </row>
    <row r="5811" spans="1:10" x14ac:dyDescent="0.25">
      <c r="A5811" s="1" t="s">
        <v>5810</v>
      </c>
      <c r="B5811">
        <v>393.75</v>
      </c>
      <c r="C5811">
        <v>20.478950000000001</v>
      </c>
      <c r="D5811">
        <v>68</v>
      </c>
      <c r="E5811">
        <v>0</v>
      </c>
      <c r="F5811">
        <v>0</v>
      </c>
      <c r="G5811">
        <v>8</v>
      </c>
      <c r="H5811" t="s">
        <v>13270</v>
      </c>
      <c r="I5811">
        <v>526.6875</v>
      </c>
      <c r="J5811" s="3">
        <f t="shared" si="90"/>
        <v>43746.949144016202</v>
      </c>
    </row>
    <row r="5812" spans="1:10" x14ac:dyDescent="0.25">
      <c r="A5812" s="1" t="s">
        <v>5811</v>
      </c>
      <c r="B5812">
        <v>393.75</v>
      </c>
      <c r="C5812">
        <v>20.531590000000001</v>
      </c>
      <c r="D5812">
        <v>68</v>
      </c>
      <c r="E5812">
        <v>0</v>
      </c>
      <c r="F5812">
        <v>0</v>
      </c>
      <c r="G5812">
        <v>9</v>
      </c>
      <c r="H5812" t="s">
        <v>13271</v>
      </c>
      <c r="I5812">
        <v>526.6875</v>
      </c>
      <c r="J5812" s="3">
        <f t="shared" si="90"/>
        <v>43746.949215185181</v>
      </c>
    </row>
    <row r="5813" spans="1:10" x14ac:dyDescent="0.25">
      <c r="A5813" s="1" t="s">
        <v>5812</v>
      </c>
      <c r="B5813">
        <v>393.75</v>
      </c>
      <c r="C5813">
        <v>20.478950000000001</v>
      </c>
      <c r="D5813">
        <v>67</v>
      </c>
      <c r="E5813">
        <v>0</v>
      </c>
      <c r="F5813">
        <v>0</v>
      </c>
      <c r="G5813">
        <v>9</v>
      </c>
      <c r="H5813" t="s">
        <v>13272</v>
      </c>
      <c r="I5813">
        <v>526.6875</v>
      </c>
      <c r="J5813" s="3">
        <f t="shared" si="90"/>
        <v>43746.949287303236</v>
      </c>
    </row>
    <row r="5814" spans="1:10" x14ac:dyDescent="0.25">
      <c r="A5814" s="1" t="s">
        <v>5813</v>
      </c>
      <c r="B5814">
        <v>393.75</v>
      </c>
      <c r="C5814">
        <v>20.478950000000001</v>
      </c>
      <c r="D5814">
        <v>67</v>
      </c>
      <c r="E5814">
        <v>0</v>
      </c>
      <c r="F5814">
        <v>0</v>
      </c>
      <c r="G5814">
        <v>11</v>
      </c>
      <c r="H5814" t="s">
        <v>13273</v>
      </c>
      <c r="I5814">
        <v>526.6875</v>
      </c>
      <c r="J5814" s="3">
        <f t="shared" si="90"/>
        <v>43746.949370636568</v>
      </c>
    </row>
    <row r="5815" spans="1:10" x14ac:dyDescent="0.25">
      <c r="A5815" s="1" t="s">
        <v>5814</v>
      </c>
      <c r="B5815">
        <v>393.75</v>
      </c>
      <c r="C5815">
        <v>20.478950000000001</v>
      </c>
      <c r="D5815">
        <v>68</v>
      </c>
      <c r="E5815">
        <v>0</v>
      </c>
      <c r="F5815">
        <v>0</v>
      </c>
      <c r="G5815">
        <v>17</v>
      </c>
      <c r="H5815" t="s">
        <v>13274</v>
      </c>
      <c r="I5815">
        <v>526.6875</v>
      </c>
      <c r="J5815" s="3">
        <f t="shared" si="90"/>
        <v>43746.949441828699</v>
      </c>
    </row>
    <row r="5816" spans="1:10" x14ac:dyDescent="0.25">
      <c r="A5816" s="1" t="s">
        <v>5815</v>
      </c>
      <c r="B5816">
        <v>393.75</v>
      </c>
      <c r="C5816">
        <v>20.478950000000001</v>
      </c>
      <c r="D5816">
        <v>66</v>
      </c>
      <c r="E5816">
        <v>0</v>
      </c>
      <c r="F5816">
        <v>0</v>
      </c>
      <c r="G5816">
        <v>2</v>
      </c>
      <c r="H5816" t="s">
        <v>13275</v>
      </c>
      <c r="I5816">
        <v>526.6875</v>
      </c>
      <c r="J5816" s="3">
        <f t="shared" si="90"/>
        <v>43746.949513807871</v>
      </c>
    </row>
    <row r="5817" spans="1:10" x14ac:dyDescent="0.25">
      <c r="A5817" s="1" t="s">
        <v>5816</v>
      </c>
      <c r="B5817">
        <v>412.5</v>
      </c>
      <c r="C5817">
        <v>20.478950000000001</v>
      </c>
      <c r="D5817">
        <v>65</v>
      </c>
      <c r="E5817">
        <v>0</v>
      </c>
      <c r="F5817">
        <v>0</v>
      </c>
      <c r="G5817">
        <v>2</v>
      </c>
      <c r="H5817" t="s">
        <v>13276</v>
      </c>
      <c r="I5817">
        <v>532.3125</v>
      </c>
      <c r="J5817" s="3">
        <f t="shared" si="90"/>
        <v>43746.949597268518</v>
      </c>
    </row>
    <row r="5818" spans="1:10" x14ac:dyDescent="0.25">
      <c r="A5818" s="1" t="s">
        <v>5817</v>
      </c>
      <c r="B5818">
        <v>393.75</v>
      </c>
      <c r="C5818">
        <v>20.478950000000001</v>
      </c>
      <c r="D5818">
        <v>65</v>
      </c>
      <c r="E5818">
        <v>0</v>
      </c>
      <c r="F5818">
        <v>0</v>
      </c>
      <c r="G5818">
        <v>8</v>
      </c>
      <c r="H5818" t="s">
        <v>13277</v>
      </c>
      <c r="I5818">
        <v>526.6875</v>
      </c>
      <c r="J5818" s="3">
        <f t="shared" si="90"/>
        <v>43746.949668773144</v>
      </c>
    </row>
    <row r="5819" spans="1:10" x14ac:dyDescent="0.25">
      <c r="A5819" s="1" t="s">
        <v>5818</v>
      </c>
      <c r="B5819">
        <v>393.75</v>
      </c>
      <c r="C5819">
        <v>20.478950000000001</v>
      </c>
      <c r="D5819">
        <v>64</v>
      </c>
      <c r="E5819">
        <v>0</v>
      </c>
      <c r="F5819">
        <v>0</v>
      </c>
      <c r="G5819">
        <v>8</v>
      </c>
      <c r="H5819" t="s">
        <v>13278</v>
      </c>
      <c r="I5819">
        <v>526.5</v>
      </c>
      <c r="J5819" s="3">
        <f t="shared" si="90"/>
        <v>43746.949752361113</v>
      </c>
    </row>
    <row r="5820" spans="1:10" x14ac:dyDescent="0.25">
      <c r="A5820" s="1" t="s">
        <v>5819</v>
      </c>
      <c r="B5820">
        <v>393.75</v>
      </c>
      <c r="C5820">
        <v>20.478950000000001</v>
      </c>
      <c r="D5820">
        <v>64</v>
      </c>
      <c r="E5820">
        <v>0</v>
      </c>
      <c r="F5820">
        <v>0</v>
      </c>
      <c r="G5820">
        <v>8</v>
      </c>
      <c r="H5820" t="s">
        <v>13279</v>
      </c>
      <c r="I5820">
        <v>526.6875</v>
      </c>
      <c r="J5820" s="3">
        <f t="shared" si="90"/>
        <v>43746.949824120369</v>
      </c>
    </row>
    <row r="5821" spans="1:10" x14ac:dyDescent="0.25">
      <c r="A5821" s="1" t="s">
        <v>5820</v>
      </c>
      <c r="B5821">
        <v>393.75</v>
      </c>
      <c r="C5821">
        <v>20.531590000000001</v>
      </c>
      <c r="D5821">
        <v>64</v>
      </c>
      <c r="E5821">
        <v>0</v>
      </c>
      <c r="F5821">
        <v>0</v>
      </c>
      <c r="G5821">
        <v>2</v>
      </c>
      <c r="H5821" t="s">
        <v>13280</v>
      </c>
      <c r="I5821">
        <v>526.5</v>
      </c>
      <c r="J5821" s="3">
        <f t="shared" si="90"/>
        <v>43746.949895555554</v>
      </c>
    </row>
    <row r="5822" spans="1:10" x14ac:dyDescent="0.25">
      <c r="A5822" s="1" t="s">
        <v>5821</v>
      </c>
      <c r="B5822">
        <v>393.75</v>
      </c>
      <c r="C5822">
        <v>20.531590000000001</v>
      </c>
      <c r="D5822">
        <v>64</v>
      </c>
      <c r="E5822">
        <v>0</v>
      </c>
      <c r="F5822">
        <v>0</v>
      </c>
      <c r="G5822">
        <v>8</v>
      </c>
      <c r="H5822" t="s">
        <v>13281</v>
      </c>
      <c r="I5822">
        <v>526.6875</v>
      </c>
      <c r="J5822" s="3">
        <f t="shared" si="90"/>
        <v>43746.949967048604</v>
      </c>
    </row>
    <row r="5823" spans="1:10" x14ac:dyDescent="0.25">
      <c r="A5823" s="1" t="s">
        <v>5822</v>
      </c>
      <c r="B5823">
        <v>393.75</v>
      </c>
      <c r="C5823">
        <v>20.478950000000001</v>
      </c>
      <c r="D5823">
        <v>63</v>
      </c>
      <c r="E5823">
        <v>0</v>
      </c>
      <c r="F5823">
        <v>0</v>
      </c>
      <c r="G5823">
        <v>4</v>
      </c>
      <c r="H5823" t="s">
        <v>13282</v>
      </c>
      <c r="I5823">
        <v>526.5</v>
      </c>
      <c r="J5823" s="3">
        <f t="shared" si="90"/>
        <v>43746.950038807867</v>
      </c>
    </row>
    <row r="5824" spans="1:10" x14ac:dyDescent="0.25">
      <c r="A5824" s="1" t="s">
        <v>5823</v>
      </c>
      <c r="B5824">
        <v>412.5</v>
      </c>
      <c r="C5824">
        <v>20.531590000000001</v>
      </c>
      <c r="D5824">
        <v>65</v>
      </c>
      <c r="E5824">
        <v>0</v>
      </c>
      <c r="F5824">
        <v>0</v>
      </c>
      <c r="G5824">
        <v>7</v>
      </c>
      <c r="H5824" t="s">
        <v>13283</v>
      </c>
      <c r="I5824">
        <v>532.3125</v>
      </c>
      <c r="J5824" s="3">
        <f t="shared" si="90"/>
        <v>43746.95011020833</v>
      </c>
    </row>
    <row r="5825" spans="1:10" x14ac:dyDescent="0.25">
      <c r="A5825" s="1" t="s">
        <v>5824</v>
      </c>
      <c r="B5825">
        <v>393.75</v>
      </c>
      <c r="C5825">
        <v>20.478950000000001</v>
      </c>
      <c r="D5825">
        <v>65</v>
      </c>
      <c r="E5825">
        <v>0</v>
      </c>
      <c r="F5825">
        <v>0</v>
      </c>
      <c r="G5825">
        <v>8</v>
      </c>
      <c r="H5825" t="s">
        <v>13284</v>
      </c>
      <c r="I5825">
        <v>526.6875</v>
      </c>
      <c r="J5825" s="3">
        <f t="shared" si="90"/>
        <v>43746.950181747678</v>
      </c>
    </row>
    <row r="5826" spans="1:10" x14ac:dyDescent="0.25">
      <c r="A5826" s="1" t="s">
        <v>5825</v>
      </c>
      <c r="B5826">
        <v>393.75</v>
      </c>
      <c r="C5826">
        <v>20.531590000000001</v>
      </c>
      <c r="D5826">
        <v>65</v>
      </c>
      <c r="E5826">
        <v>0</v>
      </c>
      <c r="F5826">
        <v>0</v>
      </c>
      <c r="G5826">
        <v>10</v>
      </c>
      <c r="H5826" t="s">
        <v>13285</v>
      </c>
      <c r="I5826">
        <v>526.6875</v>
      </c>
      <c r="J5826" s="3">
        <f t="shared" si="90"/>
        <v>43746.950253055555</v>
      </c>
    </row>
    <row r="5827" spans="1:10" x14ac:dyDescent="0.25">
      <c r="A5827" s="1" t="s">
        <v>5826</v>
      </c>
      <c r="B5827">
        <v>393.75</v>
      </c>
      <c r="C5827">
        <v>20.531590000000001</v>
      </c>
      <c r="D5827">
        <v>65</v>
      </c>
      <c r="E5827">
        <v>0</v>
      </c>
      <c r="F5827">
        <v>0</v>
      </c>
      <c r="G5827">
        <v>6</v>
      </c>
      <c r="H5827" t="s">
        <v>13286</v>
      </c>
      <c r="I5827">
        <v>526.5</v>
      </c>
      <c r="J5827" s="3">
        <f t="shared" ref="J5827:J5890" si="91">(H5827/86400000)+25569+(7/24)</f>
        <v>43746.950324930549</v>
      </c>
    </row>
    <row r="5828" spans="1:10" x14ac:dyDescent="0.25">
      <c r="A5828" s="1" t="s">
        <v>5827</v>
      </c>
      <c r="B5828">
        <v>421.875</v>
      </c>
      <c r="C5828">
        <v>20.584240000000001</v>
      </c>
      <c r="D5828">
        <v>66</v>
      </c>
      <c r="E5828">
        <v>0</v>
      </c>
      <c r="F5828">
        <v>0</v>
      </c>
      <c r="G5828">
        <v>2</v>
      </c>
      <c r="H5828" t="s">
        <v>13287</v>
      </c>
      <c r="I5828">
        <v>535.5</v>
      </c>
      <c r="J5828" s="3">
        <f t="shared" si="91"/>
        <v>43746.950408472221</v>
      </c>
    </row>
    <row r="5829" spans="1:10" x14ac:dyDescent="0.25">
      <c r="A5829" s="1" t="s">
        <v>5828</v>
      </c>
      <c r="B5829">
        <v>393.75</v>
      </c>
      <c r="C5829">
        <v>20.478950000000001</v>
      </c>
      <c r="D5829">
        <v>66</v>
      </c>
      <c r="E5829">
        <v>0</v>
      </c>
      <c r="F5829">
        <v>0</v>
      </c>
      <c r="G5829">
        <v>0</v>
      </c>
      <c r="H5829" t="s">
        <v>13288</v>
      </c>
      <c r="I5829">
        <v>526.6875</v>
      </c>
      <c r="J5829" s="3">
        <f t="shared" si="91"/>
        <v>43746.950480011576</v>
      </c>
    </row>
    <row r="5830" spans="1:10" x14ac:dyDescent="0.25">
      <c r="A5830" s="1" t="s">
        <v>5829</v>
      </c>
      <c r="B5830">
        <v>393.75</v>
      </c>
      <c r="C5830">
        <v>20.531590000000001</v>
      </c>
      <c r="D5830">
        <v>65</v>
      </c>
      <c r="E5830">
        <v>0</v>
      </c>
      <c r="F5830">
        <v>0</v>
      </c>
      <c r="G5830">
        <v>6</v>
      </c>
      <c r="H5830" t="s">
        <v>13289</v>
      </c>
      <c r="I5830">
        <v>526.6875</v>
      </c>
      <c r="J5830" s="3">
        <f t="shared" si="91"/>
        <v>43746.950563576385</v>
      </c>
    </row>
    <row r="5831" spans="1:10" x14ac:dyDescent="0.25">
      <c r="A5831" s="1" t="s">
        <v>5830</v>
      </c>
      <c r="B5831">
        <v>412.5</v>
      </c>
      <c r="C5831">
        <v>20.478950000000001</v>
      </c>
      <c r="D5831">
        <v>66</v>
      </c>
      <c r="E5831">
        <v>0</v>
      </c>
      <c r="F5831">
        <v>0</v>
      </c>
      <c r="G5831">
        <v>17</v>
      </c>
      <c r="H5831" t="s">
        <v>13290</v>
      </c>
      <c r="I5831">
        <v>532.125</v>
      </c>
      <c r="J5831" s="3">
        <f t="shared" si="91"/>
        <v>43746.950635138892</v>
      </c>
    </row>
    <row r="5832" spans="1:10" x14ac:dyDescent="0.25">
      <c r="A5832" s="1" t="s">
        <v>5831</v>
      </c>
      <c r="B5832">
        <v>393.75</v>
      </c>
      <c r="C5832">
        <v>20.531590000000001</v>
      </c>
      <c r="D5832">
        <v>66</v>
      </c>
      <c r="E5832">
        <v>0</v>
      </c>
      <c r="F5832">
        <v>0</v>
      </c>
      <c r="G5832">
        <v>7</v>
      </c>
      <c r="H5832" t="s">
        <v>13291</v>
      </c>
      <c r="I5832">
        <v>526.6875</v>
      </c>
      <c r="J5832" s="3">
        <f t="shared" si="91"/>
        <v>43746.950730613426</v>
      </c>
    </row>
    <row r="5833" spans="1:10" x14ac:dyDescent="0.25">
      <c r="A5833" s="1" t="s">
        <v>5832</v>
      </c>
      <c r="B5833">
        <v>393.75</v>
      </c>
      <c r="C5833">
        <v>20.478950000000001</v>
      </c>
      <c r="D5833">
        <v>66</v>
      </c>
      <c r="E5833">
        <v>0</v>
      </c>
      <c r="F5833">
        <v>0</v>
      </c>
      <c r="G5833">
        <v>5</v>
      </c>
      <c r="H5833" t="s">
        <v>13292</v>
      </c>
      <c r="I5833">
        <v>526.6875</v>
      </c>
      <c r="J5833" s="3">
        <f t="shared" si="91"/>
        <v>43746.950802141197</v>
      </c>
    </row>
    <row r="5834" spans="1:10" x14ac:dyDescent="0.25">
      <c r="A5834" s="1" t="s">
        <v>5833</v>
      </c>
      <c r="B5834">
        <v>393.75</v>
      </c>
      <c r="C5834">
        <v>20.531590000000001</v>
      </c>
      <c r="D5834">
        <v>68</v>
      </c>
      <c r="E5834">
        <v>0</v>
      </c>
      <c r="F5834">
        <v>0</v>
      </c>
      <c r="G5834">
        <v>11</v>
      </c>
      <c r="H5834" t="s">
        <v>13293</v>
      </c>
      <c r="I5834">
        <v>526.6875</v>
      </c>
      <c r="J5834" s="3">
        <f t="shared" si="91"/>
        <v>43746.950885590275</v>
      </c>
    </row>
    <row r="5835" spans="1:10" x14ac:dyDescent="0.25">
      <c r="A5835" s="1" t="s">
        <v>5834</v>
      </c>
      <c r="B5835">
        <v>393.75</v>
      </c>
      <c r="C5835">
        <v>20.531590000000001</v>
      </c>
      <c r="D5835">
        <v>68</v>
      </c>
      <c r="E5835">
        <v>0</v>
      </c>
      <c r="F5835">
        <v>0</v>
      </c>
      <c r="G5835">
        <v>13</v>
      </c>
      <c r="H5835" t="s">
        <v>13294</v>
      </c>
      <c r="I5835">
        <v>526.6875</v>
      </c>
      <c r="J5835" s="3">
        <f t="shared" si="91"/>
        <v>43746.950969062498</v>
      </c>
    </row>
    <row r="5836" spans="1:10" x14ac:dyDescent="0.25">
      <c r="A5836" s="1" t="s">
        <v>5835</v>
      </c>
      <c r="B5836">
        <v>412.5</v>
      </c>
      <c r="C5836">
        <v>20.478950000000001</v>
      </c>
      <c r="D5836">
        <v>68</v>
      </c>
      <c r="E5836">
        <v>0</v>
      </c>
      <c r="F5836">
        <v>0</v>
      </c>
      <c r="G5836">
        <v>7</v>
      </c>
      <c r="H5836" t="s">
        <v>13295</v>
      </c>
      <c r="I5836">
        <v>532.3125</v>
      </c>
      <c r="J5836" s="3">
        <f t="shared" si="91"/>
        <v>43746.95105283564</v>
      </c>
    </row>
    <row r="5837" spans="1:10" x14ac:dyDescent="0.25">
      <c r="A5837" s="1" t="s">
        <v>5836</v>
      </c>
      <c r="B5837">
        <v>393.75</v>
      </c>
      <c r="C5837">
        <v>20.531590000000001</v>
      </c>
      <c r="D5837">
        <v>68</v>
      </c>
      <c r="E5837">
        <v>0</v>
      </c>
      <c r="F5837">
        <v>0</v>
      </c>
      <c r="G5837">
        <v>8</v>
      </c>
      <c r="H5837" t="s">
        <v>13296</v>
      </c>
      <c r="I5837">
        <v>526.6875</v>
      </c>
      <c r="J5837" s="3">
        <f t="shared" si="91"/>
        <v>43746.951136076386</v>
      </c>
    </row>
    <row r="5838" spans="1:10" x14ac:dyDescent="0.25">
      <c r="A5838" s="1" t="s">
        <v>5837</v>
      </c>
      <c r="B5838">
        <v>393.75</v>
      </c>
      <c r="C5838">
        <v>20.478950000000001</v>
      </c>
      <c r="D5838">
        <v>68</v>
      </c>
      <c r="E5838">
        <v>0</v>
      </c>
      <c r="F5838">
        <v>0</v>
      </c>
      <c r="G5838">
        <v>0</v>
      </c>
      <c r="H5838" t="s">
        <v>13297</v>
      </c>
      <c r="I5838">
        <v>526.6875</v>
      </c>
      <c r="J5838" s="3">
        <f t="shared" si="91"/>
        <v>43746.951219525457</v>
      </c>
    </row>
    <row r="5839" spans="1:10" x14ac:dyDescent="0.25">
      <c r="A5839" s="1" t="s">
        <v>5838</v>
      </c>
      <c r="B5839">
        <v>393.75</v>
      </c>
      <c r="C5839">
        <v>20.478950000000001</v>
      </c>
      <c r="D5839">
        <v>68</v>
      </c>
      <c r="E5839">
        <v>0</v>
      </c>
      <c r="F5839">
        <v>0</v>
      </c>
      <c r="G5839">
        <v>9</v>
      </c>
      <c r="H5839" t="s">
        <v>13298</v>
      </c>
      <c r="I5839">
        <v>526.6875</v>
      </c>
      <c r="J5839" s="3">
        <f t="shared" si="91"/>
        <v>43746.951297222222</v>
      </c>
    </row>
    <row r="5840" spans="1:10" x14ac:dyDescent="0.25">
      <c r="A5840" s="1" t="s">
        <v>5839</v>
      </c>
      <c r="B5840">
        <v>393.75</v>
      </c>
      <c r="C5840">
        <v>20.584240000000001</v>
      </c>
      <c r="D5840">
        <v>68</v>
      </c>
      <c r="E5840">
        <v>0</v>
      </c>
      <c r="F5840">
        <v>0</v>
      </c>
      <c r="G5840">
        <v>6</v>
      </c>
      <c r="H5840" t="s">
        <v>13299</v>
      </c>
      <c r="I5840">
        <v>526.5</v>
      </c>
      <c r="J5840" s="3">
        <f t="shared" si="91"/>
        <v>43746.951374722215</v>
      </c>
    </row>
    <row r="5841" spans="1:10" x14ac:dyDescent="0.25">
      <c r="A5841" s="1" t="s">
        <v>5840</v>
      </c>
      <c r="B5841">
        <v>415.625</v>
      </c>
      <c r="C5841">
        <v>20.531590000000001</v>
      </c>
      <c r="D5841">
        <v>68</v>
      </c>
      <c r="E5841">
        <v>0</v>
      </c>
      <c r="F5841">
        <v>0</v>
      </c>
      <c r="G5841">
        <v>7</v>
      </c>
      <c r="H5841" t="s">
        <v>13300</v>
      </c>
      <c r="I5841">
        <v>533.0625</v>
      </c>
      <c r="J5841" s="3">
        <f t="shared" si="91"/>
        <v>43746.951446250001</v>
      </c>
    </row>
    <row r="5842" spans="1:10" x14ac:dyDescent="0.25">
      <c r="A5842" s="1" t="s">
        <v>5841</v>
      </c>
      <c r="B5842">
        <v>393.75</v>
      </c>
      <c r="C5842">
        <v>20.584240000000001</v>
      </c>
      <c r="D5842">
        <v>66</v>
      </c>
      <c r="E5842">
        <v>0</v>
      </c>
      <c r="F5842">
        <v>0</v>
      </c>
      <c r="G5842">
        <v>7</v>
      </c>
      <c r="H5842" t="s">
        <v>13301</v>
      </c>
      <c r="I5842">
        <v>526.6875</v>
      </c>
      <c r="J5842" s="3">
        <f t="shared" si="91"/>
        <v>43746.951517881942</v>
      </c>
    </row>
    <row r="5843" spans="1:10" x14ac:dyDescent="0.25">
      <c r="A5843" s="1" t="s">
        <v>5842</v>
      </c>
      <c r="B5843">
        <v>393.75</v>
      </c>
      <c r="C5843">
        <v>20.478950000000001</v>
      </c>
      <c r="D5843">
        <v>66</v>
      </c>
      <c r="E5843">
        <v>0</v>
      </c>
      <c r="F5843">
        <v>0</v>
      </c>
      <c r="G5843">
        <v>11</v>
      </c>
      <c r="H5843" t="s">
        <v>13302</v>
      </c>
      <c r="I5843">
        <v>526.6875</v>
      </c>
      <c r="J5843" s="3">
        <f t="shared" si="91"/>
        <v>43746.951589374999</v>
      </c>
    </row>
    <row r="5844" spans="1:10" x14ac:dyDescent="0.25">
      <c r="A5844" s="1" t="s">
        <v>5843</v>
      </c>
      <c r="B5844">
        <v>393.75</v>
      </c>
      <c r="C5844">
        <v>20.531590000000001</v>
      </c>
      <c r="D5844">
        <v>67</v>
      </c>
      <c r="E5844">
        <v>0</v>
      </c>
      <c r="F5844">
        <v>0</v>
      </c>
      <c r="G5844">
        <v>12</v>
      </c>
      <c r="H5844" t="s">
        <v>13303</v>
      </c>
      <c r="I5844">
        <v>526.6875</v>
      </c>
      <c r="J5844" s="3">
        <f t="shared" si="91"/>
        <v>43746.951661168983</v>
      </c>
    </row>
    <row r="5845" spans="1:10" x14ac:dyDescent="0.25">
      <c r="A5845" s="1" t="s">
        <v>5844</v>
      </c>
      <c r="B5845">
        <v>393.75</v>
      </c>
      <c r="C5845">
        <v>20.478950000000001</v>
      </c>
      <c r="D5845">
        <v>67</v>
      </c>
      <c r="E5845">
        <v>0</v>
      </c>
      <c r="F5845">
        <v>0</v>
      </c>
      <c r="G5845">
        <v>3</v>
      </c>
      <c r="H5845" t="s">
        <v>13304</v>
      </c>
      <c r="I5845">
        <v>526.6875</v>
      </c>
      <c r="J5845" s="3">
        <f t="shared" si="91"/>
        <v>43746.951756550923</v>
      </c>
    </row>
    <row r="5846" spans="1:10" x14ac:dyDescent="0.25">
      <c r="A5846" s="1" t="s">
        <v>5845</v>
      </c>
      <c r="B5846">
        <v>393.75</v>
      </c>
      <c r="C5846">
        <v>20.531590000000001</v>
      </c>
      <c r="D5846">
        <v>67</v>
      </c>
      <c r="E5846">
        <v>0</v>
      </c>
      <c r="F5846">
        <v>0</v>
      </c>
      <c r="G5846">
        <v>1</v>
      </c>
      <c r="H5846" t="s">
        <v>13305</v>
      </c>
      <c r="I5846">
        <v>526.6875</v>
      </c>
      <c r="J5846" s="3">
        <f t="shared" si="91"/>
        <v>43746.951828067125</v>
      </c>
    </row>
    <row r="5847" spans="1:10" x14ac:dyDescent="0.25">
      <c r="A5847" s="1" t="s">
        <v>5846</v>
      </c>
      <c r="B5847">
        <v>393.75</v>
      </c>
      <c r="C5847">
        <v>20.531590000000001</v>
      </c>
      <c r="D5847">
        <v>66</v>
      </c>
      <c r="E5847">
        <v>0</v>
      </c>
      <c r="F5847">
        <v>0</v>
      </c>
      <c r="G5847">
        <v>7</v>
      </c>
      <c r="H5847" t="s">
        <v>13306</v>
      </c>
      <c r="I5847">
        <v>526.6875</v>
      </c>
      <c r="J5847" s="3">
        <f t="shared" si="91"/>
        <v>43746.951911527773</v>
      </c>
    </row>
    <row r="5848" spans="1:10" x14ac:dyDescent="0.25">
      <c r="A5848" s="1" t="s">
        <v>5847</v>
      </c>
      <c r="B5848">
        <v>393.75</v>
      </c>
      <c r="C5848">
        <v>20.531590000000001</v>
      </c>
      <c r="D5848">
        <v>66</v>
      </c>
      <c r="E5848">
        <v>0</v>
      </c>
      <c r="F5848">
        <v>0</v>
      </c>
      <c r="G5848">
        <v>10</v>
      </c>
      <c r="H5848" t="s">
        <v>13307</v>
      </c>
      <c r="I5848">
        <v>526.6875</v>
      </c>
      <c r="J5848" s="3">
        <f t="shared" si="91"/>
        <v>43746.951983275459</v>
      </c>
    </row>
    <row r="5849" spans="1:10" x14ac:dyDescent="0.25">
      <c r="A5849" s="1" t="s">
        <v>5848</v>
      </c>
      <c r="B5849">
        <v>393.75</v>
      </c>
      <c r="C5849">
        <v>20.584240000000001</v>
      </c>
      <c r="D5849">
        <v>66</v>
      </c>
      <c r="E5849">
        <v>0</v>
      </c>
      <c r="F5849">
        <v>0</v>
      </c>
      <c r="G5849">
        <v>7</v>
      </c>
      <c r="H5849" t="s">
        <v>13308</v>
      </c>
      <c r="I5849">
        <v>526.6875</v>
      </c>
      <c r="J5849" s="3">
        <f t="shared" si="91"/>
        <v>43746.952054687499</v>
      </c>
    </row>
    <row r="5850" spans="1:10" x14ac:dyDescent="0.25">
      <c r="A5850" s="1" t="s">
        <v>5849</v>
      </c>
      <c r="B5850">
        <v>393.75</v>
      </c>
      <c r="C5850">
        <v>20.478950000000001</v>
      </c>
      <c r="D5850">
        <v>67</v>
      </c>
      <c r="E5850">
        <v>0</v>
      </c>
      <c r="F5850">
        <v>0</v>
      </c>
      <c r="G5850">
        <v>9</v>
      </c>
      <c r="H5850" t="s">
        <v>13309</v>
      </c>
      <c r="I5850">
        <v>526.6875</v>
      </c>
      <c r="J5850" s="3">
        <f t="shared" si="91"/>
        <v>43746.952138043976</v>
      </c>
    </row>
    <row r="5851" spans="1:10" x14ac:dyDescent="0.25">
      <c r="A5851" s="1" t="s">
        <v>5850</v>
      </c>
      <c r="B5851">
        <v>393.75</v>
      </c>
      <c r="C5851">
        <v>20.478950000000001</v>
      </c>
      <c r="D5851">
        <v>67</v>
      </c>
      <c r="E5851">
        <v>0</v>
      </c>
      <c r="F5851">
        <v>0</v>
      </c>
      <c r="G5851">
        <v>1</v>
      </c>
      <c r="H5851" t="s">
        <v>13310</v>
      </c>
      <c r="I5851">
        <v>526.6875</v>
      </c>
      <c r="J5851" s="3">
        <f t="shared" si="91"/>
        <v>43746.952209791663</v>
      </c>
    </row>
    <row r="5852" spans="1:10" x14ac:dyDescent="0.25">
      <c r="A5852" s="1" t="s">
        <v>5851</v>
      </c>
      <c r="B5852">
        <v>393.75</v>
      </c>
      <c r="C5852">
        <v>20.531590000000001</v>
      </c>
      <c r="D5852">
        <v>67</v>
      </c>
      <c r="E5852">
        <v>0</v>
      </c>
      <c r="F5852">
        <v>0</v>
      </c>
      <c r="G5852">
        <v>11</v>
      </c>
      <c r="H5852" t="s">
        <v>13311</v>
      </c>
      <c r="I5852">
        <v>526.6875</v>
      </c>
      <c r="J5852" s="3">
        <f t="shared" si="91"/>
        <v>43746.952293240734</v>
      </c>
    </row>
    <row r="5853" spans="1:10" x14ac:dyDescent="0.25">
      <c r="A5853" s="1" t="s">
        <v>5852</v>
      </c>
      <c r="B5853">
        <v>393.75</v>
      </c>
      <c r="C5853">
        <v>20.531590000000001</v>
      </c>
      <c r="D5853">
        <v>67</v>
      </c>
      <c r="E5853">
        <v>0</v>
      </c>
      <c r="F5853">
        <v>0</v>
      </c>
      <c r="G5853">
        <v>3</v>
      </c>
      <c r="H5853" t="s">
        <v>13312</v>
      </c>
      <c r="I5853">
        <v>526.6875</v>
      </c>
      <c r="J5853" s="3">
        <f t="shared" si="91"/>
        <v>43746.952364872683</v>
      </c>
    </row>
    <row r="5854" spans="1:10" x14ac:dyDescent="0.25">
      <c r="A5854" s="1" t="s">
        <v>5853</v>
      </c>
      <c r="B5854">
        <v>412.5</v>
      </c>
      <c r="C5854">
        <v>20.478950000000001</v>
      </c>
      <c r="D5854">
        <v>68</v>
      </c>
      <c r="E5854">
        <v>0</v>
      </c>
      <c r="F5854">
        <v>0</v>
      </c>
      <c r="G5854">
        <v>20</v>
      </c>
      <c r="H5854" t="s">
        <v>13313</v>
      </c>
      <c r="I5854">
        <v>532.875</v>
      </c>
      <c r="J5854" s="3">
        <f t="shared" si="91"/>
        <v>43746.952436412037</v>
      </c>
    </row>
    <row r="5855" spans="1:10" x14ac:dyDescent="0.25">
      <c r="A5855" s="1" t="s">
        <v>5854</v>
      </c>
      <c r="B5855">
        <v>393.75</v>
      </c>
      <c r="C5855">
        <v>20.531590000000001</v>
      </c>
      <c r="D5855">
        <v>68</v>
      </c>
      <c r="E5855">
        <v>0</v>
      </c>
      <c r="F5855">
        <v>0</v>
      </c>
      <c r="G5855">
        <v>11</v>
      </c>
      <c r="H5855" t="s">
        <v>13314</v>
      </c>
      <c r="I5855">
        <v>526.6875</v>
      </c>
      <c r="J5855" s="3">
        <f t="shared" si="91"/>
        <v>43746.952507916663</v>
      </c>
    </row>
    <row r="5856" spans="1:10" x14ac:dyDescent="0.25">
      <c r="A5856" s="1" t="s">
        <v>5855</v>
      </c>
      <c r="B5856">
        <v>393.75</v>
      </c>
      <c r="C5856">
        <v>20.531590000000001</v>
      </c>
      <c r="D5856">
        <v>67</v>
      </c>
      <c r="E5856">
        <v>0</v>
      </c>
      <c r="F5856">
        <v>0</v>
      </c>
      <c r="G5856">
        <v>7</v>
      </c>
      <c r="H5856" t="s">
        <v>13315</v>
      </c>
      <c r="I5856">
        <v>526.5</v>
      </c>
      <c r="J5856" s="3">
        <f t="shared" si="91"/>
        <v>43746.952579606477</v>
      </c>
    </row>
    <row r="5857" spans="1:10" x14ac:dyDescent="0.25">
      <c r="A5857" s="1" t="s">
        <v>5856</v>
      </c>
      <c r="B5857">
        <v>393.75</v>
      </c>
      <c r="C5857">
        <v>20.584240000000001</v>
      </c>
      <c r="D5857">
        <v>69</v>
      </c>
      <c r="E5857">
        <v>0</v>
      </c>
      <c r="F5857">
        <v>0</v>
      </c>
      <c r="G5857">
        <v>8</v>
      </c>
      <c r="H5857" t="s">
        <v>13316</v>
      </c>
      <c r="I5857">
        <v>526.6875</v>
      </c>
      <c r="J5857" s="3">
        <f t="shared" si="91"/>
        <v>43746.952651226849</v>
      </c>
    </row>
    <row r="5858" spans="1:10" x14ac:dyDescent="0.25">
      <c r="A5858" s="1" t="s">
        <v>5857</v>
      </c>
      <c r="B5858">
        <v>393.75</v>
      </c>
      <c r="C5858">
        <v>20.531590000000001</v>
      </c>
      <c r="D5858">
        <v>69</v>
      </c>
      <c r="E5858">
        <v>0</v>
      </c>
      <c r="F5858">
        <v>0</v>
      </c>
      <c r="G5858">
        <v>8</v>
      </c>
      <c r="H5858" t="s">
        <v>13317</v>
      </c>
      <c r="I5858">
        <v>526.6875</v>
      </c>
      <c r="J5858" s="3">
        <f t="shared" si="91"/>
        <v>43746.952722638882</v>
      </c>
    </row>
    <row r="5859" spans="1:10" x14ac:dyDescent="0.25">
      <c r="A5859" s="1" t="s">
        <v>5858</v>
      </c>
      <c r="B5859">
        <v>393.75</v>
      </c>
      <c r="C5859">
        <v>20.584240000000001</v>
      </c>
      <c r="D5859">
        <v>68</v>
      </c>
      <c r="E5859">
        <v>0</v>
      </c>
      <c r="F5859">
        <v>0</v>
      </c>
      <c r="G5859">
        <v>8</v>
      </c>
      <c r="H5859" t="s">
        <v>13318</v>
      </c>
      <c r="I5859">
        <v>526.5</v>
      </c>
      <c r="J5859" s="3">
        <f t="shared" si="91"/>
        <v>43746.95279427083</v>
      </c>
    </row>
    <row r="5860" spans="1:10" x14ac:dyDescent="0.25">
      <c r="A5860" s="1" t="s">
        <v>5859</v>
      </c>
      <c r="B5860">
        <v>393.75</v>
      </c>
      <c r="C5860">
        <v>20.478950000000001</v>
      </c>
      <c r="D5860">
        <v>68</v>
      </c>
      <c r="E5860">
        <v>0</v>
      </c>
      <c r="F5860">
        <v>0</v>
      </c>
      <c r="G5860">
        <v>8</v>
      </c>
      <c r="H5860" t="s">
        <v>13319</v>
      </c>
      <c r="I5860">
        <v>526.6875</v>
      </c>
      <c r="J5860" s="3">
        <f t="shared" si="91"/>
        <v>43746.952865810184</v>
      </c>
    </row>
    <row r="5861" spans="1:10" x14ac:dyDescent="0.25">
      <c r="A5861" s="1" t="s">
        <v>5860</v>
      </c>
      <c r="B5861">
        <v>393.75</v>
      </c>
      <c r="C5861">
        <v>20.584240000000001</v>
      </c>
      <c r="D5861">
        <v>67</v>
      </c>
      <c r="E5861">
        <v>0</v>
      </c>
      <c r="F5861">
        <v>0</v>
      </c>
      <c r="G5861">
        <v>12</v>
      </c>
      <c r="H5861" t="s">
        <v>13320</v>
      </c>
      <c r="I5861">
        <v>526.6875</v>
      </c>
      <c r="J5861" s="3">
        <f t="shared" si="91"/>
        <v>43746.952949131941</v>
      </c>
    </row>
    <row r="5862" spans="1:10" x14ac:dyDescent="0.25">
      <c r="A5862" s="1" t="s">
        <v>5861</v>
      </c>
      <c r="B5862">
        <v>412.5</v>
      </c>
      <c r="C5862">
        <v>20.531590000000001</v>
      </c>
      <c r="D5862">
        <v>66</v>
      </c>
      <c r="E5862">
        <v>0</v>
      </c>
      <c r="F5862">
        <v>0</v>
      </c>
      <c r="G5862">
        <v>9</v>
      </c>
      <c r="H5862" t="s">
        <v>13321</v>
      </c>
      <c r="I5862">
        <v>532.125</v>
      </c>
      <c r="J5862" s="3">
        <f t="shared" si="91"/>
        <v>43746.953020891197</v>
      </c>
    </row>
    <row r="5863" spans="1:10" x14ac:dyDescent="0.25">
      <c r="A5863" s="1" t="s">
        <v>5862</v>
      </c>
      <c r="B5863">
        <v>393.75</v>
      </c>
      <c r="C5863">
        <v>20.584240000000001</v>
      </c>
      <c r="D5863">
        <v>66</v>
      </c>
      <c r="E5863">
        <v>0</v>
      </c>
      <c r="F5863">
        <v>0</v>
      </c>
      <c r="G5863">
        <v>9</v>
      </c>
      <c r="H5863" t="s">
        <v>13322</v>
      </c>
      <c r="I5863">
        <v>526.5</v>
      </c>
      <c r="J5863" s="3">
        <f t="shared" si="91"/>
        <v>43746.953104699067</v>
      </c>
    </row>
    <row r="5864" spans="1:10" x14ac:dyDescent="0.25">
      <c r="A5864" s="1" t="s">
        <v>5863</v>
      </c>
      <c r="B5864">
        <v>393.75</v>
      </c>
      <c r="C5864">
        <v>20.584240000000001</v>
      </c>
      <c r="D5864">
        <v>66</v>
      </c>
      <c r="E5864">
        <v>0</v>
      </c>
      <c r="F5864">
        <v>0</v>
      </c>
      <c r="G5864">
        <v>5</v>
      </c>
      <c r="H5864" t="s">
        <v>13323</v>
      </c>
      <c r="I5864">
        <v>526.6875</v>
      </c>
      <c r="J5864" s="3">
        <f t="shared" si="91"/>
        <v>43746.953176087962</v>
      </c>
    </row>
    <row r="5865" spans="1:10" x14ac:dyDescent="0.25">
      <c r="A5865" s="1" t="s">
        <v>5864</v>
      </c>
      <c r="B5865">
        <v>393.75</v>
      </c>
      <c r="C5865">
        <v>20.531590000000001</v>
      </c>
      <c r="D5865">
        <v>66</v>
      </c>
      <c r="E5865">
        <v>0</v>
      </c>
      <c r="F5865">
        <v>0</v>
      </c>
      <c r="G5865">
        <v>2</v>
      </c>
      <c r="H5865" t="s">
        <v>13324</v>
      </c>
      <c r="I5865">
        <v>526.5</v>
      </c>
      <c r="J5865" s="3">
        <f t="shared" si="91"/>
        <v>43746.953271412036</v>
      </c>
    </row>
    <row r="5866" spans="1:10" x14ac:dyDescent="0.25">
      <c r="A5866" s="1" t="s">
        <v>5865</v>
      </c>
      <c r="B5866">
        <v>393.75</v>
      </c>
      <c r="C5866">
        <v>20.531590000000001</v>
      </c>
      <c r="D5866">
        <v>68</v>
      </c>
      <c r="E5866">
        <v>0</v>
      </c>
      <c r="F5866">
        <v>0</v>
      </c>
      <c r="G5866">
        <v>5</v>
      </c>
      <c r="H5866" t="s">
        <v>13325</v>
      </c>
      <c r="I5866">
        <v>526.6875</v>
      </c>
      <c r="J5866" s="3">
        <f t="shared" si="91"/>
        <v>43746.953342986111</v>
      </c>
    </row>
    <row r="5867" spans="1:10" x14ac:dyDescent="0.25">
      <c r="A5867" s="1" t="s">
        <v>5866</v>
      </c>
      <c r="B5867">
        <v>393.75</v>
      </c>
      <c r="C5867">
        <v>20.531590000000001</v>
      </c>
      <c r="D5867">
        <v>67</v>
      </c>
      <c r="E5867">
        <v>0</v>
      </c>
      <c r="F5867">
        <v>0</v>
      </c>
      <c r="G5867">
        <v>19</v>
      </c>
      <c r="H5867" t="s">
        <v>13326</v>
      </c>
      <c r="I5867">
        <v>526.6875</v>
      </c>
      <c r="J5867" s="3">
        <f t="shared" si="91"/>
        <v>43746.953426550921</v>
      </c>
    </row>
    <row r="5868" spans="1:10" x14ac:dyDescent="0.25">
      <c r="A5868" s="1" t="s">
        <v>5867</v>
      </c>
      <c r="B5868">
        <v>393.75</v>
      </c>
      <c r="C5868">
        <v>20.478950000000001</v>
      </c>
      <c r="D5868">
        <v>66</v>
      </c>
      <c r="E5868">
        <v>0</v>
      </c>
      <c r="F5868">
        <v>0</v>
      </c>
      <c r="G5868">
        <v>0</v>
      </c>
      <c r="H5868" t="s">
        <v>13327</v>
      </c>
      <c r="I5868">
        <v>526.6875</v>
      </c>
      <c r="J5868" s="3">
        <f t="shared" si="91"/>
        <v>43746.953498067123</v>
      </c>
    </row>
    <row r="5869" spans="1:10" x14ac:dyDescent="0.25">
      <c r="A5869" s="1" t="s">
        <v>5868</v>
      </c>
      <c r="B5869">
        <v>393.75</v>
      </c>
      <c r="C5869">
        <v>20.531590000000001</v>
      </c>
      <c r="D5869">
        <v>65</v>
      </c>
      <c r="E5869">
        <v>0</v>
      </c>
      <c r="F5869">
        <v>0</v>
      </c>
      <c r="G5869">
        <v>17</v>
      </c>
      <c r="H5869" t="s">
        <v>13328</v>
      </c>
      <c r="I5869">
        <v>526.6875</v>
      </c>
      <c r="J5869" s="3">
        <f t="shared" si="91"/>
        <v>43746.953569594909</v>
      </c>
    </row>
    <row r="5870" spans="1:10" x14ac:dyDescent="0.25">
      <c r="A5870" s="1" t="s">
        <v>5869</v>
      </c>
      <c r="B5870">
        <v>393.75</v>
      </c>
      <c r="C5870">
        <v>20.584240000000001</v>
      </c>
      <c r="D5870">
        <v>65</v>
      </c>
      <c r="E5870">
        <v>0</v>
      </c>
      <c r="F5870">
        <v>0</v>
      </c>
      <c r="G5870">
        <v>10</v>
      </c>
      <c r="H5870" t="s">
        <v>13329</v>
      </c>
      <c r="I5870">
        <v>526.6875</v>
      </c>
      <c r="J5870" s="3">
        <f t="shared" si="91"/>
        <v>43746.95364112268</v>
      </c>
    </row>
    <row r="5871" spans="1:10" x14ac:dyDescent="0.25">
      <c r="A5871" s="1" t="s">
        <v>5870</v>
      </c>
      <c r="B5871">
        <v>393.75</v>
      </c>
      <c r="C5871">
        <v>20.531590000000001</v>
      </c>
      <c r="D5871">
        <v>69</v>
      </c>
      <c r="E5871">
        <v>0</v>
      </c>
      <c r="F5871">
        <v>0</v>
      </c>
      <c r="G5871">
        <v>12</v>
      </c>
      <c r="H5871" t="s">
        <v>13330</v>
      </c>
      <c r="I5871">
        <v>526.6875</v>
      </c>
      <c r="J5871" s="3">
        <f t="shared" si="91"/>
        <v>43746.953712766197</v>
      </c>
    </row>
    <row r="5872" spans="1:10" x14ac:dyDescent="0.25">
      <c r="A5872" s="1" t="s">
        <v>5871</v>
      </c>
      <c r="B5872">
        <v>393.75</v>
      </c>
      <c r="C5872">
        <v>20.531590000000001</v>
      </c>
      <c r="D5872">
        <v>69</v>
      </c>
      <c r="E5872">
        <v>0</v>
      </c>
      <c r="F5872">
        <v>0</v>
      </c>
      <c r="G5872">
        <v>9</v>
      </c>
      <c r="H5872" t="s">
        <v>13331</v>
      </c>
      <c r="I5872">
        <v>526.5</v>
      </c>
      <c r="J5872" s="3">
        <f t="shared" si="91"/>
        <v>43746.953784293983</v>
      </c>
    </row>
    <row r="5873" spans="1:10" x14ac:dyDescent="0.25">
      <c r="A5873" s="1" t="s">
        <v>5872</v>
      </c>
      <c r="B5873">
        <v>393.75</v>
      </c>
      <c r="C5873">
        <v>20.531590000000001</v>
      </c>
      <c r="D5873">
        <v>68</v>
      </c>
      <c r="E5873">
        <v>0</v>
      </c>
      <c r="F5873">
        <v>0</v>
      </c>
      <c r="G5873">
        <v>19</v>
      </c>
      <c r="H5873" t="s">
        <v>13332</v>
      </c>
      <c r="I5873">
        <v>526.6875</v>
      </c>
      <c r="J5873" s="3">
        <f t="shared" si="91"/>
        <v>43746.953867627315</v>
      </c>
    </row>
    <row r="5874" spans="1:10" x14ac:dyDescent="0.25">
      <c r="A5874" s="1" t="s">
        <v>5873</v>
      </c>
      <c r="B5874">
        <v>393.75</v>
      </c>
      <c r="C5874">
        <v>20.478950000000001</v>
      </c>
      <c r="D5874">
        <v>68</v>
      </c>
      <c r="E5874">
        <v>0</v>
      </c>
      <c r="F5874">
        <v>0</v>
      </c>
      <c r="G5874">
        <v>6</v>
      </c>
      <c r="H5874" t="s">
        <v>13333</v>
      </c>
      <c r="I5874">
        <v>526.6875</v>
      </c>
      <c r="J5874" s="3">
        <f t="shared" si="91"/>
        <v>43746.953939386571</v>
      </c>
    </row>
    <row r="5875" spans="1:10" x14ac:dyDescent="0.25">
      <c r="A5875" s="1" t="s">
        <v>5874</v>
      </c>
      <c r="B5875">
        <v>393.75</v>
      </c>
      <c r="C5875">
        <v>20.584240000000001</v>
      </c>
      <c r="D5875">
        <v>68</v>
      </c>
      <c r="E5875">
        <v>0</v>
      </c>
      <c r="F5875">
        <v>0</v>
      </c>
      <c r="G5875">
        <v>11</v>
      </c>
      <c r="H5875" t="s">
        <v>13334</v>
      </c>
      <c r="I5875">
        <v>526.6875</v>
      </c>
      <c r="J5875" s="3">
        <f t="shared" si="91"/>
        <v>43746.954022962957</v>
      </c>
    </row>
    <row r="5876" spans="1:10" x14ac:dyDescent="0.25">
      <c r="A5876" s="1" t="s">
        <v>5875</v>
      </c>
      <c r="B5876">
        <v>393.75</v>
      </c>
      <c r="C5876">
        <v>20.531590000000001</v>
      </c>
      <c r="D5876">
        <v>68</v>
      </c>
      <c r="E5876">
        <v>0</v>
      </c>
      <c r="F5876">
        <v>0</v>
      </c>
      <c r="G5876">
        <v>11</v>
      </c>
      <c r="H5876" t="s">
        <v>13335</v>
      </c>
      <c r="I5876">
        <v>526.6875</v>
      </c>
      <c r="J5876" s="3">
        <f t="shared" si="91"/>
        <v>43746.954094490742</v>
      </c>
    </row>
    <row r="5877" spans="1:10" x14ac:dyDescent="0.25">
      <c r="A5877" s="1" t="s">
        <v>5876</v>
      </c>
      <c r="B5877">
        <v>393.75</v>
      </c>
      <c r="C5877">
        <v>20.584240000000001</v>
      </c>
      <c r="D5877">
        <v>68</v>
      </c>
      <c r="E5877">
        <v>0</v>
      </c>
      <c r="F5877">
        <v>0</v>
      </c>
      <c r="G5877">
        <v>6</v>
      </c>
      <c r="H5877" t="s">
        <v>13336</v>
      </c>
      <c r="I5877">
        <v>526.5</v>
      </c>
      <c r="J5877" s="3">
        <f t="shared" si="91"/>
        <v>43746.954166018513</v>
      </c>
    </row>
    <row r="5878" spans="1:10" x14ac:dyDescent="0.25">
      <c r="A5878" s="1" t="s">
        <v>5877</v>
      </c>
      <c r="B5878">
        <v>393.75</v>
      </c>
      <c r="C5878">
        <v>20.531590000000001</v>
      </c>
      <c r="D5878">
        <v>69</v>
      </c>
      <c r="E5878">
        <v>0</v>
      </c>
      <c r="F5878">
        <v>0</v>
      </c>
      <c r="G5878">
        <v>5</v>
      </c>
      <c r="H5878" t="s">
        <v>13337</v>
      </c>
      <c r="I5878">
        <v>526.6875</v>
      </c>
      <c r="J5878" s="3">
        <f t="shared" si="91"/>
        <v>43746.954261481478</v>
      </c>
    </row>
    <row r="5879" spans="1:10" x14ac:dyDescent="0.25">
      <c r="A5879" s="1" t="s">
        <v>5878</v>
      </c>
      <c r="B5879">
        <v>393.75</v>
      </c>
      <c r="C5879">
        <v>20.478950000000001</v>
      </c>
      <c r="D5879">
        <v>68</v>
      </c>
      <c r="E5879">
        <v>0</v>
      </c>
      <c r="F5879">
        <v>0</v>
      </c>
      <c r="G5879">
        <v>13</v>
      </c>
      <c r="H5879" t="s">
        <v>13338</v>
      </c>
      <c r="I5879">
        <v>526.5</v>
      </c>
      <c r="J5879" s="3">
        <f t="shared" si="91"/>
        <v>43746.954344942125</v>
      </c>
    </row>
    <row r="5880" spans="1:10" x14ac:dyDescent="0.25">
      <c r="A5880" s="1" t="s">
        <v>5879</v>
      </c>
      <c r="B5880">
        <v>412.5</v>
      </c>
      <c r="C5880">
        <v>20.531590000000001</v>
      </c>
      <c r="D5880">
        <v>68</v>
      </c>
      <c r="E5880">
        <v>0</v>
      </c>
      <c r="F5880">
        <v>0</v>
      </c>
      <c r="G5880">
        <v>8</v>
      </c>
      <c r="H5880" t="s">
        <v>13339</v>
      </c>
      <c r="I5880">
        <v>532.3125</v>
      </c>
      <c r="J5880" s="3">
        <f t="shared" si="91"/>
        <v>43746.954416608794</v>
      </c>
    </row>
    <row r="5881" spans="1:10" x14ac:dyDescent="0.25">
      <c r="A5881" s="1" t="s">
        <v>5880</v>
      </c>
      <c r="B5881">
        <v>393.75</v>
      </c>
      <c r="C5881">
        <v>20.584240000000001</v>
      </c>
      <c r="D5881">
        <v>69</v>
      </c>
      <c r="E5881">
        <v>0</v>
      </c>
      <c r="F5881">
        <v>0</v>
      </c>
      <c r="G5881">
        <v>11</v>
      </c>
      <c r="H5881" t="s">
        <v>13340</v>
      </c>
      <c r="I5881">
        <v>526.6875</v>
      </c>
      <c r="J5881" s="3">
        <f t="shared" si="91"/>
        <v>43746.954488113428</v>
      </c>
    </row>
    <row r="5882" spans="1:10" x14ac:dyDescent="0.25">
      <c r="A5882" s="1" t="s">
        <v>5881</v>
      </c>
      <c r="B5882">
        <v>393.75</v>
      </c>
      <c r="C5882">
        <v>20.531590000000001</v>
      </c>
      <c r="D5882">
        <v>69</v>
      </c>
      <c r="E5882">
        <v>0</v>
      </c>
      <c r="F5882">
        <v>0</v>
      </c>
      <c r="G5882">
        <v>12</v>
      </c>
      <c r="H5882" t="s">
        <v>13341</v>
      </c>
      <c r="I5882">
        <v>526.6875</v>
      </c>
      <c r="J5882" s="3">
        <f t="shared" si="91"/>
        <v>43746.954559652775</v>
      </c>
    </row>
    <row r="5883" spans="1:10" x14ac:dyDescent="0.25">
      <c r="A5883" s="1" t="s">
        <v>5882</v>
      </c>
      <c r="B5883">
        <v>393.75</v>
      </c>
      <c r="C5883">
        <v>20.531590000000001</v>
      </c>
      <c r="D5883">
        <v>68</v>
      </c>
      <c r="E5883">
        <v>0</v>
      </c>
      <c r="F5883">
        <v>0</v>
      </c>
      <c r="G5883">
        <v>9</v>
      </c>
      <c r="H5883" t="s">
        <v>13342</v>
      </c>
      <c r="I5883">
        <v>526.5</v>
      </c>
      <c r="J5883" s="3">
        <f t="shared" si="91"/>
        <v>43746.954652951383</v>
      </c>
    </row>
    <row r="5884" spans="1:10" x14ac:dyDescent="0.25">
      <c r="A5884" s="1" t="s">
        <v>5883</v>
      </c>
      <c r="B5884">
        <v>393.75</v>
      </c>
      <c r="C5884">
        <v>20.531590000000001</v>
      </c>
      <c r="D5884">
        <v>67</v>
      </c>
      <c r="E5884">
        <v>0</v>
      </c>
      <c r="F5884">
        <v>0</v>
      </c>
      <c r="G5884">
        <v>15</v>
      </c>
      <c r="H5884" t="s">
        <v>13343</v>
      </c>
      <c r="I5884">
        <v>526.6875</v>
      </c>
      <c r="J5884" s="3">
        <f t="shared" si="91"/>
        <v>43746.954726886572</v>
      </c>
    </row>
    <row r="5885" spans="1:10" x14ac:dyDescent="0.25">
      <c r="A5885" s="1" t="s">
        <v>5884</v>
      </c>
      <c r="B5885">
        <v>393.75</v>
      </c>
      <c r="C5885">
        <v>20.531590000000001</v>
      </c>
      <c r="D5885">
        <v>67</v>
      </c>
      <c r="E5885">
        <v>0</v>
      </c>
      <c r="F5885">
        <v>0</v>
      </c>
      <c r="G5885">
        <v>15</v>
      </c>
      <c r="H5885" t="s">
        <v>13344</v>
      </c>
      <c r="I5885">
        <v>526.6875</v>
      </c>
      <c r="J5885" s="3">
        <f t="shared" si="91"/>
        <v>43746.954798298604</v>
      </c>
    </row>
    <row r="5886" spans="1:10" x14ac:dyDescent="0.25">
      <c r="A5886" s="1" t="s">
        <v>5885</v>
      </c>
      <c r="B5886">
        <v>393.75</v>
      </c>
      <c r="C5886">
        <v>20.478950000000001</v>
      </c>
      <c r="D5886">
        <v>67</v>
      </c>
      <c r="E5886">
        <v>0</v>
      </c>
      <c r="F5886">
        <v>0</v>
      </c>
      <c r="G5886">
        <v>3</v>
      </c>
      <c r="H5886" t="s">
        <v>13345</v>
      </c>
      <c r="I5886">
        <v>526.5</v>
      </c>
      <c r="J5886" s="3">
        <f t="shared" si="91"/>
        <v>43746.95486982639</v>
      </c>
    </row>
    <row r="5887" spans="1:10" x14ac:dyDescent="0.25">
      <c r="A5887" s="1" t="s">
        <v>5886</v>
      </c>
      <c r="B5887">
        <v>393.75</v>
      </c>
      <c r="C5887">
        <v>20.478950000000001</v>
      </c>
      <c r="D5887">
        <v>67</v>
      </c>
      <c r="E5887">
        <v>0</v>
      </c>
      <c r="F5887">
        <v>0</v>
      </c>
      <c r="G5887">
        <v>5</v>
      </c>
      <c r="H5887" t="s">
        <v>13346</v>
      </c>
      <c r="I5887">
        <v>526.6875</v>
      </c>
      <c r="J5887" s="3">
        <f t="shared" si="91"/>
        <v>43746.954941145836</v>
      </c>
    </row>
    <row r="5888" spans="1:10" x14ac:dyDescent="0.25">
      <c r="A5888" s="1" t="s">
        <v>5887</v>
      </c>
      <c r="B5888">
        <v>393.75</v>
      </c>
      <c r="C5888">
        <v>20.531590000000001</v>
      </c>
      <c r="D5888">
        <v>66</v>
      </c>
      <c r="E5888">
        <v>0</v>
      </c>
      <c r="F5888">
        <v>0</v>
      </c>
      <c r="G5888">
        <v>3</v>
      </c>
      <c r="H5888" t="s">
        <v>13347</v>
      </c>
      <c r="I5888">
        <v>526.6875</v>
      </c>
      <c r="J5888" s="3">
        <f t="shared" si="91"/>
        <v>43746.955012997678</v>
      </c>
    </row>
    <row r="5889" spans="1:10" x14ac:dyDescent="0.25">
      <c r="A5889" s="1" t="s">
        <v>5888</v>
      </c>
      <c r="B5889">
        <v>393.75</v>
      </c>
      <c r="C5889">
        <v>20.531590000000001</v>
      </c>
      <c r="D5889">
        <v>66</v>
      </c>
      <c r="E5889">
        <v>0</v>
      </c>
      <c r="F5889">
        <v>0</v>
      </c>
      <c r="G5889">
        <v>4</v>
      </c>
      <c r="H5889" t="s">
        <v>13348</v>
      </c>
      <c r="I5889">
        <v>526.6875</v>
      </c>
      <c r="J5889" s="3">
        <f t="shared" si="91"/>
        <v>43746.955084537032</v>
      </c>
    </row>
    <row r="5890" spans="1:10" x14ac:dyDescent="0.25">
      <c r="A5890" s="1" t="s">
        <v>5889</v>
      </c>
      <c r="B5890">
        <v>393.75</v>
      </c>
      <c r="C5890">
        <v>20.531590000000001</v>
      </c>
      <c r="D5890">
        <v>66</v>
      </c>
      <c r="E5890">
        <v>0</v>
      </c>
      <c r="F5890">
        <v>0</v>
      </c>
      <c r="G5890">
        <v>10</v>
      </c>
      <c r="H5890" t="s">
        <v>13349</v>
      </c>
      <c r="I5890">
        <v>526.6875</v>
      </c>
      <c r="J5890" s="3">
        <f t="shared" si="91"/>
        <v>43746.955155949072</v>
      </c>
    </row>
    <row r="5891" spans="1:10" x14ac:dyDescent="0.25">
      <c r="A5891" s="1" t="s">
        <v>5890</v>
      </c>
      <c r="B5891">
        <v>412.5</v>
      </c>
      <c r="C5891">
        <v>20.531590000000001</v>
      </c>
      <c r="D5891">
        <v>65</v>
      </c>
      <c r="E5891">
        <v>0</v>
      </c>
      <c r="F5891">
        <v>0</v>
      </c>
      <c r="G5891">
        <v>9</v>
      </c>
      <c r="H5891" t="s">
        <v>13350</v>
      </c>
      <c r="I5891">
        <v>532.5</v>
      </c>
      <c r="J5891" s="3">
        <f t="shared" ref="J5891:J5954" si="92">(H5891/86400000)+25569+(7/24)</f>
        <v>43746.955227696752</v>
      </c>
    </row>
    <row r="5892" spans="1:10" x14ac:dyDescent="0.25">
      <c r="A5892" s="1" t="s">
        <v>5891</v>
      </c>
      <c r="B5892">
        <v>393.75</v>
      </c>
      <c r="C5892">
        <v>20.584240000000001</v>
      </c>
      <c r="D5892">
        <v>66</v>
      </c>
      <c r="E5892">
        <v>0</v>
      </c>
      <c r="F5892">
        <v>0</v>
      </c>
      <c r="G5892">
        <v>3</v>
      </c>
      <c r="H5892" t="s">
        <v>13351</v>
      </c>
      <c r="I5892">
        <v>526.6875</v>
      </c>
      <c r="J5892" s="3">
        <f t="shared" si="92"/>
        <v>43746.955299224537</v>
      </c>
    </row>
    <row r="5893" spans="1:10" x14ac:dyDescent="0.25">
      <c r="A5893" s="1" t="s">
        <v>5892</v>
      </c>
      <c r="B5893">
        <v>393.75</v>
      </c>
      <c r="C5893">
        <v>20.478950000000001</v>
      </c>
      <c r="D5893">
        <v>66</v>
      </c>
      <c r="E5893">
        <v>0</v>
      </c>
      <c r="F5893">
        <v>0</v>
      </c>
      <c r="G5893">
        <v>6</v>
      </c>
      <c r="H5893" t="s">
        <v>13352</v>
      </c>
      <c r="I5893">
        <v>526.6875</v>
      </c>
      <c r="J5893" s="3">
        <f t="shared" si="92"/>
        <v>43746.955370763892</v>
      </c>
    </row>
    <row r="5894" spans="1:10" x14ac:dyDescent="0.25">
      <c r="A5894" s="1" t="s">
        <v>5893</v>
      </c>
      <c r="B5894">
        <v>393.75</v>
      </c>
      <c r="C5894">
        <v>20.478950000000001</v>
      </c>
      <c r="D5894">
        <v>65</v>
      </c>
      <c r="E5894">
        <v>0</v>
      </c>
      <c r="F5894">
        <v>0</v>
      </c>
      <c r="G5894">
        <v>9</v>
      </c>
      <c r="H5894" t="s">
        <v>13353</v>
      </c>
      <c r="I5894">
        <v>526.6875</v>
      </c>
      <c r="J5894" s="3">
        <f t="shared" si="92"/>
        <v>43746.955442407409</v>
      </c>
    </row>
    <row r="5895" spans="1:10" x14ac:dyDescent="0.25">
      <c r="A5895" s="1" t="s">
        <v>5894</v>
      </c>
      <c r="B5895">
        <v>393.75</v>
      </c>
      <c r="C5895">
        <v>20.531590000000001</v>
      </c>
      <c r="D5895">
        <v>66</v>
      </c>
      <c r="E5895">
        <v>0</v>
      </c>
      <c r="F5895">
        <v>0</v>
      </c>
      <c r="G5895">
        <v>13</v>
      </c>
      <c r="H5895" t="s">
        <v>13354</v>
      </c>
      <c r="I5895">
        <v>526.6875</v>
      </c>
      <c r="J5895" s="3">
        <f t="shared" si="92"/>
        <v>43746.95551407407</v>
      </c>
    </row>
    <row r="5896" spans="1:10" x14ac:dyDescent="0.25">
      <c r="A5896" s="1" t="s">
        <v>5895</v>
      </c>
      <c r="B5896">
        <v>393.75</v>
      </c>
      <c r="C5896">
        <v>20.584240000000001</v>
      </c>
      <c r="D5896">
        <v>67</v>
      </c>
      <c r="E5896">
        <v>0</v>
      </c>
      <c r="F5896">
        <v>0</v>
      </c>
      <c r="G5896">
        <v>10</v>
      </c>
      <c r="H5896" t="s">
        <v>13355</v>
      </c>
      <c r="I5896">
        <v>526.6875</v>
      </c>
      <c r="J5896" s="3">
        <f t="shared" si="92"/>
        <v>43746.955597256943</v>
      </c>
    </row>
    <row r="5897" spans="1:10" x14ac:dyDescent="0.25">
      <c r="A5897" s="1" t="s">
        <v>5896</v>
      </c>
      <c r="B5897">
        <v>393.75</v>
      </c>
      <c r="C5897">
        <v>20.531590000000001</v>
      </c>
      <c r="D5897">
        <v>67</v>
      </c>
      <c r="E5897">
        <v>0</v>
      </c>
      <c r="F5897">
        <v>0</v>
      </c>
      <c r="G5897">
        <v>10</v>
      </c>
      <c r="H5897" t="s">
        <v>13356</v>
      </c>
      <c r="I5897">
        <v>526.5</v>
      </c>
      <c r="J5897" s="3">
        <f t="shared" si="92"/>
        <v>43746.955669016206</v>
      </c>
    </row>
    <row r="5898" spans="1:10" x14ac:dyDescent="0.25">
      <c r="A5898" s="1" t="s">
        <v>5897</v>
      </c>
      <c r="B5898">
        <v>393.75</v>
      </c>
      <c r="C5898">
        <v>20.531590000000001</v>
      </c>
      <c r="D5898">
        <v>67</v>
      </c>
      <c r="E5898">
        <v>0</v>
      </c>
      <c r="F5898">
        <v>0</v>
      </c>
      <c r="G5898">
        <v>15</v>
      </c>
      <c r="H5898" t="s">
        <v>13357</v>
      </c>
      <c r="I5898">
        <v>526.6875</v>
      </c>
      <c r="J5898" s="3">
        <f t="shared" si="92"/>
        <v>43746.95576798611</v>
      </c>
    </row>
    <row r="5899" spans="1:10" x14ac:dyDescent="0.25">
      <c r="A5899" s="1" t="s">
        <v>5898</v>
      </c>
      <c r="B5899">
        <v>393.75</v>
      </c>
      <c r="C5899">
        <v>20.531590000000001</v>
      </c>
      <c r="D5899">
        <v>65</v>
      </c>
      <c r="E5899">
        <v>0</v>
      </c>
      <c r="F5899">
        <v>0</v>
      </c>
      <c r="G5899">
        <v>9</v>
      </c>
      <c r="H5899" t="s">
        <v>13358</v>
      </c>
      <c r="I5899">
        <v>526.5</v>
      </c>
      <c r="J5899" s="3">
        <f t="shared" si="92"/>
        <v>43746.955847986108</v>
      </c>
    </row>
    <row r="5900" spans="1:10" x14ac:dyDescent="0.25">
      <c r="A5900" s="1" t="s">
        <v>5899</v>
      </c>
      <c r="B5900">
        <v>393.75</v>
      </c>
      <c r="C5900">
        <v>20.531590000000001</v>
      </c>
      <c r="D5900">
        <v>65</v>
      </c>
      <c r="E5900">
        <v>0</v>
      </c>
      <c r="F5900">
        <v>0</v>
      </c>
      <c r="G5900">
        <v>4</v>
      </c>
      <c r="H5900" t="s">
        <v>13359</v>
      </c>
      <c r="I5900">
        <v>526.6875</v>
      </c>
      <c r="J5900" s="3">
        <f t="shared" si="92"/>
        <v>43746.955919479165</v>
      </c>
    </row>
    <row r="5901" spans="1:10" x14ac:dyDescent="0.25">
      <c r="A5901" s="1" t="s">
        <v>5900</v>
      </c>
      <c r="B5901">
        <v>393.75</v>
      </c>
      <c r="C5901">
        <v>20.531590000000001</v>
      </c>
      <c r="D5901">
        <v>65</v>
      </c>
      <c r="E5901">
        <v>0</v>
      </c>
      <c r="F5901">
        <v>0</v>
      </c>
      <c r="G5901">
        <v>16</v>
      </c>
      <c r="H5901" t="s">
        <v>13360</v>
      </c>
      <c r="I5901">
        <v>526.6875</v>
      </c>
      <c r="J5901" s="3">
        <f t="shared" si="92"/>
        <v>43746.955991145827</v>
      </c>
    </row>
    <row r="5902" spans="1:10" x14ac:dyDescent="0.25">
      <c r="A5902" s="1" t="s">
        <v>5901</v>
      </c>
      <c r="B5902">
        <v>393.75</v>
      </c>
      <c r="C5902">
        <v>20.478950000000001</v>
      </c>
      <c r="D5902">
        <v>65</v>
      </c>
      <c r="E5902">
        <v>0</v>
      </c>
      <c r="F5902">
        <v>0</v>
      </c>
      <c r="G5902">
        <v>14</v>
      </c>
      <c r="H5902" t="s">
        <v>13361</v>
      </c>
      <c r="I5902">
        <v>526.6875</v>
      </c>
      <c r="J5902" s="3">
        <f t="shared" si="92"/>
        <v>43746.95607458333</v>
      </c>
    </row>
    <row r="5903" spans="1:10" x14ac:dyDescent="0.25">
      <c r="A5903" s="1" t="s">
        <v>5902</v>
      </c>
      <c r="B5903">
        <v>393.75</v>
      </c>
      <c r="C5903">
        <v>20.584240000000001</v>
      </c>
      <c r="D5903">
        <v>68</v>
      </c>
      <c r="E5903">
        <v>0</v>
      </c>
      <c r="F5903">
        <v>0</v>
      </c>
      <c r="G5903">
        <v>14</v>
      </c>
      <c r="H5903" t="s">
        <v>13362</v>
      </c>
      <c r="I5903">
        <v>526.5</v>
      </c>
      <c r="J5903" s="3">
        <f t="shared" si="92"/>
        <v>43746.956158020832</v>
      </c>
    </row>
    <row r="5904" spans="1:10" x14ac:dyDescent="0.25">
      <c r="A5904" s="1" t="s">
        <v>5903</v>
      </c>
      <c r="B5904">
        <v>393.75</v>
      </c>
      <c r="C5904">
        <v>20.531590000000001</v>
      </c>
      <c r="D5904">
        <v>69</v>
      </c>
      <c r="E5904">
        <v>0</v>
      </c>
      <c r="F5904">
        <v>0</v>
      </c>
      <c r="G5904">
        <v>18</v>
      </c>
      <c r="H5904" t="s">
        <v>13363</v>
      </c>
      <c r="I5904">
        <v>526.6875</v>
      </c>
      <c r="J5904" s="3">
        <f t="shared" si="92"/>
        <v>43746.956241712956</v>
      </c>
    </row>
    <row r="5905" spans="1:10" x14ac:dyDescent="0.25">
      <c r="A5905" s="1" t="s">
        <v>5904</v>
      </c>
      <c r="B5905">
        <v>393.75</v>
      </c>
      <c r="C5905">
        <v>20.531590000000001</v>
      </c>
      <c r="D5905">
        <v>68</v>
      </c>
      <c r="E5905">
        <v>0</v>
      </c>
      <c r="F5905">
        <v>0</v>
      </c>
      <c r="G5905">
        <v>5</v>
      </c>
      <c r="H5905" t="s">
        <v>13364</v>
      </c>
      <c r="I5905">
        <v>526.6875</v>
      </c>
      <c r="J5905" s="3">
        <f t="shared" si="92"/>
        <v>43746.956313124996</v>
      </c>
    </row>
    <row r="5906" spans="1:10" x14ac:dyDescent="0.25">
      <c r="A5906" s="1" t="s">
        <v>5905</v>
      </c>
      <c r="B5906">
        <v>393.75</v>
      </c>
      <c r="C5906">
        <v>20.531590000000001</v>
      </c>
      <c r="D5906">
        <v>67</v>
      </c>
      <c r="E5906">
        <v>0</v>
      </c>
      <c r="F5906">
        <v>0</v>
      </c>
      <c r="G5906">
        <v>4</v>
      </c>
      <c r="H5906" t="s">
        <v>13365</v>
      </c>
      <c r="I5906">
        <v>526.5</v>
      </c>
      <c r="J5906" s="3">
        <f t="shared" si="92"/>
        <v>43746.956396574074</v>
      </c>
    </row>
    <row r="5907" spans="1:10" x14ac:dyDescent="0.25">
      <c r="A5907" s="1" t="s">
        <v>5906</v>
      </c>
      <c r="B5907">
        <v>393.75</v>
      </c>
      <c r="C5907">
        <v>20.531590000000001</v>
      </c>
      <c r="D5907">
        <v>68</v>
      </c>
      <c r="E5907">
        <v>0</v>
      </c>
      <c r="F5907">
        <v>0</v>
      </c>
      <c r="G5907">
        <v>11</v>
      </c>
      <c r="H5907" t="s">
        <v>13366</v>
      </c>
      <c r="I5907">
        <v>526.6875</v>
      </c>
      <c r="J5907" s="3">
        <f t="shared" si="92"/>
        <v>43746.956468321754</v>
      </c>
    </row>
    <row r="5908" spans="1:10" x14ac:dyDescent="0.25">
      <c r="A5908" s="1" t="s">
        <v>5907</v>
      </c>
      <c r="B5908">
        <v>393.75</v>
      </c>
      <c r="C5908">
        <v>20.478950000000001</v>
      </c>
      <c r="D5908">
        <v>67</v>
      </c>
      <c r="E5908">
        <v>0</v>
      </c>
      <c r="F5908">
        <v>0</v>
      </c>
      <c r="G5908">
        <v>9</v>
      </c>
      <c r="H5908" t="s">
        <v>13367</v>
      </c>
      <c r="I5908">
        <v>526.6875</v>
      </c>
      <c r="J5908" s="3">
        <f t="shared" si="92"/>
        <v>43746.956539733794</v>
      </c>
    </row>
    <row r="5909" spans="1:10" x14ac:dyDescent="0.25">
      <c r="A5909" s="1" t="s">
        <v>5908</v>
      </c>
      <c r="B5909">
        <v>393.75</v>
      </c>
      <c r="C5909">
        <v>20.478950000000001</v>
      </c>
      <c r="D5909">
        <v>67</v>
      </c>
      <c r="E5909">
        <v>0</v>
      </c>
      <c r="F5909">
        <v>0</v>
      </c>
      <c r="G5909">
        <v>9</v>
      </c>
      <c r="H5909" t="s">
        <v>13368</v>
      </c>
      <c r="I5909">
        <v>526.6875</v>
      </c>
      <c r="J5909" s="3">
        <f t="shared" si="92"/>
        <v>43746.956623194441</v>
      </c>
    </row>
    <row r="5910" spans="1:10" x14ac:dyDescent="0.25">
      <c r="A5910" s="1" t="s">
        <v>5909</v>
      </c>
      <c r="B5910">
        <v>393.75</v>
      </c>
      <c r="C5910">
        <v>20.531590000000001</v>
      </c>
      <c r="D5910">
        <v>66</v>
      </c>
      <c r="E5910">
        <v>0</v>
      </c>
      <c r="F5910">
        <v>0</v>
      </c>
      <c r="G5910">
        <v>3</v>
      </c>
      <c r="H5910" t="s">
        <v>13369</v>
      </c>
      <c r="I5910">
        <v>526.6875</v>
      </c>
      <c r="J5910" s="3">
        <f t="shared" si="92"/>
        <v>43746.956694722219</v>
      </c>
    </row>
    <row r="5911" spans="1:10" x14ac:dyDescent="0.25">
      <c r="A5911" s="1" t="s">
        <v>5910</v>
      </c>
      <c r="B5911">
        <v>393.75</v>
      </c>
      <c r="C5911">
        <v>20.584240000000001</v>
      </c>
      <c r="D5911">
        <v>65</v>
      </c>
      <c r="E5911">
        <v>0</v>
      </c>
      <c r="F5911">
        <v>0</v>
      </c>
      <c r="G5911">
        <v>19</v>
      </c>
      <c r="H5911" t="s">
        <v>13370</v>
      </c>
      <c r="I5911">
        <v>526.6875</v>
      </c>
      <c r="J5911" s="3">
        <f t="shared" si="92"/>
        <v>43746.956788229167</v>
      </c>
    </row>
    <row r="5912" spans="1:10" x14ac:dyDescent="0.25">
      <c r="A5912" s="1" t="s">
        <v>5911</v>
      </c>
      <c r="B5912">
        <v>393.75</v>
      </c>
      <c r="C5912">
        <v>20.531590000000001</v>
      </c>
      <c r="D5912">
        <v>65</v>
      </c>
      <c r="E5912">
        <v>0</v>
      </c>
      <c r="F5912">
        <v>0</v>
      </c>
      <c r="G5912">
        <v>14</v>
      </c>
      <c r="H5912" t="s">
        <v>13371</v>
      </c>
      <c r="I5912">
        <v>526.6875</v>
      </c>
      <c r="J5912" s="3">
        <f t="shared" si="92"/>
        <v>43746.956861504623</v>
      </c>
    </row>
    <row r="5913" spans="1:10" x14ac:dyDescent="0.25">
      <c r="A5913" s="1" t="s">
        <v>5912</v>
      </c>
      <c r="B5913">
        <v>393.75</v>
      </c>
      <c r="C5913">
        <v>20.531590000000001</v>
      </c>
      <c r="D5913">
        <v>66</v>
      </c>
      <c r="E5913">
        <v>0</v>
      </c>
      <c r="F5913">
        <v>0</v>
      </c>
      <c r="G5913">
        <v>8</v>
      </c>
      <c r="H5913" t="s">
        <v>13372</v>
      </c>
      <c r="I5913">
        <v>526.6875</v>
      </c>
      <c r="J5913" s="3">
        <f t="shared" si="92"/>
        <v>43746.956945428239</v>
      </c>
    </row>
    <row r="5914" spans="1:10" x14ac:dyDescent="0.25">
      <c r="A5914" s="1" t="s">
        <v>5913</v>
      </c>
      <c r="B5914">
        <v>393.75</v>
      </c>
      <c r="C5914">
        <v>20.584240000000001</v>
      </c>
      <c r="D5914">
        <v>67</v>
      </c>
      <c r="E5914">
        <v>0</v>
      </c>
      <c r="F5914">
        <v>0</v>
      </c>
      <c r="G5914">
        <v>10</v>
      </c>
      <c r="H5914" t="s">
        <v>13373</v>
      </c>
      <c r="I5914">
        <v>526.6875</v>
      </c>
      <c r="J5914" s="3">
        <f t="shared" si="92"/>
        <v>43746.957028738419</v>
      </c>
    </row>
    <row r="5915" spans="1:10" x14ac:dyDescent="0.25">
      <c r="A5915" s="1" t="s">
        <v>5914</v>
      </c>
      <c r="B5915">
        <v>393.75</v>
      </c>
      <c r="C5915">
        <v>20.584240000000001</v>
      </c>
      <c r="D5915">
        <v>67</v>
      </c>
      <c r="E5915">
        <v>0</v>
      </c>
      <c r="F5915">
        <v>0</v>
      </c>
      <c r="G5915">
        <v>14</v>
      </c>
      <c r="H5915" t="s">
        <v>13374</v>
      </c>
      <c r="I5915">
        <v>526.5</v>
      </c>
      <c r="J5915" s="3">
        <f t="shared" si="92"/>
        <v>43746.957112094904</v>
      </c>
    </row>
    <row r="5916" spans="1:10" x14ac:dyDescent="0.25">
      <c r="A5916" s="1" t="s">
        <v>5915</v>
      </c>
      <c r="B5916">
        <v>393.75</v>
      </c>
      <c r="C5916">
        <v>20.531590000000001</v>
      </c>
      <c r="D5916">
        <v>67</v>
      </c>
      <c r="E5916">
        <v>0</v>
      </c>
      <c r="F5916">
        <v>0</v>
      </c>
      <c r="G5916">
        <v>7</v>
      </c>
      <c r="H5916" t="s">
        <v>13375</v>
      </c>
      <c r="I5916">
        <v>526.6875</v>
      </c>
      <c r="J5916" s="3">
        <f t="shared" si="92"/>
        <v>43746.957201331017</v>
      </c>
    </row>
    <row r="5917" spans="1:10" x14ac:dyDescent="0.25">
      <c r="A5917" s="1" t="s">
        <v>5916</v>
      </c>
      <c r="B5917">
        <v>393.75</v>
      </c>
      <c r="C5917">
        <v>20.531590000000001</v>
      </c>
      <c r="D5917">
        <v>67</v>
      </c>
      <c r="E5917">
        <v>0</v>
      </c>
      <c r="F5917">
        <v>0</v>
      </c>
      <c r="G5917">
        <v>11</v>
      </c>
      <c r="H5917" t="s">
        <v>13376</v>
      </c>
      <c r="I5917">
        <v>526.6875</v>
      </c>
      <c r="J5917" s="3">
        <f t="shared" si="92"/>
        <v>43746.957279444447</v>
      </c>
    </row>
    <row r="5918" spans="1:10" x14ac:dyDescent="0.25">
      <c r="A5918" s="1" t="s">
        <v>5917</v>
      </c>
      <c r="B5918">
        <v>393.75</v>
      </c>
      <c r="C5918">
        <v>20.478950000000001</v>
      </c>
      <c r="D5918">
        <v>67</v>
      </c>
      <c r="E5918">
        <v>0</v>
      </c>
      <c r="F5918">
        <v>0</v>
      </c>
      <c r="G5918">
        <v>8</v>
      </c>
      <c r="H5918" t="s">
        <v>13377</v>
      </c>
      <c r="I5918">
        <v>526.6875</v>
      </c>
      <c r="J5918" s="3">
        <f t="shared" si="92"/>
        <v>43746.957350844903</v>
      </c>
    </row>
    <row r="5919" spans="1:10" x14ac:dyDescent="0.25">
      <c r="A5919" s="1" t="s">
        <v>5918</v>
      </c>
      <c r="B5919">
        <v>393.75</v>
      </c>
      <c r="C5919">
        <v>20.531590000000001</v>
      </c>
      <c r="D5919">
        <v>66</v>
      </c>
      <c r="E5919">
        <v>0</v>
      </c>
      <c r="F5919">
        <v>0</v>
      </c>
      <c r="G5919">
        <v>3</v>
      </c>
      <c r="H5919" t="s">
        <v>13378</v>
      </c>
      <c r="I5919">
        <v>526.6875</v>
      </c>
      <c r="J5919" s="3">
        <f t="shared" si="92"/>
        <v>43746.957422395826</v>
      </c>
    </row>
    <row r="5920" spans="1:10" x14ac:dyDescent="0.25">
      <c r="A5920" s="1" t="s">
        <v>5919</v>
      </c>
      <c r="B5920">
        <v>431.25</v>
      </c>
      <c r="C5920">
        <v>20.531590000000001</v>
      </c>
      <c r="D5920">
        <v>70</v>
      </c>
      <c r="E5920">
        <v>0</v>
      </c>
      <c r="F5920">
        <v>0</v>
      </c>
      <c r="G5920">
        <v>7</v>
      </c>
      <c r="H5920" t="s">
        <v>13379</v>
      </c>
      <c r="I5920">
        <v>538.3125</v>
      </c>
      <c r="J5920" s="3">
        <f t="shared" si="92"/>
        <v>43746.957493680551</v>
      </c>
    </row>
    <row r="5921" spans="1:10" x14ac:dyDescent="0.25">
      <c r="A5921" s="1" t="s">
        <v>5920</v>
      </c>
      <c r="B5921">
        <v>393.75</v>
      </c>
      <c r="C5921">
        <v>20.531590000000001</v>
      </c>
      <c r="D5921">
        <v>72</v>
      </c>
      <c r="E5921">
        <v>0</v>
      </c>
      <c r="F5921">
        <v>0</v>
      </c>
      <c r="G5921">
        <v>9</v>
      </c>
      <c r="H5921" t="s">
        <v>13380</v>
      </c>
      <c r="I5921">
        <v>526.6875</v>
      </c>
      <c r="J5921" s="3">
        <f t="shared" si="92"/>
        <v>43746.957565567129</v>
      </c>
    </row>
    <row r="5922" spans="1:10" x14ac:dyDescent="0.25">
      <c r="A5922" s="1" t="s">
        <v>5921</v>
      </c>
      <c r="B5922">
        <v>393.75</v>
      </c>
      <c r="C5922">
        <v>20.531590000000001</v>
      </c>
      <c r="D5922">
        <v>69</v>
      </c>
      <c r="E5922">
        <v>0</v>
      </c>
      <c r="F5922">
        <v>0</v>
      </c>
      <c r="G5922">
        <v>8</v>
      </c>
      <c r="H5922" t="s">
        <v>13381</v>
      </c>
      <c r="I5922">
        <v>526.6875</v>
      </c>
      <c r="J5922" s="3">
        <f t="shared" si="92"/>
        <v>43746.957649108794</v>
      </c>
    </row>
    <row r="5923" spans="1:10" x14ac:dyDescent="0.25">
      <c r="A5923" s="1" t="s">
        <v>5922</v>
      </c>
      <c r="B5923">
        <v>393.75</v>
      </c>
      <c r="C5923">
        <v>20.531590000000001</v>
      </c>
      <c r="D5923">
        <v>68</v>
      </c>
      <c r="E5923">
        <v>0</v>
      </c>
      <c r="F5923">
        <v>0</v>
      </c>
      <c r="G5923">
        <v>12</v>
      </c>
      <c r="H5923" t="s">
        <v>13382</v>
      </c>
      <c r="I5923">
        <v>526.5</v>
      </c>
      <c r="J5923" s="3">
        <f t="shared" si="92"/>
        <v>43746.957720659724</v>
      </c>
    </row>
    <row r="5924" spans="1:10" x14ac:dyDescent="0.25">
      <c r="A5924" s="1" t="s">
        <v>5923</v>
      </c>
      <c r="B5924">
        <v>393.75</v>
      </c>
      <c r="C5924">
        <v>20.531590000000001</v>
      </c>
      <c r="D5924">
        <v>68</v>
      </c>
      <c r="E5924">
        <v>0</v>
      </c>
      <c r="F5924">
        <v>0</v>
      </c>
      <c r="G5924">
        <v>7</v>
      </c>
      <c r="H5924" t="s">
        <v>13383</v>
      </c>
      <c r="I5924">
        <v>526.6875</v>
      </c>
      <c r="J5924" s="3">
        <f t="shared" si="92"/>
        <v>43746.95780408565</v>
      </c>
    </row>
    <row r="5925" spans="1:10" x14ac:dyDescent="0.25">
      <c r="A5925" s="1" t="s">
        <v>5924</v>
      </c>
      <c r="B5925">
        <v>393.75</v>
      </c>
      <c r="C5925">
        <v>20.478950000000001</v>
      </c>
      <c r="D5925">
        <v>66</v>
      </c>
      <c r="E5925">
        <v>0</v>
      </c>
      <c r="F5925">
        <v>0</v>
      </c>
      <c r="G5925">
        <v>10</v>
      </c>
      <c r="H5925" t="s">
        <v>13384</v>
      </c>
      <c r="I5925">
        <v>526.6875</v>
      </c>
      <c r="J5925" s="3">
        <f t="shared" si="92"/>
        <v>43746.957875891203</v>
      </c>
    </row>
    <row r="5926" spans="1:10" x14ac:dyDescent="0.25">
      <c r="A5926" s="1" t="s">
        <v>5925</v>
      </c>
      <c r="B5926">
        <v>393.75</v>
      </c>
      <c r="C5926">
        <v>20.531590000000001</v>
      </c>
      <c r="D5926">
        <v>65</v>
      </c>
      <c r="E5926">
        <v>0</v>
      </c>
      <c r="F5926">
        <v>0</v>
      </c>
      <c r="G5926">
        <v>6</v>
      </c>
      <c r="H5926" t="s">
        <v>13385</v>
      </c>
      <c r="I5926">
        <v>526.6875</v>
      </c>
      <c r="J5926" s="3">
        <f t="shared" si="92"/>
        <v>43746.957947280091</v>
      </c>
    </row>
    <row r="5927" spans="1:10" x14ac:dyDescent="0.25">
      <c r="A5927" s="1" t="s">
        <v>5926</v>
      </c>
      <c r="B5927">
        <v>412.5</v>
      </c>
      <c r="C5927">
        <v>20.478950000000001</v>
      </c>
      <c r="D5927">
        <v>65</v>
      </c>
      <c r="E5927">
        <v>0</v>
      </c>
      <c r="F5927">
        <v>0</v>
      </c>
      <c r="G5927">
        <v>10</v>
      </c>
      <c r="H5927" t="s">
        <v>13386</v>
      </c>
      <c r="I5927">
        <v>532.125</v>
      </c>
      <c r="J5927" s="3">
        <f t="shared" si="92"/>
        <v>43746.958030636575</v>
      </c>
    </row>
    <row r="5928" spans="1:10" x14ac:dyDescent="0.25">
      <c r="A5928" s="1" t="s">
        <v>5927</v>
      </c>
      <c r="B5928">
        <v>393.75</v>
      </c>
      <c r="C5928">
        <v>20.531590000000001</v>
      </c>
      <c r="D5928">
        <v>66</v>
      </c>
      <c r="E5928">
        <v>0</v>
      </c>
      <c r="F5928">
        <v>0</v>
      </c>
      <c r="G5928">
        <v>14</v>
      </c>
      <c r="H5928" t="s">
        <v>13387</v>
      </c>
      <c r="I5928">
        <v>526.6875</v>
      </c>
      <c r="J5928" s="3">
        <f t="shared" si="92"/>
        <v>43746.95810225694</v>
      </c>
    </row>
    <row r="5929" spans="1:10" x14ac:dyDescent="0.25">
      <c r="A5929" s="1" t="s">
        <v>5928</v>
      </c>
      <c r="B5929">
        <v>393.75</v>
      </c>
      <c r="C5929">
        <v>20.478950000000001</v>
      </c>
      <c r="D5929">
        <v>66</v>
      </c>
      <c r="E5929">
        <v>0</v>
      </c>
      <c r="F5929">
        <v>0</v>
      </c>
      <c r="G5929">
        <v>19</v>
      </c>
      <c r="H5929" t="s">
        <v>13388</v>
      </c>
      <c r="I5929">
        <v>526.5</v>
      </c>
      <c r="J5929" s="3">
        <f t="shared" si="92"/>
        <v>43746.958185810181</v>
      </c>
    </row>
    <row r="5930" spans="1:10" x14ac:dyDescent="0.25">
      <c r="A5930" s="1" t="s">
        <v>5929</v>
      </c>
      <c r="B5930">
        <v>393.75</v>
      </c>
      <c r="C5930">
        <v>20.531590000000001</v>
      </c>
      <c r="D5930">
        <v>66</v>
      </c>
      <c r="E5930">
        <v>0</v>
      </c>
      <c r="F5930">
        <v>0</v>
      </c>
      <c r="G5930">
        <v>10</v>
      </c>
      <c r="H5930" t="s">
        <v>13389</v>
      </c>
      <c r="I5930">
        <v>526.6875</v>
      </c>
      <c r="J5930" s="3">
        <f t="shared" si="92"/>
        <v>43746.958257349535</v>
      </c>
    </row>
    <row r="5931" spans="1:10" x14ac:dyDescent="0.25">
      <c r="A5931" s="1" t="s">
        <v>5930</v>
      </c>
      <c r="B5931">
        <v>393.75</v>
      </c>
      <c r="C5931">
        <v>20.531590000000001</v>
      </c>
      <c r="D5931">
        <v>66</v>
      </c>
      <c r="E5931">
        <v>0</v>
      </c>
      <c r="F5931">
        <v>0</v>
      </c>
      <c r="G5931">
        <v>14</v>
      </c>
      <c r="H5931" t="s">
        <v>13390</v>
      </c>
      <c r="I5931">
        <v>526.5</v>
      </c>
      <c r="J5931" s="3">
        <f t="shared" si="92"/>
        <v>43746.958329004628</v>
      </c>
    </row>
    <row r="5932" spans="1:10" x14ac:dyDescent="0.25">
      <c r="A5932" s="1" t="s">
        <v>5931</v>
      </c>
      <c r="B5932">
        <v>393.75</v>
      </c>
      <c r="C5932">
        <v>20.531590000000001</v>
      </c>
      <c r="D5932">
        <v>66</v>
      </c>
      <c r="E5932">
        <v>0</v>
      </c>
      <c r="F5932">
        <v>0</v>
      </c>
      <c r="G5932">
        <v>10</v>
      </c>
      <c r="H5932" t="s">
        <v>13391</v>
      </c>
      <c r="I5932">
        <v>526.6875</v>
      </c>
      <c r="J5932" s="3">
        <f t="shared" si="92"/>
        <v>43746.958424340271</v>
      </c>
    </row>
    <row r="5933" spans="1:10" x14ac:dyDescent="0.25">
      <c r="A5933" s="1" t="s">
        <v>5932</v>
      </c>
      <c r="B5933">
        <v>393.75</v>
      </c>
      <c r="C5933">
        <v>20.478950000000001</v>
      </c>
      <c r="D5933">
        <v>66</v>
      </c>
      <c r="E5933">
        <v>0</v>
      </c>
      <c r="F5933">
        <v>0</v>
      </c>
      <c r="G5933">
        <v>11</v>
      </c>
      <c r="H5933" t="s">
        <v>13392</v>
      </c>
      <c r="I5933">
        <v>526.6875</v>
      </c>
      <c r="J5933" s="3">
        <f t="shared" si="92"/>
        <v>43746.958532002311</v>
      </c>
    </row>
    <row r="5934" spans="1:10" x14ac:dyDescent="0.25">
      <c r="A5934" s="1" t="s">
        <v>5933</v>
      </c>
      <c r="B5934">
        <v>393.75</v>
      </c>
      <c r="C5934">
        <v>20.531590000000001</v>
      </c>
      <c r="D5934">
        <v>66</v>
      </c>
      <c r="E5934">
        <v>0</v>
      </c>
      <c r="F5934">
        <v>0</v>
      </c>
      <c r="G5934">
        <v>2</v>
      </c>
      <c r="H5934" t="s">
        <v>13393</v>
      </c>
      <c r="I5934">
        <v>526.6875</v>
      </c>
      <c r="J5934" s="3">
        <f t="shared" si="92"/>
        <v>43746.95861519676</v>
      </c>
    </row>
    <row r="5935" spans="1:10" x14ac:dyDescent="0.25">
      <c r="A5935" s="1" t="s">
        <v>5934</v>
      </c>
      <c r="B5935">
        <v>393.75</v>
      </c>
      <c r="C5935">
        <v>20.531590000000001</v>
      </c>
      <c r="D5935">
        <v>66</v>
      </c>
      <c r="E5935">
        <v>0</v>
      </c>
      <c r="F5935">
        <v>0</v>
      </c>
      <c r="G5935">
        <v>7</v>
      </c>
      <c r="H5935" t="s">
        <v>13394</v>
      </c>
      <c r="I5935">
        <v>526.6875</v>
      </c>
      <c r="J5935" s="3">
        <f t="shared" si="92"/>
        <v>43746.958686956015</v>
      </c>
    </row>
    <row r="5936" spans="1:10" x14ac:dyDescent="0.25">
      <c r="A5936" s="1" t="s">
        <v>5935</v>
      </c>
      <c r="B5936">
        <v>393.75</v>
      </c>
      <c r="C5936">
        <v>20.531590000000001</v>
      </c>
      <c r="D5936">
        <v>68</v>
      </c>
      <c r="E5936">
        <v>0</v>
      </c>
      <c r="F5936">
        <v>0</v>
      </c>
      <c r="G5936">
        <v>14</v>
      </c>
      <c r="H5936" t="s">
        <v>13395</v>
      </c>
      <c r="I5936">
        <v>526.6875</v>
      </c>
      <c r="J5936" s="3">
        <f t="shared" si="92"/>
        <v>43746.958758252316</v>
      </c>
    </row>
    <row r="5937" spans="1:10" x14ac:dyDescent="0.25">
      <c r="A5937" s="1" t="s">
        <v>5936</v>
      </c>
      <c r="B5937">
        <v>393.75</v>
      </c>
      <c r="C5937">
        <v>20.478950000000001</v>
      </c>
      <c r="D5937">
        <v>69</v>
      </c>
      <c r="E5937">
        <v>0</v>
      </c>
      <c r="F5937">
        <v>0</v>
      </c>
      <c r="G5937">
        <v>10</v>
      </c>
      <c r="H5937" t="s">
        <v>13396</v>
      </c>
      <c r="I5937">
        <v>526.5</v>
      </c>
      <c r="J5937" s="3">
        <f t="shared" si="92"/>
        <v>43746.958841678243</v>
      </c>
    </row>
    <row r="5938" spans="1:10" x14ac:dyDescent="0.25">
      <c r="A5938" s="1" t="s">
        <v>5937</v>
      </c>
      <c r="B5938">
        <v>393.75</v>
      </c>
      <c r="C5938">
        <v>20.531590000000001</v>
      </c>
      <c r="D5938">
        <v>67</v>
      </c>
      <c r="E5938">
        <v>0</v>
      </c>
      <c r="F5938">
        <v>0</v>
      </c>
      <c r="G5938">
        <v>3</v>
      </c>
      <c r="H5938" t="s">
        <v>13397</v>
      </c>
      <c r="I5938">
        <v>526.6875</v>
      </c>
      <c r="J5938" s="3">
        <f t="shared" si="92"/>
        <v>43746.958925266204</v>
      </c>
    </row>
    <row r="5939" spans="1:10" x14ac:dyDescent="0.25">
      <c r="A5939" s="1" t="s">
        <v>5938</v>
      </c>
      <c r="B5939">
        <v>393.75</v>
      </c>
      <c r="C5939">
        <v>20.478950000000001</v>
      </c>
      <c r="D5939">
        <v>65</v>
      </c>
      <c r="E5939">
        <v>0</v>
      </c>
      <c r="F5939">
        <v>0</v>
      </c>
      <c r="G5939">
        <v>13</v>
      </c>
      <c r="H5939" t="s">
        <v>13398</v>
      </c>
      <c r="I5939">
        <v>526.6875</v>
      </c>
      <c r="J5939" s="3">
        <f t="shared" si="92"/>
        <v>43746.959008483791</v>
      </c>
    </row>
    <row r="5940" spans="1:10" x14ac:dyDescent="0.25">
      <c r="A5940" s="1" t="s">
        <v>5939</v>
      </c>
      <c r="B5940">
        <v>393.75</v>
      </c>
      <c r="C5940">
        <v>20.531590000000001</v>
      </c>
      <c r="D5940">
        <v>68</v>
      </c>
      <c r="E5940">
        <v>0</v>
      </c>
      <c r="F5940">
        <v>0</v>
      </c>
      <c r="G5940">
        <v>15</v>
      </c>
      <c r="H5940" t="s">
        <v>13399</v>
      </c>
      <c r="I5940">
        <v>526.6875</v>
      </c>
      <c r="J5940" s="3">
        <f t="shared" si="92"/>
        <v>43746.959080335648</v>
      </c>
    </row>
    <row r="5941" spans="1:10" x14ac:dyDescent="0.25">
      <c r="A5941" s="1" t="s">
        <v>5940</v>
      </c>
      <c r="B5941">
        <v>393.75</v>
      </c>
      <c r="C5941">
        <v>20.478950000000001</v>
      </c>
      <c r="D5941">
        <v>70</v>
      </c>
      <c r="E5941">
        <v>0</v>
      </c>
      <c r="F5941">
        <v>0</v>
      </c>
      <c r="G5941">
        <v>12</v>
      </c>
      <c r="H5941" t="s">
        <v>13400</v>
      </c>
      <c r="I5941">
        <v>526.6875</v>
      </c>
      <c r="J5941" s="3">
        <f t="shared" si="92"/>
        <v>43746.959163912034</v>
      </c>
    </row>
    <row r="5942" spans="1:10" x14ac:dyDescent="0.25">
      <c r="A5942" s="1" t="s">
        <v>5941</v>
      </c>
      <c r="B5942">
        <v>393.75</v>
      </c>
      <c r="C5942">
        <v>20.478950000000001</v>
      </c>
      <c r="D5942">
        <v>70</v>
      </c>
      <c r="E5942">
        <v>0</v>
      </c>
      <c r="F5942">
        <v>0</v>
      </c>
      <c r="G5942">
        <v>12</v>
      </c>
      <c r="H5942" t="s">
        <v>13401</v>
      </c>
      <c r="I5942">
        <v>526.6875</v>
      </c>
      <c r="J5942" s="3">
        <f t="shared" si="92"/>
        <v>43746.959235439812</v>
      </c>
    </row>
    <row r="5943" spans="1:10" x14ac:dyDescent="0.25">
      <c r="A5943" s="1" t="s">
        <v>5942</v>
      </c>
      <c r="B5943">
        <v>393.75</v>
      </c>
      <c r="C5943">
        <v>20.531590000000001</v>
      </c>
      <c r="D5943">
        <v>71</v>
      </c>
      <c r="E5943">
        <v>0</v>
      </c>
      <c r="F5943">
        <v>0</v>
      </c>
      <c r="G5943">
        <v>10</v>
      </c>
      <c r="H5943" t="s">
        <v>13402</v>
      </c>
      <c r="I5943">
        <v>526.6875</v>
      </c>
      <c r="J5943" s="3">
        <f t="shared" si="92"/>
        <v>43746.959318877307</v>
      </c>
    </row>
    <row r="5944" spans="1:10" x14ac:dyDescent="0.25">
      <c r="A5944" s="1" t="s">
        <v>5943</v>
      </c>
      <c r="B5944">
        <v>393.75</v>
      </c>
      <c r="C5944">
        <v>20.531590000000001</v>
      </c>
      <c r="D5944">
        <v>71</v>
      </c>
      <c r="E5944">
        <v>0</v>
      </c>
      <c r="F5944">
        <v>0</v>
      </c>
      <c r="G5944">
        <v>1</v>
      </c>
      <c r="H5944" t="s">
        <v>13403</v>
      </c>
      <c r="I5944">
        <v>526.6875</v>
      </c>
      <c r="J5944" s="3">
        <f t="shared" si="92"/>
        <v>43746.959403900466</v>
      </c>
    </row>
    <row r="5945" spans="1:10" x14ac:dyDescent="0.25">
      <c r="A5945" s="1" t="s">
        <v>5944</v>
      </c>
      <c r="B5945">
        <v>412.5</v>
      </c>
      <c r="C5945">
        <v>20.584240000000001</v>
      </c>
      <c r="D5945">
        <v>71</v>
      </c>
      <c r="E5945">
        <v>0</v>
      </c>
      <c r="F5945">
        <v>0</v>
      </c>
      <c r="G5945">
        <v>9</v>
      </c>
      <c r="H5945" t="s">
        <v>13404</v>
      </c>
      <c r="I5945">
        <v>532.3125</v>
      </c>
      <c r="J5945" s="3">
        <f t="shared" si="92"/>
        <v>43746.959480972218</v>
      </c>
    </row>
    <row r="5946" spans="1:10" x14ac:dyDescent="0.25">
      <c r="A5946" s="1" t="s">
        <v>5945</v>
      </c>
      <c r="B5946">
        <v>393.75</v>
      </c>
      <c r="C5946">
        <v>20.478950000000001</v>
      </c>
      <c r="D5946">
        <v>68</v>
      </c>
      <c r="E5946">
        <v>0</v>
      </c>
      <c r="F5946">
        <v>0</v>
      </c>
      <c r="G5946">
        <v>10</v>
      </c>
      <c r="H5946" t="s">
        <v>13405</v>
      </c>
      <c r="I5946">
        <v>526.6875</v>
      </c>
      <c r="J5946" s="3">
        <f t="shared" si="92"/>
        <v>43746.959557442126</v>
      </c>
    </row>
    <row r="5947" spans="1:10" x14ac:dyDescent="0.25">
      <c r="A5947" s="1" t="s">
        <v>5946</v>
      </c>
      <c r="B5947">
        <v>393.75</v>
      </c>
      <c r="C5947">
        <v>20.531590000000001</v>
      </c>
      <c r="D5947">
        <v>68</v>
      </c>
      <c r="E5947">
        <v>0</v>
      </c>
      <c r="F5947">
        <v>0</v>
      </c>
      <c r="G5947">
        <v>5</v>
      </c>
      <c r="H5947" t="s">
        <v>13406</v>
      </c>
      <c r="I5947">
        <v>526.6875</v>
      </c>
      <c r="J5947" s="3">
        <f t="shared" si="92"/>
        <v>43746.959628958335</v>
      </c>
    </row>
    <row r="5948" spans="1:10" x14ac:dyDescent="0.25">
      <c r="A5948" s="1" t="s">
        <v>5947</v>
      </c>
      <c r="B5948">
        <v>393.75</v>
      </c>
      <c r="C5948">
        <v>20.584240000000001</v>
      </c>
      <c r="D5948">
        <v>68</v>
      </c>
      <c r="E5948">
        <v>0</v>
      </c>
      <c r="F5948">
        <v>0</v>
      </c>
      <c r="G5948">
        <v>7</v>
      </c>
      <c r="H5948" t="s">
        <v>13407</v>
      </c>
      <c r="I5948">
        <v>526.6875</v>
      </c>
      <c r="J5948" s="3">
        <f t="shared" si="92"/>
        <v>43746.959700601852</v>
      </c>
    </row>
    <row r="5949" spans="1:10" x14ac:dyDescent="0.25">
      <c r="A5949" s="1" t="s">
        <v>5948</v>
      </c>
      <c r="B5949">
        <v>393.75</v>
      </c>
      <c r="C5949">
        <v>20.531590000000001</v>
      </c>
      <c r="D5949">
        <v>68</v>
      </c>
      <c r="E5949">
        <v>0</v>
      </c>
      <c r="F5949">
        <v>0</v>
      </c>
      <c r="G5949">
        <v>10</v>
      </c>
      <c r="H5949" t="s">
        <v>13408</v>
      </c>
      <c r="I5949">
        <v>526.6875</v>
      </c>
      <c r="J5949" s="3">
        <f t="shared" si="92"/>
        <v>43746.959772118054</v>
      </c>
    </row>
    <row r="5950" spans="1:10" x14ac:dyDescent="0.25">
      <c r="A5950" s="1" t="s">
        <v>5949</v>
      </c>
      <c r="B5950">
        <v>393.75</v>
      </c>
      <c r="C5950">
        <v>20.478950000000001</v>
      </c>
      <c r="D5950">
        <v>68</v>
      </c>
      <c r="E5950">
        <v>0</v>
      </c>
      <c r="F5950">
        <v>0</v>
      </c>
      <c r="G5950">
        <v>14</v>
      </c>
      <c r="H5950" t="s">
        <v>13409</v>
      </c>
      <c r="I5950">
        <v>526.6875</v>
      </c>
      <c r="J5950" s="3">
        <f t="shared" si="92"/>
        <v>43746.959855694447</v>
      </c>
    </row>
    <row r="5951" spans="1:10" x14ac:dyDescent="0.25">
      <c r="A5951" s="1" t="s">
        <v>5950</v>
      </c>
      <c r="B5951">
        <v>393.75</v>
      </c>
      <c r="C5951">
        <v>20.531590000000001</v>
      </c>
      <c r="D5951">
        <v>67</v>
      </c>
      <c r="E5951">
        <v>0</v>
      </c>
      <c r="F5951">
        <v>0</v>
      </c>
      <c r="G5951">
        <v>8</v>
      </c>
      <c r="H5951" t="s">
        <v>13410</v>
      </c>
      <c r="I5951">
        <v>526.6875</v>
      </c>
      <c r="J5951" s="3">
        <f t="shared" si="92"/>
        <v>43746.959939143511</v>
      </c>
    </row>
    <row r="5952" spans="1:10" x14ac:dyDescent="0.25">
      <c r="A5952" s="1" t="s">
        <v>5951</v>
      </c>
      <c r="B5952">
        <v>393.75</v>
      </c>
      <c r="C5952">
        <v>20.531590000000001</v>
      </c>
      <c r="D5952">
        <v>67</v>
      </c>
      <c r="E5952">
        <v>0</v>
      </c>
      <c r="F5952">
        <v>0</v>
      </c>
      <c r="G5952">
        <v>9</v>
      </c>
      <c r="H5952" t="s">
        <v>13411</v>
      </c>
      <c r="I5952">
        <v>526.6875</v>
      </c>
      <c r="J5952" s="3">
        <f t="shared" si="92"/>
        <v>43746.960022766201</v>
      </c>
    </row>
    <row r="5953" spans="1:10" x14ac:dyDescent="0.25">
      <c r="A5953" s="1" t="s">
        <v>5952</v>
      </c>
      <c r="B5953">
        <v>393.75</v>
      </c>
      <c r="C5953">
        <v>20.478950000000001</v>
      </c>
      <c r="D5953">
        <v>67</v>
      </c>
      <c r="E5953">
        <v>0</v>
      </c>
      <c r="F5953">
        <v>0</v>
      </c>
      <c r="G5953">
        <v>8</v>
      </c>
      <c r="H5953" t="s">
        <v>13412</v>
      </c>
      <c r="I5953">
        <v>526.6875</v>
      </c>
      <c r="J5953" s="3">
        <f t="shared" si="92"/>
        <v>43746.960094236107</v>
      </c>
    </row>
    <row r="5954" spans="1:10" x14ac:dyDescent="0.25">
      <c r="A5954" s="1" t="s">
        <v>5953</v>
      </c>
      <c r="B5954">
        <v>393.75</v>
      </c>
      <c r="C5954">
        <v>20.478950000000001</v>
      </c>
      <c r="D5954">
        <v>68</v>
      </c>
      <c r="E5954">
        <v>0</v>
      </c>
      <c r="F5954">
        <v>0</v>
      </c>
      <c r="G5954">
        <v>9</v>
      </c>
      <c r="H5954" t="s">
        <v>13413</v>
      </c>
      <c r="I5954">
        <v>526.6875</v>
      </c>
      <c r="J5954" s="3">
        <f t="shared" si="92"/>
        <v>43746.960165763885</v>
      </c>
    </row>
    <row r="5955" spans="1:10" x14ac:dyDescent="0.25">
      <c r="A5955" s="1" t="s">
        <v>5954</v>
      </c>
      <c r="B5955">
        <v>393.75</v>
      </c>
      <c r="C5955">
        <v>20.531590000000001</v>
      </c>
      <c r="D5955">
        <v>71</v>
      </c>
      <c r="E5955">
        <v>0</v>
      </c>
      <c r="F5955">
        <v>0</v>
      </c>
      <c r="G5955">
        <v>21</v>
      </c>
      <c r="H5955" t="s">
        <v>13414</v>
      </c>
      <c r="I5955">
        <v>526.6875</v>
      </c>
      <c r="J5955" s="3">
        <f t="shared" ref="J5955:J6018" si="93">(H5955/86400000)+25569+(7/24)</f>
        <v>43746.960246562499</v>
      </c>
    </row>
    <row r="5956" spans="1:10" x14ac:dyDescent="0.25">
      <c r="A5956" s="1" t="s">
        <v>5955</v>
      </c>
      <c r="B5956">
        <v>393.75</v>
      </c>
      <c r="C5956">
        <v>20.531590000000001</v>
      </c>
      <c r="D5956">
        <v>70</v>
      </c>
      <c r="E5956">
        <v>0</v>
      </c>
      <c r="F5956">
        <v>0</v>
      </c>
      <c r="G5956">
        <v>9</v>
      </c>
      <c r="H5956" t="s">
        <v>13415</v>
      </c>
      <c r="I5956">
        <v>526.5</v>
      </c>
      <c r="J5956" s="3">
        <f t="shared" si="93"/>
        <v>43746.96032085648</v>
      </c>
    </row>
    <row r="5957" spans="1:10" x14ac:dyDescent="0.25">
      <c r="A5957" s="1" t="s">
        <v>5956</v>
      </c>
      <c r="B5957">
        <v>393.75</v>
      </c>
      <c r="C5957">
        <v>20.478950000000001</v>
      </c>
      <c r="D5957">
        <v>69</v>
      </c>
      <c r="E5957">
        <v>0</v>
      </c>
      <c r="F5957">
        <v>0</v>
      </c>
      <c r="G5957">
        <v>9</v>
      </c>
      <c r="H5957" t="s">
        <v>13416</v>
      </c>
      <c r="I5957">
        <v>526.5</v>
      </c>
      <c r="J5957" s="3">
        <f t="shared" si="93"/>
        <v>43746.960404305551</v>
      </c>
    </row>
    <row r="5958" spans="1:10" x14ac:dyDescent="0.25">
      <c r="A5958" s="1" t="s">
        <v>5957</v>
      </c>
      <c r="B5958">
        <v>393.75</v>
      </c>
      <c r="C5958">
        <v>20.584240000000001</v>
      </c>
      <c r="D5958">
        <v>67</v>
      </c>
      <c r="E5958">
        <v>0</v>
      </c>
      <c r="F5958">
        <v>0</v>
      </c>
      <c r="G5958">
        <v>12</v>
      </c>
      <c r="H5958" t="s">
        <v>13417</v>
      </c>
      <c r="I5958">
        <v>526.5</v>
      </c>
      <c r="J5958" s="3">
        <f t="shared" si="93"/>
        <v>43746.960475844906</v>
      </c>
    </row>
    <row r="5959" spans="1:10" x14ac:dyDescent="0.25">
      <c r="A5959" s="1" t="s">
        <v>5958</v>
      </c>
      <c r="B5959">
        <v>393.75</v>
      </c>
      <c r="C5959">
        <v>20.478950000000001</v>
      </c>
      <c r="D5959">
        <v>67</v>
      </c>
      <c r="E5959">
        <v>0</v>
      </c>
      <c r="F5959">
        <v>0</v>
      </c>
      <c r="G5959">
        <v>15</v>
      </c>
      <c r="H5959" t="s">
        <v>13418</v>
      </c>
      <c r="I5959">
        <v>526.6875</v>
      </c>
      <c r="J5959" s="3">
        <f t="shared" si="93"/>
        <v>43746.960547488423</v>
      </c>
    </row>
    <row r="5960" spans="1:10" x14ac:dyDescent="0.25">
      <c r="A5960" s="1" t="s">
        <v>5959</v>
      </c>
      <c r="B5960">
        <v>393.75</v>
      </c>
      <c r="C5960">
        <v>20.531590000000001</v>
      </c>
      <c r="D5960">
        <v>67</v>
      </c>
      <c r="E5960">
        <v>0</v>
      </c>
      <c r="F5960">
        <v>0</v>
      </c>
      <c r="G5960">
        <v>12</v>
      </c>
      <c r="H5960" t="s">
        <v>13419</v>
      </c>
      <c r="I5960">
        <v>526.5</v>
      </c>
      <c r="J5960" s="3">
        <f t="shared" si="93"/>
        <v>43746.960618900463</v>
      </c>
    </row>
    <row r="5961" spans="1:10" x14ac:dyDescent="0.25">
      <c r="A5961" s="1" t="s">
        <v>5960</v>
      </c>
      <c r="B5961">
        <v>393.75</v>
      </c>
      <c r="C5961">
        <v>20.478950000000001</v>
      </c>
      <c r="D5961">
        <v>63</v>
      </c>
      <c r="E5961">
        <v>0</v>
      </c>
      <c r="F5961">
        <v>0</v>
      </c>
      <c r="G5961">
        <v>10</v>
      </c>
      <c r="H5961" t="s">
        <v>13420</v>
      </c>
      <c r="I5961">
        <v>526.5</v>
      </c>
      <c r="J5961" s="3">
        <f t="shared" si="93"/>
        <v>43746.960690567132</v>
      </c>
    </row>
    <row r="5962" spans="1:10" x14ac:dyDescent="0.25">
      <c r="A5962" s="1" t="s">
        <v>5961</v>
      </c>
      <c r="B5962">
        <v>393.75</v>
      </c>
      <c r="C5962">
        <v>20.478950000000001</v>
      </c>
      <c r="D5962">
        <v>63</v>
      </c>
      <c r="E5962">
        <v>0</v>
      </c>
      <c r="F5962">
        <v>0</v>
      </c>
      <c r="G5962">
        <v>10</v>
      </c>
      <c r="H5962" t="s">
        <v>13421</v>
      </c>
      <c r="I5962">
        <v>526.6875</v>
      </c>
      <c r="J5962" s="3">
        <f t="shared" si="93"/>
        <v>43746.960774120373</v>
      </c>
    </row>
    <row r="5963" spans="1:10" x14ac:dyDescent="0.25">
      <c r="A5963" s="1" t="s">
        <v>5962</v>
      </c>
      <c r="B5963">
        <v>393.75</v>
      </c>
      <c r="C5963">
        <v>20.478950000000001</v>
      </c>
      <c r="D5963">
        <v>63</v>
      </c>
      <c r="E5963">
        <v>0</v>
      </c>
      <c r="F5963">
        <v>0</v>
      </c>
      <c r="G5963">
        <v>16</v>
      </c>
      <c r="H5963" t="s">
        <v>13422</v>
      </c>
      <c r="I5963">
        <v>526.6875</v>
      </c>
      <c r="J5963" s="3">
        <f t="shared" si="93"/>
        <v>43746.96084540509</v>
      </c>
    </row>
    <row r="5964" spans="1:10" x14ac:dyDescent="0.25">
      <c r="A5964" s="1" t="s">
        <v>5963</v>
      </c>
      <c r="B5964">
        <v>393.75</v>
      </c>
      <c r="C5964">
        <v>20.531590000000001</v>
      </c>
      <c r="D5964">
        <v>63</v>
      </c>
      <c r="E5964">
        <v>0</v>
      </c>
      <c r="F5964">
        <v>0</v>
      </c>
      <c r="G5964">
        <v>9</v>
      </c>
      <c r="H5964" t="s">
        <v>13423</v>
      </c>
      <c r="I5964">
        <v>526.6875</v>
      </c>
      <c r="J5964" s="3">
        <f t="shared" si="93"/>
        <v>43746.960917175922</v>
      </c>
    </row>
    <row r="5965" spans="1:10" x14ac:dyDescent="0.25">
      <c r="A5965" s="1" t="s">
        <v>5964</v>
      </c>
      <c r="B5965">
        <v>393.75</v>
      </c>
      <c r="C5965">
        <v>20.478950000000001</v>
      </c>
      <c r="D5965">
        <v>64</v>
      </c>
      <c r="E5965">
        <v>0</v>
      </c>
      <c r="F5965">
        <v>0</v>
      </c>
      <c r="G5965">
        <v>7</v>
      </c>
      <c r="H5965" t="s">
        <v>13424</v>
      </c>
      <c r="I5965">
        <v>526.6875</v>
      </c>
      <c r="J5965" s="3">
        <f t="shared" si="93"/>
        <v>43746.961012893516</v>
      </c>
    </row>
    <row r="5966" spans="1:10" x14ac:dyDescent="0.25">
      <c r="A5966" s="1" t="s">
        <v>5965</v>
      </c>
      <c r="B5966">
        <v>393.75</v>
      </c>
      <c r="C5966">
        <v>20.531590000000001</v>
      </c>
      <c r="D5966">
        <v>63</v>
      </c>
      <c r="E5966">
        <v>0</v>
      </c>
      <c r="F5966">
        <v>0</v>
      </c>
      <c r="G5966">
        <v>10</v>
      </c>
      <c r="H5966" t="s">
        <v>13425</v>
      </c>
      <c r="I5966">
        <v>526.6875</v>
      </c>
      <c r="J5966" s="3">
        <f t="shared" si="93"/>
        <v>43746.961084340277</v>
      </c>
    </row>
    <row r="5967" spans="1:10" x14ac:dyDescent="0.25">
      <c r="A5967" s="1" t="s">
        <v>5966</v>
      </c>
      <c r="B5967">
        <v>393.75</v>
      </c>
      <c r="C5967">
        <v>20.531590000000001</v>
      </c>
      <c r="D5967">
        <v>62</v>
      </c>
      <c r="E5967">
        <v>0</v>
      </c>
      <c r="F5967">
        <v>0</v>
      </c>
      <c r="G5967">
        <v>11</v>
      </c>
      <c r="H5967" t="s">
        <v>13426</v>
      </c>
      <c r="I5967">
        <v>526.6875</v>
      </c>
      <c r="J5967" s="3">
        <f t="shared" si="93"/>
        <v>43746.961167673609</v>
      </c>
    </row>
    <row r="5968" spans="1:10" x14ac:dyDescent="0.25">
      <c r="A5968" s="1" t="s">
        <v>5967</v>
      </c>
      <c r="B5968">
        <v>393.75</v>
      </c>
      <c r="C5968">
        <v>20.531590000000001</v>
      </c>
      <c r="D5968">
        <v>63</v>
      </c>
      <c r="E5968">
        <v>0</v>
      </c>
      <c r="F5968">
        <v>0</v>
      </c>
      <c r="G5968">
        <v>13</v>
      </c>
      <c r="H5968" t="s">
        <v>13427</v>
      </c>
      <c r="I5968">
        <v>526.6875</v>
      </c>
      <c r="J5968" s="3">
        <f t="shared" si="93"/>
        <v>43746.961239293982</v>
      </c>
    </row>
    <row r="5969" spans="1:10" x14ac:dyDescent="0.25">
      <c r="A5969" s="1" t="s">
        <v>5968</v>
      </c>
      <c r="B5969">
        <v>393.75</v>
      </c>
      <c r="C5969">
        <v>20.478950000000001</v>
      </c>
      <c r="D5969">
        <v>63</v>
      </c>
      <c r="E5969">
        <v>0</v>
      </c>
      <c r="F5969">
        <v>0</v>
      </c>
      <c r="G5969">
        <v>7</v>
      </c>
      <c r="H5969" t="s">
        <v>13428</v>
      </c>
      <c r="I5969">
        <v>526.6875</v>
      </c>
      <c r="J5969" s="3">
        <f t="shared" si="93"/>
        <v>43746.961322731477</v>
      </c>
    </row>
    <row r="5970" spans="1:10" x14ac:dyDescent="0.25">
      <c r="A5970" s="1" t="s">
        <v>5969</v>
      </c>
      <c r="B5970">
        <v>412.5</v>
      </c>
      <c r="C5970">
        <v>20.531590000000001</v>
      </c>
      <c r="D5970">
        <v>64</v>
      </c>
      <c r="E5970">
        <v>0</v>
      </c>
      <c r="F5970">
        <v>0</v>
      </c>
      <c r="G5970">
        <v>9</v>
      </c>
      <c r="H5970" t="s">
        <v>13429</v>
      </c>
      <c r="I5970">
        <v>532.3125</v>
      </c>
      <c r="J5970" s="3">
        <f t="shared" si="93"/>
        <v>43746.961394513892</v>
      </c>
    </row>
    <row r="5971" spans="1:10" x14ac:dyDescent="0.25">
      <c r="A5971" s="1" t="s">
        <v>5970</v>
      </c>
      <c r="B5971">
        <v>393.75</v>
      </c>
      <c r="C5971">
        <v>20.531590000000001</v>
      </c>
      <c r="D5971">
        <v>66</v>
      </c>
      <c r="E5971">
        <v>0</v>
      </c>
      <c r="F5971">
        <v>0</v>
      </c>
      <c r="G5971">
        <v>1</v>
      </c>
      <c r="H5971" t="s">
        <v>13430</v>
      </c>
      <c r="I5971">
        <v>526.5</v>
      </c>
      <c r="J5971" s="3">
        <f t="shared" si="93"/>
        <v>43746.961465949069</v>
      </c>
    </row>
    <row r="5972" spans="1:10" x14ac:dyDescent="0.25">
      <c r="A5972" s="1" t="s">
        <v>5971</v>
      </c>
      <c r="B5972">
        <v>393.75</v>
      </c>
      <c r="C5972">
        <v>20.478950000000001</v>
      </c>
      <c r="D5972">
        <v>66</v>
      </c>
      <c r="E5972">
        <v>0</v>
      </c>
      <c r="F5972">
        <v>0</v>
      </c>
      <c r="G5972">
        <v>11</v>
      </c>
      <c r="H5972" t="s">
        <v>13431</v>
      </c>
      <c r="I5972">
        <v>526.6875</v>
      </c>
      <c r="J5972" s="3">
        <f t="shared" si="93"/>
        <v>43746.961537465271</v>
      </c>
    </row>
    <row r="5973" spans="1:10" x14ac:dyDescent="0.25">
      <c r="A5973" s="1" t="s">
        <v>5972</v>
      </c>
      <c r="B5973">
        <v>393.75</v>
      </c>
      <c r="C5973">
        <v>20.478950000000001</v>
      </c>
      <c r="D5973">
        <v>65</v>
      </c>
      <c r="E5973">
        <v>0</v>
      </c>
      <c r="F5973">
        <v>0</v>
      </c>
      <c r="G5973">
        <v>11</v>
      </c>
      <c r="H5973" t="s">
        <v>13432</v>
      </c>
      <c r="I5973">
        <v>526.6875</v>
      </c>
      <c r="J5973" s="3">
        <f t="shared" si="93"/>
        <v>43746.961609108796</v>
      </c>
    </row>
    <row r="5974" spans="1:10" x14ac:dyDescent="0.25">
      <c r="A5974" s="1" t="s">
        <v>5973</v>
      </c>
      <c r="B5974">
        <v>393.75</v>
      </c>
      <c r="C5974">
        <v>20.478950000000001</v>
      </c>
      <c r="D5974">
        <v>64</v>
      </c>
      <c r="E5974">
        <v>0</v>
      </c>
      <c r="F5974">
        <v>0</v>
      </c>
      <c r="G5974">
        <v>11</v>
      </c>
      <c r="H5974" t="s">
        <v>13433</v>
      </c>
      <c r="I5974">
        <v>526.6875</v>
      </c>
      <c r="J5974" s="3">
        <f t="shared" si="93"/>
        <v>43746.961680624998</v>
      </c>
    </row>
    <row r="5975" spans="1:10" x14ac:dyDescent="0.25">
      <c r="A5975" s="1" t="s">
        <v>5974</v>
      </c>
      <c r="B5975">
        <v>393.75</v>
      </c>
      <c r="C5975">
        <v>20.531590000000001</v>
      </c>
      <c r="D5975">
        <v>65</v>
      </c>
      <c r="E5975">
        <v>0</v>
      </c>
      <c r="F5975">
        <v>0</v>
      </c>
      <c r="G5975">
        <v>14</v>
      </c>
      <c r="H5975" t="s">
        <v>13434</v>
      </c>
      <c r="I5975">
        <v>526.6875</v>
      </c>
      <c r="J5975" s="3">
        <f t="shared" si="93"/>
        <v>43746.96176395833</v>
      </c>
    </row>
    <row r="5976" spans="1:10" x14ac:dyDescent="0.25">
      <c r="A5976" s="1" t="s">
        <v>5975</v>
      </c>
      <c r="B5976">
        <v>393.75</v>
      </c>
      <c r="C5976">
        <v>20.531590000000001</v>
      </c>
      <c r="D5976">
        <v>66</v>
      </c>
      <c r="E5976">
        <v>0</v>
      </c>
      <c r="F5976">
        <v>0</v>
      </c>
      <c r="G5976">
        <v>8</v>
      </c>
      <c r="H5976" t="s">
        <v>13435</v>
      </c>
      <c r="I5976">
        <v>526.6875</v>
      </c>
      <c r="J5976" s="3">
        <f t="shared" si="93"/>
        <v>43746.961835706017</v>
      </c>
    </row>
    <row r="5977" spans="1:10" x14ac:dyDescent="0.25">
      <c r="A5977" s="1" t="s">
        <v>5976</v>
      </c>
      <c r="B5977">
        <v>393.75</v>
      </c>
      <c r="C5977">
        <v>20.478950000000001</v>
      </c>
      <c r="D5977">
        <v>64</v>
      </c>
      <c r="E5977">
        <v>0</v>
      </c>
      <c r="F5977">
        <v>0</v>
      </c>
      <c r="G5977">
        <v>10</v>
      </c>
      <c r="H5977" t="s">
        <v>13436</v>
      </c>
      <c r="I5977">
        <v>526.6875</v>
      </c>
      <c r="J5977" s="3">
        <f t="shared" si="93"/>
        <v>43746.961919305548</v>
      </c>
    </row>
    <row r="5978" spans="1:10" x14ac:dyDescent="0.25">
      <c r="A5978" s="1" t="s">
        <v>5977</v>
      </c>
      <c r="B5978">
        <v>393.75</v>
      </c>
      <c r="C5978">
        <v>20.531590000000001</v>
      </c>
      <c r="D5978">
        <v>64</v>
      </c>
      <c r="E5978">
        <v>0</v>
      </c>
      <c r="F5978">
        <v>0</v>
      </c>
      <c r="G5978">
        <v>7</v>
      </c>
      <c r="H5978" t="s">
        <v>13437</v>
      </c>
      <c r="I5978">
        <v>526.6875</v>
      </c>
      <c r="J5978" s="3">
        <f t="shared" si="93"/>
        <v>43746.961990810181</v>
      </c>
    </row>
    <row r="5979" spans="1:10" x14ac:dyDescent="0.25">
      <c r="A5979" s="1" t="s">
        <v>5978</v>
      </c>
      <c r="B5979">
        <v>393.75</v>
      </c>
      <c r="C5979">
        <v>20.584240000000001</v>
      </c>
      <c r="D5979">
        <v>65</v>
      </c>
      <c r="E5979">
        <v>0</v>
      </c>
      <c r="F5979">
        <v>0</v>
      </c>
      <c r="G5979">
        <v>9</v>
      </c>
      <c r="H5979" t="s">
        <v>13438</v>
      </c>
      <c r="I5979">
        <v>526.6875</v>
      </c>
      <c r="J5979" s="3">
        <f t="shared" si="93"/>
        <v>43746.96206233796</v>
      </c>
    </row>
    <row r="5980" spans="1:10" x14ac:dyDescent="0.25">
      <c r="A5980" s="1" t="s">
        <v>5979</v>
      </c>
      <c r="B5980">
        <v>393.75</v>
      </c>
      <c r="C5980">
        <v>20.531590000000001</v>
      </c>
      <c r="D5980">
        <v>65</v>
      </c>
      <c r="E5980">
        <v>0</v>
      </c>
      <c r="F5980">
        <v>0</v>
      </c>
      <c r="G5980">
        <v>10</v>
      </c>
      <c r="H5980" t="s">
        <v>13439</v>
      </c>
      <c r="I5980">
        <v>526.6875</v>
      </c>
      <c r="J5980" s="3">
        <f t="shared" si="93"/>
        <v>43746.962133877314</v>
      </c>
    </row>
    <row r="5981" spans="1:10" x14ac:dyDescent="0.25">
      <c r="A5981" s="1" t="s">
        <v>5980</v>
      </c>
      <c r="B5981">
        <v>393.75</v>
      </c>
      <c r="C5981">
        <v>20.531590000000001</v>
      </c>
      <c r="D5981">
        <v>65</v>
      </c>
      <c r="E5981">
        <v>0</v>
      </c>
      <c r="F5981">
        <v>0</v>
      </c>
      <c r="G5981">
        <v>7</v>
      </c>
      <c r="H5981" t="s">
        <v>13440</v>
      </c>
      <c r="I5981">
        <v>526.6875</v>
      </c>
      <c r="J5981" s="3">
        <f t="shared" si="93"/>
        <v>43746.962217083332</v>
      </c>
    </row>
    <row r="5982" spans="1:10" x14ac:dyDescent="0.25">
      <c r="A5982" s="1" t="s">
        <v>5981</v>
      </c>
      <c r="B5982">
        <v>393.75</v>
      </c>
      <c r="C5982">
        <v>20.531590000000001</v>
      </c>
      <c r="D5982">
        <v>64</v>
      </c>
      <c r="E5982">
        <v>0</v>
      </c>
      <c r="F5982">
        <v>0</v>
      </c>
      <c r="G5982">
        <v>7</v>
      </c>
      <c r="H5982" t="s">
        <v>13441</v>
      </c>
      <c r="I5982">
        <v>526.6875</v>
      </c>
      <c r="J5982" s="3">
        <f t="shared" si="93"/>
        <v>43746.962301006941</v>
      </c>
    </row>
    <row r="5983" spans="1:10" x14ac:dyDescent="0.25">
      <c r="A5983" s="1" t="s">
        <v>5982</v>
      </c>
      <c r="B5983">
        <v>393.75</v>
      </c>
      <c r="C5983">
        <v>20.478950000000001</v>
      </c>
      <c r="D5983">
        <v>65</v>
      </c>
      <c r="E5983">
        <v>0</v>
      </c>
      <c r="F5983">
        <v>0</v>
      </c>
      <c r="G5983">
        <v>4</v>
      </c>
      <c r="H5983" t="s">
        <v>13442</v>
      </c>
      <c r="I5983">
        <v>526.6875</v>
      </c>
      <c r="J5983" s="3">
        <f t="shared" si="93"/>
        <v>43746.962372511574</v>
      </c>
    </row>
    <row r="5984" spans="1:10" x14ac:dyDescent="0.25">
      <c r="A5984" s="1" t="s">
        <v>5983</v>
      </c>
      <c r="B5984">
        <v>393.75</v>
      </c>
      <c r="C5984">
        <v>20.584240000000001</v>
      </c>
      <c r="D5984">
        <v>65</v>
      </c>
      <c r="E5984">
        <v>0</v>
      </c>
      <c r="F5984">
        <v>0</v>
      </c>
      <c r="G5984">
        <v>8</v>
      </c>
      <c r="H5984" t="s">
        <v>13443</v>
      </c>
      <c r="I5984">
        <v>526.6875</v>
      </c>
      <c r="J5984" s="3">
        <f t="shared" si="93"/>
        <v>43746.962455960645</v>
      </c>
    </row>
    <row r="5985" spans="1:10" x14ac:dyDescent="0.25">
      <c r="A5985" s="1" t="s">
        <v>5984</v>
      </c>
      <c r="B5985">
        <v>393.75</v>
      </c>
      <c r="C5985">
        <v>20.531590000000001</v>
      </c>
      <c r="D5985">
        <v>64</v>
      </c>
      <c r="E5985">
        <v>0</v>
      </c>
      <c r="F5985">
        <v>0</v>
      </c>
      <c r="G5985">
        <v>11</v>
      </c>
      <c r="H5985" t="s">
        <v>13444</v>
      </c>
      <c r="I5985">
        <v>526.6875</v>
      </c>
      <c r="J5985" s="3">
        <f t="shared" si="93"/>
        <v>43746.962530092591</v>
      </c>
    </row>
    <row r="5986" spans="1:10" x14ac:dyDescent="0.25">
      <c r="A5986" s="1" t="s">
        <v>5985</v>
      </c>
      <c r="B5986">
        <v>393.75</v>
      </c>
      <c r="C5986">
        <v>20.478950000000001</v>
      </c>
      <c r="D5986">
        <v>65</v>
      </c>
      <c r="E5986">
        <v>0</v>
      </c>
      <c r="F5986">
        <v>0</v>
      </c>
      <c r="G5986">
        <v>19</v>
      </c>
      <c r="H5986" t="s">
        <v>13445</v>
      </c>
      <c r="I5986">
        <v>526.6875</v>
      </c>
      <c r="J5986" s="3">
        <f t="shared" si="93"/>
        <v>43746.962611400457</v>
      </c>
    </row>
    <row r="5987" spans="1:10" x14ac:dyDescent="0.25">
      <c r="A5987" s="1" t="s">
        <v>5986</v>
      </c>
      <c r="B5987">
        <v>393.75</v>
      </c>
      <c r="C5987">
        <v>20.531590000000001</v>
      </c>
      <c r="D5987">
        <v>65</v>
      </c>
      <c r="E5987">
        <v>0</v>
      </c>
      <c r="F5987">
        <v>0</v>
      </c>
      <c r="G5987">
        <v>12</v>
      </c>
      <c r="H5987" t="s">
        <v>13446</v>
      </c>
      <c r="I5987">
        <v>526.6875</v>
      </c>
      <c r="J5987" s="3">
        <f t="shared" si="93"/>
        <v>43746.962682476849</v>
      </c>
    </row>
    <row r="5988" spans="1:10" x14ac:dyDescent="0.25">
      <c r="A5988" s="1" t="s">
        <v>5987</v>
      </c>
      <c r="B5988">
        <v>393.75</v>
      </c>
      <c r="C5988">
        <v>20.478950000000001</v>
      </c>
      <c r="D5988">
        <v>65</v>
      </c>
      <c r="E5988">
        <v>0</v>
      </c>
      <c r="F5988">
        <v>0</v>
      </c>
      <c r="G5988">
        <v>12</v>
      </c>
      <c r="H5988" t="s">
        <v>13447</v>
      </c>
      <c r="I5988">
        <v>526.5</v>
      </c>
      <c r="J5988" s="3">
        <f t="shared" si="93"/>
        <v>43746.962754224536</v>
      </c>
    </row>
    <row r="5989" spans="1:10" x14ac:dyDescent="0.25">
      <c r="A5989" s="1" t="s">
        <v>5988</v>
      </c>
      <c r="B5989">
        <v>393.75</v>
      </c>
      <c r="C5989">
        <v>20.531590000000001</v>
      </c>
      <c r="D5989">
        <v>66</v>
      </c>
      <c r="E5989">
        <v>0</v>
      </c>
      <c r="F5989">
        <v>0</v>
      </c>
      <c r="G5989">
        <v>10</v>
      </c>
      <c r="H5989" t="s">
        <v>13448</v>
      </c>
      <c r="I5989">
        <v>526.6875</v>
      </c>
      <c r="J5989" s="3">
        <f t="shared" si="93"/>
        <v>43746.962825740738</v>
      </c>
    </row>
    <row r="5990" spans="1:10" x14ac:dyDescent="0.25">
      <c r="A5990" s="1" t="s">
        <v>5989</v>
      </c>
      <c r="B5990">
        <v>393.75</v>
      </c>
      <c r="C5990">
        <v>20.478950000000001</v>
      </c>
      <c r="D5990">
        <v>68</v>
      </c>
      <c r="E5990">
        <v>0</v>
      </c>
      <c r="F5990">
        <v>0</v>
      </c>
      <c r="G5990">
        <v>11</v>
      </c>
      <c r="H5990" t="s">
        <v>13449</v>
      </c>
      <c r="I5990">
        <v>526.6875</v>
      </c>
      <c r="J5990" s="3">
        <f t="shared" si="93"/>
        <v>43746.962897280093</v>
      </c>
    </row>
    <row r="5991" spans="1:10" x14ac:dyDescent="0.25">
      <c r="A5991" s="1" t="s">
        <v>5990</v>
      </c>
      <c r="B5991">
        <v>412.5</v>
      </c>
      <c r="C5991">
        <v>20.531590000000001</v>
      </c>
      <c r="D5991">
        <v>68</v>
      </c>
      <c r="E5991">
        <v>0</v>
      </c>
      <c r="F5991">
        <v>0</v>
      </c>
      <c r="G5991">
        <v>9</v>
      </c>
      <c r="H5991" t="s">
        <v>13450</v>
      </c>
      <c r="I5991">
        <v>532.125</v>
      </c>
      <c r="J5991" s="3">
        <f t="shared" si="93"/>
        <v>43746.962968946762</v>
      </c>
    </row>
    <row r="5992" spans="1:10" x14ac:dyDescent="0.25">
      <c r="A5992" s="1" t="s">
        <v>5991</v>
      </c>
      <c r="B5992">
        <v>393.75</v>
      </c>
      <c r="C5992">
        <v>20.531590000000001</v>
      </c>
      <c r="D5992">
        <v>66</v>
      </c>
      <c r="E5992">
        <v>0</v>
      </c>
      <c r="F5992">
        <v>0</v>
      </c>
      <c r="G5992">
        <v>9</v>
      </c>
      <c r="H5992" t="s">
        <v>13451</v>
      </c>
      <c r="I5992">
        <v>526.6875</v>
      </c>
      <c r="J5992" s="3">
        <f t="shared" si="93"/>
        <v>43746.963052395826</v>
      </c>
    </row>
    <row r="5993" spans="1:10" x14ac:dyDescent="0.25">
      <c r="A5993" s="1" t="s">
        <v>5992</v>
      </c>
      <c r="B5993">
        <v>393.75</v>
      </c>
      <c r="C5993">
        <v>20.478950000000001</v>
      </c>
      <c r="D5993">
        <v>66</v>
      </c>
      <c r="E5993">
        <v>0</v>
      </c>
      <c r="F5993">
        <v>0</v>
      </c>
      <c r="G5993">
        <v>9</v>
      </c>
      <c r="H5993" t="s">
        <v>13452</v>
      </c>
      <c r="I5993">
        <v>526.6875</v>
      </c>
      <c r="J5993" s="3">
        <f t="shared" si="93"/>
        <v>43746.963124016205</v>
      </c>
    </row>
    <row r="5994" spans="1:10" x14ac:dyDescent="0.25">
      <c r="A5994" s="1" t="s">
        <v>5993</v>
      </c>
      <c r="B5994">
        <v>393.75</v>
      </c>
      <c r="C5994">
        <v>20.478950000000001</v>
      </c>
      <c r="D5994">
        <v>66</v>
      </c>
      <c r="E5994">
        <v>0</v>
      </c>
      <c r="F5994">
        <v>0</v>
      </c>
      <c r="G5994">
        <v>6</v>
      </c>
      <c r="H5994" t="s">
        <v>13453</v>
      </c>
      <c r="I5994">
        <v>526.5</v>
      </c>
      <c r="J5994" s="3">
        <f t="shared" si="93"/>
        <v>43746.963195555552</v>
      </c>
    </row>
    <row r="5995" spans="1:10" x14ac:dyDescent="0.25">
      <c r="A5995" s="1" t="s">
        <v>5994</v>
      </c>
      <c r="B5995">
        <v>393.75</v>
      </c>
      <c r="C5995">
        <v>20.531590000000001</v>
      </c>
      <c r="D5995">
        <v>66</v>
      </c>
      <c r="E5995">
        <v>0</v>
      </c>
      <c r="F5995">
        <v>0</v>
      </c>
      <c r="G5995">
        <v>11</v>
      </c>
      <c r="H5995" t="s">
        <v>13454</v>
      </c>
      <c r="I5995">
        <v>526.6875</v>
      </c>
      <c r="J5995" s="3">
        <f t="shared" si="93"/>
        <v>43746.963278773146</v>
      </c>
    </row>
    <row r="5996" spans="1:10" x14ac:dyDescent="0.25">
      <c r="A5996" s="1" t="s">
        <v>5995</v>
      </c>
      <c r="B5996">
        <v>393.75</v>
      </c>
      <c r="C5996">
        <v>20.531590000000001</v>
      </c>
      <c r="D5996">
        <v>66</v>
      </c>
      <c r="E5996">
        <v>0</v>
      </c>
      <c r="F5996">
        <v>0</v>
      </c>
      <c r="G5996">
        <v>13</v>
      </c>
      <c r="H5996" t="s">
        <v>13455</v>
      </c>
      <c r="I5996">
        <v>526.6875</v>
      </c>
      <c r="J5996" s="3">
        <f t="shared" si="93"/>
        <v>43746.96335064814</v>
      </c>
    </row>
    <row r="5997" spans="1:10" x14ac:dyDescent="0.25">
      <c r="A5997" s="1" t="s">
        <v>5996</v>
      </c>
      <c r="B5997">
        <v>393.75</v>
      </c>
      <c r="C5997">
        <v>20.478950000000001</v>
      </c>
      <c r="D5997">
        <v>65</v>
      </c>
      <c r="E5997">
        <v>0</v>
      </c>
      <c r="F5997">
        <v>0</v>
      </c>
      <c r="G5997">
        <v>12</v>
      </c>
      <c r="H5997" t="s">
        <v>13456</v>
      </c>
      <c r="I5997">
        <v>526.6875</v>
      </c>
      <c r="J5997" s="3">
        <f t="shared" si="93"/>
        <v>43746.963446261572</v>
      </c>
    </row>
    <row r="5998" spans="1:10" x14ac:dyDescent="0.25">
      <c r="A5998" s="1" t="s">
        <v>5997</v>
      </c>
      <c r="B5998">
        <v>393.75</v>
      </c>
      <c r="C5998">
        <v>20.478950000000001</v>
      </c>
      <c r="D5998">
        <v>67</v>
      </c>
      <c r="E5998">
        <v>0</v>
      </c>
      <c r="F5998">
        <v>0</v>
      </c>
      <c r="G5998">
        <v>16</v>
      </c>
      <c r="H5998" t="s">
        <v>13457</v>
      </c>
      <c r="I5998">
        <v>526.6875</v>
      </c>
      <c r="J5998" s="3">
        <f t="shared" si="93"/>
        <v>43746.96353001157</v>
      </c>
    </row>
    <row r="5999" spans="1:10" x14ac:dyDescent="0.25">
      <c r="A5999" s="1" t="s">
        <v>5998</v>
      </c>
      <c r="B5999">
        <v>412.5</v>
      </c>
      <c r="C5999">
        <v>20.531590000000001</v>
      </c>
      <c r="D5999">
        <v>67</v>
      </c>
      <c r="E5999">
        <v>0</v>
      </c>
      <c r="F5999">
        <v>0</v>
      </c>
      <c r="G5999">
        <v>1</v>
      </c>
      <c r="H5999" t="s">
        <v>13458</v>
      </c>
      <c r="I5999">
        <v>532.875</v>
      </c>
      <c r="J5999" s="3">
        <f t="shared" si="93"/>
        <v>43746.963613009262</v>
      </c>
    </row>
    <row r="6000" spans="1:10" x14ac:dyDescent="0.25">
      <c r="A6000" s="1" t="s">
        <v>5999</v>
      </c>
      <c r="B6000">
        <v>393.75</v>
      </c>
      <c r="C6000">
        <v>20.478950000000001</v>
      </c>
      <c r="D6000">
        <v>66</v>
      </c>
      <c r="E6000">
        <v>0</v>
      </c>
      <c r="F6000">
        <v>0</v>
      </c>
      <c r="G6000">
        <v>12</v>
      </c>
      <c r="H6000" t="s">
        <v>13459</v>
      </c>
      <c r="I6000">
        <v>526.6875</v>
      </c>
      <c r="J6000" s="3">
        <f t="shared" si="93"/>
        <v>43746.963684537033</v>
      </c>
    </row>
    <row r="6001" spans="1:10" x14ac:dyDescent="0.25">
      <c r="A6001" s="1" t="s">
        <v>6000</v>
      </c>
      <c r="B6001">
        <v>393.75</v>
      </c>
      <c r="C6001">
        <v>20.531590000000001</v>
      </c>
      <c r="D6001">
        <v>66</v>
      </c>
      <c r="E6001">
        <v>0</v>
      </c>
      <c r="F6001">
        <v>0</v>
      </c>
      <c r="G6001">
        <v>5</v>
      </c>
      <c r="H6001" t="s">
        <v>13460</v>
      </c>
      <c r="I6001">
        <v>526.6875</v>
      </c>
      <c r="J6001" s="3">
        <f t="shared" si="93"/>
        <v>43746.963756168981</v>
      </c>
    </row>
    <row r="6002" spans="1:10" x14ac:dyDescent="0.25">
      <c r="A6002" s="1" t="s">
        <v>6001</v>
      </c>
      <c r="B6002">
        <v>393.75</v>
      </c>
      <c r="C6002">
        <v>20.478950000000001</v>
      </c>
      <c r="D6002">
        <v>65</v>
      </c>
      <c r="E6002">
        <v>0</v>
      </c>
      <c r="F6002">
        <v>0</v>
      </c>
      <c r="G6002">
        <v>12</v>
      </c>
      <c r="H6002" t="s">
        <v>13461</v>
      </c>
      <c r="I6002">
        <v>526.6875</v>
      </c>
      <c r="J6002" s="3">
        <f t="shared" si="93"/>
        <v>43746.963827719905</v>
      </c>
    </row>
    <row r="6003" spans="1:10" x14ac:dyDescent="0.25">
      <c r="A6003" s="1" t="s">
        <v>6002</v>
      </c>
      <c r="B6003">
        <v>393.75</v>
      </c>
      <c r="C6003">
        <v>20.531590000000001</v>
      </c>
      <c r="D6003">
        <v>66</v>
      </c>
      <c r="E6003">
        <v>0</v>
      </c>
      <c r="F6003">
        <v>0</v>
      </c>
      <c r="G6003">
        <v>5</v>
      </c>
      <c r="H6003" t="s">
        <v>13462</v>
      </c>
      <c r="I6003">
        <v>526.6875</v>
      </c>
      <c r="J6003" s="3">
        <f t="shared" si="93"/>
        <v>43746.963899351853</v>
      </c>
    </row>
    <row r="6004" spans="1:10" x14ac:dyDescent="0.25">
      <c r="A6004" s="1" t="s">
        <v>6003</v>
      </c>
      <c r="B6004">
        <v>393.75</v>
      </c>
      <c r="C6004">
        <v>20.478950000000001</v>
      </c>
      <c r="D6004">
        <v>66</v>
      </c>
      <c r="E6004">
        <v>0</v>
      </c>
      <c r="F6004">
        <v>0</v>
      </c>
      <c r="G6004">
        <v>6</v>
      </c>
      <c r="H6004" t="s">
        <v>13463</v>
      </c>
      <c r="I6004">
        <v>526.6875</v>
      </c>
      <c r="J6004" s="3">
        <f t="shared" si="93"/>
        <v>43746.963982465277</v>
      </c>
    </row>
    <row r="6005" spans="1:10" x14ac:dyDescent="0.25">
      <c r="A6005" s="1" t="s">
        <v>6004</v>
      </c>
      <c r="B6005">
        <v>393.75</v>
      </c>
      <c r="C6005">
        <v>20.478950000000001</v>
      </c>
      <c r="D6005">
        <v>71</v>
      </c>
      <c r="E6005">
        <v>0</v>
      </c>
      <c r="F6005">
        <v>0</v>
      </c>
      <c r="G6005">
        <v>13</v>
      </c>
      <c r="H6005" t="s">
        <v>13464</v>
      </c>
      <c r="I6005">
        <v>526.6875</v>
      </c>
      <c r="J6005" s="3">
        <f t="shared" si="93"/>
        <v>43746.964054317126</v>
      </c>
    </row>
    <row r="6006" spans="1:10" x14ac:dyDescent="0.25">
      <c r="A6006" s="1" t="s">
        <v>6005</v>
      </c>
      <c r="B6006">
        <v>415.625</v>
      </c>
      <c r="C6006">
        <v>20.478950000000001</v>
      </c>
      <c r="D6006">
        <v>69</v>
      </c>
      <c r="E6006">
        <v>0</v>
      </c>
      <c r="F6006">
        <v>0</v>
      </c>
      <c r="G6006">
        <v>7</v>
      </c>
      <c r="H6006" t="s">
        <v>13465</v>
      </c>
      <c r="I6006">
        <v>533.25</v>
      </c>
      <c r="J6006" s="3">
        <f t="shared" si="93"/>
        <v>43746.964125972219</v>
      </c>
    </row>
    <row r="6007" spans="1:10" x14ac:dyDescent="0.25">
      <c r="A6007" s="1" t="s">
        <v>6006</v>
      </c>
      <c r="B6007">
        <v>393.75</v>
      </c>
      <c r="C6007">
        <v>20.478950000000001</v>
      </c>
      <c r="D6007">
        <v>69</v>
      </c>
      <c r="E6007">
        <v>0</v>
      </c>
      <c r="F6007">
        <v>0</v>
      </c>
      <c r="G6007">
        <v>4</v>
      </c>
      <c r="H6007" t="s">
        <v>13466</v>
      </c>
      <c r="I6007">
        <v>526.6875</v>
      </c>
      <c r="J6007" s="3">
        <f t="shared" si="93"/>
        <v>43746.964197280089</v>
      </c>
    </row>
    <row r="6008" spans="1:10" x14ac:dyDescent="0.25">
      <c r="A6008" s="1" t="s">
        <v>6007</v>
      </c>
      <c r="B6008">
        <v>393.75</v>
      </c>
      <c r="C6008">
        <v>20.478950000000001</v>
      </c>
      <c r="D6008">
        <v>69</v>
      </c>
      <c r="E6008">
        <v>0</v>
      </c>
      <c r="F6008">
        <v>0</v>
      </c>
      <c r="G6008">
        <v>7</v>
      </c>
      <c r="H6008" t="s">
        <v>13467</v>
      </c>
      <c r="I6008">
        <v>526.6875</v>
      </c>
      <c r="J6008" s="3">
        <f t="shared" si="93"/>
        <v>43746.96426862268</v>
      </c>
    </row>
    <row r="6009" spans="1:10" x14ac:dyDescent="0.25">
      <c r="A6009" s="1" t="s">
        <v>6008</v>
      </c>
      <c r="B6009">
        <v>393.75</v>
      </c>
      <c r="C6009">
        <v>20.478950000000001</v>
      </c>
      <c r="D6009">
        <v>69</v>
      </c>
      <c r="E6009">
        <v>0</v>
      </c>
      <c r="F6009">
        <v>0</v>
      </c>
      <c r="G6009">
        <v>11</v>
      </c>
      <c r="H6009" t="s">
        <v>13468</v>
      </c>
      <c r="I6009">
        <v>526.6875</v>
      </c>
      <c r="J6009" s="3">
        <f t="shared" si="93"/>
        <v>43746.964342013882</v>
      </c>
    </row>
    <row r="6010" spans="1:10" x14ac:dyDescent="0.25">
      <c r="A6010" s="1" t="s">
        <v>6009</v>
      </c>
      <c r="B6010">
        <v>393.75</v>
      </c>
      <c r="C6010">
        <v>20.531590000000001</v>
      </c>
      <c r="D6010">
        <v>69</v>
      </c>
      <c r="E6010">
        <v>0</v>
      </c>
      <c r="F6010">
        <v>0</v>
      </c>
      <c r="G6010">
        <v>0</v>
      </c>
      <c r="H6010" t="s">
        <v>13469</v>
      </c>
      <c r="I6010">
        <v>526.6875</v>
      </c>
      <c r="J6010" s="3">
        <f t="shared" si="93"/>
        <v>43746.964412094901</v>
      </c>
    </row>
    <row r="6011" spans="1:10" x14ac:dyDescent="0.25">
      <c r="A6011" s="1" t="s">
        <v>6010</v>
      </c>
      <c r="B6011">
        <v>393.75</v>
      </c>
      <c r="C6011">
        <v>20.531590000000001</v>
      </c>
      <c r="D6011">
        <v>69</v>
      </c>
      <c r="E6011">
        <v>0</v>
      </c>
      <c r="F6011">
        <v>0</v>
      </c>
      <c r="G6011">
        <v>12</v>
      </c>
      <c r="H6011" t="s">
        <v>13470</v>
      </c>
      <c r="I6011">
        <v>526.6875</v>
      </c>
      <c r="J6011" s="3">
        <f t="shared" si="93"/>
        <v>43746.964483402779</v>
      </c>
    </row>
    <row r="6012" spans="1:10" x14ac:dyDescent="0.25">
      <c r="A6012" s="1" t="s">
        <v>6011</v>
      </c>
      <c r="B6012">
        <v>393.75</v>
      </c>
      <c r="C6012">
        <v>20.584240000000001</v>
      </c>
      <c r="D6012">
        <v>68</v>
      </c>
      <c r="E6012">
        <v>0</v>
      </c>
      <c r="F6012">
        <v>0</v>
      </c>
      <c r="G6012">
        <v>9</v>
      </c>
      <c r="H6012" t="s">
        <v>13471</v>
      </c>
      <c r="I6012">
        <v>526.6875</v>
      </c>
      <c r="J6012" s="3">
        <f t="shared" si="93"/>
        <v>43746.964555358798</v>
      </c>
    </row>
    <row r="6013" spans="1:10" x14ac:dyDescent="0.25">
      <c r="A6013" s="1" t="s">
        <v>6012</v>
      </c>
      <c r="B6013">
        <v>393.75</v>
      </c>
      <c r="C6013">
        <v>20.478950000000001</v>
      </c>
      <c r="D6013">
        <v>68</v>
      </c>
      <c r="E6013">
        <v>0</v>
      </c>
      <c r="F6013">
        <v>0</v>
      </c>
      <c r="G6013">
        <v>9</v>
      </c>
      <c r="H6013" t="s">
        <v>13472</v>
      </c>
      <c r="I6013">
        <v>526.6875</v>
      </c>
      <c r="J6013" s="3">
        <f t="shared" si="93"/>
        <v>43746.964626886569</v>
      </c>
    </row>
    <row r="6014" spans="1:10" x14ac:dyDescent="0.25">
      <c r="A6014" s="1" t="s">
        <v>6013</v>
      </c>
      <c r="B6014">
        <v>393.75</v>
      </c>
      <c r="C6014">
        <v>20.531590000000001</v>
      </c>
      <c r="D6014">
        <v>68</v>
      </c>
      <c r="E6014">
        <v>0</v>
      </c>
      <c r="F6014">
        <v>0</v>
      </c>
      <c r="G6014">
        <v>9</v>
      </c>
      <c r="H6014" t="s">
        <v>13473</v>
      </c>
      <c r="I6014">
        <v>526.6875</v>
      </c>
      <c r="J6014" s="3">
        <f t="shared" si="93"/>
        <v>43746.964698414355</v>
      </c>
    </row>
    <row r="6015" spans="1:10" x14ac:dyDescent="0.25">
      <c r="A6015" s="1" t="s">
        <v>6014</v>
      </c>
      <c r="B6015">
        <v>393.75</v>
      </c>
      <c r="C6015">
        <v>20.531590000000001</v>
      </c>
      <c r="D6015">
        <v>68</v>
      </c>
      <c r="E6015">
        <v>0</v>
      </c>
      <c r="F6015">
        <v>0</v>
      </c>
      <c r="G6015">
        <v>5</v>
      </c>
      <c r="H6015" t="s">
        <v>13474</v>
      </c>
      <c r="I6015">
        <v>526.6875</v>
      </c>
      <c r="J6015" s="3">
        <f t="shared" si="93"/>
        <v>43746.964769965278</v>
      </c>
    </row>
    <row r="6016" spans="1:10" x14ac:dyDescent="0.25">
      <c r="A6016" s="1" t="s">
        <v>6015</v>
      </c>
      <c r="B6016">
        <v>393.75</v>
      </c>
      <c r="C6016">
        <v>20.478950000000001</v>
      </c>
      <c r="D6016">
        <v>67</v>
      </c>
      <c r="E6016">
        <v>0</v>
      </c>
      <c r="F6016">
        <v>0</v>
      </c>
      <c r="G6016">
        <v>8</v>
      </c>
      <c r="H6016" t="s">
        <v>13475</v>
      </c>
      <c r="I6016">
        <v>526.6875</v>
      </c>
      <c r="J6016" s="3">
        <f t="shared" si="93"/>
        <v>43746.964841712957</v>
      </c>
    </row>
    <row r="6017" spans="1:10" x14ac:dyDescent="0.25">
      <c r="A6017" s="1" t="s">
        <v>6016</v>
      </c>
      <c r="B6017">
        <v>393.75</v>
      </c>
      <c r="C6017">
        <v>20.478950000000001</v>
      </c>
      <c r="D6017">
        <v>66</v>
      </c>
      <c r="E6017">
        <v>0</v>
      </c>
      <c r="F6017">
        <v>0</v>
      </c>
      <c r="G6017">
        <v>3</v>
      </c>
      <c r="H6017" t="s">
        <v>13476</v>
      </c>
      <c r="I6017">
        <v>526.6875</v>
      </c>
      <c r="J6017" s="3">
        <f t="shared" si="93"/>
        <v>43746.964913136573</v>
      </c>
    </row>
    <row r="6018" spans="1:10" x14ac:dyDescent="0.25">
      <c r="A6018" s="1" t="s">
        <v>6017</v>
      </c>
      <c r="B6018">
        <v>393.75</v>
      </c>
      <c r="C6018">
        <v>20.531590000000001</v>
      </c>
      <c r="D6018">
        <v>67</v>
      </c>
      <c r="E6018">
        <v>0</v>
      </c>
      <c r="F6018">
        <v>0</v>
      </c>
      <c r="G6018">
        <v>12</v>
      </c>
      <c r="H6018" t="s">
        <v>13477</v>
      </c>
      <c r="I6018">
        <v>526.6875</v>
      </c>
      <c r="J6018" s="3">
        <f t="shared" si="93"/>
        <v>43746.964984791666</v>
      </c>
    </row>
    <row r="6019" spans="1:10" x14ac:dyDescent="0.25">
      <c r="A6019" s="1" t="s">
        <v>6018</v>
      </c>
      <c r="B6019">
        <v>415.625</v>
      </c>
      <c r="C6019">
        <v>20.531590000000001</v>
      </c>
      <c r="D6019">
        <v>67</v>
      </c>
      <c r="E6019">
        <v>0</v>
      </c>
      <c r="F6019">
        <v>0</v>
      </c>
      <c r="G6019">
        <v>13</v>
      </c>
      <c r="H6019" t="s">
        <v>13478</v>
      </c>
      <c r="I6019">
        <v>533.625</v>
      </c>
      <c r="J6019" s="3">
        <f t="shared" ref="J6019:J6082" si="94">(H6019/86400000)+25569+(7/24)</f>
        <v>43746.965055937493</v>
      </c>
    </row>
    <row r="6020" spans="1:10" x14ac:dyDescent="0.25">
      <c r="A6020" s="1" t="s">
        <v>6019</v>
      </c>
      <c r="B6020">
        <v>393.75</v>
      </c>
      <c r="C6020">
        <v>20.478950000000001</v>
      </c>
      <c r="D6020">
        <v>67</v>
      </c>
      <c r="E6020">
        <v>0</v>
      </c>
      <c r="F6020">
        <v>0</v>
      </c>
      <c r="G6020">
        <v>8</v>
      </c>
      <c r="H6020" t="s">
        <v>13479</v>
      </c>
      <c r="I6020">
        <v>526.6875</v>
      </c>
      <c r="J6020" s="3">
        <f t="shared" si="94"/>
        <v>43746.965127847223</v>
      </c>
    </row>
    <row r="6021" spans="1:10" x14ac:dyDescent="0.25">
      <c r="A6021" s="1" t="s">
        <v>6020</v>
      </c>
      <c r="B6021">
        <v>393.75</v>
      </c>
      <c r="C6021">
        <v>20.531590000000001</v>
      </c>
      <c r="D6021">
        <v>67</v>
      </c>
      <c r="E6021">
        <v>0</v>
      </c>
      <c r="F6021">
        <v>0</v>
      </c>
      <c r="G6021">
        <v>11</v>
      </c>
      <c r="H6021" t="s">
        <v>13480</v>
      </c>
      <c r="I6021">
        <v>526.6875</v>
      </c>
      <c r="J6021" s="3">
        <f t="shared" si="94"/>
        <v>43746.965199374994</v>
      </c>
    </row>
    <row r="6022" spans="1:10" x14ac:dyDescent="0.25">
      <c r="A6022" s="1" t="s">
        <v>6021</v>
      </c>
      <c r="B6022">
        <v>393.75</v>
      </c>
      <c r="C6022">
        <v>20.531590000000001</v>
      </c>
      <c r="D6022">
        <v>65</v>
      </c>
      <c r="E6022">
        <v>0</v>
      </c>
      <c r="F6022">
        <v>0</v>
      </c>
      <c r="G6022">
        <v>4</v>
      </c>
      <c r="H6022" t="s">
        <v>13481</v>
      </c>
      <c r="I6022">
        <v>526.5</v>
      </c>
      <c r="J6022" s="3">
        <f t="shared" si="94"/>
        <v>43746.965270995366</v>
      </c>
    </row>
    <row r="6023" spans="1:10" x14ac:dyDescent="0.25">
      <c r="A6023" s="1" t="s">
        <v>6022</v>
      </c>
      <c r="B6023">
        <v>393.75</v>
      </c>
      <c r="C6023">
        <v>20.531590000000001</v>
      </c>
      <c r="D6023">
        <v>65</v>
      </c>
      <c r="E6023">
        <v>0</v>
      </c>
      <c r="F6023">
        <v>0</v>
      </c>
      <c r="G6023">
        <v>4</v>
      </c>
      <c r="H6023" t="s">
        <v>13482</v>
      </c>
      <c r="I6023">
        <v>526.6875</v>
      </c>
      <c r="J6023" s="3">
        <f t="shared" si="94"/>
        <v>43746.965342534721</v>
      </c>
    </row>
    <row r="6024" spans="1:10" x14ac:dyDescent="0.25">
      <c r="A6024" s="1" t="s">
        <v>6023</v>
      </c>
      <c r="B6024">
        <v>393.75</v>
      </c>
      <c r="C6024">
        <v>20.478950000000001</v>
      </c>
      <c r="D6024">
        <v>65</v>
      </c>
      <c r="E6024">
        <v>0</v>
      </c>
      <c r="F6024">
        <v>0</v>
      </c>
      <c r="G6024">
        <v>1</v>
      </c>
      <c r="H6024" t="s">
        <v>13483</v>
      </c>
      <c r="I6024">
        <v>526.6875</v>
      </c>
      <c r="J6024" s="3">
        <f t="shared" si="94"/>
        <v>43746.965421249995</v>
      </c>
    </row>
    <row r="6025" spans="1:10" x14ac:dyDescent="0.25">
      <c r="A6025" s="1" t="s">
        <v>6024</v>
      </c>
      <c r="B6025">
        <v>393.75</v>
      </c>
      <c r="C6025">
        <v>20.478950000000001</v>
      </c>
      <c r="D6025">
        <v>66</v>
      </c>
      <c r="E6025">
        <v>0</v>
      </c>
      <c r="F6025">
        <v>0</v>
      </c>
      <c r="G6025">
        <v>8</v>
      </c>
      <c r="H6025" t="s">
        <v>13484</v>
      </c>
      <c r="I6025">
        <v>526.6875</v>
      </c>
      <c r="J6025" s="3">
        <f t="shared" si="94"/>
        <v>43746.965497280085</v>
      </c>
    </row>
    <row r="6026" spans="1:10" x14ac:dyDescent="0.25">
      <c r="A6026" s="1" t="s">
        <v>6025</v>
      </c>
      <c r="B6026">
        <v>393.75</v>
      </c>
      <c r="C6026">
        <v>20.478950000000001</v>
      </c>
      <c r="D6026">
        <v>64</v>
      </c>
      <c r="E6026">
        <v>0</v>
      </c>
      <c r="F6026">
        <v>0</v>
      </c>
      <c r="G6026">
        <v>10</v>
      </c>
      <c r="H6026" t="s">
        <v>13485</v>
      </c>
      <c r="I6026">
        <v>526.5</v>
      </c>
      <c r="J6026" s="3">
        <f t="shared" si="94"/>
        <v>43746.965569131942</v>
      </c>
    </row>
    <row r="6027" spans="1:10" x14ac:dyDescent="0.25">
      <c r="A6027" s="1" t="s">
        <v>6026</v>
      </c>
      <c r="B6027">
        <v>412.5</v>
      </c>
      <c r="C6027">
        <v>20.531590000000001</v>
      </c>
      <c r="D6027">
        <v>64</v>
      </c>
      <c r="E6027">
        <v>0</v>
      </c>
      <c r="F6027">
        <v>0</v>
      </c>
      <c r="G6027">
        <v>5</v>
      </c>
      <c r="H6027" t="s">
        <v>13486</v>
      </c>
      <c r="I6027">
        <v>532.3125</v>
      </c>
      <c r="J6027" s="3">
        <f t="shared" si="94"/>
        <v>43746.965640671297</v>
      </c>
    </row>
    <row r="6028" spans="1:10" x14ac:dyDescent="0.25">
      <c r="A6028" s="1" t="s">
        <v>6027</v>
      </c>
      <c r="B6028">
        <v>393.75</v>
      </c>
      <c r="C6028">
        <v>20.478950000000001</v>
      </c>
      <c r="D6028">
        <v>65</v>
      </c>
      <c r="E6028">
        <v>0</v>
      </c>
      <c r="F6028">
        <v>0</v>
      </c>
      <c r="G6028">
        <v>9</v>
      </c>
      <c r="H6028" t="s">
        <v>13487</v>
      </c>
      <c r="I6028">
        <v>526.6875</v>
      </c>
      <c r="J6028" s="3">
        <f t="shared" si="94"/>
        <v>43746.965712083336</v>
      </c>
    </row>
    <row r="6029" spans="1:10" x14ac:dyDescent="0.25">
      <c r="A6029" s="1" t="s">
        <v>6028</v>
      </c>
      <c r="B6029">
        <v>393.75</v>
      </c>
      <c r="C6029">
        <v>20.478950000000001</v>
      </c>
      <c r="D6029">
        <v>65</v>
      </c>
      <c r="E6029">
        <v>0</v>
      </c>
      <c r="F6029">
        <v>0</v>
      </c>
      <c r="G6029">
        <v>8</v>
      </c>
      <c r="H6029" t="s">
        <v>13488</v>
      </c>
      <c r="I6029">
        <v>526.6875</v>
      </c>
      <c r="J6029" s="3">
        <f t="shared" si="94"/>
        <v>43746.965783842592</v>
      </c>
    </row>
    <row r="6030" spans="1:10" x14ac:dyDescent="0.25">
      <c r="A6030" s="1" t="s">
        <v>6029</v>
      </c>
      <c r="B6030">
        <v>393.75</v>
      </c>
      <c r="C6030">
        <v>20.478950000000001</v>
      </c>
      <c r="D6030">
        <v>66</v>
      </c>
      <c r="E6030">
        <v>0</v>
      </c>
      <c r="F6030">
        <v>0</v>
      </c>
      <c r="G6030">
        <v>5</v>
      </c>
      <c r="H6030" t="s">
        <v>13489</v>
      </c>
      <c r="I6030">
        <v>526.6875</v>
      </c>
      <c r="J6030" s="3">
        <f t="shared" si="94"/>
        <v>43746.965867407409</v>
      </c>
    </row>
    <row r="6031" spans="1:10" x14ac:dyDescent="0.25">
      <c r="A6031" s="1" t="s">
        <v>6030</v>
      </c>
      <c r="B6031">
        <v>393.75</v>
      </c>
      <c r="C6031">
        <v>20.531590000000001</v>
      </c>
      <c r="D6031">
        <v>66</v>
      </c>
      <c r="E6031">
        <v>0</v>
      </c>
      <c r="F6031">
        <v>0</v>
      </c>
      <c r="G6031">
        <v>10</v>
      </c>
      <c r="H6031" t="s">
        <v>13490</v>
      </c>
      <c r="I6031">
        <v>526.6875</v>
      </c>
      <c r="J6031" s="3">
        <f t="shared" si="94"/>
        <v>43746.96593893518</v>
      </c>
    </row>
    <row r="6032" spans="1:10" x14ac:dyDescent="0.25">
      <c r="A6032" s="1" t="s">
        <v>6031</v>
      </c>
      <c r="B6032">
        <v>393.75</v>
      </c>
      <c r="C6032">
        <v>20.478950000000001</v>
      </c>
      <c r="D6032">
        <v>66</v>
      </c>
      <c r="E6032">
        <v>0</v>
      </c>
      <c r="F6032">
        <v>0</v>
      </c>
      <c r="G6032">
        <v>16</v>
      </c>
      <c r="H6032" t="s">
        <v>13491</v>
      </c>
      <c r="I6032">
        <v>526.6875</v>
      </c>
      <c r="J6032" s="3">
        <f t="shared" si="94"/>
        <v>43746.966034282406</v>
      </c>
    </row>
    <row r="6033" spans="1:10" x14ac:dyDescent="0.25">
      <c r="A6033" s="1" t="s">
        <v>6032</v>
      </c>
      <c r="B6033">
        <v>421.875</v>
      </c>
      <c r="C6033">
        <v>20.478950000000001</v>
      </c>
      <c r="D6033">
        <v>66</v>
      </c>
      <c r="E6033">
        <v>0</v>
      </c>
      <c r="F6033">
        <v>0</v>
      </c>
      <c r="G6033">
        <v>0</v>
      </c>
      <c r="H6033" t="s">
        <v>13492</v>
      </c>
      <c r="I6033">
        <v>535.5</v>
      </c>
      <c r="J6033" s="3">
        <f t="shared" si="94"/>
        <v>43746.966105925923</v>
      </c>
    </row>
    <row r="6034" spans="1:10" x14ac:dyDescent="0.25">
      <c r="A6034" s="1" t="s">
        <v>6033</v>
      </c>
      <c r="B6034">
        <v>393.75</v>
      </c>
      <c r="C6034">
        <v>20.478950000000001</v>
      </c>
      <c r="D6034">
        <v>66</v>
      </c>
      <c r="E6034">
        <v>0</v>
      </c>
      <c r="F6034">
        <v>0</v>
      </c>
      <c r="G6034">
        <v>5</v>
      </c>
      <c r="H6034" t="s">
        <v>13493</v>
      </c>
      <c r="I6034">
        <v>526.6875</v>
      </c>
      <c r="J6034" s="3">
        <f t="shared" si="94"/>
        <v>43746.966177349539</v>
      </c>
    </row>
    <row r="6035" spans="1:10" x14ac:dyDescent="0.25">
      <c r="A6035" s="1" t="s">
        <v>6034</v>
      </c>
      <c r="B6035">
        <v>393.75</v>
      </c>
      <c r="C6035">
        <v>20.531590000000001</v>
      </c>
      <c r="D6035">
        <v>66</v>
      </c>
      <c r="E6035">
        <v>0</v>
      </c>
      <c r="F6035">
        <v>0</v>
      </c>
      <c r="G6035">
        <v>5</v>
      </c>
      <c r="H6035" t="s">
        <v>13494</v>
      </c>
      <c r="I6035">
        <v>526.6875</v>
      </c>
      <c r="J6035" s="3">
        <f t="shared" si="94"/>
        <v>43746.966260925925</v>
      </c>
    </row>
    <row r="6036" spans="1:10" x14ac:dyDescent="0.25">
      <c r="A6036" s="1" t="s">
        <v>6035</v>
      </c>
      <c r="B6036">
        <v>393.75</v>
      </c>
      <c r="C6036">
        <v>20.531590000000001</v>
      </c>
      <c r="D6036">
        <v>65</v>
      </c>
      <c r="E6036">
        <v>0</v>
      </c>
      <c r="F6036">
        <v>0</v>
      </c>
      <c r="G6036">
        <v>16</v>
      </c>
      <c r="H6036" t="s">
        <v>13495</v>
      </c>
      <c r="I6036">
        <v>526.6875</v>
      </c>
      <c r="J6036" s="3">
        <f t="shared" si="94"/>
        <v>43746.966332430551</v>
      </c>
    </row>
    <row r="6037" spans="1:10" x14ac:dyDescent="0.25">
      <c r="A6037" s="1" t="s">
        <v>6036</v>
      </c>
      <c r="B6037">
        <v>393.75</v>
      </c>
      <c r="C6037">
        <v>20.478950000000001</v>
      </c>
      <c r="D6037">
        <v>65</v>
      </c>
      <c r="E6037">
        <v>0</v>
      </c>
      <c r="F6037">
        <v>0</v>
      </c>
      <c r="G6037">
        <v>7</v>
      </c>
      <c r="H6037" t="s">
        <v>13496</v>
      </c>
      <c r="I6037">
        <v>526.6875</v>
      </c>
      <c r="J6037" s="3">
        <f t="shared" si="94"/>
        <v>43746.96640409722</v>
      </c>
    </row>
    <row r="6038" spans="1:10" x14ac:dyDescent="0.25">
      <c r="A6038" s="1" t="s">
        <v>6037</v>
      </c>
      <c r="B6038">
        <v>393.75</v>
      </c>
      <c r="C6038">
        <v>20.478950000000001</v>
      </c>
      <c r="D6038">
        <v>64</v>
      </c>
      <c r="E6038">
        <v>0</v>
      </c>
      <c r="F6038">
        <v>0</v>
      </c>
      <c r="G6038">
        <v>14</v>
      </c>
      <c r="H6038" t="s">
        <v>13497</v>
      </c>
      <c r="I6038">
        <v>526.6875</v>
      </c>
      <c r="J6038" s="3">
        <f t="shared" si="94"/>
        <v>43746.966487534715</v>
      </c>
    </row>
    <row r="6039" spans="1:10" x14ac:dyDescent="0.25">
      <c r="A6039" s="1" t="s">
        <v>6038</v>
      </c>
      <c r="B6039">
        <v>393.75</v>
      </c>
      <c r="C6039">
        <v>20.478950000000001</v>
      </c>
      <c r="D6039">
        <v>64</v>
      </c>
      <c r="E6039">
        <v>0</v>
      </c>
      <c r="F6039">
        <v>0</v>
      </c>
      <c r="G6039">
        <v>13</v>
      </c>
      <c r="H6039" t="s">
        <v>13498</v>
      </c>
      <c r="I6039">
        <v>526.6875</v>
      </c>
      <c r="J6039" s="3">
        <f t="shared" si="94"/>
        <v>43746.966558831016</v>
      </c>
    </row>
    <row r="6040" spans="1:10" x14ac:dyDescent="0.25">
      <c r="A6040" s="1" t="s">
        <v>6039</v>
      </c>
      <c r="B6040">
        <v>412.5</v>
      </c>
      <c r="C6040">
        <v>20.531590000000001</v>
      </c>
      <c r="D6040">
        <v>65</v>
      </c>
      <c r="E6040">
        <v>0</v>
      </c>
      <c r="F6040">
        <v>0</v>
      </c>
      <c r="G6040">
        <v>9</v>
      </c>
      <c r="H6040" t="s">
        <v>13499</v>
      </c>
      <c r="I6040">
        <v>532.3125</v>
      </c>
      <c r="J6040" s="3">
        <f t="shared" si="94"/>
        <v>43746.966630578703</v>
      </c>
    </row>
    <row r="6041" spans="1:10" x14ac:dyDescent="0.25">
      <c r="A6041" s="1" t="s">
        <v>6040</v>
      </c>
      <c r="B6041">
        <v>393.75</v>
      </c>
      <c r="C6041">
        <v>20.478950000000001</v>
      </c>
      <c r="D6041">
        <v>65</v>
      </c>
      <c r="E6041">
        <v>0</v>
      </c>
      <c r="F6041">
        <v>0</v>
      </c>
      <c r="G6041">
        <v>19</v>
      </c>
      <c r="H6041" t="s">
        <v>13500</v>
      </c>
      <c r="I6041">
        <v>526.6875</v>
      </c>
      <c r="J6041" s="3">
        <f t="shared" si="94"/>
        <v>43746.96670222222</v>
      </c>
    </row>
    <row r="6042" spans="1:10" x14ac:dyDescent="0.25">
      <c r="A6042" s="1" t="s">
        <v>6041</v>
      </c>
      <c r="B6042">
        <v>393.75</v>
      </c>
      <c r="C6042">
        <v>20.478950000000001</v>
      </c>
      <c r="D6042">
        <v>65</v>
      </c>
      <c r="E6042">
        <v>0</v>
      </c>
      <c r="F6042">
        <v>0</v>
      </c>
      <c r="G6042">
        <v>6</v>
      </c>
      <c r="H6042" t="s">
        <v>13501</v>
      </c>
      <c r="I6042">
        <v>526.6875</v>
      </c>
      <c r="J6042" s="3">
        <f t="shared" si="94"/>
        <v>43746.966785671299</v>
      </c>
    </row>
    <row r="6043" spans="1:10" x14ac:dyDescent="0.25">
      <c r="A6043" s="1" t="s">
        <v>6042</v>
      </c>
      <c r="B6043">
        <v>393.75</v>
      </c>
      <c r="C6043">
        <v>20.478950000000001</v>
      </c>
      <c r="D6043">
        <v>66</v>
      </c>
      <c r="E6043">
        <v>0</v>
      </c>
      <c r="F6043">
        <v>0</v>
      </c>
      <c r="G6043">
        <v>7</v>
      </c>
      <c r="H6043" t="s">
        <v>13502</v>
      </c>
      <c r="I6043">
        <v>526.6875</v>
      </c>
      <c r="J6043" s="3">
        <f t="shared" si="94"/>
        <v>43746.966857314816</v>
      </c>
    </row>
    <row r="6044" spans="1:10" x14ac:dyDescent="0.25">
      <c r="A6044" s="1" t="s">
        <v>6043</v>
      </c>
      <c r="B6044">
        <v>393.75</v>
      </c>
      <c r="C6044">
        <v>20.531590000000001</v>
      </c>
      <c r="D6044">
        <v>66</v>
      </c>
      <c r="E6044">
        <v>0</v>
      </c>
      <c r="F6044">
        <v>0</v>
      </c>
      <c r="G6044">
        <v>10</v>
      </c>
      <c r="H6044" t="s">
        <v>13503</v>
      </c>
      <c r="I6044">
        <v>526.5</v>
      </c>
      <c r="J6044" s="3">
        <f t="shared" si="94"/>
        <v>43746.966952800918</v>
      </c>
    </row>
    <row r="6045" spans="1:10" x14ac:dyDescent="0.25">
      <c r="A6045" s="1" t="s">
        <v>6044</v>
      </c>
      <c r="B6045">
        <v>393.75</v>
      </c>
      <c r="C6045">
        <v>20.531590000000001</v>
      </c>
      <c r="D6045">
        <v>66</v>
      </c>
      <c r="E6045">
        <v>0</v>
      </c>
      <c r="F6045">
        <v>0</v>
      </c>
      <c r="G6045">
        <v>0</v>
      </c>
      <c r="H6045" t="s">
        <v>13504</v>
      </c>
      <c r="I6045">
        <v>526.6875</v>
      </c>
      <c r="J6045" s="3">
        <f t="shared" si="94"/>
        <v>43746.967024409721</v>
      </c>
    </row>
    <row r="6046" spans="1:10" x14ac:dyDescent="0.25">
      <c r="A6046" s="1" t="s">
        <v>6045</v>
      </c>
      <c r="B6046">
        <v>393.75</v>
      </c>
      <c r="C6046">
        <v>20.478950000000001</v>
      </c>
      <c r="D6046">
        <v>66</v>
      </c>
      <c r="E6046">
        <v>0</v>
      </c>
      <c r="F6046">
        <v>0</v>
      </c>
      <c r="G6046">
        <v>14</v>
      </c>
      <c r="H6046" t="s">
        <v>13505</v>
      </c>
      <c r="I6046">
        <v>526.6875</v>
      </c>
      <c r="J6046" s="3">
        <f t="shared" si="94"/>
        <v>43746.967107986107</v>
      </c>
    </row>
    <row r="6047" spans="1:10" x14ac:dyDescent="0.25">
      <c r="A6047" s="1" t="s">
        <v>6046</v>
      </c>
      <c r="B6047">
        <v>393.75</v>
      </c>
      <c r="C6047">
        <v>20.531590000000001</v>
      </c>
      <c r="D6047">
        <v>67</v>
      </c>
      <c r="E6047">
        <v>0</v>
      </c>
      <c r="F6047">
        <v>0</v>
      </c>
      <c r="G6047">
        <v>3</v>
      </c>
      <c r="H6047" t="s">
        <v>13506</v>
      </c>
      <c r="I6047">
        <v>526.6875</v>
      </c>
      <c r="J6047" s="3">
        <f t="shared" si="94"/>
        <v>43746.967179583335</v>
      </c>
    </row>
    <row r="6048" spans="1:10" x14ac:dyDescent="0.25">
      <c r="A6048" s="1" t="s">
        <v>6047</v>
      </c>
      <c r="B6048">
        <v>393.75</v>
      </c>
      <c r="C6048">
        <v>20.531590000000001</v>
      </c>
      <c r="D6048">
        <v>67</v>
      </c>
      <c r="E6048">
        <v>0</v>
      </c>
      <c r="F6048">
        <v>0</v>
      </c>
      <c r="G6048">
        <v>0</v>
      </c>
      <c r="H6048" t="s">
        <v>13507</v>
      </c>
      <c r="I6048">
        <v>526.6875</v>
      </c>
      <c r="J6048" s="3">
        <f t="shared" si="94"/>
        <v>43746.967250833331</v>
      </c>
    </row>
    <row r="6049" spans="1:10" x14ac:dyDescent="0.25">
      <c r="A6049" s="1" t="s">
        <v>6048</v>
      </c>
      <c r="B6049">
        <v>434.375</v>
      </c>
      <c r="C6049">
        <v>20.531590000000001</v>
      </c>
      <c r="D6049">
        <v>67</v>
      </c>
      <c r="E6049">
        <v>0</v>
      </c>
      <c r="F6049">
        <v>0</v>
      </c>
      <c r="G6049">
        <v>10</v>
      </c>
      <c r="H6049" t="s">
        <v>13508</v>
      </c>
      <c r="I6049">
        <v>539.8125</v>
      </c>
      <c r="J6049" s="3">
        <f t="shared" si="94"/>
        <v>43746.967334317123</v>
      </c>
    </row>
    <row r="6050" spans="1:10" x14ac:dyDescent="0.25">
      <c r="A6050" s="1" t="s">
        <v>6049</v>
      </c>
      <c r="B6050">
        <v>393.75</v>
      </c>
      <c r="C6050">
        <v>20.584240000000001</v>
      </c>
      <c r="D6050">
        <v>68</v>
      </c>
      <c r="E6050">
        <v>0</v>
      </c>
      <c r="F6050">
        <v>0</v>
      </c>
      <c r="G6050">
        <v>5</v>
      </c>
      <c r="H6050" t="s">
        <v>13509</v>
      </c>
      <c r="I6050">
        <v>526.6875</v>
      </c>
      <c r="J6050" s="3">
        <f t="shared" si="94"/>
        <v>43746.967405937503</v>
      </c>
    </row>
    <row r="6051" spans="1:10" x14ac:dyDescent="0.25">
      <c r="A6051" s="1" t="s">
        <v>6050</v>
      </c>
      <c r="B6051">
        <v>393.75</v>
      </c>
      <c r="C6051">
        <v>20.531590000000001</v>
      </c>
      <c r="D6051">
        <v>65</v>
      </c>
      <c r="E6051">
        <v>0</v>
      </c>
      <c r="F6051">
        <v>0</v>
      </c>
      <c r="G6051">
        <v>12</v>
      </c>
      <c r="H6051" t="s">
        <v>13510</v>
      </c>
      <c r="I6051">
        <v>526.6875</v>
      </c>
      <c r="J6051" s="3">
        <f t="shared" si="94"/>
        <v>43746.967489502313</v>
      </c>
    </row>
    <row r="6052" spans="1:10" x14ac:dyDescent="0.25">
      <c r="A6052" s="1" t="s">
        <v>6051</v>
      </c>
      <c r="B6052">
        <v>412.5</v>
      </c>
      <c r="C6052">
        <v>20.531590000000001</v>
      </c>
      <c r="D6052">
        <v>65</v>
      </c>
      <c r="E6052">
        <v>0</v>
      </c>
      <c r="F6052">
        <v>0</v>
      </c>
      <c r="G6052">
        <v>12</v>
      </c>
      <c r="H6052" t="s">
        <v>13511</v>
      </c>
      <c r="I6052">
        <v>532.5</v>
      </c>
      <c r="J6052" s="3">
        <f t="shared" si="94"/>
        <v>43746.967561041667</v>
      </c>
    </row>
    <row r="6053" spans="1:10" x14ac:dyDescent="0.25">
      <c r="A6053" s="1" t="s">
        <v>6052</v>
      </c>
      <c r="B6053">
        <v>393.75</v>
      </c>
      <c r="C6053">
        <v>20.478950000000001</v>
      </c>
      <c r="D6053">
        <v>65</v>
      </c>
      <c r="E6053">
        <v>0</v>
      </c>
      <c r="F6053">
        <v>0</v>
      </c>
      <c r="G6053">
        <v>15</v>
      </c>
      <c r="H6053" t="s">
        <v>13512</v>
      </c>
      <c r="I6053">
        <v>526.6875</v>
      </c>
      <c r="J6053" s="3">
        <f t="shared" si="94"/>
        <v>43746.967632662032</v>
      </c>
    </row>
    <row r="6054" spans="1:10" x14ac:dyDescent="0.25">
      <c r="A6054" s="1" t="s">
        <v>6053</v>
      </c>
      <c r="B6054">
        <v>393.75</v>
      </c>
      <c r="C6054">
        <v>20.531590000000001</v>
      </c>
      <c r="D6054">
        <v>66</v>
      </c>
      <c r="E6054">
        <v>0</v>
      </c>
      <c r="F6054">
        <v>0</v>
      </c>
      <c r="G6054">
        <v>15</v>
      </c>
      <c r="H6054" t="s">
        <v>13513</v>
      </c>
      <c r="I6054">
        <v>526.6875</v>
      </c>
      <c r="J6054" s="3">
        <f t="shared" si="94"/>
        <v>43746.967704212955</v>
      </c>
    </row>
    <row r="6055" spans="1:10" x14ac:dyDescent="0.25">
      <c r="A6055" s="1" t="s">
        <v>6054</v>
      </c>
      <c r="B6055">
        <v>393.75</v>
      </c>
      <c r="C6055">
        <v>20.531590000000001</v>
      </c>
      <c r="D6055">
        <v>67</v>
      </c>
      <c r="E6055">
        <v>0</v>
      </c>
      <c r="F6055">
        <v>0</v>
      </c>
      <c r="G6055">
        <v>8</v>
      </c>
      <c r="H6055" t="s">
        <v>13514</v>
      </c>
      <c r="I6055">
        <v>526.6875</v>
      </c>
      <c r="J6055" s="3">
        <f t="shared" si="94"/>
        <v>43746.967776215279</v>
      </c>
    </row>
    <row r="6056" spans="1:10" x14ac:dyDescent="0.25">
      <c r="A6056" s="1" t="s">
        <v>6055</v>
      </c>
      <c r="B6056">
        <v>412.5</v>
      </c>
      <c r="C6056">
        <v>20.531590000000001</v>
      </c>
      <c r="D6056">
        <v>67</v>
      </c>
      <c r="E6056">
        <v>0</v>
      </c>
      <c r="F6056">
        <v>0</v>
      </c>
      <c r="G6056">
        <v>17</v>
      </c>
      <c r="H6056" t="s">
        <v>13515</v>
      </c>
      <c r="I6056">
        <v>532.875</v>
      </c>
      <c r="J6056" s="3">
        <f t="shared" si="94"/>
        <v>43746.967859282406</v>
      </c>
    </row>
    <row r="6057" spans="1:10" x14ac:dyDescent="0.25">
      <c r="A6057" s="1" t="s">
        <v>6056</v>
      </c>
      <c r="B6057">
        <v>393.75</v>
      </c>
      <c r="C6057">
        <v>20.531590000000001</v>
      </c>
      <c r="D6057">
        <v>67</v>
      </c>
      <c r="E6057">
        <v>0</v>
      </c>
      <c r="F6057">
        <v>0</v>
      </c>
      <c r="G6057">
        <v>19</v>
      </c>
      <c r="H6057" t="s">
        <v>13516</v>
      </c>
      <c r="I6057">
        <v>526.6875</v>
      </c>
      <c r="J6057" s="3">
        <f t="shared" si="94"/>
        <v>43746.967930706021</v>
      </c>
    </row>
    <row r="6058" spans="1:10" x14ac:dyDescent="0.25">
      <c r="A6058" s="1" t="s">
        <v>6057</v>
      </c>
      <c r="B6058">
        <v>393.75</v>
      </c>
      <c r="C6058">
        <v>20.478950000000001</v>
      </c>
      <c r="D6058">
        <v>67</v>
      </c>
      <c r="E6058">
        <v>0</v>
      </c>
      <c r="F6058">
        <v>0</v>
      </c>
      <c r="G6058">
        <v>9</v>
      </c>
      <c r="H6058" t="s">
        <v>13517</v>
      </c>
      <c r="I6058">
        <v>526.6875</v>
      </c>
      <c r="J6058" s="3">
        <f t="shared" si="94"/>
        <v>43746.968002337955</v>
      </c>
    </row>
    <row r="6059" spans="1:10" x14ac:dyDescent="0.25">
      <c r="A6059" s="1" t="s">
        <v>6058</v>
      </c>
      <c r="B6059">
        <v>393.75</v>
      </c>
      <c r="C6059">
        <v>20.531590000000001</v>
      </c>
      <c r="D6059">
        <v>67</v>
      </c>
      <c r="E6059">
        <v>0</v>
      </c>
      <c r="F6059">
        <v>0</v>
      </c>
      <c r="G6059">
        <v>7</v>
      </c>
      <c r="H6059" t="s">
        <v>13518</v>
      </c>
      <c r="I6059">
        <v>526.6875</v>
      </c>
      <c r="J6059" s="3">
        <f t="shared" si="94"/>
        <v>43746.968086145826</v>
      </c>
    </row>
    <row r="6060" spans="1:10" x14ac:dyDescent="0.25">
      <c r="A6060" s="1" t="s">
        <v>6059</v>
      </c>
      <c r="B6060">
        <v>393.75</v>
      </c>
      <c r="C6060">
        <v>20.478950000000001</v>
      </c>
      <c r="D6060">
        <v>68</v>
      </c>
      <c r="E6060">
        <v>0</v>
      </c>
      <c r="F6060">
        <v>0</v>
      </c>
      <c r="G6060">
        <v>13</v>
      </c>
      <c r="H6060" t="s">
        <v>13519</v>
      </c>
      <c r="I6060">
        <v>526.6875</v>
      </c>
      <c r="J6060" s="3">
        <f t="shared" si="94"/>
        <v>43746.968170995366</v>
      </c>
    </row>
    <row r="6061" spans="1:10" x14ac:dyDescent="0.25">
      <c r="A6061" s="1" t="s">
        <v>6060</v>
      </c>
      <c r="B6061">
        <v>393.75</v>
      </c>
      <c r="C6061">
        <v>20.478950000000001</v>
      </c>
      <c r="D6061">
        <v>69</v>
      </c>
      <c r="E6061">
        <v>0</v>
      </c>
      <c r="F6061">
        <v>0</v>
      </c>
      <c r="G6061">
        <v>14</v>
      </c>
      <c r="H6061" t="s">
        <v>13520</v>
      </c>
      <c r="I6061">
        <v>526.6875</v>
      </c>
      <c r="J6061" s="3">
        <f t="shared" si="94"/>
        <v>43746.968252812498</v>
      </c>
    </row>
    <row r="6062" spans="1:10" x14ac:dyDescent="0.25">
      <c r="A6062" s="1" t="s">
        <v>6061</v>
      </c>
      <c r="B6062">
        <v>393.75</v>
      </c>
      <c r="C6062">
        <v>20.478950000000001</v>
      </c>
      <c r="D6062">
        <v>69</v>
      </c>
      <c r="E6062">
        <v>0</v>
      </c>
      <c r="F6062">
        <v>0</v>
      </c>
      <c r="G6062">
        <v>16</v>
      </c>
      <c r="H6062" t="s">
        <v>13521</v>
      </c>
      <c r="I6062">
        <v>526.6875</v>
      </c>
      <c r="J6062" s="3">
        <f t="shared" si="94"/>
        <v>43746.968324467591</v>
      </c>
    </row>
    <row r="6063" spans="1:10" x14ac:dyDescent="0.25">
      <c r="A6063" s="1" t="s">
        <v>6062</v>
      </c>
      <c r="B6063">
        <v>393.75</v>
      </c>
      <c r="C6063">
        <v>20.478950000000001</v>
      </c>
      <c r="D6063">
        <v>69</v>
      </c>
      <c r="E6063">
        <v>0</v>
      </c>
      <c r="F6063">
        <v>0</v>
      </c>
      <c r="G6063">
        <v>10</v>
      </c>
      <c r="H6063" t="s">
        <v>13522</v>
      </c>
      <c r="I6063">
        <v>526.6875</v>
      </c>
      <c r="J6063" s="3">
        <f t="shared" si="94"/>
        <v>43746.96839587963</v>
      </c>
    </row>
    <row r="6064" spans="1:10" x14ac:dyDescent="0.25">
      <c r="A6064" s="1" t="s">
        <v>6063</v>
      </c>
      <c r="B6064">
        <v>393.75</v>
      </c>
      <c r="C6064">
        <v>20.531590000000001</v>
      </c>
      <c r="D6064">
        <v>70</v>
      </c>
      <c r="E6064">
        <v>0</v>
      </c>
      <c r="F6064">
        <v>0</v>
      </c>
      <c r="G6064">
        <v>7</v>
      </c>
      <c r="H6064" t="s">
        <v>13523</v>
      </c>
      <c r="I6064">
        <v>526.6875</v>
      </c>
      <c r="J6064" s="3">
        <f t="shared" si="94"/>
        <v>43746.968467650462</v>
      </c>
    </row>
    <row r="6065" spans="1:10" x14ac:dyDescent="0.25">
      <c r="A6065" s="1" t="s">
        <v>6064</v>
      </c>
      <c r="B6065">
        <v>393.75</v>
      </c>
      <c r="C6065">
        <v>20.478950000000001</v>
      </c>
      <c r="D6065">
        <v>70</v>
      </c>
      <c r="E6065">
        <v>0</v>
      </c>
      <c r="F6065">
        <v>0</v>
      </c>
      <c r="G6065">
        <v>11</v>
      </c>
      <c r="H6065" t="s">
        <v>13524</v>
      </c>
      <c r="I6065">
        <v>526.6875</v>
      </c>
      <c r="J6065" s="3">
        <f t="shared" si="94"/>
        <v>43746.968551099533</v>
      </c>
    </row>
    <row r="6066" spans="1:10" x14ac:dyDescent="0.25">
      <c r="A6066" s="1" t="s">
        <v>6065</v>
      </c>
      <c r="B6066">
        <v>393.75</v>
      </c>
      <c r="C6066">
        <v>20.531590000000001</v>
      </c>
      <c r="D6066">
        <v>68</v>
      </c>
      <c r="E6066">
        <v>0</v>
      </c>
      <c r="F6066">
        <v>0</v>
      </c>
      <c r="G6066">
        <v>10</v>
      </c>
      <c r="H6066" t="s">
        <v>13525</v>
      </c>
      <c r="I6066">
        <v>526.6875</v>
      </c>
      <c r="J6066" s="3">
        <f t="shared" si="94"/>
        <v>43746.968634675919</v>
      </c>
    </row>
    <row r="6067" spans="1:10" x14ac:dyDescent="0.25">
      <c r="A6067" s="1" t="s">
        <v>6066</v>
      </c>
      <c r="B6067">
        <v>393.75</v>
      </c>
      <c r="C6067">
        <v>20.531590000000001</v>
      </c>
      <c r="D6067">
        <v>68</v>
      </c>
      <c r="E6067">
        <v>0</v>
      </c>
      <c r="F6067">
        <v>0</v>
      </c>
      <c r="G6067">
        <v>8</v>
      </c>
      <c r="H6067" t="s">
        <v>13526</v>
      </c>
      <c r="I6067">
        <v>526.6875</v>
      </c>
      <c r="J6067" s="3">
        <f t="shared" si="94"/>
        <v>43746.968706192129</v>
      </c>
    </row>
    <row r="6068" spans="1:10" x14ac:dyDescent="0.25">
      <c r="A6068" s="1" t="s">
        <v>6067</v>
      </c>
      <c r="B6068">
        <v>412.5</v>
      </c>
      <c r="C6068">
        <v>20.531590000000001</v>
      </c>
      <c r="D6068">
        <v>66</v>
      </c>
      <c r="E6068">
        <v>0</v>
      </c>
      <c r="F6068">
        <v>0</v>
      </c>
      <c r="G6068">
        <v>4</v>
      </c>
      <c r="H6068" t="s">
        <v>13527</v>
      </c>
      <c r="I6068">
        <v>532.125</v>
      </c>
      <c r="J6068" s="3">
        <f t="shared" si="94"/>
        <v>43746.96878988426</v>
      </c>
    </row>
    <row r="6069" spans="1:10" x14ac:dyDescent="0.25">
      <c r="A6069" s="1" t="s">
        <v>6068</v>
      </c>
      <c r="B6069">
        <v>393.75</v>
      </c>
      <c r="C6069">
        <v>20.531590000000001</v>
      </c>
      <c r="D6069">
        <v>66</v>
      </c>
      <c r="E6069">
        <v>0</v>
      </c>
      <c r="F6069">
        <v>0</v>
      </c>
      <c r="G6069">
        <v>4</v>
      </c>
      <c r="H6069" t="s">
        <v>13528</v>
      </c>
      <c r="I6069">
        <v>526.6875</v>
      </c>
      <c r="J6069" s="3">
        <f t="shared" si="94"/>
        <v>43746.968861307869</v>
      </c>
    </row>
    <row r="6070" spans="1:10" x14ac:dyDescent="0.25">
      <c r="A6070" s="1" t="s">
        <v>6069</v>
      </c>
      <c r="B6070">
        <v>393.75</v>
      </c>
      <c r="C6070">
        <v>20.531590000000001</v>
      </c>
      <c r="D6070">
        <v>66</v>
      </c>
      <c r="E6070">
        <v>0</v>
      </c>
      <c r="F6070">
        <v>0</v>
      </c>
      <c r="G6070">
        <v>12</v>
      </c>
      <c r="H6070" t="s">
        <v>13529</v>
      </c>
      <c r="I6070">
        <v>526.5</v>
      </c>
      <c r="J6070" s="3">
        <f t="shared" si="94"/>
        <v>43746.968944745364</v>
      </c>
    </row>
    <row r="6071" spans="1:10" x14ac:dyDescent="0.25">
      <c r="A6071" s="1" t="s">
        <v>6070</v>
      </c>
      <c r="B6071">
        <v>412.5</v>
      </c>
      <c r="C6071">
        <v>20.478950000000001</v>
      </c>
      <c r="D6071">
        <v>66</v>
      </c>
      <c r="E6071">
        <v>0</v>
      </c>
      <c r="F6071">
        <v>0</v>
      </c>
      <c r="G6071">
        <v>12</v>
      </c>
      <c r="H6071" t="s">
        <v>13530</v>
      </c>
      <c r="I6071">
        <v>532.3125</v>
      </c>
      <c r="J6071" s="3">
        <f t="shared" si="94"/>
        <v>43746.969016493058</v>
      </c>
    </row>
    <row r="6072" spans="1:10" x14ac:dyDescent="0.25">
      <c r="A6072" s="1" t="s">
        <v>6071</v>
      </c>
      <c r="B6072">
        <v>393.75</v>
      </c>
      <c r="C6072">
        <v>20.531590000000001</v>
      </c>
      <c r="D6072">
        <v>65</v>
      </c>
      <c r="E6072">
        <v>0</v>
      </c>
      <c r="F6072">
        <v>0</v>
      </c>
      <c r="G6072">
        <v>12</v>
      </c>
      <c r="H6072" t="s">
        <v>13531</v>
      </c>
      <c r="I6072">
        <v>526.6875</v>
      </c>
      <c r="J6072" s="3">
        <f t="shared" si="94"/>
        <v>43746.969088032405</v>
      </c>
    </row>
    <row r="6073" spans="1:10" x14ac:dyDescent="0.25">
      <c r="A6073" s="1" t="s">
        <v>6072</v>
      </c>
      <c r="B6073">
        <v>393.75</v>
      </c>
      <c r="C6073">
        <v>20.531590000000001</v>
      </c>
      <c r="D6073">
        <v>67</v>
      </c>
      <c r="E6073">
        <v>0</v>
      </c>
      <c r="F6073">
        <v>0</v>
      </c>
      <c r="G6073">
        <v>2</v>
      </c>
      <c r="H6073" t="s">
        <v>13532</v>
      </c>
      <c r="I6073">
        <v>526.6875</v>
      </c>
      <c r="J6073" s="3">
        <f t="shared" si="94"/>
        <v>43746.969171365738</v>
      </c>
    </row>
    <row r="6074" spans="1:10" x14ac:dyDescent="0.25">
      <c r="A6074" s="1" t="s">
        <v>6073</v>
      </c>
      <c r="B6074">
        <v>393.75</v>
      </c>
      <c r="C6074">
        <v>20.478950000000001</v>
      </c>
      <c r="D6074">
        <v>66</v>
      </c>
      <c r="E6074">
        <v>0</v>
      </c>
      <c r="F6074">
        <v>0</v>
      </c>
      <c r="G6074">
        <v>15</v>
      </c>
      <c r="H6074" t="s">
        <v>13533</v>
      </c>
      <c r="I6074">
        <v>526.6875</v>
      </c>
      <c r="J6074" s="3">
        <f t="shared" si="94"/>
        <v>43746.969243020831</v>
      </c>
    </row>
    <row r="6075" spans="1:10" x14ac:dyDescent="0.25">
      <c r="A6075" s="1" t="s">
        <v>6074</v>
      </c>
      <c r="B6075">
        <v>393.75</v>
      </c>
      <c r="C6075">
        <v>20.478950000000001</v>
      </c>
      <c r="D6075">
        <v>66</v>
      </c>
      <c r="E6075">
        <v>0</v>
      </c>
      <c r="F6075">
        <v>0</v>
      </c>
      <c r="G6075">
        <v>4</v>
      </c>
      <c r="H6075" t="s">
        <v>13534</v>
      </c>
      <c r="I6075">
        <v>526.6875</v>
      </c>
      <c r="J6075" s="3">
        <f t="shared" si="94"/>
        <v>43746.969326469909</v>
      </c>
    </row>
    <row r="6076" spans="1:10" x14ac:dyDescent="0.25">
      <c r="A6076" s="1" t="s">
        <v>6075</v>
      </c>
      <c r="B6076">
        <v>393.75</v>
      </c>
      <c r="C6076">
        <v>20.584240000000001</v>
      </c>
      <c r="D6076">
        <v>67</v>
      </c>
      <c r="E6076">
        <v>0</v>
      </c>
      <c r="F6076">
        <v>0</v>
      </c>
      <c r="G6076">
        <v>3</v>
      </c>
      <c r="H6076" t="s">
        <v>13535</v>
      </c>
      <c r="I6076">
        <v>526.5</v>
      </c>
      <c r="J6076" s="3">
        <f t="shared" si="94"/>
        <v>43746.969398113426</v>
      </c>
    </row>
    <row r="6077" spans="1:10" x14ac:dyDescent="0.25">
      <c r="A6077" s="1" t="s">
        <v>6076</v>
      </c>
      <c r="B6077">
        <v>393.75</v>
      </c>
      <c r="C6077">
        <v>20.478950000000001</v>
      </c>
      <c r="D6077">
        <v>67</v>
      </c>
      <c r="E6077">
        <v>0</v>
      </c>
      <c r="F6077">
        <v>0</v>
      </c>
      <c r="G6077">
        <v>20</v>
      </c>
      <c r="H6077" t="s">
        <v>13536</v>
      </c>
      <c r="I6077">
        <v>526.6875</v>
      </c>
      <c r="J6077" s="3">
        <f t="shared" si="94"/>
        <v>43746.969469756943</v>
      </c>
    </row>
    <row r="6078" spans="1:10" x14ac:dyDescent="0.25">
      <c r="A6078" s="1" t="s">
        <v>6077</v>
      </c>
      <c r="B6078">
        <v>393.75</v>
      </c>
      <c r="C6078">
        <v>20.531590000000001</v>
      </c>
      <c r="D6078">
        <v>67</v>
      </c>
      <c r="E6078">
        <v>0</v>
      </c>
      <c r="F6078">
        <v>0</v>
      </c>
      <c r="G6078">
        <v>15</v>
      </c>
      <c r="H6078" t="s">
        <v>13537</v>
      </c>
      <c r="I6078">
        <v>526.6875</v>
      </c>
      <c r="J6078" s="3">
        <f t="shared" si="94"/>
        <v>43746.969541273145</v>
      </c>
    </row>
    <row r="6079" spans="1:10" x14ac:dyDescent="0.25">
      <c r="A6079" s="1" t="s">
        <v>6078</v>
      </c>
      <c r="B6079">
        <v>393.75</v>
      </c>
      <c r="C6079">
        <v>20.531590000000001</v>
      </c>
      <c r="D6079">
        <v>65</v>
      </c>
      <c r="E6079">
        <v>0</v>
      </c>
      <c r="F6079">
        <v>0</v>
      </c>
      <c r="G6079">
        <v>5</v>
      </c>
      <c r="H6079" t="s">
        <v>13538</v>
      </c>
      <c r="I6079">
        <v>526.5</v>
      </c>
      <c r="J6079" s="3">
        <f t="shared" si="94"/>
        <v>43746.9696128125</v>
      </c>
    </row>
    <row r="6080" spans="1:10" x14ac:dyDescent="0.25">
      <c r="A6080" s="1" t="s">
        <v>6079</v>
      </c>
      <c r="B6080">
        <v>393.75</v>
      </c>
      <c r="C6080">
        <v>20.478950000000001</v>
      </c>
      <c r="D6080">
        <v>63</v>
      </c>
      <c r="E6080">
        <v>0</v>
      </c>
      <c r="F6080">
        <v>0</v>
      </c>
      <c r="G6080">
        <v>13</v>
      </c>
      <c r="H6080" t="s">
        <v>13539</v>
      </c>
      <c r="I6080">
        <v>526.6875</v>
      </c>
      <c r="J6080" s="3">
        <f t="shared" si="94"/>
        <v>43746.969684456017</v>
      </c>
    </row>
    <row r="6081" spans="1:10" x14ac:dyDescent="0.25">
      <c r="A6081" s="1" t="s">
        <v>6080</v>
      </c>
      <c r="B6081">
        <v>393.75</v>
      </c>
      <c r="C6081">
        <v>20.531590000000001</v>
      </c>
      <c r="D6081">
        <v>63</v>
      </c>
      <c r="E6081">
        <v>0</v>
      </c>
      <c r="F6081">
        <v>0</v>
      </c>
      <c r="G6081">
        <v>9</v>
      </c>
      <c r="H6081" t="s">
        <v>13540</v>
      </c>
      <c r="I6081">
        <v>526.5</v>
      </c>
      <c r="J6081" s="3">
        <f t="shared" si="94"/>
        <v>43746.969767685187</v>
      </c>
    </row>
    <row r="6082" spans="1:10" x14ac:dyDescent="0.25">
      <c r="A6082" s="1" t="s">
        <v>6081</v>
      </c>
      <c r="B6082">
        <v>393.75</v>
      </c>
      <c r="C6082">
        <v>20.478950000000001</v>
      </c>
      <c r="D6082">
        <v>63</v>
      </c>
      <c r="E6082">
        <v>0</v>
      </c>
      <c r="F6082">
        <v>0</v>
      </c>
      <c r="G6082">
        <v>12</v>
      </c>
      <c r="H6082" t="s">
        <v>13541</v>
      </c>
      <c r="I6082">
        <v>526.6875</v>
      </c>
      <c r="J6082" s="3">
        <f t="shared" si="94"/>
        <v>43746.969839432866</v>
      </c>
    </row>
    <row r="6083" spans="1:10" x14ac:dyDescent="0.25">
      <c r="A6083" s="1" t="s">
        <v>6082</v>
      </c>
      <c r="B6083">
        <v>393.75</v>
      </c>
      <c r="C6083">
        <v>20.531590000000001</v>
      </c>
      <c r="D6083">
        <v>63</v>
      </c>
      <c r="E6083">
        <v>0</v>
      </c>
      <c r="F6083">
        <v>0</v>
      </c>
      <c r="G6083">
        <v>10</v>
      </c>
      <c r="H6083" t="s">
        <v>13542</v>
      </c>
      <c r="I6083">
        <v>526.6875</v>
      </c>
      <c r="J6083" s="3">
        <f t="shared" ref="J6083:J6146" si="95">(H6083/86400000)+25569+(7/24)</f>
        <v>43746.969910972221</v>
      </c>
    </row>
    <row r="6084" spans="1:10" x14ac:dyDescent="0.25">
      <c r="A6084" s="1" t="s">
        <v>6083</v>
      </c>
      <c r="B6084">
        <v>393.75</v>
      </c>
      <c r="C6084">
        <v>20.478950000000001</v>
      </c>
      <c r="D6084">
        <v>65</v>
      </c>
      <c r="E6084">
        <v>0</v>
      </c>
      <c r="F6084">
        <v>0</v>
      </c>
      <c r="G6084">
        <v>9</v>
      </c>
      <c r="H6084" t="s">
        <v>13543</v>
      </c>
      <c r="I6084">
        <v>526.6875</v>
      </c>
      <c r="J6084" s="3">
        <f t="shared" si="95"/>
        <v>43746.969982465271</v>
      </c>
    </row>
    <row r="6085" spans="1:10" x14ac:dyDescent="0.25">
      <c r="A6085" s="1" t="s">
        <v>6084</v>
      </c>
      <c r="B6085">
        <v>393.75</v>
      </c>
      <c r="C6085">
        <v>20.531590000000001</v>
      </c>
      <c r="D6085">
        <v>65</v>
      </c>
      <c r="E6085">
        <v>0</v>
      </c>
      <c r="F6085">
        <v>0</v>
      </c>
      <c r="G6085">
        <v>13</v>
      </c>
      <c r="H6085" t="s">
        <v>13544</v>
      </c>
      <c r="I6085">
        <v>526.6875</v>
      </c>
      <c r="J6085" s="3">
        <f t="shared" si="95"/>
        <v>43746.970066041664</v>
      </c>
    </row>
    <row r="6086" spans="1:10" x14ac:dyDescent="0.25">
      <c r="A6086" s="1" t="s">
        <v>6085</v>
      </c>
      <c r="B6086">
        <v>393.75</v>
      </c>
      <c r="C6086">
        <v>20.478950000000001</v>
      </c>
      <c r="D6086">
        <v>65</v>
      </c>
      <c r="E6086">
        <v>0</v>
      </c>
      <c r="F6086">
        <v>0</v>
      </c>
      <c r="G6086">
        <v>9</v>
      </c>
      <c r="H6086" t="s">
        <v>13545</v>
      </c>
      <c r="I6086">
        <v>526.6875</v>
      </c>
      <c r="J6086" s="3">
        <f t="shared" si="95"/>
        <v>43746.970137569442</v>
      </c>
    </row>
    <row r="6087" spans="1:10" x14ac:dyDescent="0.25">
      <c r="A6087" s="1" t="s">
        <v>6086</v>
      </c>
      <c r="B6087">
        <v>393.75</v>
      </c>
      <c r="C6087">
        <v>20.478950000000001</v>
      </c>
      <c r="D6087">
        <v>65</v>
      </c>
      <c r="E6087">
        <v>0</v>
      </c>
      <c r="F6087">
        <v>0</v>
      </c>
      <c r="G6087">
        <v>11</v>
      </c>
      <c r="H6087" t="s">
        <v>13546</v>
      </c>
      <c r="I6087">
        <v>526.5</v>
      </c>
      <c r="J6087" s="3">
        <f t="shared" si="95"/>
        <v>43746.970209340274</v>
      </c>
    </row>
    <row r="6088" spans="1:10" x14ac:dyDescent="0.25">
      <c r="A6088" s="1" t="s">
        <v>6087</v>
      </c>
      <c r="B6088">
        <v>393.75</v>
      </c>
      <c r="C6088">
        <v>20.531590000000001</v>
      </c>
      <c r="D6088">
        <v>65</v>
      </c>
      <c r="E6088">
        <v>0</v>
      </c>
      <c r="F6088">
        <v>0</v>
      </c>
      <c r="G6088">
        <v>11</v>
      </c>
      <c r="H6088" t="s">
        <v>13547</v>
      </c>
      <c r="I6088">
        <v>526.6875</v>
      </c>
      <c r="J6088" s="3">
        <f t="shared" si="95"/>
        <v>43746.970280740738</v>
      </c>
    </row>
    <row r="6089" spans="1:10" x14ac:dyDescent="0.25">
      <c r="A6089" s="1" t="s">
        <v>6088</v>
      </c>
      <c r="B6089">
        <v>412.5</v>
      </c>
      <c r="C6089">
        <v>20.531590000000001</v>
      </c>
      <c r="D6089">
        <v>65</v>
      </c>
      <c r="E6089">
        <v>0</v>
      </c>
      <c r="F6089">
        <v>0</v>
      </c>
      <c r="G6089">
        <v>13</v>
      </c>
      <c r="H6089" t="s">
        <v>13548</v>
      </c>
      <c r="I6089">
        <v>532.125</v>
      </c>
      <c r="J6089" s="3">
        <f t="shared" si="95"/>
        <v>43746.970352280092</v>
      </c>
    </row>
    <row r="6090" spans="1:10" x14ac:dyDescent="0.25">
      <c r="A6090" s="1" t="s">
        <v>6089</v>
      </c>
      <c r="B6090">
        <v>393.75</v>
      </c>
      <c r="C6090">
        <v>20.531590000000001</v>
      </c>
      <c r="D6090">
        <v>64</v>
      </c>
      <c r="E6090">
        <v>0</v>
      </c>
      <c r="F6090">
        <v>0</v>
      </c>
      <c r="G6090">
        <v>0</v>
      </c>
      <c r="H6090" t="s">
        <v>13549</v>
      </c>
      <c r="I6090">
        <v>526.5</v>
      </c>
      <c r="J6090" s="3">
        <f t="shared" si="95"/>
        <v>43746.970424131941</v>
      </c>
    </row>
    <row r="6091" spans="1:10" x14ac:dyDescent="0.25">
      <c r="A6091" s="1" t="s">
        <v>6090</v>
      </c>
      <c r="B6091">
        <v>393.75</v>
      </c>
      <c r="C6091">
        <v>20.531590000000001</v>
      </c>
      <c r="D6091">
        <v>64</v>
      </c>
      <c r="E6091">
        <v>0</v>
      </c>
      <c r="F6091">
        <v>0</v>
      </c>
      <c r="G6091">
        <v>11</v>
      </c>
      <c r="H6091" t="s">
        <v>13550</v>
      </c>
      <c r="I6091">
        <v>526.6875</v>
      </c>
      <c r="J6091" s="3">
        <f t="shared" si="95"/>
        <v>43746.970508171296</v>
      </c>
    </row>
    <row r="6092" spans="1:10" x14ac:dyDescent="0.25">
      <c r="A6092" s="1" t="s">
        <v>6091</v>
      </c>
      <c r="B6092">
        <v>393.75</v>
      </c>
      <c r="C6092">
        <v>20.478950000000001</v>
      </c>
      <c r="D6092">
        <v>66</v>
      </c>
      <c r="E6092">
        <v>0</v>
      </c>
      <c r="F6092">
        <v>0</v>
      </c>
      <c r="G6092">
        <v>16</v>
      </c>
      <c r="H6092" t="s">
        <v>13551</v>
      </c>
      <c r="I6092">
        <v>526.6875</v>
      </c>
      <c r="J6092" s="3">
        <f t="shared" si="95"/>
        <v>43746.970578865737</v>
      </c>
    </row>
    <row r="6093" spans="1:10" x14ac:dyDescent="0.25">
      <c r="A6093" s="1" t="s">
        <v>6092</v>
      </c>
      <c r="B6093">
        <v>393.75</v>
      </c>
      <c r="C6093">
        <v>20.478950000000001</v>
      </c>
      <c r="D6093">
        <v>65</v>
      </c>
      <c r="E6093">
        <v>0</v>
      </c>
      <c r="F6093">
        <v>0</v>
      </c>
      <c r="G6093">
        <v>9</v>
      </c>
      <c r="H6093" t="s">
        <v>13552</v>
      </c>
      <c r="I6093">
        <v>526.6875</v>
      </c>
      <c r="J6093" s="3">
        <f t="shared" si="95"/>
        <v>43746.970650520831</v>
      </c>
    </row>
    <row r="6094" spans="1:10" x14ac:dyDescent="0.25">
      <c r="A6094" s="1" t="s">
        <v>6093</v>
      </c>
      <c r="B6094">
        <v>393.75</v>
      </c>
      <c r="C6094">
        <v>20.531590000000001</v>
      </c>
      <c r="D6094">
        <v>64</v>
      </c>
      <c r="E6094">
        <v>0</v>
      </c>
      <c r="F6094">
        <v>0</v>
      </c>
      <c r="G6094">
        <v>7</v>
      </c>
      <c r="H6094" t="s">
        <v>13553</v>
      </c>
      <c r="I6094">
        <v>526.6875</v>
      </c>
      <c r="J6094" s="3">
        <f t="shared" si="95"/>
        <v>43746.970733981478</v>
      </c>
    </row>
    <row r="6095" spans="1:10" x14ac:dyDescent="0.25">
      <c r="A6095" s="1" t="s">
        <v>6094</v>
      </c>
      <c r="B6095">
        <v>393.75</v>
      </c>
      <c r="C6095">
        <v>20.531590000000001</v>
      </c>
      <c r="D6095">
        <v>64</v>
      </c>
      <c r="E6095">
        <v>0</v>
      </c>
      <c r="F6095">
        <v>0</v>
      </c>
      <c r="G6095">
        <v>9</v>
      </c>
      <c r="H6095" t="s">
        <v>13554</v>
      </c>
      <c r="I6095">
        <v>526.6875</v>
      </c>
      <c r="J6095" s="3">
        <f t="shared" si="95"/>
        <v>43746.970805625002</v>
      </c>
    </row>
    <row r="6096" spans="1:10" x14ac:dyDescent="0.25">
      <c r="A6096" s="1" t="s">
        <v>6095</v>
      </c>
      <c r="B6096">
        <v>412.5</v>
      </c>
      <c r="C6096">
        <v>20.478950000000001</v>
      </c>
      <c r="D6096">
        <v>63</v>
      </c>
      <c r="E6096">
        <v>0</v>
      </c>
      <c r="F6096">
        <v>0</v>
      </c>
      <c r="G6096">
        <v>8</v>
      </c>
      <c r="H6096" t="s">
        <v>13555</v>
      </c>
      <c r="I6096">
        <v>532.125</v>
      </c>
      <c r="J6096" s="3">
        <f t="shared" si="95"/>
        <v>43746.970877152773</v>
      </c>
    </row>
    <row r="6097" spans="1:10" x14ac:dyDescent="0.25">
      <c r="A6097" s="1" t="s">
        <v>6096</v>
      </c>
      <c r="B6097">
        <v>393.75</v>
      </c>
      <c r="C6097">
        <v>20.478950000000001</v>
      </c>
      <c r="D6097">
        <v>63</v>
      </c>
      <c r="E6097">
        <v>0</v>
      </c>
      <c r="F6097">
        <v>0</v>
      </c>
      <c r="G6097">
        <v>3</v>
      </c>
      <c r="H6097" t="s">
        <v>13556</v>
      </c>
      <c r="I6097">
        <v>526.6875</v>
      </c>
      <c r="J6097" s="3">
        <f t="shared" si="95"/>
        <v>43746.970948692127</v>
      </c>
    </row>
    <row r="6098" spans="1:10" x14ac:dyDescent="0.25">
      <c r="A6098" s="1" t="s">
        <v>6097</v>
      </c>
      <c r="B6098">
        <v>393.75</v>
      </c>
      <c r="C6098">
        <v>20.531590000000001</v>
      </c>
      <c r="D6098">
        <v>62</v>
      </c>
      <c r="E6098">
        <v>0</v>
      </c>
      <c r="F6098">
        <v>0</v>
      </c>
      <c r="G6098">
        <v>13</v>
      </c>
      <c r="H6098" t="s">
        <v>13557</v>
      </c>
      <c r="I6098">
        <v>526.5</v>
      </c>
      <c r="J6098" s="3">
        <f t="shared" si="95"/>
        <v>43746.971034710645</v>
      </c>
    </row>
    <row r="6099" spans="1:10" x14ac:dyDescent="0.25">
      <c r="A6099" s="1" t="s">
        <v>6098</v>
      </c>
      <c r="B6099">
        <v>415.625</v>
      </c>
      <c r="C6099">
        <v>20.478950000000001</v>
      </c>
      <c r="D6099">
        <v>62</v>
      </c>
      <c r="E6099">
        <v>0</v>
      </c>
      <c r="F6099">
        <v>0</v>
      </c>
      <c r="G6099">
        <v>16</v>
      </c>
      <c r="H6099" t="s">
        <v>13558</v>
      </c>
      <c r="I6099">
        <v>533.0625</v>
      </c>
      <c r="J6099" s="3">
        <f t="shared" si="95"/>
        <v>43746.971115775457</v>
      </c>
    </row>
    <row r="6100" spans="1:10" x14ac:dyDescent="0.25">
      <c r="A6100" s="1" t="s">
        <v>6099</v>
      </c>
      <c r="B6100">
        <v>393.75</v>
      </c>
      <c r="C6100">
        <v>20.531590000000001</v>
      </c>
      <c r="D6100">
        <v>62</v>
      </c>
      <c r="E6100">
        <v>0</v>
      </c>
      <c r="F6100">
        <v>0</v>
      </c>
      <c r="G6100">
        <v>15</v>
      </c>
      <c r="H6100" t="s">
        <v>13559</v>
      </c>
      <c r="I6100">
        <v>526.6875</v>
      </c>
      <c r="J6100" s="3">
        <f t="shared" si="95"/>
        <v>43746.97118729166</v>
      </c>
    </row>
    <row r="6101" spans="1:10" x14ac:dyDescent="0.25">
      <c r="A6101" s="1" t="s">
        <v>6100</v>
      </c>
      <c r="B6101">
        <v>393.75</v>
      </c>
      <c r="C6101">
        <v>20.478950000000001</v>
      </c>
      <c r="D6101">
        <v>61</v>
      </c>
      <c r="E6101">
        <v>0</v>
      </c>
      <c r="F6101">
        <v>0</v>
      </c>
      <c r="G6101">
        <v>13</v>
      </c>
      <c r="H6101" t="s">
        <v>13560</v>
      </c>
      <c r="I6101">
        <v>526.6875</v>
      </c>
      <c r="J6101" s="3">
        <f t="shared" si="95"/>
        <v>43746.971270752314</v>
      </c>
    </row>
    <row r="6102" spans="1:10" x14ac:dyDescent="0.25">
      <c r="A6102" s="1" t="s">
        <v>6101</v>
      </c>
      <c r="B6102">
        <v>412.5</v>
      </c>
      <c r="C6102">
        <v>20.478950000000001</v>
      </c>
      <c r="D6102">
        <v>62</v>
      </c>
      <c r="E6102">
        <v>0</v>
      </c>
      <c r="F6102">
        <v>0</v>
      </c>
      <c r="G6102">
        <v>12</v>
      </c>
      <c r="H6102" t="s">
        <v>13561</v>
      </c>
      <c r="I6102">
        <v>532.125</v>
      </c>
      <c r="J6102" s="3">
        <f t="shared" si="95"/>
        <v>43746.971342557867</v>
      </c>
    </row>
    <row r="6103" spans="1:10" x14ac:dyDescent="0.25">
      <c r="A6103" s="1" t="s">
        <v>6102</v>
      </c>
      <c r="B6103">
        <v>393.75</v>
      </c>
      <c r="C6103">
        <v>20.531590000000001</v>
      </c>
      <c r="D6103">
        <v>62</v>
      </c>
      <c r="E6103">
        <v>0</v>
      </c>
      <c r="F6103">
        <v>0</v>
      </c>
      <c r="G6103">
        <v>6</v>
      </c>
      <c r="H6103" t="s">
        <v>13562</v>
      </c>
      <c r="I6103">
        <v>526.6875</v>
      </c>
      <c r="J6103" s="3">
        <f t="shared" si="95"/>
        <v>43746.971425833333</v>
      </c>
    </row>
    <row r="6104" spans="1:10" x14ac:dyDescent="0.25">
      <c r="A6104" s="1" t="s">
        <v>6103</v>
      </c>
      <c r="B6104">
        <v>393.75</v>
      </c>
      <c r="C6104">
        <v>20.531590000000001</v>
      </c>
      <c r="D6104">
        <v>62</v>
      </c>
      <c r="E6104">
        <v>0</v>
      </c>
      <c r="F6104">
        <v>0</v>
      </c>
      <c r="G6104">
        <v>1</v>
      </c>
      <c r="H6104" t="s">
        <v>13563</v>
      </c>
      <c r="I6104">
        <v>526.6875</v>
      </c>
      <c r="J6104" s="3">
        <f t="shared" si="95"/>
        <v>43746.971497268518</v>
      </c>
    </row>
    <row r="6105" spans="1:10" x14ac:dyDescent="0.25">
      <c r="A6105" s="1" t="s">
        <v>6104</v>
      </c>
      <c r="B6105">
        <v>393.75</v>
      </c>
      <c r="C6105">
        <v>20.531590000000001</v>
      </c>
      <c r="D6105">
        <v>63</v>
      </c>
      <c r="E6105">
        <v>0</v>
      </c>
      <c r="F6105">
        <v>0</v>
      </c>
      <c r="G6105">
        <v>3</v>
      </c>
      <c r="H6105" t="s">
        <v>13564</v>
      </c>
      <c r="I6105">
        <v>526.5</v>
      </c>
      <c r="J6105" s="3">
        <f t="shared" si="95"/>
        <v>43746.971568900459</v>
      </c>
    </row>
    <row r="6106" spans="1:10" x14ac:dyDescent="0.25">
      <c r="A6106" s="1" t="s">
        <v>6105</v>
      </c>
      <c r="B6106">
        <v>393.75</v>
      </c>
      <c r="C6106">
        <v>20.478950000000001</v>
      </c>
      <c r="D6106">
        <v>64</v>
      </c>
      <c r="E6106">
        <v>0</v>
      </c>
      <c r="F6106">
        <v>0</v>
      </c>
      <c r="G6106">
        <v>2</v>
      </c>
      <c r="H6106" t="s">
        <v>13565</v>
      </c>
      <c r="I6106">
        <v>526.6875</v>
      </c>
      <c r="J6106" s="3">
        <f t="shared" si="95"/>
        <v>43746.971652465276</v>
      </c>
    </row>
    <row r="6107" spans="1:10" x14ac:dyDescent="0.25">
      <c r="A6107" s="1" t="s">
        <v>6106</v>
      </c>
      <c r="B6107">
        <v>393.75</v>
      </c>
      <c r="C6107">
        <v>20.531590000000001</v>
      </c>
      <c r="D6107">
        <v>64</v>
      </c>
      <c r="E6107">
        <v>0</v>
      </c>
      <c r="F6107">
        <v>0</v>
      </c>
      <c r="G6107">
        <v>7</v>
      </c>
      <c r="H6107" t="s">
        <v>13566</v>
      </c>
      <c r="I6107">
        <v>526.6875</v>
      </c>
      <c r="J6107" s="3">
        <f t="shared" si="95"/>
        <v>43746.971724004623</v>
      </c>
    </row>
    <row r="6108" spans="1:10" x14ac:dyDescent="0.25">
      <c r="A6108" s="1" t="s">
        <v>6107</v>
      </c>
      <c r="B6108">
        <v>393.75</v>
      </c>
      <c r="C6108">
        <v>20.478950000000001</v>
      </c>
      <c r="D6108">
        <v>64</v>
      </c>
      <c r="E6108">
        <v>0</v>
      </c>
      <c r="F6108">
        <v>0</v>
      </c>
      <c r="G6108">
        <v>5</v>
      </c>
      <c r="H6108" t="s">
        <v>13567</v>
      </c>
      <c r="I6108">
        <v>526.5</v>
      </c>
      <c r="J6108" s="3">
        <f t="shared" si="95"/>
        <v>43746.971795543977</v>
      </c>
    </row>
    <row r="6109" spans="1:10" x14ac:dyDescent="0.25">
      <c r="A6109" s="1" t="s">
        <v>6108</v>
      </c>
      <c r="B6109">
        <v>393.75</v>
      </c>
      <c r="C6109">
        <v>20.531590000000001</v>
      </c>
      <c r="D6109">
        <v>64</v>
      </c>
      <c r="E6109">
        <v>0</v>
      </c>
      <c r="F6109">
        <v>0</v>
      </c>
      <c r="G6109">
        <v>14</v>
      </c>
      <c r="H6109" t="s">
        <v>13568</v>
      </c>
      <c r="I6109">
        <v>526.6875</v>
      </c>
      <c r="J6109" s="3">
        <f t="shared" si="95"/>
        <v>43746.971867048611</v>
      </c>
    </row>
    <row r="6110" spans="1:10" x14ac:dyDescent="0.25">
      <c r="A6110" s="1" t="s">
        <v>6109</v>
      </c>
      <c r="B6110">
        <v>393.75</v>
      </c>
      <c r="C6110">
        <v>20.531590000000001</v>
      </c>
      <c r="D6110">
        <v>65</v>
      </c>
      <c r="E6110">
        <v>0</v>
      </c>
      <c r="F6110">
        <v>0</v>
      </c>
      <c r="G6110">
        <v>6</v>
      </c>
      <c r="H6110" t="s">
        <v>13569</v>
      </c>
      <c r="I6110">
        <v>526.6875</v>
      </c>
      <c r="J6110" s="3">
        <f t="shared" si="95"/>
        <v>43746.971938680552</v>
      </c>
    </row>
    <row r="6111" spans="1:10" x14ac:dyDescent="0.25">
      <c r="A6111" s="1" t="s">
        <v>6110</v>
      </c>
      <c r="B6111">
        <v>393.75</v>
      </c>
      <c r="C6111">
        <v>20.531590000000001</v>
      </c>
      <c r="D6111">
        <v>67</v>
      </c>
      <c r="E6111">
        <v>0</v>
      </c>
      <c r="F6111">
        <v>0</v>
      </c>
      <c r="G6111">
        <v>13</v>
      </c>
      <c r="H6111" t="s">
        <v>13570</v>
      </c>
      <c r="I6111">
        <v>526.5</v>
      </c>
      <c r="J6111" s="3">
        <f t="shared" si="95"/>
        <v>43746.972010219906</v>
      </c>
    </row>
    <row r="6112" spans="1:10" x14ac:dyDescent="0.25">
      <c r="A6112" s="1" t="s">
        <v>6111</v>
      </c>
      <c r="B6112">
        <v>393.75</v>
      </c>
      <c r="C6112">
        <v>20.478950000000001</v>
      </c>
      <c r="D6112">
        <v>66</v>
      </c>
      <c r="E6112">
        <v>0</v>
      </c>
      <c r="F6112">
        <v>0</v>
      </c>
      <c r="G6112">
        <v>12</v>
      </c>
      <c r="H6112" t="s">
        <v>13571</v>
      </c>
      <c r="I6112">
        <v>526.6875</v>
      </c>
      <c r="J6112" s="3">
        <f t="shared" si="95"/>
        <v>43746.972093750002</v>
      </c>
    </row>
    <row r="6113" spans="1:10" x14ac:dyDescent="0.25">
      <c r="A6113" s="1" t="s">
        <v>6112</v>
      </c>
      <c r="B6113">
        <v>393.75</v>
      </c>
      <c r="C6113">
        <v>20.531590000000001</v>
      </c>
      <c r="D6113">
        <v>67</v>
      </c>
      <c r="E6113">
        <v>0</v>
      </c>
      <c r="F6113">
        <v>0</v>
      </c>
      <c r="G6113">
        <v>8</v>
      </c>
      <c r="H6113" t="s">
        <v>13572</v>
      </c>
      <c r="I6113">
        <v>526.6875</v>
      </c>
      <c r="J6113" s="3">
        <f t="shared" si="95"/>
        <v>43746.97216532407</v>
      </c>
    </row>
    <row r="6114" spans="1:10" x14ac:dyDescent="0.25">
      <c r="A6114" s="1" t="s">
        <v>6113</v>
      </c>
      <c r="B6114">
        <v>393.75</v>
      </c>
      <c r="C6114">
        <v>20.478950000000001</v>
      </c>
      <c r="D6114">
        <v>67</v>
      </c>
      <c r="E6114">
        <v>0</v>
      </c>
      <c r="F6114">
        <v>0</v>
      </c>
      <c r="G6114">
        <v>8</v>
      </c>
      <c r="H6114" t="s">
        <v>13573</v>
      </c>
      <c r="I6114">
        <v>526.6875</v>
      </c>
      <c r="J6114" s="3">
        <f t="shared" si="95"/>
        <v>43746.972248900456</v>
      </c>
    </row>
    <row r="6115" spans="1:10" x14ac:dyDescent="0.25">
      <c r="A6115" s="1" t="s">
        <v>6114</v>
      </c>
      <c r="B6115">
        <v>393.75</v>
      </c>
      <c r="C6115">
        <v>20.531590000000001</v>
      </c>
      <c r="D6115">
        <v>66</v>
      </c>
      <c r="E6115">
        <v>0</v>
      </c>
      <c r="F6115">
        <v>0</v>
      </c>
      <c r="G6115">
        <v>10</v>
      </c>
      <c r="H6115" t="s">
        <v>13574</v>
      </c>
      <c r="I6115">
        <v>526.6875</v>
      </c>
      <c r="J6115" s="3">
        <f t="shared" si="95"/>
        <v>43746.972368333336</v>
      </c>
    </row>
    <row r="6116" spans="1:10" x14ac:dyDescent="0.25">
      <c r="A6116" s="1" t="s">
        <v>6115</v>
      </c>
      <c r="B6116">
        <v>393.75</v>
      </c>
      <c r="C6116">
        <v>20.478950000000001</v>
      </c>
      <c r="D6116">
        <v>66</v>
      </c>
      <c r="E6116">
        <v>0</v>
      </c>
      <c r="F6116">
        <v>0</v>
      </c>
      <c r="G6116">
        <v>7</v>
      </c>
      <c r="H6116" t="s">
        <v>13575</v>
      </c>
      <c r="I6116">
        <v>526.6875</v>
      </c>
      <c r="J6116" s="3">
        <f t="shared" si="95"/>
        <v>43746.972439722223</v>
      </c>
    </row>
    <row r="6117" spans="1:10" x14ac:dyDescent="0.25">
      <c r="A6117" s="1" t="s">
        <v>6116</v>
      </c>
      <c r="B6117">
        <v>393.75</v>
      </c>
      <c r="C6117">
        <v>20.584240000000001</v>
      </c>
      <c r="D6117">
        <v>65</v>
      </c>
      <c r="E6117">
        <v>0</v>
      </c>
      <c r="F6117">
        <v>0</v>
      </c>
      <c r="G6117">
        <v>2</v>
      </c>
      <c r="H6117" t="s">
        <v>13576</v>
      </c>
      <c r="I6117">
        <v>526.6875</v>
      </c>
      <c r="J6117" s="3">
        <f t="shared" si="95"/>
        <v>43746.972523182871</v>
      </c>
    </row>
    <row r="6118" spans="1:10" x14ac:dyDescent="0.25">
      <c r="A6118" s="1" t="s">
        <v>6117</v>
      </c>
      <c r="B6118">
        <v>393.75</v>
      </c>
      <c r="C6118">
        <v>20.531590000000001</v>
      </c>
      <c r="D6118">
        <v>65</v>
      </c>
      <c r="E6118">
        <v>0</v>
      </c>
      <c r="F6118">
        <v>0</v>
      </c>
      <c r="G6118">
        <v>0</v>
      </c>
      <c r="H6118" t="s">
        <v>13577</v>
      </c>
      <c r="I6118">
        <v>526.5</v>
      </c>
      <c r="J6118" s="3">
        <f t="shared" si="95"/>
        <v>43746.972594722225</v>
      </c>
    </row>
    <row r="6119" spans="1:10" x14ac:dyDescent="0.25">
      <c r="A6119" s="1" t="s">
        <v>6118</v>
      </c>
      <c r="B6119">
        <v>393.75</v>
      </c>
      <c r="C6119">
        <v>20.531590000000001</v>
      </c>
      <c r="D6119">
        <v>65</v>
      </c>
      <c r="E6119">
        <v>0</v>
      </c>
      <c r="F6119">
        <v>0</v>
      </c>
      <c r="G6119">
        <v>8</v>
      </c>
      <c r="H6119" t="s">
        <v>13578</v>
      </c>
      <c r="I6119">
        <v>526.6875</v>
      </c>
      <c r="J6119" s="3">
        <f t="shared" si="95"/>
        <v>43746.972666377311</v>
      </c>
    </row>
    <row r="6120" spans="1:10" x14ac:dyDescent="0.25">
      <c r="A6120" s="1" t="s">
        <v>6119</v>
      </c>
      <c r="B6120">
        <v>412.5</v>
      </c>
      <c r="C6120">
        <v>20.531590000000001</v>
      </c>
      <c r="D6120">
        <v>64</v>
      </c>
      <c r="E6120">
        <v>0</v>
      </c>
      <c r="F6120">
        <v>0</v>
      </c>
      <c r="G6120">
        <v>8</v>
      </c>
      <c r="H6120" t="s">
        <v>13579</v>
      </c>
      <c r="I6120">
        <v>532.3125</v>
      </c>
      <c r="J6120" s="3">
        <f t="shared" si="95"/>
        <v>43746.972737997683</v>
      </c>
    </row>
    <row r="6121" spans="1:10" x14ac:dyDescent="0.25">
      <c r="A6121" s="1" t="s">
        <v>6120</v>
      </c>
      <c r="B6121">
        <v>393.75</v>
      </c>
      <c r="C6121">
        <v>20.478950000000001</v>
      </c>
      <c r="D6121">
        <v>65</v>
      </c>
      <c r="E6121">
        <v>0</v>
      </c>
      <c r="F6121">
        <v>0</v>
      </c>
      <c r="G6121">
        <v>10</v>
      </c>
      <c r="H6121" t="s">
        <v>13580</v>
      </c>
      <c r="I6121">
        <v>526.5</v>
      </c>
      <c r="J6121" s="3">
        <f t="shared" si="95"/>
        <v>43746.97280953703</v>
      </c>
    </row>
    <row r="6122" spans="1:10" x14ac:dyDescent="0.25">
      <c r="A6122" s="1" t="s">
        <v>6121</v>
      </c>
      <c r="B6122">
        <v>393.75</v>
      </c>
      <c r="C6122">
        <v>20.478950000000001</v>
      </c>
      <c r="D6122">
        <v>66</v>
      </c>
      <c r="E6122">
        <v>0</v>
      </c>
      <c r="F6122">
        <v>0</v>
      </c>
      <c r="G6122">
        <v>7</v>
      </c>
      <c r="H6122" t="s">
        <v>13581</v>
      </c>
      <c r="I6122">
        <v>526.6875</v>
      </c>
      <c r="J6122" s="3">
        <f t="shared" si="95"/>
        <v>43746.972892997685</v>
      </c>
    </row>
    <row r="6123" spans="1:10" x14ac:dyDescent="0.25">
      <c r="A6123" s="1" t="s">
        <v>6122</v>
      </c>
      <c r="B6123">
        <v>393.75</v>
      </c>
      <c r="C6123">
        <v>20.531590000000001</v>
      </c>
      <c r="D6123">
        <v>66</v>
      </c>
      <c r="E6123">
        <v>0</v>
      </c>
      <c r="F6123">
        <v>0</v>
      </c>
      <c r="G6123">
        <v>0</v>
      </c>
      <c r="H6123" t="s">
        <v>13582</v>
      </c>
      <c r="I6123">
        <v>526.5</v>
      </c>
      <c r="J6123" s="3">
        <f t="shared" si="95"/>
        <v>43746.972964733795</v>
      </c>
    </row>
    <row r="6124" spans="1:10" x14ac:dyDescent="0.25">
      <c r="A6124" s="1" t="s">
        <v>6123</v>
      </c>
      <c r="B6124">
        <v>393.75</v>
      </c>
      <c r="C6124">
        <v>20.478950000000001</v>
      </c>
      <c r="D6124">
        <v>66</v>
      </c>
      <c r="E6124">
        <v>0</v>
      </c>
      <c r="F6124">
        <v>0</v>
      </c>
      <c r="G6124">
        <v>15</v>
      </c>
      <c r="H6124" t="s">
        <v>13583</v>
      </c>
      <c r="I6124">
        <v>526.6875</v>
      </c>
      <c r="J6124" s="3">
        <f t="shared" si="95"/>
        <v>43746.973036145828</v>
      </c>
    </row>
    <row r="6125" spans="1:10" x14ac:dyDescent="0.25">
      <c r="A6125" s="1" t="s">
        <v>6124</v>
      </c>
      <c r="B6125">
        <v>393.75</v>
      </c>
      <c r="C6125">
        <v>20.478950000000001</v>
      </c>
      <c r="D6125">
        <v>66</v>
      </c>
      <c r="E6125">
        <v>0</v>
      </c>
      <c r="F6125">
        <v>0</v>
      </c>
      <c r="G6125">
        <v>8</v>
      </c>
      <c r="H6125" t="s">
        <v>13584</v>
      </c>
      <c r="I6125">
        <v>526.6875</v>
      </c>
      <c r="J6125" s="3">
        <f t="shared" si="95"/>
        <v>43746.973107685182</v>
      </c>
    </row>
    <row r="6126" spans="1:10" x14ac:dyDescent="0.25">
      <c r="A6126" s="1" t="s">
        <v>6125</v>
      </c>
      <c r="B6126">
        <v>393.75</v>
      </c>
      <c r="C6126">
        <v>20.478950000000001</v>
      </c>
      <c r="D6126">
        <v>67</v>
      </c>
      <c r="E6126">
        <v>0</v>
      </c>
      <c r="F6126">
        <v>0</v>
      </c>
      <c r="G6126">
        <v>10</v>
      </c>
      <c r="H6126" t="s">
        <v>13585</v>
      </c>
      <c r="I6126">
        <v>526.6875</v>
      </c>
      <c r="J6126" s="3">
        <f t="shared" si="95"/>
        <v>43746.973179432869</v>
      </c>
    </row>
    <row r="6127" spans="1:10" x14ac:dyDescent="0.25">
      <c r="A6127" s="1" t="s">
        <v>6126</v>
      </c>
      <c r="B6127">
        <v>393.75</v>
      </c>
      <c r="C6127">
        <v>20.531590000000001</v>
      </c>
      <c r="D6127">
        <v>67</v>
      </c>
      <c r="E6127">
        <v>0</v>
      </c>
      <c r="F6127">
        <v>0</v>
      </c>
      <c r="G6127">
        <v>11</v>
      </c>
      <c r="H6127" t="s">
        <v>13586</v>
      </c>
      <c r="I6127">
        <v>526.6875</v>
      </c>
      <c r="J6127" s="3">
        <f t="shared" si="95"/>
        <v>43746.973250844901</v>
      </c>
    </row>
    <row r="6128" spans="1:10" x14ac:dyDescent="0.25">
      <c r="A6128" s="1" t="s">
        <v>6127</v>
      </c>
      <c r="B6128">
        <v>393.75</v>
      </c>
      <c r="C6128">
        <v>20.478950000000001</v>
      </c>
      <c r="D6128">
        <v>67</v>
      </c>
      <c r="E6128">
        <v>0</v>
      </c>
      <c r="F6128">
        <v>0</v>
      </c>
      <c r="G6128">
        <v>6</v>
      </c>
      <c r="H6128" t="s">
        <v>13587</v>
      </c>
      <c r="I6128">
        <v>526.6875</v>
      </c>
      <c r="J6128" s="3">
        <f t="shared" si="95"/>
        <v>43746.973322395832</v>
      </c>
    </row>
    <row r="6129" spans="1:10" x14ac:dyDescent="0.25">
      <c r="A6129" s="1" t="s">
        <v>6128</v>
      </c>
      <c r="B6129">
        <v>393.75</v>
      </c>
      <c r="C6129">
        <v>20.478950000000001</v>
      </c>
      <c r="D6129">
        <v>67</v>
      </c>
      <c r="E6129">
        <v>0</v>
      </c>
      <c r="F6129">
        <v>0</v>
      </c>
      <c r="G6129">
        <v>18</v>
      </c>
      <c r="H6129" t="s">
        <v>13588</v>
      </c>
      <c r="I6129">
        <v>526.6875</v>
      </c>
      <c r="J6129" s="3">
        <f t="shared" si="95"/>
        <v>43746.973393564811</v>
      </c>
    </row>
    <row r="6130" spans="1:10" x14ac:dyDescent="0.25">
      <c r="A6130" s="1" t="s">
        <v>6129</v>
      </c>
      <c r="B6130">
        <v>393.75</v>
      </c>
      <c r="C6130">
        <v>20.531590000000001</v>
      </c>
      <c r="D6130">
        <v>68</v>
      </c>
      <c r="E6130">
        <v>0</v>
      </c>
      <c r="F6130">
        <v>0</v>
      </c>
      <c r="G6130">
        <v>10</v>
      </c>
      <c r="H6130" t="s">
        <v>13589</v>
      </c>
      <c r="I6130">
        <v>526.5</v>
      </c>
      <c r="J6130" s="3">
        <f t="shared" si="95"/>
        <v>43746.973465555559</v>
      </c>
    </row>
    <row r="6131" spans="1:10" x14ac:dyDescent="0.25">
      <c r="A6131" s="1" t="s">
        <v>6130</v>
      </c>
      <c r="B6131">
        <v>393.75</v>
      </c>
      <c r="C6131">
        <v>20.584240000000001</v>
      </c>
      <c r="D6131">
        <v>68</v>
      </c>
      <c r="E6131">
        <v>0</v>
      </c>
      <c r="F6131">
        <v>0</v>
      </c>
      <c r="G6131">
        <v>8</v>
      </c>
      <c r="H6131" t="s">
        <v>13590</v>
      </c>
      <c r="I6131">
        <v>526.6875</v>
      </c>
      <c r="J6131" s="3">
        <f t="shared" si="95"/>
        <v>43746.973549120368</v>
      </c>
    </row>
    <row r="6132" spans="1:10" x14ac:dyDescent="0.25">
      <c r="A6132" s="1" t="s">
        <v>6131</v>
      </c>
      <c r="B6132">
        <v>393.75</v>
      </c>
      <c r="C6132">
        <v>20.531590000000001</v>
      </c>
      <c r="D6132">
        <v>67</v>
      </c>
      <c r="E6132">
        <v>0</v>
      </c>
      <c r="F6132">
        <v>0</v>
      </c>
      <c r="G6132">
        <v>16</v>
      </c>
      <c r="H6132" t="s">
        <v>13591</v>
      </c>
      <c r="I6132">
        <v>526.6875</v>
      </c>
      <c r="J6132" s="3">
        <f t="shared" si="95"/>
        <v>43746.973644502308</v>
      </c>
    </row>
    <row r="6133" spans="1:10" x14ac:dyDescent="0.25">
      <c r="A6133" s="1" t="s">
        <v>6132</v>
      </c>
      <c r="B6133">
        <v>393.75</v>
      </c>
      <c r="C6133">
        <v>20.584240000000001</v>
      </c>
      <c r="D6133">
        <v>66</v>
      </c>
      <c r="E6133">
        <v>0</v>
      </c>
      <c r="F6133">
        <v>0</v>
      </c>
      <c r="G6133">
        <v>12</v>
      </c>
      <c r="H6133" t="s">
        <v>13592</v>
      </c>
      <c r="I6133">
        <v>526.6875</v>
      </c>
      <c r="J6133" s="3">
        <f t="shared" si="95"/>
        <v>43746.973715821754</v>
      </c>
    </row>
    <row r="6134" spans="1:10" x14ac:dyDescent="0.25">
      <c r="A6134" s="1" t="s">
        <v>6133</v>
      </c>
      <c r="B6134">
        <v>412.5</v>
      </c>
      <c r="C6134">
        <v>20.531590000000001</v>
      </c>
      <c r="D6134">
        <v>66</v>
      </c>
      <c r="E6134">
        <v>0</v>
      </c>
      <c r="F6134">
        <v>0</v>
      </c>
      <c r="G6134">
        <v>12</v>
      </c>
      <c r="H6134" t="s">
        <v>13593</v>
      </c>
      <c r="I6134">
        <v>532.3125</v>
      </c>
      <c r="J6134" s="3">
        <f t="shared" si="95"/>
        <v>43746.973787673611</v>
      </c>
    </row>
    <row r="6135" spans="1:10" x14ac:dyDescent="0.25">
      <c r="A6135" s="1" t="s">
        <v>6134</v>
      </c>
      <c r="B6135">
        <v>393.75</v>
      </c>
      <c r="C6135">
        <v>20.478950000000001</v>
      </c>
      <c r="D6135">
        <v>66</v>
      </c>
      <c r="E6135">
        <v>0</v>
      </c>
      <c r="F6135">
        <v>0</v>
      </c>
      <c r="G6135">
        <v>11</v>
      </c>
      <c r="H6135" t="s">
        <v>13594</v>
      </c>
      <c r="I6135">
        <v>526.5</v>
      </c>
      <c r="J6135" s="3">
        <f t="shared" si="95"/>
        <v>43746.973871354166</v>
      </c>
    </row>
    <row r="6136" spans="1:10" x14ac:dyDescent="0.25">
      <c r="A6136" s="1" t="s">
        <v>6135</v>
      </c>
      <c r="B6136">
        <v>393.75</v>
      </c>
      <c r="C6136">
        <v>20.584240000000001</v>
      </c>
      <c r="D6136">
        <v>65</v>
      </c>
      <c r="E6136">
        <v>0</v>
      </c>
      <c r="F6136">
        <v>0</v>
      </c>
      <c r="G6136">
        <v>7</v>
      </c>
      <c r="H6136" t="s">
        <v>13595</v>
      </c>
      <c r="I6136">
        <v>526.6875</v>
      </c>
      <c r="J6136" s="3">
        <f t="shared" si="95"/>
        <v>43746.97394265046</v>
      </c>
    </row>
    <row r="6137" spans="1:10" x14ac:dyDescent="0.25">
      <c r="A6137" s="1" t="s">
        <v>6136</v>
      </c>
      <c r="B6137">
        <v>393.75</v>
      </c>
      <c r="C6137">
        <v>20.478950000000001</v>
      </c>
      <c r="D6137">
        <v>65</v>
      </c>
      <c r="E6137">
        <v>0</v>
      </c>
      <c r="F6137">
        <v>0</v>
      </c>
      <c r="G6137">
        <v>5</v>
      </c>
      <c r="H6137" t="s">
        <v>13596</v>
      </c>
      <c r="I6137">
        <v>526.6875</v>
      </c>
      <c r="J6137" s="3">
        <f t="shared" si="95"/>
        <v>43746.974014305553</v>
      </c>
    </row>
    <row r="6138" spans="1:10" x14ac:dyDescent="0.25">
      <c r="A6138" s="1" t="s">
        <v>6137</v>
      </c>
      <c r="B6138">
        <v>393.75</v>
      </c>
      <c r="C6138">
        <v>20.531590000000001</v>
      </c>
      <c r="D6138">
        <v>65</v>
      </c>
      <c r="E6138">
        <v>0</v>
      </c>
      <c r="F6138">
        <v>0</v>
      </c>
      <c r="G6138">
        <v>8</v>
      </c>
      <c r="H6138" t="s">
        <v>13597</v>
      </c>
      <c r="I6138">
        <v>526.6875</v>
      </c>
      <c r="J6138" s="3">
        <f t="shared" si="95"/>
        <v>43746.974085590271</v>
      </c>
    </row>
    <row r="6139" spans="1:10" x14ac:dyDescent="0.25">
      <c r="A6139" s="1" t="s">
        <v>6138</v>
      </c>
      <c r="B6139">
        <v>393.75</v>
      </c>
      <c r="C6139">
        <v>20.478950000000001</v>
      </c>
      <c r="D6139">
        <v>66</v>
      </c>
      <c r="E6139">
        <v>0</v>
      </c>
      <c r="F6139">
        <v>0</v>
      </c>
      <c r="G6139">
        <v>8</v>
      </c>
      <c r="H6139" t="s">
        <v>13598</v>
      </c>
      <c r="I6139">
        <v>526.6875</v>
      </c>
      <c r="J6139" s="3">
        <f t="shared" si="95"/>
        <v>43746.974157476849</v>
      </c>
    </row>
    <row r="6140" spans="1:10" x14ac:dyDescent="0.25">
      <c r="A6140" s="1" t="s">
        <v>6139</v>
      </c>
      <c r="B6140">
        <v>393.75</v>
      </c>
      <c r="C6140">
        <v>20.584240000000001</v>
      </c>
      <c r="D6140">
        <v>66</v>
      </c>
      <c r="E6140">
        <v>0</v>
      </c>
      <c r="F6140">
        <v>0</v>
      </c>
      <c r="G6140">
        <v>12</v>
      </c>
      <c r="H6140" t="s">
        <v>13599</v>
      </c>
      <c r="I6140">
        <v>526.6875</v>
      </c>
      <c r="J6140" s="3">
        <f t="shared" si="95"/>
        <v>43746.974229004627</v>
      </c>
    </row>
    <row r="6141" spans="1:10" x14ac:dyDescent="0.25">
      <c r="A6141" s="1" t="s">
        <v>6140</v>
      </c>
      <c r="B6141">
        <v>393.75</v>
      </c>
      <c r="C6141">
        <v>20.478950000000001</v>
      </c>
      <c r="D6141">
        <v>66</v>
      </c>
      <c r="E6141">
        <v>0</v>
      </c>
      <c r="F6141">
        <v>0</v>
      </c>
      <c r="G6141">
        <v>8</v>
      </c>
      <c r="H6141" t="s">
        <v>13600</v>
      </c>
      <c r="I6141">
        <v>526.5</v>
      </c>
      <c r="J6141" s="3">
        <f t="shared" si="95"/>
        <v>43746.974312106475</v>
      </c>
    </row>
    <row r="6142" spans="1:10" x14ac:dyDescent="0.25">
      <c r="A6142" s="1" t="s">
        <v>6141</v>
      </c>
      <c r="B6142">
        <v>393.75</v>
      </c>
      <c r="C6142">
        <v>20.531590000000001</v>
      </c>
      <c r="D6142">
        <v>66</v>
      </c>
      <c r="E6142">
        <v>0</v>
      </c>
      <c r="F6142">
        <v>0</v>
      </c>
      <c r="G6142">
        <v>14</v>
      </c>
      <c r="H6142" t="s">
        <v>13601</v>
      </c>
      <c r="I6142">
        <v>526.5</v>
      </c>
      <c r="J6142" s="3">
        <f t="shared" si="95"/>
        <v>43746.974399131941</v>
      </c>
    </row>
    <row r="6143" spans="1:10" x14ac:dyDescent="0.25">
      <c r="A6143" s="1" t="s">
        <v>6142</v>
      </c>
      <c r="B6143">
        <v>393.75</v>
      </c>
      <c r="C6143">
        <v>20.531590000000001</v>
      </c>
      <c r="D6143">
        <v>67</v>
      </c>
      <c r="E6143">
        <v>0</v>
      </c>
      <c r="F6143">
        <v>0</v>
      </c>
      <c r="G6143">
        <v>20</v>
      </c>
      <c r="H6143" t="s">
        <v>13602</v>
      </c>
      <c r="I6143">
        <v>526.6875</v>
      </c>
      <c r="J6143" s="3">
        <f t="shared" si="95"/>
        <v>43746.974467673608</v>
      </c>
    </row>
    <row r="6144" spans="1:10" x14ac:dyDescent="0.25">
      <c r="A6144" s="1" t="s">
        <v>6143</v>
      </c>
      <c r="B6144">
        <v>415.625</v>
      </c>
      <c r="C6144">
        <v>20.478950000000001</v>
      </c>
      <c r="D6144">
        <v>67</v>
      </c>
      <c r="E6144">
        <v>0</v>
      </c>
      <c r="F6144">
        <v>0</v>
      </c>
      <c r="G6144">
        <v>9</v>
      </c>
      <c r="H6144" t="s">
        <v>13603</v>
      </c>
      <c r="I6144">
        <v>533.8125</v>
      </c>
      <c r="J6144" s="3">
        <f t="shared" si="95"/>
        <v>43746.974539062496</v>
      </c>
    </row>
    <row r="6145" spans="1:10" x14ac:dyDescent="0.25">
      <c r="A6145" s="1" t="s">
        <v>6144</v>
      </c>
      <c r="B6145">
        <v>393.75</v>
      </c>
      <c r="C6145">
        <v>20.531590000000001</v>
      </c>
      <c r="D6145">
        <v>67</v>
      </c>
      <c r="E6145">
        <v>0</v>
      </c>
      <c r="F6145">
        <v>0</v>
      </c>
      <c r="G6145">
        <v>12</v>
      </c>
      <c r="H6145" t="s">
        <v>13604</v>
      </c>
      <c r="I6145">
        <v>526.6875</v>
      </c>
      <c r="J6145" s="3">
        <f t="shared" si="95"/>
        <v>43746.974622650458</v>
      </c>
    </row>
    <row r="6146" spans="1:10" x14ac:dyDescent="0.25">
      <c r="A6146" s="1" t="s">
        <v>6145</v>
      </c>
      <c r="B6146">
        <v>393.75</v>
      </c>
      <c r="C6146">
        <v>20.531590000000001</v>
      </c>
      <c r="D6146">
        <v>66</v>
      </c>
      <c r="E6146">
        <v>0</v>
      </c>
      <c r="F6146">
        <v>0</v>
      </c>
      <c r="G6146">
        <v>14</v>
      </c>
      <c r="H6146" t="s">
        <v>13605</v>
      </c>
      <c r="I6146">
        <v>526.6875</v>
      </c>
      <c r="J6146" s="3">
        <f t="shared" si="95"/>
        <v>43746.974694409721</v>
      </c>
    </row>
    <row r="6147" spans="1:10" x14ac:dyDescent="0.25">
      <c r="A6147" s="1" t="s">
        <v>6146</v>
      </c>
      <c r="B6147">
        <v>393.75</v>
      </c>
      <c r="C6147">
        <v>20.531590000000001</v>
      </c>
      <c r="D6147">
        <v>66</v>
      </c>
      <c r="E6147">
        <v>0</v>
      </c>
      <c r="F6147">
        <v>0</v>
      </c>
      <c r="G6147">
        <v>11</v>
      </c>
      <c r="H6147" t="s">
        <v>13606</v>
      </c>
      <c r="I6147">
        <v>526.6875</v>
      </c>
      <c r="J6147" s="3">
        <f t="shared" ref="J6147:J6210" si="96">(H6147/86400000)+25569+(7/24)</f>
        <v>43746.974765787039</v>
      </c>
    </row>
    <row r="6148" spans="1:10" x14ac:dyDescent="0.25">
      <c r="A6148" s="1" t="s">
        <v>6147</v>
      </c>
      <c r="B6148">
        <v>393.75</v>
      </c>
      <c r="C6148">
        <v>20.531590000000001</v>
      </c>
      <c r="D6148">
        <v>65</v>
      </c>
      <c r="E6148">
        <v>0</v>
      </c>
      <c r="F6148">
        <v>0</v>
      </c>
      <c r="G6148">
        <v>18</v>
      </c>
      <c r="H6148" t="s">
        <v>13607</v>
      </c>
      <c r="I6148">
        <v>526.6875</v>
      </c>
      <c r="J6148" s="3">
        <f t="shared" si="96"/>
        <v>43746.974849120372</v>
      </c>
    </row>
    <row r="6149" spans="1:10" x14ac:dyDescent="0.25">
      <c r="A6149" s="1" t="s">
        <v>6148</v>
      </c>
      <c r="B6149">
        <v>393.75</v>
      </c>
      <c r="C6149">
        <v>20.531590000000001</v>
      </c>
      <c r="D6149">
        <v>62</v>
      </c>
      <c r="E6149">
        <v>0</v>
      </c>
      <c r="F6149">
        <v>0</v>
      </c>
      <c r="G6149">
        <v>6</v>
      </c>
      <c r="H6149" t="s">
        <v>13608</v>
      </c>
      <c r="I6149">
        <v>526.6875</v>
      </c>
      <c r="J6149" s="3">
        <f t="shared" si="96"/>
        <v>43746.974920578701</v>
      </c>
    </row>
    <row r="6150" spans="1:10" x14ac:dyDescent="0.25">
      <c r="A6150" s="1" t="s">
        <v>6149</v>
      </c>
      <c r="B6150">
        <v>393.75</v>
      </c>
      <c r="C6150">
        <v>20.531590000000001</v>
      </c>
      <c r="D6150">
        <v>62</v>
      </c>
      <c r="E6150">
        <v>0</v>
      </c>
      <c r="F6150">
        <v>0</v>
      </c>
      <c r="G6150">
        <v>16</v>
      </c>
      <c r="H6150" t="s">
        <v>13609</v>
      </c>
      <c r="I6150">
        <v>526.6875</v>
      </c>
      <c r="J6150" s="3">
        <f t="shared" si="96"/>
        <v>43746.975004351851</v>
      </c>
    </row>
    <row r="6151" spans="1:10" x14ac:dyDescent="0.25">
      <c r="A6151" s="1" t="s">
        <v>6150</v>
      </c>
      <c r="B6151">
        <v>393.75</v>
      </c>
      <c r="C6151">
        <v>20.531590000000001</v>
      </c>
      <c r="D6151">
        <v>63</v>
      </c>
      <c r="E6151">
        <v>0</v>
      </c>
      <c r="F6151">
        <v>0</v>
      </c>
      <c r="G6151">
        <v>6</v>
      </c>
      <c r="H6151" t="s">
        <v>13610</v>
      </c>
      <c r="I6151">
        <v>526.6875</v>
      </c>
      <c r="J6151" s="3">
        <f t="shared" si="96"/>
        <v>43746.975099722222</v>
      </c>
    </row>
    <row r="6152" spans="1:10" x14ac:dyDescent="0.25">
      <c r="A6152" s="1" t="s">
        <v>6151</v>
      </c>
      <c r="B6152">
        <v>393.75</v>
      </c>
      <c r="C6152">
        <v>20.478950000000001</v>
      </c>
      <c r="D6152">
        <v>63</v>
      </c>
      <c r="E6152">
        <v>0</v>
      </c>
      <c r="F6152">
        <v>0</v>
      </c>
      <c r="G6152">
        <v>11</v>
      </c>
      <c r="H6152" t="s">
        <v>13611</v>
      </c>
      <c r="I6152">
        <v>526.6875</v>
      </c>
      <c r="J6152" s="3">
        <f t="shared" si="96"/>
        <v>43746.975183275463</v>
      </c>
    </row>
    <row r="6153" spans="1:10" x14ac:dyDescent="0.25">
      <c r="A6153" s="1" t="s">
        <v>6152</v>
      </c>
      <c r="B6153">
        <v>393.75</v>
      </c>
      <c r="C6153">
        <v>20.531590000000001</v>
      </c>
      <c r="D6153">
        <v>63</v>
      </c>
      <c r="E6153">
        <v>0</v>
      </c>
      <c r="F6153">
        <v>0</v>
      </c>
      <c r="G6153">
        <v>11</v>
      </c>
      <c r="H6153" t="s">
        <v>13612</v>
      </c>
      <c r="I6153">
        <v>526.6875</v>
      </c>
      <c r="J6153" s="3">
        <f t="shared" si="96"/>
        <v>43746.975254791665</v>
      </c>
    </row>
    <row r="6154" spans="1:10" x14ac:dyDescent="0.25">
      <c r="A6154" s="1" t="s">
        <v>6153</v>
      </c>
      <c r="B6154">
        <v>393.75</v>
      </c>
      <c r="C6154">
        <v>20.478950000000001</v>
      </c>
      <c r="D6154">
        <v>64</v>
      </c>
      <c r="E6154">
        <v>0</v>
      </c>
      <c r="F6154">
        <v>0</v>
      </c>
      <c r="G6154">
        <v>17</v>
      </c>
      <c r="H6154" t="s">
        <v>13613</v>
      </c>
      <c r="I6154">
        <v>526.6875</v>
      </c>
      <c r="J6154" s="3">
        <f t="shared" si="96"/>
        <v>43746.975326446758</v>
      </c>
    </row>
    <row r="6155" spans="1:10" x14ac:dyDescent="0.25">
      <c r="A6155" s="1" t="s">
        <v>6154</v>
      </c>
      <c r="B6155">
        <v>393.75</v>
      </c>
      <c r="C6155">
        <v>20.478950000000001</v>
      </c>
      <c r="D6155">
        <v>64</v>
      </c>
      <c r="E6155">
        <v>0</v>
      </c>
      <c r="F6155">
        <v>0</v>
      </c>
      <c r="G6155">
        <v>18</v>
      </c>
      <c r="H6155" t="s">
        <v>13614</v>
      </c>
      <c r="I6155">
        <v>526.6875</v>
      </c>
      <c r="J6155" s="3">
        <f t="shared" si="96"/>
        <v>43746.97540988426</v>
      </c>
    </row>
    <row r="6156" spans="1:10" x14ac:dyDescent="0.25">
      <c r="A6156" s="1" t="s">
        <v>6155</v>
      </c>
      <c r="B6156">
        <v>393.75</v>
      </c>
      <c r="C6156">
        <v>20.478950000000001</v>
      </c>
      <c r="D6156">
        <v>64</v>
      </c>
      <c r="E6156">
        <v>0</v>
      </c>
      <c r="F6156">
        <v>0</v>
      </c>
      <c r="G6156">
        <v>12</v>
      </c>
      <c r="H6156" t="s">
        <v>13615</v>
      </c>
      <c r="I6156">
        <v>526.6875</v>
      </c>
      <c r="J6156" s="3">
        <f t="shared" si="96"/>
        <v>43746.975493576385</v>
      </c>
    </row>
    <row r="6157" spans="1:10" x14ac:dyDescent="0.25">
      <c r="A6157" s="1" t="s">
        <v>6156</v>
      </c>
      <c r="B6157">
        <v>393.75</v>
      </c>
      <c r="C6157">
        <v>20.478950000000001</v>
      </c>
      <c r="D6157">
        <v>64</v>
      </c>
      <c r="E6157">
        <v>0</v>
      </c>
      <c r="F6157">
        <v>0</v>
      </c>
      <c r="G6157">
        <v>11</v>
      </c>
      <c r="H6157" t="s">
        <v>13616</v>
      </c>
      <c r="I6157">
        <v>526.6875</v>
      </c>
      <c r="J6157" s="3">
        <f t="shared" si="96"/>
        <v>43746.975576793979</v>
      </c>
    </row>
    <row r="6158" spans="1:10" x14ac:dyDescent="0.25">
      <c r="A6158" s="1" t="s">
        <v>6157</v>
      </c>
      <c r="B6158">
        <v>393.75</v>
      </c>
      <c r="C6158">
        <v>20.531590000000001</v>
      </c>
      <c r="D6158">
        <v>65</v>
      </c>
      <c r="E6158">
        <v>0</v>
      </c>
      <c r="F6158">
        <v>0</v>
      </c>
      <c r="G6158">
        <v>6</v>
      </c>
      <c r="H6158" t="s">
        <v>13617</v>
      </c>
      <c r="I6158">
        <v>526.6875</v>
      </c>
      <c r="J6158" s="3">
        <f t="shared" si="96"/>
        <v>43746.97566024305</v>
      </c>
    </row>
    <row r="6159" spans="1:10" x14ac:dyDescent="0.25">
      <c r="A6159" s="1" t="s">
        <v>6158</v>
      </c>
      <c r="B6159">
        <v>393.75</v>
      </c>
      <c r="C6159">
        <v>20.478950000000001</v>
      </c>
      <c r="D6159">
        <v>65</v>
      </c>
      <c r="E6159">
        <v>0</v>
      </c>
      <c r="F6159">
        <v>0</v>
      </c>
      <c r="G6159">
        <v>13</v>
      </c>
      <c r="H6159" t="s">
        <v>13618</v>
      </c>
      <c r="I6159">
        <v>526.6875</v>
      </c>
      <c r="J6159" s="3">
        <f t="shared" si="96"/>
        <v>43746.975731874998</v>
      </c>
    </row>
    <row r="6160" spans="1:10" x14ac:dyDescent="0.25">
      <c r="A6160" s="1" t="s">
        <v>6159</v>
      </c>
      <c r="B6160">
        <v>393.75</v>
      </c>
      <c r="C6160">
        <v>20.531590000000001</v>
      </c>
      <c r="D6160">
        <v>66</v>
      </c>
      <c r="E6160">
        <v>0</v>
      </c>
      <c r="F6160">
        <v>0</v>
      </c>
      <c r="G6160">
        <v>13</v>
      </c>
      <c r="H6160" t="s">
        <v>13619</v>
      </c>
      <c r="I6160">
        <v>526.6875</v>
      </c>
      <c r="J6160" s="3">
        <f t="shared" si="96"/>
        <v>43746.975815358797</v>
      </c>
    </row>
    <row r="6161" spans="1:10" x14ac:dyDescent="0.25">
      <c r="A6161" s="1" t="s">
        <v>6160</v>
      </c>
      <c r="B6161">
        <v>393.75</v>
      </c>
      <c r="C6161">
        <v>20.478950000000001</v>
      </c>
      <c r="D6161">
        <v>65</v>
      </c>
      <c r="E6161">
        <v>0</v>
      </c>
      <c r="F6161">
        <v>0</v>
      </c>
      <c r="G6161">
        <v>11</v>
      </c>
      <c r="H6161" t="s">
        <v>13620</v>
      </c>
      <c r="I6161">
        <v>526.5</v>
      </c>
      <c r="J6161" s="3">
        <f t="shared" si="96"/>
        <v>43746.975887013883</v>
      </c>
    </row>
    <row r="6162" spans="1:10" x14ac:dyDescent="0.25">
      <c r="A6162" s="1" t="s">
        <v>6161</v>
      </c>
      <c r="B6162">
        <v>393.75</v>
      </c>
      <c r="C6162">
        <v>20.478950000000001</v>
      </c>
      <c r="D6162">
        <v>66</v>
      </c>
      <c r="E6162">
        <v>0</v>
      </c>
      <c r="F6162">
        <v>0</v>
      </c>
      <c r="G6162">
        <v>16</v>
      </c>
      <c r="H6162" t="s">
        <v>13621</v>
      </c>
      <c r="I6162">
        <v>526.6875</v>
      </c>
      <c r="J6162" s="3">
        <f t="shared" si="96"/>
        <v>43746.975958495364</v>
      </c>
    </row>
    <row r="6163" spans="1:10" x14ac:dyDescent="0.25">
      <c r="A6163" s="1" t="s">
        <v>6162</v>
      </c>
      <c r="B6163">
        <v>393.75</v>
      </c>
      <c r="C6163">
        <v>20.531590000000001</v>
      </c>
      <c r="D6163">
        <v>66</v>
      </c>
      <c r="E6163">
        <v>0</v>
      </c>
      <c r="F6163">
        <v>0</v>
      </c>
      <c r="G6163">
        <v>12</v>
      </c>
      <c r="H6163" t="s">
        <v>13622</v>
      </c>
      <c r="I6163">
        <v>526.6875</v>
      </c>
      <c r="J6163" s="3">
        <f t="shared" si="96"/>
        <v>43746.976030034719</v>
      </c>
    </row>
    <row r="6164" spans="1:10" x14ac:dyDescent="0.25">
      <c r="A6164" s="1" t="s">
        <v>6163</v>
      </c>
      <c r="B6164">
        <v>393.75</v>
      </c>
      <c r="C6164">
        <v>20.531590000000001</v>
      </c>
      <c r="D6164">
        <v>64</v>
      </c>
      <c r="E6164">
        <v>0</v>
      </c>
      <c r="F6164">
        <v>0</v>
      </c>
      <c r="G6164">
        <v>11</v>
      </c>
      <c r="H6164" t="s">
        <v>13623</v>
      </c>
      <c r="I6164">
        <v>526.6875</v>
      </c>
      <c r="J6164" s="3">
        <f t="shared" si="96"/>
        <v>43746.976101689812</v>
      </c>
    </row>
    <row r="6165" spans="1:10" x14ac:dyDescent="0.25">
      <c r="A6165" s="1" t="s">
        <v>6164</v>
      </c>
      <c r="B6165">
        <v>393.75</v>
      </c>
      <c r="C6165">
        <v>20.531590000000001</v>
      </c>
      <c r="D6165">
        <v>64</v>
      </c>
      <c r="E6165">
        <v>0</v>
      </c>
      <c r="F6165">
        <v>0</v>
      </c>
      <c r="G6165">
        <v>8</v>
      </c>
      <c r="H6165" t="s">
        <v>13624</v>
      </c>
      <c r="I6165">
        <v>526.6875</v>
      </c>
      <c r="J6165" s="3">
        <f t="shared" si="96"/>
        <v>43746.976197384261</v>
      </c>
    </row>
    <row r="6166" spans="1:10" x14ac:dyDescent="0.25">
      <c r="A6166" s="1" t="s">
        <v>6165</v>
      </c>
      <c r="B6166">
        <v>393.75</v>
      </c>
      <c r="C6166">
        <v>20.531590000000001</v>
      </c>
      <c r="D6166">
        <v>64</v>
      </c>
      <c r="E6166">
        <v>0</v>
      </c>
      <c r="F6166">
        <v>0</v>
      </c>
      <c r="G6166">
        <v>9</v>
      </c>
      <c r="H6166" t="s">
        <v>13625</v>
      </c>
      <c r="I6166">
        <v>526.5</v>
      </c>
      <c r="J6166" s="3">
        <f t="shared" si="96"/>
        <v>43746.976268692124</v>
      </c>
    </row>
    <row r="6167" spans="1:10" x14ac:dyDescent="0.25">
      <c r="A6167" s="1" t="s">
        <v>6166</v>
      </c>
      <c r="B6167">
        <v>393.75</v>
      </c>
      <c r="C6167">
        <v>20.478950000000001</v>
      </c>
      <c r="D6167">
        <v>64</v>
      </c>
      <c r="E6167">
        <v>0</v>
      </c>
      <c r="F6167">
        <v>0</v>
      </c>
      <c r="G6167">
        <v>9</v>
      </c>
      <c r="H6167" t="s">
        <v>13626</v>
      </c>
      <c r="I6167">
        <v>526.6875</v>
      </c>
      <c r="J6167" s="3">
        <f t="shared" si="96"/>
        <v>43746.97634021991</v>
      </c>
    </row>
    <row r="6168" spans="1:10" x14ac:dyDescent="0.25">
      <c r="A6168" s="1" t="s">
        <v>6167</v>
      </c>
      <c r="B6168">
        <v>393.75</v>
      </c>
      <c r="C6168">
        <v>20.478950000000001</v>
      </c>
      <c r="D6168">
        <v>64</v>
      </c>
      <c r="E6168">
        <v>0</v>
      </c>
      <c r="F6168">
        <v>0</v>
      </c>
      <c r="G6168">
        <v>14</v>
      </c>
      <c r="H6168" t="s">
        <v>13627</v>
      </c>
      <c r="I6168">
        <v>526.6875</v>
      </c>
      <c r="J6168" s="3">
        <f t="shared" si="96"/>
        <v>43746.976411620366</v>
      </c>
    </row>
    <row r="6169" spans="1:10" x14ac:dyDescent="0.25">
      <c r="A6169" s="1" t="s">
        <v>6168</v>
      </c>
      <c r="B6169">
        <v>393.75</v>
      </c>
      <c r="C6169">
        <v>20.531590000000001</v>
      </c>
      <c r="D6169">
        <v>65</v>
      </c>
      <c r="E6169">
        <v>0</v>
      </c>
      <c r="F6169">
        <v>0</v>
      </c>
      <c r="G6169">
        <v>10</v>
      </c>
      <c r="H6169" t="s">
        <v>13628</v>
      </c>
      <c r="I6169">
        <v>526.6875</v>
      </c>
      <c r="J6169" s="3">
        <f t="shared" si="96"/>
        <v>43746.976483368053</v>
      </c>
    </row>
    <row r="6170" spans="1:10" x14ac:dyDescent="0.25">
      <c r="A6170" s="1" t="s">
        <v>6169</v>
      </c>
      <c r="B6170">
        <v>393.75</v>
      </c>
      <c r="C6170">
        <v>20.531590000000001</v>
      </c>
      <c r="D6170">
        <v>65</v>
      </c>
      <c r="E6170">
        <v>0</v>
      </c>
      <c r="F6170">
        <v>0</v>
      </c>
      <c r="G6170">
        <v>7</v>
      </c>
      <c r="H6170" t="s">
        <v>13629</v>
      </c>
      <c r="I6170">
        <v>526.6875</v>
      </c>
      <c r="J6170" s="3">
        <f t="shared" si="96"/>
        <v>43746.9765668287</v>
      </c>
    </row>
    <row r="6171" spans="1:10" x14ac:dyDescent="0.25">
      <c r="A6171" s="1" t="s">
        <v>6170</v>
      </c>
      <c r="B6171">
        <v>393.75</v>
      </c>
      <c r="C6171">
        <v>20.584240000000001</v>
      </c>
      <c r="D6171">
        <v>63</v>
      </c>
      <c r="E6171">
        <v>0</v>
      </c>
      <c r="F6171">
        <v>0</v>
      </c>
      <c r="G6171">
        <v>14</v>
      </c>
      <c r="H6171" t="s">
        <v>13630</v>
      </c>
      <c r="I6171">
        <v>526.6875</v>
      </c>
      <c r="J6171" s="3">
        <f t="shared" si="96"/>
        <v>43746.976638113425</v>
      </c>
    </row>
    <row r="6172" spans="1:10" x14ac:dyDescent="0.25">
      <c r="A6172" s="1" t="s">
        <v>6171</v>
      </c>
      <c r="B6172">
        <v>393.75</v>
      </c>
      <c r="C6172">
        <v>20.531590000000001</v>
      </c>
      <c r="D6172">
        <v>65</v>
      </c>
      <c r="E6172">
        <v>0</v>
      </c>
      <c r="F6172">
        <v>0</v>
      </c>
      <c r="G6172">
        <v>9</v>
      </c>
      <c r="H6172" t="s">
        <v>13631</v>
      </c>
      <c r="I6172">
        <v>526.6875</v>
      </c>
      <c r="J6172" s="3">
        <f t="shared" si="96"/>
        <v>43746.976709988427</v>
      </c>
    </row>
    <row r="6173" spans="1:10" x14ac:dyDescent="0.25">
      <c r="A6173" s="1" t="s">
        <v>6172</v>
      </c>
      <c r="B6173">
        <v>393.75</v>
      </c>
      <c r="C6173">
        <v>20.531590000000001</v>
      </c>
      <c r="D6173">
        <v>64</v>
      </c>
      <c r="E6173">
        <v>0</v>
      </c>
      <c r="F6173">
        <v>0</v>
      </c>
      <c r="G6173">
        <v>8</v>
      </c>
      <c r="H6173" t="s">
        <v>13632</v>
      </c>
      <c r="I6173">
        <v>526.6875</v>
      </c>
      <c r="J6173" s="3">
        <f t="shared" si="96"/>
        <v>43746.976781516198</v>
      </c>
    </row>
    <row r="6174" spans="1:10" x14ac:dyDescent="0.25">
      <c r="A6174" s="1" t="s">
        <v>6173</v>
      </c>
      <c r="B6174">
        <v>393.75</v>
      </c>
      <c r="C6174">
        <v>20.478950000000001</v>
      </c>
      <c r="D6174">
        <v>66</v>
      </c>
      <c r="E6174">
        <v>0</v>
      </c>
      <c r="F6174">
        <v>0</v>
      </c>
      <c r="G6174">
        <v>4</v>
      </c>
      <c r="H6174" t="s">
        <v>13633</v>
      </c>
      <c r="I6174">
        <v>526.6875</v>
      </c>
      <c r="J6174" s="3">
        <f t="shared" si="96"/>
        <v>43746.976852824075</v>
      </c>
    </row>
    <row r="6175" spans="1:10" x14ac:dyDescent="0.25">
      <c r="A6175" s="1" t="s">
        <v>6174</v>
      </c>
      <c r="B6175">
        <v>415.625</v>
      </c>
      <c r="C6175">
        <v>20.478950000000001</v>
      </c>
      <c r="D6175">
        <v>66</v>
      </c>
      <c r="E6175">
        <v>0</v>
      </c>
      <c r="F6175">
        <v>0</v>
      </c>
      <c r="G6175">
        <v>9</v>
      </c>
      <c r="H6175" t="s">
        <v>13634</v>
      </c>
      <c r="I6175">
        <v>533.0625</v>
      </c>
      <c r="J6175" s="3">
        <f t="shared" si="96"/>
        <v>43746.976924479161</v>
      </c>
    </row>
    <row r="6176" spans="1:10" x14ac:dyDescent="0.25">
      <c r="A6176" s="1" t="s">
        <v>6175</v>
      </c>
      <c r="B6176">
        <v>396.875</v>
      </c>
      <c r="C6176">
        <v>20.478950000000001</v>
      </c>
      <c r="D6176">
        <v>65</v>
      </c>
      <c r="E6176">
        <v>0</v>
      </c>
      <c r="F6176">
        <v>0</v>
      </c>
      <c r="G6176">
        <v>8</v>
      </c>
      <c r="H6176" t="s">
        <v>13635</v>
      </c>
      <c r="I6176">
        <v>527.4375</v>
      </c>
      <c r="J6176" s="3">
        <f t="shared" si="96"/>
        <v>43746.977008368056</v>
      </c>
    </row>
    <row r="6177" spans="1:10" x14ac:dyDescent="0.25">
      <c r="A6177" s="1" t="s">
        <v>6176</v>
      </c>
      <c r="B6177">
        <v>396.875</v>
      </c>
      <c r="C6177">
        <v>20.478950000000001</v>
      </c>
      <c r="D6177">
        <v>64</v>
      </c>
      <c r="E6177">
        <v>0</v>
      </c>
      <c r="F6177">
        <v>0</v>
      </c>
      <c r="G6177">
        <v>11</v>
      </c>
      <c r="H6177" t="s">
        <v>13636</v>
      </c>
      <c r="I6177">
        <v>527.4375</v>
      </c>
      <c r="J6177" s="3">
        <f t="shared" si="96"/>
        <v>43746.977087280095</v>
      </c>
    </row>
    <row r="6178" spans="1:10" x14ac:dyDescent="0.25">
      <c r="A6178" s="1" t="s">
        <v>6177</v>
      </c>
      <c r="B6178">
        <v>412.5</v>
      </c>
      <c r="C6178">
        <v>20.531590000000001</v>
      </c>
      <c r="D6178">
        <v>67</v>
      </c>
      <c r="E6178">
        <v>0</v>
      </c>
      <c r="F6178">
        <v>0</v>
      </c>
      <c r="G6178">
        <v>10</v>
      </c>
      <c r="H6178" t="s">
        <v>13637</v>
      </c>
      <c r="I6178">
        <v>532.125</v>
      </c>
      <c r="J6178" s="3">
        <f t="shared" si="96"/>
        <v>43746.977163240743</v>
      </c>
    </row>
    <row r="6179" spans="1:10" x14ac:dyDescent="0.25">
      <c r="A6179" s="1" t="s">
        <v>6178</v>
      </c>
      <c r="B6179">
        <v>396.875</v>
      </c>
      <c r="C6179">
        <v>20.478950000000001</v>
      </c>
      <c r="D6179">
        <v>67</v>
      </c>
      <c r="E6179">
        <v>0</v>
      </c>
      <c r="F6179">
        <v>0</v>
      </c>
      <c r="G6179">
        <v>5</v>
      </c>
      <c r="H6179" t="s">
        <v>13638</v>
      </c>
      <c r="I6179">
        <v>527.4375</v>
      </c>
      <c r="J6179" s="3">
        <f t="shared" si="96"/>
        <v>43746.977234293976</v>
      </c>
    </row>
    <row r="6180" spans="1:10" x14ac:dyDescent="0.25">
      <c r="A6180" s="1" t="s">
        <v>6179</v>
      </c>
      <c r="B6180">
        <v>396.875</v>
      </c>
      <c r="C6180">
        <v>20.478950000000001</v>
      </c>
      <c r="D6180">
        <v>62</v>
      </c>
      <c r="E6180">
        <v>0</v>
      </c>
      <c r="F6180">
        <v>0</v>
      </c>
      <c r="G6180">
        <v>15</v>
      </c>
      <c r="H6180" t="s">
        <v>13639</v>
      </c>
      <c r="I6180">
        <v>527.4375</v>
      </c>
      <c r="J6180" s="3">
        <f t="shared" si="96"/>
        <v>43746.977306412031</v>
      </c>
    </row>
    <row r="6181" spans="1:10" x14ac:dyDescent="0.25">
      <c r="A6181" s="1" t="s">
        <v>6180</v>
      </c>
      <c r="B6181">
        <v>396.875</v>
      </c>
      <c r="C6181">
        <v>20.478950000000001</v>
      </c>
      <c r="D6181">
        <v>63</v>
      </c>
      <c r="E6181">
        <v>0</v>
      </c>
      <c r="F6181">
        <v>0</v>
      </c>
      <c r="G6181">
        <v>9</v>
      </c>
      <c r="H6181" t="s">
        <v>13640</v>
      </c>
      <c r="I6181">
        <v>527.4375</v>
      </c>
      <c r="J6181" s="3">
        <f t="shared" si="96"/>
        <v>43746.977389849533</v>
      </c>
    </row>
    <row r="6182" spans="1:10" x14ac:dyDescent="0.25">
      <c r="A6182" s="1" t="s">
        <v>6181</v>
      </c>
      <c r="B6182">
        <v>396.875</v>
      </c>
      <c r="C6182">
        <v>20.584240000000001</v>
      </c>
      <c r="D6182">
        <v>63</v>
      </c>
      <c r="E6182">
        <v>0</v>
      </c>
      <c r="F6182">
        <v>0</v>
      </c>
      <c r="G6182">
        <v>6</v>
      </c>
      <c r="H6182" t="s">
        <v>13641</v>
      </c>
      <c r="I6182">
        <v>527.4375</v>
      </c>
      <c r="J6182" s="3">
        <f t="shared" si="96"/>
        <v>43746.977461388888</v>
      </c>
    </row>
    <row r="6183" spans="1:10" x14ac:dyDescent="0.25">
      <c r="A6183" s="1" t="s">
        <v>6182</v>
      </c>
      <c r="B6183">
        <v>396.875</v>
      </c>
      <c r="C6183">
        <v>20.531590000000001</v>
      </c>
      <c r="D6183">
        <v>63</v>
      </c>
      <c r="E6183">
        <v>0</v>
      </c>
      <c r="F6183">
        <v>0</v>
      </c>
      <c r="G6183">
        <v>8</v>
      </c>
      <c r="H6183" t="s">
        <v>13642</v>
      </c>
      <c r="I6183">
        <v>527.4375</v>
      </c>
      <c r="J6183" s="3">
        <f t="shared" si="96"/>
        <v>43746.977544953705</v>
      </c>
    </row>
    <row r="6184" spans="1:10" x14ac:dyDescent="0.25">
      <c r="A6184" s="1" t="s">
        <v>6183</v>
      </c>
      <c r="B6184">
        <v>396.875</v>
      </c>
      <c r="C6184">
        <v>20.478950000000001</v>
      </c>
      <c r="D6184">
        <v>64</v>
      </c>
      <c r="E6184">
        <v>0</v>
      </c>
      <c r="F6184">
        <v>0</v>
      </c>
      <c r="G6184">
        <v>13</v>
      </c>
      <c r="H6184" t="s">
        <v>13643</v>
      </c>
      <c r="I6184">
        <v>527.4375</v>
      </c>
      <c r="J6184" s="3">
        <f t="shared" si="96"/>
        <v>43746.977616597222</v>
      </c>
    </row>
    <row r="6185" spans="1:10" x14ac:dyDescent="0.25">
      <c r="A6185" s="1" t="s">
        <v>6184</v>
      </c>
      <c r="B6185">
        <v>396.875</v>
      </c>
      <c r="C6185">
        <v>20.478950000000001</v>
      </c>
      <c r="D6185">
        <v>64</v>
      </c>
      <c r="E6185">
        <v>0</v>
      </c>
      <c r="F6185">
        <v>0</v>
      </c>
      <c r="G6185">
        <v>8</v>
      </c>
      <c r="H6185" t="s">
        <v>13644</v>
      </c>
      <c r="I6185">
        <v>527.4375</v>
      </c>
      <c r="J6185" s="3">
        <f t="shared" si="96"/>
        <v>43746.977688009261</v>
      </c>
    </row>
    <row r="6186" spans="1:10" x14ac:dyDescent="0.25">
      <c r="A6186" s="1" t="s">
        <v>6185</v>
      </c>
      <c r="B6186">
        <v>396.875</v>
      </c>
      <c r="C6186">
        <v>20.478950000000001</v>
      </c>
      <c r="D6186">
        <v>64</v>
      </c>
      <c r="E6186">
        <v>0</v>
      </c>
      <c r="F6186">
        <v>0</v>
      </c>
      <c r="G6186">
        <v>14</v>
      </c>
      <c r="H6186" t="s">
        <v>13645</v>
      </c>
      <c r="I6186">
        <v>527.4375</v>
      </c>
      <c r="J6186" s="3">
        <f t="shared" si="96"/>
        <v>43746.977759652778</v>
      </c>
    </row>
    <row r="6187" spans="1:10" x14ac:dyDescent="0.25">
      <c r="A6187" s="1" t="s">
        <v>6186</v>
      </c>
      <c r="B6187">
        <v>393.75</v>
      </c>
      <c r="C6187">
        <v>20.478950000000001</v>
      </c>
      <c r="D6187">
        <v>65</v>
      </c>
      <c r="E6187">
        <v>0</v>
      </c>
      <c r="F6187">
        <v>0</v>
      </c>
      <c r="G6187">
        <v>12</v>
      </c>
      <c r="H6187" t="s">
        <v>13646</v>
      </c>
      <c r="I6187">
        <v>526.6875</v>
      </c>
      <c r="J6187" s="3">
        <f t="shared" si="96"/>
        <v>43746.977831284719</v>
      </c>
    </row>
    <row r="6188" spans="1:10" x14ac:dyDescent="0.25">
      <c r="A6188" s="1" t="s">
        <v>6187</v>
      </c>
      <c r="B6188">
        <v>393.75</v>
      </c>
      <c r="C6188">
        <v>20.531590000000001</v>
      </c>
      <c r="D6188">
        <v>64</v>
      </c>
      <c r="E6188">
        <v>0</v>
      </c>
      <c r="F6188">
        <v>0</v>
      </c>
      <c r="G6188">
        <v>7</v>
      </c>
      <c r="H6188" t="s">
        <v>13647</v>
      </c>
      <c r="I6188">
        <v>526.6875</v>
      </c>
      <c r="J6188" s="3">
        <f t="shared" si="96"/>
        <v>43746.977902766201</v>
      </c>
    </row>
    <row r="6189" spans="1:10" x14ac:dyDescent="0.25">
      <c r="A6189" s="1" t="s">
        <v>6188</v>
      </c>
      <c r="B6189">
        <v>393.75</v>
      </c>
      <c r="C6189">
        <v>20.478950000000001</v>
      </c>
      <c r="D6189">
        <v>68</v>
      </c>
      <c r="E6189">
        <v>0</v>
      </c>
      <c r="F6189">
        <v>0</v>
      </c>
      <c r="G6189">
        <v>12</v>
      </c>
      <c r="H6189" t="s">
        <v>13648</v>
      </c>
      <c r="I6189">
        <v>526.6875</v>
      </c>
      <c r="J6189" s="3">
        <f t="shared" si="96"/>
        <v>43746.977986180551</v>
      </c>
    </row>
    <row r="6190" spans="1:10" x14ac:dyDescent="0.25">
      <c r="A6190" s="1" t="s">
        <v>6189</v>
      </c>
      <c r="B6190">
        <v>393.75</v>
      </c>
      <c r="C6190">
        <v>20.531590000000001</v>
      </c>
      <c r="D6190">
        <v>65</v>
      </c>
      <c r="E6190">
        <v>0</v>
      </c>
      <c r="F6190">
        <v>0</v>
      </c>
      <c r="G6190">
        <v>14</v>
      </c>
      <c r="H6190" t="s">
        <v>13649</v>
      </c>
      <c r="I6190">
        <v>526.6875</v>
      </c>
      <c r="J6190" s="3">
        <f t="shared" si="96"/>
        <v>43746.978069907404</v>
      </c>
    </row>
    <row r="6191" spans="1:10" x14ac:dyDescent="0.25">
      <c r="A6191" s="1" t="s">
        <v>6190</v>
      </c>
      <c r="B6191">
        <v>393.75</v>
      </c>
      <c r="C6191">
        <v>20.531590000000001</v>
      </c>
      <c r="D6191">
        <v>65</v>
      </c>
      <c r="E6191">
        <v>0</v>
      </c>
      <c r="F6191">
        <v>0</v>
      </c>
      <c r="G6191">
        <v>15</v>
      </c>
      <c r="H6191" t="s">
        <v>13650</v>
      </c>
      <c r="I6191">
        <v>526.5</v>
      </c>
      <c r="J6191" s="3">
        <f t="shared" si="96"/>
        <v>43746.978152824071</v>
      </c>
    </row>
    <row r="6192" spans="1:10" x14ac:dyDescent="0.25">
      <c r="A6192" s="1" t="s">
        <v>6191</v>
      </c>
      <c r="B6192">
        <v>393.75</v>
      </c>
      <c r="C6192">
        <v>20.531590000000001</v>
      </c>
      <c r="D6192">
        <v>70</v>
      </c>
      <c r="E6192">
        <v>0</v>
      </c>
      <c r="F6192">
        <v>0</v>
      </c>
      <c r="G6192">
        <v>1</v>
      </c>
      <c r="H6192" t="s">
        <v>13651</v>
      </c>
      <c r="I6192">
        <v>526.6875</v>
      </c>
      <c r="J6192" s="3">
        <f t="shared" si="96"/>
        <v>43746.978224803235</v>
      </c>
    </row>
    <row r="6193" spans="1:10" x14ac:dyDescent="0.25">
      <c r="A6193" s="1" t="s">
        <v>6192</v>
      </c>
      <c r="B6193">
        <v>393.75</v>
      </c>
      <c r="C6193">
        <v>20.478950000000001</v>
      </c>
      <c r="D6193">
        <v>70</v>
      </c>
      <c r="E6193">
        <v>0</v>
      </c>
      <c r="F6193">
        <v>0</v>
      </c>
      <c r="G6193">
        <v>3</v>
      </c>
      <c r="H6193" t="s">
        <v>13652</v>
      </c>
      <c r="I6193">
        <v>526.6875</v>
      </c>
      <c r="J6193" s="3">
        <f t="shared" si="96"/>
        <v>43746.978308368052</v>
      </c>
    </row>
    <row r="6194" spans="1:10" x14ac:dyDescent="0.25">
      <c r="A6194" s="1" t="s">
        <v>6193</v>
      </c>
      <c r="B6194">
        <v>415.625</v>
      </c>
      <c r="C6194">
        <v>20.531590000000001</v>
      </c>
      <c r="D6194">
        <v>70</v>
      </c>
      <c r="E6194">
        <v>0</v>
      </c>
      <c r="F6194">
        <v>0</v>
      </c>
      <c r="G6194">
        <v>4</v>
      </c>
      <c r="H6194" t="s">
        <v>13653</v>
      </c>
      <c r="I6194">
        <v>533.25</v>
      </c>
      <c r="J6194" s="3">
        <f t="shared" si="96"/>
        <v>43746.978379803237</v>
      </c>
    </row>
    <row r="6195" spans="1:10" x14ac:dyDescent="0.25">
      <c r="A6195" s="1" t="s">
        <v>6194</v>
      </c>
      <c r="B6195">
        <v>393.75</v>
      </c>
      <c r="C6195">
        <v>20.531590000000001</v>
      </c>
      <c r="D6195">
        <v>70</v>
      </c>
      <c r="E6195">
        <v>0</v>
      </c>
      <c r="F6195">
        <v>0</v>
      </c>
      <c r="G6195">
        <v>6</v>
      </c>
      <c r="H6195" t="s">
        <v>13654</v>
      </c>
      <c r="I6195">
        <v>526.6875</v>
      </c>
      <c r="J6195" s="3">
        <f t="shared" si="96"/>
        <v>43746.97845145833</v>
      </c>
    </row>
    <row r="6196" spans="1:10" x14ac:dyDescent="0.25">
      <c r="A6196" s="1" t="s">
        <v>6195</v>
      </c>
      <c r="B6196">
        <v>393.75</v>
      </c>
      <c r="C6196">
        <v>20.478950000000001</v>
      </c>
      <c r="D6196">
        <v>70</v>
      </c>
      <c r="E6196">
        <v>0</v>
      </c>
      <c r="F6196">
        <v>0</v>
      </c>
      <c r="G6196">
        <v>9</v>
      </c>
      <c r="H6196" t="s">
        <v>13655</v>
      </c>
      <c r="I6196">
        <v>526.6875</v>
      </c>
      <c r="J6196" s="3">
        <f t="shared" si="96"/>
        <v>43746.97852271991</v>
      </c>
    </row>
    <row r="6197" spans="1:10" x14ac:dyDescent="0.25">
      <c r="A6197" s="1" t="s">
        <v>6196</v>
      </c>
      <c r="B6197">
        <v>393.75</v>
      </c>
      <c r="C6197">
        <v>20.478950000000001</v>
      </c>
      <c r="D6197">
        <v>70</v>
      </c>
      <c r="E6197">
        <v>0</v>
      </c>
      <c r="F6197">
        <v>0</v>
      </c>
      <c r="G6197">
        <v>7</v>
      </c>
      <c r="H6197" t="s">
        <v>13656</v>
      </c>
      <c r="I6197">
        <v>526.6875</v>
      </c>
      <c r="J6197" s="3">
        <f t="shared" si="96"/>
        <v>43746.97859450231</v>
      </c>
    </row>
    <row r="6198" spans="1:10" x14ac:dyDescent="0.25">
      <c r="A6198" s="1" t="s">
        <v>6197</v>
      </c>
      <c r="B6198">
        <v>393.75</v>
      </c>
      <c r="C6198">
        <v>20.531590000000001</v>
      </c>
      <c r="D6198">
        <v>69</v>
      </c>
      <c r="E6198">
        <v>0</v>
      </c>
      <c r="F6198">
        <v>0</v>
      </c>
      <c r="G6198">
        <v>6</v>
      </c>
      <c r="H6198" t="s">
        <v>13657</v>
      </c>
      <c r="I6198">
        <v>526.6875</v>
      </c>
      <c r="J6198" s="3">
        <f t="shared" si="96"/>
        <v>43746.978678981475</v>
      </c>
    </row>
    <row r="6199" spans="1:10" x14ac:dyDescent="0.25">
      <c r="A6199" s="1" t="s">
        <v>6198</v>
      </c>
      <c r="B6199">
        <v>393.75</v>
      </c>
      <c r="C6199">
        <v>20.531590000000001</v>
      </c>
      <c r="D6199">
        <v>69</v>
      </c>
      <c r="E6199">
        <v>0</v>
      </c>
      <c r="F6199">
        <v>0</v>
      </c>
      <c r="G6199">
        <v>7</v>
      </c>
      <c r="H6199" t="s">
        <v>13658</v>
      </c>
      <c r="I6199">
        <v>526.5</v>
      </c>
      <c r="J6199" s="3">
        <f t="shared" si="96"/>
        <v>43746.978749212962</v>
      </c>
    </row>
    <row r="6200" spans="1:10" x14ac:dyDescent="0.25">
      <c r="A6200" s="1" t="s">
        <v>6199</v>
      </c>
      <c r="B6200">
        <v>393.75</v>
      </c>
      <c r="C6200">
        <v>20.478950000000001</v>
      </c>
      <c r="D6200">
        <v>65</v>
      </c>
      <c r="E6200">
        <v>0</v>
      </c>
      <c r="F6200">
        <v>0</v>
      </c>
      <c r="G6200">
        <v>8</v>
      </c>
      <c r="H6200" t="s">
        <v>13659</v>
      </c>
      <c r="I6200">
        <v>526.6875</v>
      </c>
      <c r="J6200" s="3">
        <f t="shared" si="96"/>
        <v>43746.978821111108</v>
      </c>
    </row>
    <row r="6201" spans="1:10" x14ac:dyDescent="0.25">
      <c r="A6201" s="1" t="s">
        <v>6200</v>
      </c>
      <c r="B6201">
        <v>393.75</v>
      </c>
      <c r="C6201">
        <v>20.531590000000001</v>
      </c>
      <c r="D6201">
        <v>66</v>
      </c>
      <c r="E6201">
        <v>0</v>
      </c>
      <c r="F6201">
        <v>0</v>
      </c>
      <c r="G6201">
        <v>7</v>
      </c>
      <c r="H6201" t="s">
        <v>13660</v>
      </c>
      <c r="I6201">
        <v>526.6875</v>
      </c>
      <c r="J6201" s="3">
        <f t="shared" si="96"/>
        <v>43746.978904756943</v>
      </c>
    </row>
    <row r="6202" spans="1:10" x14ac:dyDescent="0.25">
      <c r="A6202" s="1" t="s">
        <v>6201</v>
      </c>
      <c r="B6202">
        <v>393.75</v>
      </c>
      <c r="C6202">
        <v>20.478950000000001</v>
      </c>
      <c r="D6202">
        <v>68</v>
      </c>
      <c r="E6202">
        <v>0</v>
      </c>
      <c r="F6202">
        <v>0</v>
      </c>
      <c r="G6202">
        <v>8</v>
      </c>
      <c r="H6202" t="s">
        <v>13661</v>
      </c>
      <c r="I6202">
        <v>526.6875</v>
      </c>
      <c r="J6202" s="3">
        <f t="shared" si="96"/>
        <v>43746.978976192127</v>
      </c>
    </row>
    <row r="6203" spans="1:10" x14ac:dyDescent="0.25">
      <c r="A6203" s="1" t="s">
        <v>6202</v>
      </c>
      <c r="B6203">
        <v>393.75</v>
      </c>
      <c r="C6203">
        <v>20.478950000000001</v>
      </c>
      <c r="D6203">
        <v>68</v>
      </c>
      <c r="E6203">
        <v>0</v>
      </c>
      <c r="F6203">
        <v>0</v>
      </c>
      <c r="G6203">
        <v>8</v>
      </c>
      <c r="H6203" t="s">
        <v>13662</v>
      </c>
      <c r="I6203">
        <v>526.6875</v>
      </c>
      <c r="J6203" s="3">
        <f t="shared" si="96"/>
        <v>43746.979071759255</v>
      </c>
    </row>
    <row r="6204" spans="1:10" x14ac:dyDescent="0.25">
      <c r="A6204" s="1" t="s">
        <v>6203</v>
      </c>
      <c r="B6204">
        <v>393.75</v>
      </c>
      <c r="C6204">
        <v>20.478950000000001</v>
      </c>
      <c r="D6204">
        <v>68</v>
      </c>
      <c r="E6204">
        <v>0</v>
      </c>
      <c r="F6204">
        <v>0</v>
      </c>
      <c r="G6204">
        <v>13</v>
      </c>
      <c r="H6204" t="s">
        <v>13663</v>
      </c>
      <c r="I6204">
        <v>526.6875</v>
      </c>
      <c r="J6204" s="3">
        <f t="shared" si="96"/>
        <v>43746.979143078701</v>
      </c>
    </row>
    <row r="6205" spans="1:10" x14ac:dyDescent="0.25">
      <c r="A6205" s="1" t="s">
        <v>6204</v>
      </c>
      <c r="B6205">
        <v>393.75</v>
      </c>
      <c r="C6205">
        <v>20.478950000000001</v>
      </c>
      <c r="D6205">
        <v>68</v>
      </c>
      <c r="E6205">
        <v>0</v>
      </c>
      <c r="F6205">
        <v>0</v>
      </c>
      <c r="G6205">
        <v>9</v>
      </c>
      <c r="H6205" t="s">
        <v>13664</v>
      </c>
      <c r="I6205">
        <v>526.5</v>
      </c>
      <c r="J6205" s="3">
        <f t="shared" si="96"/>
        <v>43746.979226527772</v>
      </c>
    </row>
    <row r="6206" spans="1:10" x14ac:dyDescent="0.25">
      <c r="A6206" s="1" t="s">
        <v>6205</v>
      </c>
      <c r="B6206">
        <v>396.875</v>
      </c>
      <c r="C6206">
        <v>20.531590000000001</v>
      </c>
      <c r="D6206">
        <v>68</v>
      </c>
      <c r="E6206">
        <v>0</v>
      </c>
      <c r="F6206">
        <v>0</v>
      </c>
      <c r="G6206">
        <v>8</v>
      </c>
      <c r="H6206" t="s">
        <v>13665</v>
      </c>
      <c r="I6206">
        <v>527.4375</v>
      </c>
      <c r="J6206" s="3">
        <f t="shared" si="96"/>
        <v>43746.979298182872</v>
      </c>
    </row>
    <row r="6207" spans="1:10" x14ac:dyDescent="0.25">
      <c r="A6207" s="1" t="s">
        <v>6206</v>
      </c>
      <c r="B6207">
        <v>415.625</v>
      </c>
      <c r="C6207">
        <v>20.478950000000001</v>
      </c>
      <c r="D6207">
        <v>68</v>
      </c>
      <c r="E6207">
        <v>0</v>
      </c>
      <c r="F6207">
        <v>0</v>
      </c>
      <c r="G6207">
        <v>3</v>
      </c>
      <c r="H6207" t="s">
        <v>13666</v>
      </c>
      <c r="I6207">
        <v>533.25</v>
      </c>
      <c r="J6207" s="3">
        <f t="shared" si="96"/>
        <v>43746.979369710643</v>
      </c>
    </row>
    <row r="6208" spans="1:10" x14ac:dyDescent="0.25">
      <c r="A6208" s="1" t="s">
        <v>6207</v>
      </c>
      <c r="B6208">
        <v>396.875</v>
      </c>
      <c r="C6208">
        <v>20.531590000000001</v>
      </c>
      <c r="D6208">
        <v>69</v>
      </c>
      <c r="E6208">
        <v>0</v>
      </c>
      <c r="F6208">
        <v>0</v>
      </c>
      <c r="G6208">
        <v>7</v>
      </c>
      <c r="H6208" t="s">
        <v>13667</v>
      </c>
      <c r="I6208">
        <v>527.4375</v>
      </c>
      <c r="J6208" s="3">
        <f t="shared" si="96"/>
        <v>43746.979452916661</v>
      </c>
    </row>
    <row r="6209" spans="1:10" x14ac:dyDescent="0.25">
      <c r="A6209" s="1" t="s">
        <v>6208</v>
      </c>
      <c r="B6209">
        <v>437.5</v>
      </c>
      <c r="C6209">
        <v>20.478950000000001</v>
      </c>
      <c r="D6209">
        <v>68</v>
      </c>
      <c r="E6209">
        <v>0</v>
      </c>
      <c r="F6209">
        <v>0</v>
      </c>
      <c r="G6209">
        <v>0</v>
      </c>
      <c r="H6209" t="s">
        <v>13668</v>
      </c>
      <c r="I6209">
        <v>540.375</v>
      </c>
      <c r="J6209" s="3">
        <f t="shared" si="96"/>
        <v>43746.979548645832</v>
      </c>
    </row>
    <row r="6210" spans="1:10" x14ac:dyDescent="0.25">
      <c r="A6210" s="1" t="s">
        <v>6209</v>
      </c>
      <c r="B6210">
        <v>396.875</v>
      </c>
      <c r="C6210">
        <v>20.531590000000001</v>
      </c>
      <c r="D6210">
        <v>68</v>
      </c>
      <c r="E6210">
        <v>0</v>
      </c>
      <c r="F6210">
        <v>0</v>
      </c>
      <c r="G6210">
        <v>4</v>
      </c>
      <c r="H6210" t="s">
        <v>13669</v>
      </c>
      <c r="I6210">
        <v>527.4375</v>
      </c>
      <c r="J6210" s="3">
        <f t="shared" si="96"/>
        <v>43746.979637511577</v>
      </c>
    </row>
    <row r="6211" spans="1:10" x14ac:dyDescent="0.25">
      <c r="A6211" s="1" t="s">
        <v>6210</v>
      </c>
      <c r="B6211">
        <v>396.875</v>
      </c>
      <c r="C6211">
        <v>20.478950000000001</v>
      </c>
      <c r="D6211">
        <v>67</v>
      </c>
      <c r="E6211">
        <v>0</v>
      </c>
      <c r="F6211">
        <v>0</v>
      </c>
      <c r="G6211">
        <v>0</v>
      </c>
      <c r="H6211" t="s">
        <v>13670</v>
      </c>
      <c r="I6211">
        <v>527.4375</v>
      </c>
      <c r="J6211" s="3">
        <f t="shared" ref="J6211:J6274" si="97">(H6211/86400000)+25569+(7/24)</f>
        <v>43746.979715775458</v>
      </c>
    </row>
    <row r="6212" spans="1:10" x14ac:dyDescent="0.25">
      <c r="A6212" s="1" t="s">
        <v>6211</v>
      </c>
      <c r="B6212">
        <v>396.875</v>
      </c>
      <c r="C6212">
        <v>20.478950000000001</v>
      </c>
      <c r="D6212">
        <v>67</v>
      </c>
      <c r="E6212">
        <v>0</v>
      </c>
      <c r="F6212">
        <v>0</v>
      </c>
      <c r="G6212">
        <v>17</v>
      </c>
      <c r="H6212" t="s">
        <v>13671</v>
      </c>
      <c r="I6212">
        <v>527.4375</v>
      </c>
      <c r="J6212" s="3">
        <f t="shared" si="97"/>
        <v>43746.979787187498</v>
      </c>
    </row>
    <row r="6213" spans="1:10" x14ac:dyDescent="0.25">
      <c r="A6213" s="1" t="s">
        <v>6212</v>
      </c>
      <c r="B6213">
        <v>396.875</v>
      </c>
      <c r="C6213">
        <v>20.478950000000001</v>
      </c>
      <c r="D6213">
        <v>67</v>
      </c>
      <c r="E6213">
        <v>0</v>
      </c>
      <c r="F6213">
        <v>0</v>
      </c>
      <c r="G6213">
        <v>19</v>
      </c>
      <c r="H6213" t="s">
        <v>13672</v>
      </c>
      <c r="I6213">
        <v>527.4375</v>
      </c>
      <c r="J6213" s="3">
        <f t="shared" si="97"/>
        <v>43746.9798587037</v>
      </c>
    </row>
    <row r="6214" spans="1:10" x14ac:dyDescent="0.25">
      <c r="A6214" s="1" t="s">
        <v>6213</v>
      </c>
      <c r="B6214">
        <v>396.875</v>
      </c>
      <c r="C6214">
        <v>20.478950000000001</v>
      </c>
      <c r="D6214">
        <v>67</v>
      </c>
      <c r="E6214">
        <v>0</v>
      </c>
      <c r="F6214">
        <v>0</v>
      </c>
      <c r="G6214">
        <v>10</v>
      </c>
      <c r="H6214" t="s">
        <v>13673</v>
      </c>
      <c r="I6214">
        <v>527.4375</v>
      </c>
      <c r="J6214" s="3">
        <f t="shared" si="97"/>
        <v>43746.979930127309</v>
      </c>
    </row>
    <row r="6215" spans="1:10" x14ac:dyDescent="0.25">
      <c r="A6215" s="1" t="s">
        <v>6214</v>
      </c>
      <c r="B6215">
        <v>396.875</v>
      </c>
      <c r="C6215">
        <v>20.478950000000001</v>
      </c>
      <c r="D6215">
        <v>65</v>
      </c>
      <c r="E6215">
        <v>0</v>
      </c>
      <c r="F6215">
        <v>0</v>
      </c>
      <c r="G6215">
        <v>7</v>
      </c>
      <c r="H6215" t="s">
        <v>13674</v>
      </c>
      <c r="I6215">
        <v>527.4375</v>
      </c>
      <c r="J6215" s="3">
        <f t="shared" si="97"/>
        <v>43746.980024687502</v>
      </c>
    </row>
    <row r="6216" spans="1:10" x14ac:dyDescent="0.25">
      <c r="A6216" s="1" t="s">
        <v>6215</v>
      </c>
      <c r="B6216">
        <v>396.875</v>
      </c>
      <c r="C6216">
        <v>20.478950000000001</v>
      </c>
      <c r="D6216">
        <v>65</v>
      </c>
      <c r="E6216">
        <v>0</v>
      </c>
      <c r="F6216">
        <v>0</v>
      </c>
      <c r="G6216">
        <v>7</v>
      </c>
      <c r="H6216" t="s">
        <v>13675</v>
      </c>
      <c r="I6216">
        <v>527.4375</v>
      </c>
      <c r="J6216" s="3">
        <f t="shared" si="97"/>
        <v>43746.980097268512</v>
      </c>
    </row>
    <row r="6217" spans="1:10" x14ac:dyDescent="0.25">
      <c r="A6217" s="1" t="s">
        <v>6216</v>
      </c>
      <c r="B6217">
        <v>396.875</v>
      </c>
      <c r="C6217">
        <v>20.478950000000001</v>
      </c>
      <c r="D6217">
        <v>65</v>
      </c>
      <c r="E6217">
        <v>0</v>
      </c>
      <c r="F6217">
        <v>0</v>
      </c>
      <c r="G6217">
        <v>10</v>
      </c>
      <c r="H6217" t="s">
        <v>13676</v>
      </c>
      <c r="I6217">
        <v>527.4375</v>
      </c>
      <c r="J6217" s="3">
        <f t="shared" si="97"/>
        <v>43746.980168773145</v>
      </c>
    </row>
    <row r="6218" spans="1:10" x14ac:dyDescent="0.25">
      <c r="A6218" s="1" t="s">
        <v>6217</v>
      </c>
      <c r="B6218">
        <v>418.75</v>
      </c>
      <c r="C6218">
        <v>20.478950000000001</v>
      </c>
      <c r="D6218">
        <v>65</v>
      </c>
      <c r="E6218">
        <v>0</v>
      </c>
      <c r="F6218">
        <v>0</v>
      </c>
      <c r="G6218">
        <v>15</v>
      </c>
      <c r="H6218" t="s">
        <v>13677</v>
      </c>
      <c r="I6218">
        <v>534</v>
      </c>
      <c r="J6218" s="3">
        <f t="shared" si="97"/>
        <v>43746.980240335644</v>
      </c>
    </row>
    <row r="6219" spans="1:10" x14ac:dyDescent="0.25">
      <c r="A6219" s="1" t="s">
        <v>6218</v>
      </c>
      <c r="B6219">
        <v>396.875</v>
      </c>
      <c r="C6219">
        <v>20.531590000000001</v>
      </c>
      <c r="D6219">
        <v>65</v>
      </c>
      <c r="E6219">
        <v>0</v>
      </c>
      <c r="F6219">
        <v>0</v>
      </c>
      <c r="G6219">
        <v>8</v>
      </c>
      <c r="H6219" t="s">
        <v>13678</v>
      </c>
      <c r="I6219">
        <v>527.4375</v>
      </c>
      <c r="J6219" s="3">
        <f t="shared" si="97"/>
        <v>43746.980312071755</v>
      </c>
    </row>
    <row r="6220" spans="1:10" x14ac:dyDescent="0.25">
      <c r="A6220" s="1" t="s">
        <v>6219</v>
      </c>
      <c r="B6220">
        <v>396.875</v>
      </c>
      <c r="C6220">
        <v>20.478950000000001</v>
      </c>
      <c r="D6220">
        <v>65</v>
      </c>
      <c r="E6220">
        <v>0</v>
      </c>
      <c r="F6220">
        <v>0</v>
      </c>
      <c r="G6220">
        <v>3</v>
      </c>
      <c r="H6220" t="s">
        <v>13679</v>
      </c>
      <c r="I6220">
        <v>527.4375</v>
      </c>
      <c r="J6220" s="3">
        <f t="shared" si="97"/>
        <v>43746.980395405095</v>
      </c>
    </row>
    <row r="6221" spans="1:10" x14ac:dyDescent="0.25">
      <c r="A6221" s="1" t="s">
        <v>6220</v>
      </c>
      <c r="B6221">
        <v>396.875</v>
      </c>
      <c r="C6221">
        <v>20.478950000000001</v>
      </c>
      <c r="D6221">
        <v>66</v>
      </c>
      <c r="E6221">
        <v>0</v>
      </c>
      <c r="F6221">
        <v>0</v>
      </c>
      <c r="G6221">
        <v>5</v>
      </c>
      <c r="H6221" t="s">
        <v>13680</v>
      </c>
      <c r="I6221">
        <v>527.4375</v>
      </c>
      <c r="J6221" s="3">
        <f t="shared" si="97"/>
        <v>43746.980467037036</v>
      </c>
    </row>
    <row r="6222" spans="1:10" x14ac:dyDescent="0.25">
      <c r="A6222" s="1" t="s">
        <v>6221</v>
      </c>
      <c r="B6222">
        <v>396.875</v>
      </c>
      <c r="C6222">
        <v>20.478950000000001</v>
      </c>
      <c r="D6222">
        <v>66</v>
      </c>
      <c r="E6222">
        <v>0</v>
      </c>
      <c r="F6222">
        <v>0</v>
      </c>
      <c r="G6222">
        <v>6</v>
      </c>
      <c r="H6222" t="s">
        <v>13681</v>
      </c>
      <c r="I6222">
        <v>527.4375</v>
      </c>
      <c r="J6222" s="3">
        <f t="shared" si="97"/>
        <v>43746.980538692129</v>
      </c>
    </row>
    <row r="6223" spans="1:10" x14ac:dyDescent="0.25">
      <c r="A6223" s="1" t="s">
        <v>6222</v>
      </c>
      <c r="B6223">
        <v>396.875</v>
      </c>
      <c r="C6223">
        <v>20.478950000000001</v>
      </c>
      <c r="D6223">
        <v>68</v>
      </c>
      <c r="E6223">
        <v>0</v>
      </c>
      <c r="F6223">
        <v>0</v>
      </c>
      <c r="G6223">
        <v>6</v>
      </c>
      <c r="H6223" t="s">
        <v>13682</v>
      </c>
      <c r="I6223">
        <v>527.4375</v>
      </c>
      <c r="J6223" s="3">
        <f t="shared" si="97"/>
        <v>43746.980610092585</v>
      </c>
    </row>
    <row r="6224" spans="1:10" x14ac:dyDescent="0.25">
      <c r="A6224" s="1" t="s">
        <v>6223</v>
      </c>
      <c r="B6224">
        <v>396.875</v>
      </c>
      <c r="C6224">
        <v>20.531590000000001</v>
      </c>
      <c r="D6224">
        <v>71</v>
      </c>
      <c r="E6224">
        <v>0</v>
      </c>
      <c r="F6224">
        <v>0</v>
      </c>
      <c r="G6224">
        <v>11</v>
      </c>
      <c r="H6224" t="s">
        <v>13683</v>
      </c>
      <c r="I6224">
        <v>527.4375</v>
      </c>
      <c r="J6224" s="3">
        <f t="shared" si="97"/>
        <v>43746.980693541664</v>
      </c>
    </row>
    <row r="6225" spans="1:10" x14ac:dyDescent="0.25">
      <c r="A6225" s="1" t="s">
        <v>6224</v>
      </c>
      <c r="B6225">
        <v>415.625</v>
      </c>
      <c r="C6225">
        <v>20.531590000000001</v>
      </c>
      <c r="D6225">
        <v>71</v>
      </c>
      <c r="E6225">
        <v>0</v>
      </c>
      <c r="F6225">
        <v>0</v>
      </c>
      <c r="G6225">
        <v>9</v>
      </c>
      <c r="H6225" t="s">
        <v>13684</v>
      </c>
      <c r="I6225">
        <v>533.0625</v>
      </c>
      <c r="J6225" s="3">
        <f t="shared" si="97"/>
        <v>43746.980765208333</v>
      </c>
    </row>
    <row r="6226" spans="1:10" x14ac:dyDescent="0.25">
      <c r="A6226" s="1" t="s">
        <v>6225</v>
      </c>
      <c r="B6226">
        <v>396.875</v>
      </c>
      <c r="C6226">
        <v>20.478950000000001</v>
      </c>
      <c r="D6226">
        <v>68</v>
      </c>
      <c r="E6226">
        <v>0</v>
      </c>
      <c r="F6226">
        <v>0</v>
      </c>
      <c r="G6226">
        <v>10</v>
      </c>
      <c r="H6226" t="s">
        <v>13685</v>
      </c>
      <c r="I6226">
        <v>527.4375</v>
      </c>
      <c r="J6226" s="3">
        <f t="shared" si="97"/>
        <v>43746.980848634259</v>
      </c>
    </row>
    <row r="6227" spans="1:10" x14ac:dyDescent="0.25">
      <c r="A6227" s="1" t="s">
        <v>6226</v>
      </c>
      <c r="B6227">
        <v>396.875</v>
      </c>
      <c r="C6227">
        <v>20.478950000000001</v>
      </c>
      <c r="D6227">
        <v>69</v>
      </c>
      <c r="E6227">
        <v>0</v>
      </c>
      <c r="F6227">
        <v>0</v>
      </c>
      <c r="G6227">
        <v>9</v>
      </c>
      <c r="H6227" t="s">
        <v>13686</v>
      </c>
      <c r="I6227">
        <v>527.25</v>
      </c>
      <c r="J6227" s="3">
        <f t="shared" si="97"/>
        <v>43746.980920624999</v>
      </c>
    </row>
    <row r="6228" spans="1:10" x14ac:dyDescent="0.25">
      <c r="A6228" s="1" t="s">
        <v>6227</v>
      </c>
      <c r="B6228">
        <v>396.875</v>
      </c>
      <c r="C6228">
        <v>20.531590000000001</v>
      </c>
      <c r="D6228">
        <v>68</v>
      </c>
      <c r="E6228">
        <v>0</v>
      </c>
      <c r="F6228">
        <v>0</v>
      </c>
      <c r="G6228">
        <v>11</v>
      </c>
      <c r="H6228" t="s">
        <v>13687</v>
      </c>
      <c r="I6228">
        <v>527.4375</v>
      </c>
      <c r="J6228" s="3">
        <f t="shared" si="97"/>
        <v>43746.981015763886</v>
      </c>
    </row>
    <row r="6229" spans="1:10" x14ac:dyDescent="0.25">
      <c r="A6229" s="1" t="s">
        <v>6228</v>
      </c>
      <c r="B6229">
        <v>396.875</v>
      </c>
      <c r="C6229">
        <v>20.478950000000001</v>
      </c>
      <c r="D6229">
        <v>68</v>
      </c>
      <c r="E6229">
        <v>0</v>
      </c>
      <c r="F6229">
        <v>0</v>
      </c>
      <c r="G6229">
        <v>8</v>
      </c>
      <c r="H6229" t="s">
        <v>13688</v>
      </c>
      <c r="I6229">
        <v>527.4375</v>
      </c>
      <c r="J6229" s="3">
        <f t="shared" si="97"/>
        <v>43746.981087175918</v>
      </c>
    </row>
    <row r="6230" spans="1:10" x14ac:dyDescent="0.25">
      <c r="A6230" s="1" t="s">
        <v>6229</v>
      </c>
      <c r="B6230">
        <v>396.875</v>
      </c>
      <c r="C6230">
        <v>20.478950000000001</v>
      </c>
      <c r="D6230">
        <v>69</v>
      </c>
      <c r="E6230">
        <v>0</v>
      </c>
      <c r="F6230">
        <v>0</v>
      </c>
      <c r="G6230">
        <v>4</v>
      </c>
      <c r="H6230" t="s">
        <v>13689</v>
      </c>
      <c r="I6230">
        <v>527.4375</v>
      </c>
      <c r="J6230" s="3">
        <f t="shared" si="97"/>
        <v>43746.981158831019</v>
      </c>
    </row>
    <row r="6231" spans="1:10" x14ac:dyDescent="0.25">
      <c r="A6231" s="1" t="s">
        <v>6230</v>
      </c>
      <c r="B6231">
        <v>412.5</v>
      </c>
      <c r="C6231">
        <v>20.478950000000001</v>
      </c>
      <c r="D6231">
        <v>70</v>
      </c>
      <c r="E6231">
        <v>0</v>
      </c>
      <c r="F6231">
        <v>0</v>
      </c>
      <c r="G6231">
        <v>0</v>
      </c>
      <c r="H6231" t="s">
        <v>13690</v>
      </c>
      <c r="I6231">
        <v>532.125</v>
      </c>
      <c r="J6231" s="3">
        <f t="shared" si="97"/>
        <v>43746.981230590274</v>
      </c>
    </row>
    <row r="6232" spans="1:10" x14ac:dyDescent="0.25">
      <c r="A6232" s="1" t="s">
        <v>6231</v>
      </c>
      <c r="B6232">
        <v>393.75</v>
      </c>
      <c r="C6232">
        <v>20.531590000000001</v>
      </c>
      <c r="D6232">
        <v>68</v>
      </c>
      <c r="E6232">
        <v>0</v>
      </c>
      <c r="F6232">
        <v>0</v>
      </c>
      <c r="G6232">
        <v>9</v>
      </c>
      <c r="H6232" t="s">
        <v>13691</v>
      </c>
      <c r="I6232">
        <v>526.6875</v>
      </c>
      <c r="J6232" s="3">
        <f t="shared" si="97"/>
        <v>43746.981349363421</v>
      </c>
    </row>
    <row r="6233" spans="1:10" x14ac:dyDescent="0.25">
      <c r="A6233" s="1" t="s">
        <v>6232</v>
      </c>
      <c r="B6233">
        <v>396.875</v>
      </c>
      <c r="C6233">
        <v>20.531590000000001</v>
      </c>
      <c r="D6233">
        <v>68</v>
      </c>
      <c r="E6233">
        <v>0</v>
      </c>
      <c r="F6233">
        <v>0</v>
      </c>
      <c r="G6233">
        <v>8</v>
      </c>
      <c r="H6233" t="s">
        <v>13692</v>
      </c>
      <c r="I6233">
        <v>527.4375</v>
      </c>
      <c r="J6233" s="3">
        <f t="shared" si="97"/>
        <v>43746.981421215278</v>
      </c>
    </row>
    <row r="6234" spans="1:10" x14ac:dyDescent="0.25">
      <c r="A6234" s="1" t="s">
        <v>6233</v>
      </c>
      <c r="B6234">
        <v>396.875</v>
      </c>
      <c r="C6234">
        <v>20.478950000000001</v>
      </c>
      <c r="D6234">
        <v>66</v>
      </c>
      <c r="E6234">
        <v>0</v>
      </c>
      <c r="F6234">
        <v>0</v>
      </c>
      <c r="G6234">
        <v>9</v>
      </c>
      <c r="H6234" t="s">
        <v>13693</v>
      </c>
      <c r="I6234">
        <v>527.4375</v>
      </c>
      <c r="J6234" s="3">
        <f t="shared" si="97"/>
        <v>43746.981504675925</v>
      </c>
    </row>
    <row r="6235" spans="1:10" x14ac:dyDescent="0.25">
      <c r="A6235" s="1" t="s">
        <v>6234</v>
      </c>
      <c r="B6235">
        <v>396.875</v>
      </c>
      <c r="C6235">
        <v>20.584240000000001</v>
      </c>
      <c r="D6235">
        <v>68</v>
      </c>
      <c r="E6235">
        <v>0</v>
      </c>
      <c r="F6235">
        <v>0</v>
      </c>
      <c r="G6235">
        <v>7</v>
      </c>
      <c r="H6235" t="s">
        <v>13694</v>
      </c>
      <c r="I6235">
        <v>527.4375</v>
      </c>
      <c r="J6235" s="3">
        <f t="shared" si="97"/>
        <v>43746.981576307873</v>
      </c>
    </row>
    <row r="6236" spans="1:10" x14ac:dyDescent="0.25">
      <c r="A6236" s="1" t="s">
        <v>6235</v>
      </c>
      <c r="B6236">
        <v>396.875</v>
      </c>
      <c r="C6236">
        <v>20.478950000000001</v>
      </c>
      <c r="D6236">
        <v>69</v>
      </c>
      <c r="E6236">
        <v>0</v>
      </c>
      <c r="F6236">
        <v>0</v>
      </c>
      <c r="G6236">
        <v>6</v>
      </c>
      <c r="H6236" t="s">
        <v>13695</v>
      </c>
      <c r="I6236">
        <v>527.4375</v>
      </c>
      <c r="J6236" s="3">
        <f t="shared" si="97"/>
        <v>43746.981659780089</v>
      </c>
    </row>
    <row r="6237" spans="1:10" x14ac:dyDescent="0.25">
      <c r="A6237" s="1" t="s">
        <v>6236</v>
      </c>
      <c r="B6237">
        <v>396.875</v>
      </c>
      <c r="C6237">
        <v>20.478950000000001</v>
      </c>
      <c r="D6237">
        <v>67</v>
      </c>
      <c r="E6237">
        <v>0</v>
      </c>
      <c r="F6237">
        <v>0</v>
      </c>
      <c r="G6237">
        <v>21</v>
      </c>
      <c r="H6237" t="s">
        <v>13696</v>
      </c>
      <c r="I6237">
        <v>527.4375</v>
      </c>
      <c r="J6237" s="3">
        <f t="shared" si="97"/>
        <v>43746.981731400461</v>
      </c>
    </row>
    <row r="6238" spans="1:10" x14ac:dyDescent="0.25">
      <c r="A6238" s="1" t="s">
        <v>6237</v>
      </c>
      <c r="B6238">
        <v>396.875</v>
      </c>
      <c r="C6238">
        <v>20.531590000000001</v>
      </c>
      <c r="D6238">
        <v>67</v>
      </c>
      <c r="E6238">
        <v>0</v>
      </c>
      <c r="F6238">
        <v>0</v>
      </c>
      <c r="G6238">
        <v>6</v>
      </c>
      <c r="H6238" t="s">
        <v>13697</v>
      </c>
      <c r="I6238">
        <v>527.4375</v>
      </c>
      <c r="J6238" s="3">
        <f t="shared" si="97"/>
        <v>43746.981802939808</v>
      </c>
    </row>
    <row r="6239" spans="1:10" x14ac:dyDescent="0.25">
      <c r="A6239" s="1" t="s">
        <v>6238</v>
      </c>
      <c r="B6239">
        <v>396.875</v>
      </c>
      <c r="C6239">
        <v>20.478950000000001</v>
      </c>
      <c r="D6239">
        <v>67</v>
      </c>
      <c r="E6239">
        <v>0</v>
      </c>
      <c r="F6239">
        <v>0</v>
      </c>
      <c r="G6239">
        <v>4</v>
      </c>
      <c r="H6239" t="s">
        <v>13698</v>
      </c>
      <c r="I6239">
        <v>527.4375</v>
      </c>
      <c r="J6239" s="3">
        <f t="shared" si="97"/>
        <v>43746.981874456011</v>
      </c>
    </row>
    <row r="6240" spans="1:10" x14ac:dyDescent="0.25">
      <c r="A6240" s="1" t="s">
        <v>6239</v>
      </c>
      <c r="B6240">
        <v>396.875</v>
      </c>
      <c r="C6240">
        <v>20.531590000000001</v>
      </c>
      <c r="D6240">
        <v>67</v>
      </c>
      <c r="E6240">
        <v>0</v>
      </c>
      <c r="F6240">
        <v>0</v>
      </c>
      <c r="G6240">
        <v>3</v>
      </c>
      <c r="H6240" t="s">
        <v>13699</v>
      </c>
      <c r="I6240">
        <v>527.4375</v>
      </c>
      <c r="J6240" s="3">
        <f t="shared" si="97"/>
        <v>43746.981946215274</v>
      </c>
    </row>
    <row r="6241" spans="1:10" x14ac:dyDescent="0.25">
      <c r="A6241" s="1" t="s">
        <v>6240</v>
      </c>
      <c r="B6241">
        <v>396.875</v>
      </c>
      <c r="C6241">
        <v>20.584240000000001</v>
      </c>
      <c r="D6241">
        <v>67</v>
      </c>
      <c r="E6241">
        <v>0</v>
      </c>
      <c r="F6241">
        <v>0</v>
      </c>
      <c r="G6241">
        <v>3</v>
      </c>
      <c r="H6241" t="s">
        <v>13700</v>
      </c>
      <c r="I6241">
        <v>527.4375</v>
      </c>
      <c r="J6241" s="3">
        <f t="shared" si="97"/>
        <v>43746.982017627313</v>
      </c>
    </row>
    <row r="6242" spans="1:10" x14ac:dyDescent="0.25">
      <c r="A6242" s="1" t="s">
        <v>6241</v>
      </c>
      <c r="B6242">
        <v>396.875</v>
      </c>
      <c r="C6242">
        <v>20.478950000000001</v>
      </c>
      <c r="D6242">
        <v>69</v>
      </c>
      <c r="E6242">
        <v>0</v>
      </c>
      <c r="F6242">
        <v>0</v>
      </c>
      <c r="G6242">
        <v>14</v>
      </c>
      <c r="H6242" t="s">
        <v>13701</v>
      </c>
      <c r="I6242">
        <v>527.4375</v>
      </c>
      <c r="J6242" s="3">
        <f t="shared" si="97"/>
        <v>43746.982100972215</v>
      </c>
    </row>
    <row r="6243" spans="1:10" x14ac:dyDescent="0.25">
      <c r="A6243" s="1" t="s">
        <v>6242</v>
      </c>
      <c r="B6243">
        <v>396.875</v>
      </c>
      <c r="C6243">
        <v>20.478950000000001</v>
      </c>
      <c r="D6243">
        <v>69</v>
      </c>
      <c r="E6243">
        <v>0</v>
      </c>
      <c r="F6243">
        <v>0</v>
      </c>
      <c r="G6243">
        <v>6</v>
      </c>
      <c r="H6243" t="s">
        <v>13702</v>
      </c>
      <c r="I6243">
        <v>527.4375</v>
      </c>
      <c r="J6243" s="3">
        <f t="shared" si="97"/>
        <v>43746.982184664354</v>
      </c>
    </row>
    <row r="6244" spans="1:10" x14ac:dyDescent="0.25">
      <c r="A6244" s="1" t="s">
        <v>6243</v>
      </c>
      <c r="B6244">
        <v>396.875</v>
      </c>
      <c r="C6244">
        <v>20.478950000000001</v>
      </c>
      <c r="D6244">
        <v>69</v>
      </c>
      <c r="E6244">
        <v>0</v>
      </c>
      <c r="F6244">
        <v>0</v>
      </c>
      <c r="G6244">
        <v>11</v>
      </c>
      <c r="H6244" t="s">
        <v>13703</v>
      </c>
      <c r="I6244">
        <v>527.4375</v>
      </c>
      <c r="J6244" s="3">
        <f t="shared" si="97"/>
        <v>43746.982267777777</v>
      </c>
    </row>
    <row r="6245" spans="1:10" x14ac:dyDescent="0.25">
      <c r="A6245" s="1" t="s">
        <v>6244</v>
      </c>
      <c r="B6245">
        <v>396.875</v>
      </c>
      <c r="C6245">
        <v>20.478950000000001</v>
      </c>
      <c r="D6245">
        <v>68</v>
      </c>
      <c r="E6245">
        <v>0</v>
      </c>
      <c r="F6245">
        <v>0</v>
      </c>
      <c r="G6245">
        <v>8</v>
      </c>
      <c r="H6245" t="s">
        <v>13704</v>
      </c>
      <c r="I6245">
        <v>527.4375</v>
      </c>
      <c r="J6245" s="3">
        <f t="shared" si="97"/>
        <v>43746.982339641203</v>
      </c>
    </row>
    <row r="6246" spans="1:10" x14ac:dyDescent="0.25">
      <c r="A6246" s="1" t="s">
        <v>6245</v>
      </c>
      <c r="B6246">
        <v>393.75</v>
      </c>
      <c r="C6246">
        <v>20.478950000000001</v>
      </c>
      <c r="D6246">
        <v>69</v>
      </c>
      <c r="E6246">
        <v>0</v>
      </c>
      <c r="F6246">
        <v>0</v>
      </c>
      <c r="G6246">
        <v>9</v>
      </c>
      <c r="H6246" t="s">
        <v>13705</v>
      </c>
      <c r="I6246">
        <v>526.6875</v>
      </c>
      <c r="J6246" s="3">
        <f t="shared" si="97"/>
        <v>43746.982423206013</v>
      </c>
    </row>
    <row r="6247" spans="1:10" x14ac:dyDescent="0.25">
      <c r="A6247" s="1" t="s">
        <v>6246</v>
      </c>
      <c r="B6247">
        <v>396.875</v>
      </c>
      <c r="C6247">
        <v>20.531590000000001</v>
      </c>
      <c r="D6247">
        <v>68</v>
      </c>
      <c r="E6247">
        <v>0</v>
      </c>
      <c r="F6247">
        <v>0</v>
      </c>
      <c r="G6247">
        <v>12</v>
      </c>
      <c r="H6247" t="s">
        <v>13706</v>
      </c>
      <c r="I6247">
        <v>527.4375</v>
      </c>
      <c r="J6247" s="3">
        <f t="shared" si="97"/>
        <v>43746.982494710646</v>
      </c>
    </row>
    <row r="6248" spans="1:10" x14ac:dyDescent="0.25">
      <c r="A6248" s="1" t="s">
        <v>6247</v>
      </c>
      <c r="B6248">
        <v>415.625</v>
      </c>
      <c r="C6248">
        <v>20.531590000000001</v>
      </c>
      <c r="D6248">
        <v>68</v>
      </c>
      <c r="E6248">
        <v>0</v>
      </c>
      <c r="F6248">
        <v>0</v>
      </c>
      <c r="G6248">
        <v>5</v>
      </c>
      <c r="H6248" t="s">
        <v>13707</v>
      </c>
      <c r="I6248">
        <v>533.0625</v>
      </c>
      <c r="J6248" s="3">
        <f t="shared" si="97"/>
        <v>43746.982584537036</v>
      </c>
    </row>
    <row r="6249" spans="1:10" x14ac:dyDescent="0.25">
      <c r="A6249" s="1" t="s">
        <v>6248</v>
      </c>
      <c r="B6249">
        <v>396.875</v>
      </c>
      <c r="C6249">
        <v>20.531590000000001</v>
      </c>
      <c r="D6249">
        <v>67</v>
      </c>
      <c r="E6249">
        <v>0</v>
      </c>
      <c r="F6249">
        <v>0</v>
      </c>
      <c r="G6249">
        <v>6</v>
      </c>
      <c r="H6249" t="s">
        <v>13708</v>
      </c>
      <c r="I6249">
        <v>527.4375</v>
      </c>
      <c r="J6249" s="3">
        <f t="shared" si="97"/>
        <v>43746.982661759255</v>
      </c>
    </row>
    <row r="6250" spans="1:10" x14ac:dyDescent="0.25">
      <c r="A6250" s="1" t="s">
        <v>6249</v>
      </c>
      <c r="B6250">
        <v>393.75</v>
      </c>
      <c r="C6250">
        <v>20.531590000000001</v>
      </c>
      <c r="D6250">
        <v>66</v>
      </c>
      <c r="E6250">
        <v>0</v>
      </c>
      <c r="F6250">
        <v>0</v>
      </c>
      <c r="G6250">
        <v>6</v>
      </c>
      <c r="H6250" t="s">
        <v>13709</v>
      </c>
      <c r="I6250">
        <v>526.6875</v>
      </c>
      <c r="J6250" s="3">
        <f t="shared" si="97"/>
        <v>43746.982745439811</v>
      </c>
    </row>
    <row r="6251" spans="1:10" x14ac:dyDescent="0.25">
      <c r="A6251" s="1" t="s">
        <v>6250</v>
      </c>
      <c r="B6251">
        <v>393.75</v>
      </c>
      <c r="C6251">
        <v>20.478950000000001</v>
      </c>
      <c r="D6251">
        <v>65</v>
      </c>
      <c r="E6251">
        <v>0</v>
      </c>
      <c r="F6251">
        <v>0</v>
      </c>
      <c r="G6251">
        <v>3</v>
      </c>
      <c r="H6251" t="s">
        <v>13710</v>
      </c>
      <c r="I6251">
        <v>526.6875</v>
      </c>
      <c r="J6251" s="3">
        <f t="shared" si="97"/>
        <v>43746.982828738423</v>
      </c>
    </row>
    <row r="6252" spans="1:10" x14ac:dyDescent="0.25">
      <c r="A6252" s="1" t="s">
        <v>6251</v>
      </c>
      <c r="B6252">
        <v>393.75</v>
      </c>
      <c r="C6252">
        <v>20.478950000000001</v>
      </c>
      <c r="D6252">
        <v>65</v>
      </c>
      <c r="E6252">
        <v>0</v>
      </c>
      <c r="F6252">
        <v>0</v>
      </c>
      <c r="G6252">
        <v>8</v>
      </c>
      <c r="H6252" t="s">
        <v>13711</v>
      </c>
      <c r="I6252">
        <v>526.6875</v>
      </c>
      <c r="J6252" s="3">
        <f t="shared" si="97"/>
        <v>43746.982900266201</v>
      </c>
    </row>
    <row r="6253" spans="1:10" x14ac:dyDescent="0.25">
      <c r="A6253" s="1" t="s">
        <v>6252</v>
      </c>
      <c r="B6253">
        <v>393.75</v>
      </c>
      <c r="C6253">
        <v>20.478950000000001</v>
      </c>
      <c r="D6253">
        <v>63</v>
      </c>
      <c r="E6253">
        <v>0</v>
      </c>
      <c r="F6253">
        <v>0</v>
      </c>
      <c r="G6253">
        <v>0</v>
      </c>
      <c r="H6253" t="s">
        <v>13712</v>
      </c>
      <c r="I6253">
        <v>526.6875</v>
      </c>
      <c r="J6253" s="3">
        <f t="shared" si="97"/>
        <v>43746.982971446756</v>
      </c>
    </row>
    <row r="6254" spans="1:10" x14ac:dyDescent="0.25">
      <c r="A6254" s="1" t="s">
        <v>6253</v>
      </c>
      <c r="B6254">
        <v>393.75</v>
      </c>
      <c r="C6254">
        <v>20.478950000000001</v>
      </c>
      <c r="D6254">
        <v>64</v>
      </c>
      <c r="E6254">
        <v>0</v>
      </c>
      <c r="F6254">
        <v>0</v>
      </c>
      <c r="G6254">
        <v>7</v>
      </c>
      <c r="H6254" t="s">
        <v>13713</v>
      </c>
      <c r="I6254">
        <v>526.6875</v>
      </c>
      <c r="J6254" s="3">
        <f t="shared" si="97"/>
        <v>43746.983043437496</v>
      </c>
    </row>
    <row r="6255" spans="1:10" x14ac:dyDescent="0.25">
      <c r="A6255" s="1" t="s">
        <v>6254</v>
      </c>
      <c r="B6255">
        <v>396.875</v>
      </c>
      <c r="C6255">
        <v>20.478950000000001</v>
      </c>
      <c r="D6255">
        <v>64</v>
      </c>
      <c r="E6255">
        <v>0</v>
      </c>
      <c r="F6255">
        <v>0</v>
      </c>
      <c r="G6255">
        <v>1</v>
      </c>
      <c r="H6255" t="s">
        <v>13714</v>
      </c>
      <c r="I6255">
        <v>527.4375</v>
      </c>
      <c r="J6255" s="3">
        <f t="shared" si="97"/>
        <v>43746.983126886575</v>
      </c>
    </row>
    <row r="6256" spans="1:10" x14ac:dyDescent="0.25">
      <c r="A6256" s="1" t="s">
        <v>6255</v>
      </c>
      <c r="B6256">
        <v>396.875</v>
      </c>
      <c r="C6256">
        <v>20.584240000000001</v>
      </c>
      <c r="D6256">
        <v>65</v>
      </c>
      <c r="E6256">
        <v>0</v>
      </c>
      <c r="F6256">
        <v>0</v>
      </c>
      <c r="G6256">
        <v>6</v>
      </c>
      <c r="H6256" t="s">
        <v>13715</v>
      </c>
      <c r="I6256">
        <v>527.4375</v>
      </c>
      <c r="J6256" s="3">
        <f t="shared" si="97"/>
        <v>43746.983198414346</v>
      </c>
    </row>
    <row r="6257" spans="1:10" x14ac:dyDescent="0.25">
      <c r="A6257" s="1" t="s">
        <v>6256</v>
      </c>
      <c r="B6257">
        <v>396.875</v>
      </c>
      <c r="C6257">
        <v>20.478950000000001</v>
      </c>
      <c r="D6257">
        <v>67</v>
      </c>
      <c r="E6257">
        <v>0</v>
      </c>
      <c r="F6257">
        <v>0</v>
      </c>
      <c r="G6257">
        <v>5</v>
      </c>
      <c r="H6257" t="s">
        <v>13716</v>
      </c>
      <c r="I6257">
        <v>527.4375</v>
      </c>
      <c r="J6257" s="3">
        <f t="shared" si="97"/>
        <v>43746.983281979163</v>
      </c>
    </row>
    <row r="6258" spans="1:10" x14ac:dyDescent="0.25">
      <c r="A6258" s="1" t="s">
        <v>6257</v>
      </c>
      <c r="B6258">
        <v>396.875</v>
      </c>
      <c r="C6258">
        <v>20.478950000000001</v>
      </c>
      <c r="D6258">
        <v>67</v>
      </c>
      <c r="E6258">
        <v>0</v>
      </c>
      <c r="F6258">
        <v>0</v>
      </c>
      <c r="G6258">
        <v>0</v>
      </c>
      <c r="H6258" t="s">
        <v>13717</v>
      </c>
      <c r="I6258">
        <v>527.4375</v>
      </c>
      <c r="J6258" s="3">
        <f t="shared" si="97"/>
        <v>43746.983353738418</v>
      </c>
    </row>
    <row r="6259" spans="1:10" x14ac:dyDescent="0.25">
      <c r="A6259" s="1" t="s">
        <v>6258</v>
      </c>
      <c r="B6259">
        <v>396.875</v>
      </c>
      <c r="C6259">
        <v>20.478950000000001</v>
      </c>
      <c r="D6259">
        <v>67</v>
      </c>
      <c r="E6259">
        <v>0</v>
      </c>
      <c r="F6259">
        <v>0</v>
      </c>
      <c r="G6259">
        <v>12</v>
      </c>
      <c r="H6259" t="s">
        <v>13718</v>
      </c>
      <c r="I6259">
        <v>527.4375</v>
      </c>
      <c r="J6259" s="3">
        <f t="shared" si="97"/>
        <v>43746.983425057864</v>
      </c>
    </row>
    <row r="6260" spans="1:10" x14ac:dyDescent="0.25">
      <c r="A6260" s="1" t="s">
        <v>6259</v>
      </c>
      <c r="B6260">
        <v>415.625</v>
      </c>
      <c r="C6260">
        <v>20.531590000000001</v>
      </c>
      <c r="D6260">
        <v>70</v>
      </c>
      <c r="E6260">
        <v>0</v>
      </c>
      <c r="F6260">
        <v>0</v>
      </c>
      <c r="G6260">
        <v>5</v>
      </c>
      <c r="H6260" t="s">
        <v>13719</v>
      </c>
      <c r="I6260">
        <v>533.4375</v>
      </c>
      <c r="J6260" s="3">
        <f t="shared" si="97"/>
        <v>43746.983508379628</v>
      </c>
    </row>
    <row r="6261" spans="1:10" x14ac:dyDescent="0.25">
      <c r="A6261" s="1" t="s">
        <v>6260</v>
      </c>
      <c r="B6261">
        <v>393.75</v>
      </c>
      <c r="C6261">
        <v>20.478950000000001</v>
      </c>
      <c r="D6261">
        <v>71</v>
      </c>
      <c r="E6261">
        <v>0</v>
      </c>
      <c r="F6261">
        <v>0</v>
      </c>
      <c r="G6261">
        <v>3</v>
      </c>
      <c r="H6261" t="s">
        <v>13720</v>
      </c>
      <c r="I6261">
        <v>526.6875</v>
      </c>
      <c r="J6261" s="3">
        <f t="shared" si="97"/>
        <v>43746.983580115739</v>
      </c>
    </row>
    <row r="6262" spans="1:10" x14ac:dyDescent="0.25">
      <c r="A6262" s="1" t="s">
        <v>6261</v>
      </c>
      <c r="B6262">
        <v>393.75</v>
      </c>
      <c r="C6262">
        <v>20.478950000000001</v>
      </c>
      <c r="D6262">
        <v>67</v>
      </c>
      <c r="E6262">
        <v>0</v>
      </c>
      <c r="F6262">
        <v>0</v>
      </c>
      <c r="G6262">
        <v>3</v>
      </c>
      <c r="H6262" t="s">
        <v>13721</v>
      </c>
      <c r="I6262">
        <v>526.6875</v>
      </c>
      <c r="J6262" s="3">
        <f t="shared" si="97"/>
        <v>43746.983651655093</v>
      </c>
    </row>
    <row r="6263" spans="1:10" x14ac:dyDescent="0.25">
      <c r="A6263" s="1" t="s">
        <v>6262</v>
      </c>
      <c r="B6263">
        <v>393.75</v>
      </c>
      <c r="C6263">
        <v>20.531590000000001</v>
      </c>
      <c r="D6263">
        <v>68</v>
      </c>
      <c r="E6263">
        <v>0</v>
      </c>
      <c r="F6263">
        <v>0</v>
      </c>
      <c r="G6263">
        <v>1</v>
      </c>
      <c r="H6263" t="s">
        <v>13722</v>
      </c>
      <c r="I6263">
        <v>526.6875</v>
      </c>
      <c r="J6263" s="3">
        <f t="shared" si="97"/>
        <v>43746.983722812496</v>
      </c>
    </row>
    <row r="6264" spans="1:10" x14ac:dyDescent="0.25">
      <c r="A6264" s="1" t="s">
        <v>6263</v>
      </c>
      <c r="B6264">
        <v>412.5</v>
      </c>
      <c r="C6264">
        <v>20.478950000000001</v>
      </c>
      <c r="D6264">
        <v>70</v>
      </c>
      <c r="E6264">
        <v>0</v>
      </c>
      <c r="F6264">
        <v>0</v>
      </c>
      <c r="G6264">
        <v>10</v>
      </c>
      <c r="H6264" t="s">
        <v>13723</v>
      </c>
      <c r="I6264">
        <v>532.125</v>
      </c>
      <c r="J6264" s="3">
        <f t="shared" si="97"/>
        <v>43746.983794826381</v>
      </c>
    </row>
    <row r="6265" spans="1:10" x14ac:dyDescent="0.25">
      <c r="A6265" s="1" t="s">
        <v>6264</v>
      </c>
      <c r="B6265">
        <v>396.875</v>
      </c>
      <c r="C6265">
        <v>20.478950000000001</v>
      </c>
      <c r="D6265">
        <v>70</v>
      </c>
      <c r="E6265">
        <v>0</v>
      </c>
      <c r="F6265">
        <v>0</v>
      </c>
      <c r="G6265">
        <v>15</v>
      </c>
      <c r="H6265" t="s">
        <v>13724</v>
      </c>
      <c r="I6265">
        <v>527.4375</v>
      </c>
      <c r="J6265" s="3">
        <f t="shared" si="97"/>
        <v>43746.983889942123</v>
      </c>
    </row>
    <row r="6266" spans="1:10" x14ac:dyDescent="0.25">
      <c r="A6266" s="1" t="s">
        <v>6265</v>
      </c>
      <c r="B6266">
        <v>396.875</v>
      </c>
      <c r="C6266">
        <v>20.531590000000001</v>
      </c>
      <c r="D6266">
        <v>69</v>
      </c>
      <c r="E6266">
        <v>0</v>
      </c>
      <c r="F6266">
        <v>0</v>
      </c>
      <c r="G6266">
        <v>2</v>
      </c>
      <c r="H6266" t="s">
        <v>13725</v>
      </c>
      <c r="I6266">
        <v>527.4375</v>
      </c>
      <c r="J6266" s="3">
        <f t="shared" si="97"/>
        <v>43746.983961724538</v>
      </c>
    </row>
    <row r="6267" spans="1:10" x14ac:dyDescent="0.25">
      <c r="A6267" s="1" t="s">
        <v>6266</v>
      </c>
      <c r="B6267">
        <v>396.875</v>
      </c>
      <c r="C6267">
        <v>20.478950000000001</v>
      </c>
      <c r="D6267">
        <v>70</v>
      </c>
      <c r="E6267">
        <v>0</v>
      </c>
      <c r="F6267">
        <v>0</v>
      </c>
      <c r="G6267">
        <v>8</v>
      </c>
      <c r="H6267" t="s">
        <v>13726</v>
      </c>
      <c r="I6267">
        <v>527.4375</v>
      </c>
      <c r="J6267" s="3">
        <f t="shared" si="97"/>
        <v>43746.984036145826</v>
      </c>
    </row>
    <row r="6268" spans="1:10" x14ac:dyDescent="0.25">
      <c r="A6268" s="1" t="s">
        <v>6267</v>
      </c>
      <c r="B6268">
        <v>396.875</v>
      </c>
      <c r="C6268">
        <v>20.478950000000001</v>
      </c>
      <c r="D6268">
        <v>69</v>
      </c>
      <c r="E6268">
        <v>0</v>
      </c>
      <c r="F6268">
        <v>0</v>
      </c>
      <c r="G6268">
        <v>7</v>
      </c>
      <c r="H6268" t="s">
        <v>13727</v>
      </c>
      <c r="I6268">
        <v>527.4375</v>
      </c>
      <c r="J6268" s="3">
        <f t="shared" si="97"/>
        <v>43746.984116828702</v>
      </c>
    </row>
    <row r="6269" spans="1:10" x14ac:dyDescent="0.25">
      <c r="A6269" s="1" t="s">
        <v>6268</v>
      </c>
      <c r="B6269">
        <v>396.875</v>
      </c>
      <c r="C6269">
        <v>20.478950000000001</v>
      </c>
      <c r="D6269">
        <v>69</v>
      </c>
      <c r="E6269">
        <v>0</v>
      </c>
      <c r="F6269">
        <v>0</v>
      </c>
      <c r="G6269">
        <v>2</v>
      </c>
      <c r="H6269" t="s">
        <v>13728</v>
      </c>
      <c r="I6269">
        <v>527.4375</v>
      </c>
      <c r="J6269" s="3">
        <f t="shared" si="97"/>
        <v>43746.984188344904</v>
      </c>
    </row>
    <row r="6270" spans="1:10" x14ac:dyDescent="0.25">
      <c r="A6270" s="1" t="s">
        <v>6269</v>
      </c>
      <c r="B6270">
        <v>396.875</v>
      </c>
      <c r="C6270">
        <v>20.531590000000001</v>
      </c>
      <c r="D6270">
        <v>68</v>
      </c>
      <c r="E6270">
        <v>0</v>
      </c>
      <c r="F6270">
        <v>0</v>
      </c>
      <c r="G6270">
        <v>6</v>
      </c>
      <c r="H6270" t="s">
        <v>13729</v>
      </c>
      <c r="I6270">
        <v>527.625</v>
      </c>
      <c r="J6270" s="3">
        <f t="shared" si="97"/>
        <v>43746.984259999997</v>
      </c>
    </row>
    <row r="6271" spans="1:10" x14ac:dyDescent="0.25">
      <c r="A6271" s="1" t="s">
        <v>6270</v>
      </c>
      <c r="B6271">
        <v>396.875</v>
      </c>
      <c r="C6271">
        <v>20.478950000000001</v>
      </c>
      <c r="D6271">
        <v>68</v>
      </c>
      <c r="E6271">
        <v>0</v>
      </c>
      <c r="F6271">
        <v>0</v>
      </c>
      <c r="G6271">
        <v>3</v>
      </c>
      <c r="H6271" t="s">
        <v>13730</v>
      </c>
      <c r="I6271">
        <v>527.4375</v>
      </c>
      <c r="J6271" s="3">
        <f t="shared" si="97"/>
        <v>43746.9843315162</v>
      </c>
    </row>
    <row r="6272" spans="1:10" x14ac:dyDescent="0.25">
      <c r="A6272" s="1" t="s">
        <v>6271</v>
      </c>
      <c r="B6272">
        <v>396.875</v>
      </c>
      <c r="C6272">
        <v>20.478950000000001</v>
      </c>
      <c r="D6272">
        <v>68</v>
      </c>
      <c r="E6272">
        <v>0</v>
      </c>
      <c r="F6272">
        <v>0</v>
      </c>
      <c r="G6272">
        <v>5</v>
      </c>
      <c r="H6272" t="s">
        <v>13731</v>
      </c>
      <c r="I6272">
        <v>527.4375</v>
      </c>
      <c r="J6272" s="3">
        <f t="shared" si="97"/>
        <v>43746.984403043978</v>
      </c>
    </row>
    <row r="6273" spans="1:10" x14ac:dyDescent="0.25">
      <c r="A6273" s="1" t="s">
        <v>6272</v>
      </c>
      <c r="B6273">
        <v>400</v>
      </c>
      <c r="C6273">
        <v>20.478950000000001</v>
      </c>
      <c r="D6273">
        <v>68</v>
      </c>
      <c r="E6273">
        <v>0</v>
      </c>
      <c r="F6273">
        <v>0</v>
      </c>
      <c r="G6273">
        <v>2</v>
      </c>
      <c r="H6273" t="s">
        <v>13732</v>
      </c>
      <c r="I6273">
        <v>528.375</v>
      </c>
      <c r="J6273" s="3">
        <f t="shared" si="97"/>
        <v>43746.984474594901</v>
      </c>
    </row>
    <row r="6274" spans="1:10" x14ac:dyDescent="0.25">
      <c r="A6274" s="1" t="s">
        <v>6273</v>
      </c>
      <c r="B6274">
        <v>418.75</v>
      </c>
      <c r="C6274">
        <v>20.478950000000001</v>
      </c>
      <c r="D6274">
        <v>66</v>
      </c>
      <c r="E6274">
        <v>0</v>
      </c>
      <c r="F6274">
        <v>0</v>
      </c>
      <c r="G6274">
        <v>8</v>
      </c>
      <c r="H6274" t="s">
        <v>13733</v>
      </c>
      <c r="I6274">
        <v>534.1875</v>
      </c>
      <c r="J6274" s="3">
        <f t="shared" si="97"/>
        <v>43746.984546215281</v>
      </c>
    </row>
    <row r="6275" spans="1:10" x14ac:dyDescent="0.25">
      <c r="A6275" s="1" t="s">
        <v>6274</v>
      </c>
      <c r="B6275">
        <v>400</v>
      </c>
      <c r="C6275">
        <v>20.478950000000001</v>
      </c>
      <c r="D6275">
        <v>66</v>
      </c>
      <c r="E6275">
        <v>0</v>
      </c>
      <c r="F6275">
        <v>0</v>
      </c>
      <c r="G6275">
        <v>8</v>
      </c>
      <c r="H6275" t="s">
        <v>13734</v>
      </c>
      <c r="I6275">
        <v>528.1875</v>
      </c>
      <c r="J6275" s="3">
        <f t="shared" ref="J6275:J6338" si="98">(H6275/86400000)+25569+(7/24)</f>
        <v>43746.984617743052</v>
      </c>
    </row>
    <row r="6276" spans="1:10" x14ac:dyDescent="0.25">
      <c r="A6276" s="1" t="s">
        <v>6275</v>
      </c>
      <c r="B6276">
        <v>400</v>
      </c>
      <c r="C6276">
        <v>20.478950000000001</v>
      </c>
      <c r="D6276">
        <v>65</v>
      </c>
      <c r="E6276">
        <v>0</v>
      </c>
      <c r="F6276">
        <v>0</v>
      </c>
      <c r="G6276">
        <v>9</v>
      </c>
      <c r="H6276" t="s">
        <v>13735</v>
      </c>
      <c r="I6276">
        <v>528.1875</v>
      </c>
      <c r="J6276" s="3">
        <f t="shared" si="98"/>
        <v>43746.984700972222</v>
      </c>
    </row>
    <row r="6277" spans="1:10" x14ac:dyDescent="0.25">
      <c r="A6277" s="1" t="s">
        <v>6276</v>
      </c>
      <c r="B6277">
        <v>396.875</v>
      </c>
      <c r="C6277">
        <v>20.478950000000001</v>
      </c>
      <c r="D6277">
        <v>67</v>
      </c>
      <c r="E6277">
        <v>0</v>
      </c>
      <c r="F6277">
        <v>0</v>
      </c>
      <c r="G6277">
        <v>5</v>
      </c>
      <c r="H6277" t="s">
        <v>13736</v>
      </c>
      <c r="I6277">
        <v>527.4375</v>
      </c>
      <c r="J6277" s="3">
        <f t="shared" si="98"/>
        <v>43746.984772835647</v>
      </c>
    </row>
    <row r="6278" spans="1:10" x14ac:dyDescent="0.25">
      <c r="A6278" s="1" t="s">
        <v>6277</v>
      </c>
      <c r="B6278">
        <v>396.875</v>
      </c>
      <c r="C6278">
        <v>20.478950000000001</v>
      </c>
      <c r="D6278">
        <v>67</v>
      </c>
      <c r="E6278">
        <v>0</v>
      </c>
      <c r="F6278">
        <v>0</v>
      </c>
      <c r="G6278">
        <v>7</v>
      </c>
      <c r="H6278" t="s">
        <v>13737</v>
      </c>
      <c r="I6278">
        <v>527.4375</v>
      </c>
      <c r="J6278" s="3">
        <f t="shared" si="98"/>
        <v>43746.984844375002</v>
      </c>
    </row>
    <row r="6279" spans="1:10" x14ac:dyDescent="0.25">
      <c r="A6279" s="1" t="s">
        <v>6278</v>
      </c>
      <c r="B6279">
        <v>396.875</v>
      </c>
      <c r="C6279">
        <v>20.478950000000001</v>
      </c>
      <c r="D6279">
        <v>63</v>
      </c>
      <c r="E6279">
        <v>0</v>
      </c>
      <c r="F6279">
        <v>0</v>
      </c>
      <c r="G6279">
        <v>4</v>
      </c>
      <c r="H6279" t="s">
        <v>13738</v>
      </c>
      <c r="I6279">
        <v>527.4375</v>
      </c>
      <c r="J6279" s="3">
        <f t="shared" si="98"/>
        <v>43746.98491579861</v>
      </c>
    </row>
    <row r="6280" spans="1:10" x14ac:dyDescent="0.25">
      <c r="A6280" s="1" t="s">
        <v>6279</v>
      </c>
      <c r="B6280">
        <v>396.875</v>
      </c>
      <c r="C6280">
        <v>20.478950000000001</v>
      </c>
      <c r="D6280">
        <v>63</v>
      </c>
      <c r="E6280">
        <v>0</v>
      </c>
      <c r="F6280">
        <v>0</v>
      </c>
      <c r="G6280">
        <v>2</v>
      </c>
      <c r="H6280" t="s">
        <v>13739</v>
      </c>
      <c r="I6280">
        <v>527.4375</v>
      </c>
      <c r="J6280" s="3">
        <f t="shared" si="98"/>
        <v>43746.984987418975</v>
      </c>
    </row>
    <row r="6281" spans="1:10" x14ac:dyDescent="0.25">
      <c r="A6281" s="1" t="s">
        <v>6280</v>
      </c>
      <c r="B6281">
        <v>396.875</v>
      </c>
      <c r="C6281">
        <v>20.478950000000001</v>
      </c>
      <c r="D6281">
        <v>65</v>
      </c>
      <c r="E6281">
        <v>0</v>
      </c>
      <c r="F6281">
        <v>0</v>
      </c>
      <c r="G6281">
        <v>5</v>
      </c>
      <c r="H6281" t="s">
        <v>13740</v>
      </c>
      <c r="I6281">
        <v>527.4375</v>
      </c>
      <c r="J6281" s="3">
        <f t="shared" si="98"/>
        <v>43746.985081481478</v>
      </c>
    </row>
    <row r="6282" spans="1:10" x14ac:dyDescent="0.25">
      <c r="A6282" s="1" t="s">
        <v>6281</v>
      </c>
      <c r="B6282">
        <v>396.875</v>
      </c>
      <c r="C6282">
        <v>20.531590000000001</v>
      </c>
      <c r="D6282">
        <v>66</v>
      </c>
      <c r="E6282">
        <v>0</v>
      </c>
      <c r="F6282">
        <v>0</v>
      </c>
      <c r="G6282">
        <v>3</v>
      </c>
      <c r="H6282" t="s">
        <v>13741</v>
      </c>
      <c r="I6282">
        <v>527.4375</v>
      </c>
      <c r="J6282" s="3">
        <f t="shared" si="98"/>
        <v>43746.985154456015</v>
      </c>
    </row>
    <row r="6283" spans="1:10" x14ac:dyDescent="0.25">
      <c r="A6283" s="1" t="s">
        <v>6282</v>
      </c>
      <c r="B6283">
        <v>396.875</v>
      </c>
      <c r="C6283">
        <v>20.478950000000001</v>
      </c>
      <c r="D6283">
        <v>66</v>
      </c>
      <c r="E6283">
        <v>0</v>
      </c>
      <c r="F6283">
        <v>0</v>
      </c>
      <c r="G6283">
        <v>4</v>
      </c>
      <c r="H6283" t="s">
        <v>13742</v>
      </c>
      <c r="I6283">
        <v>527.4375</v>
      </c>
      <c r="J6283" s="3">
        <f t="shared" si="98"/>
        <v>43746.985226087963</v>
      </c>
    </row>
    <row r="6284" spans="1:10" x14ac:dyDescent="0.25">
      <c r="A6284" s="1" t="s">
        <v>6283</v>
      </c>
      <c r="B6284">
        <v>396.875</v>
      </c>
      <c r="C6284">
        <v>20.531590000000001</v>
      </c>
      <c r="D6284">
        <v>66</v>
      </c>
      <c r="E6284">
        <v>0</v>
      </c>
      <c r="F6284">
        <v>0</v>
      </c>
      <c r="G6284">
        <v>2</v>
      </c>
      <c r="H6284" t="s">
        <v>13743</v>
      </c>
      <c r="I6284">
        <v>527.4375</v>
      </c>
      <c r="J6284" s="3">
        <f t="shared" si="98"/>
        <v>43746.985297268511</v>
      </c>
    </row>
    <row r="6285" spans="1:10" x14ac:dyDescent="0.25">
      <c r="A6285" s="1" t="s">
        <v>6284</v>
      </c>
      <c r="B6285">
        <v>396.875</v>
      </c>
      <c r="C6285">
        <v>20.478950000000001</v>
      </c>
      <c r="D6285">
        <v>66</v>
      </c>
      <c r="E6285">
        <v>0</v>
      </c>
      <c r="F6285">
        <v>0</v>
      </c>
      <c r="G6285">
        <v>7</v>
      </c>
      <c r="H6285" t="s">
        <v>13744</v>
      </c>
      <c r="I6285">
        <v>527.4375</v>
      </c>
      <c r="J6285" s="3">
        <f t="shared" si="98"/>
        <v>43746.985369131937</v>
      </c>
    </row>
    <row r="6286" spans="1:10" x14ac:dyDescent="0.25">
      <c r="A6286" s="1" t="s">
        <v>6285</v>
      </c>
      <c r="B6286">
        <v>396.875</v>
      </c>
      <c r="C6286">
        <v>20.531590000000001</v>
      </c>
      <c r="D6286">
        <v>67</v>
      </c>
      <c r="E6286">
        <v>0</v>
      </c>
      <c r="F6286">
        <v>0</v>
      </c>
      <c r="G6286">
        <v>9</v>
      </c>
      <c r="H6286" t="s">
        <v>13745</v>
      </c>
      <c r="I6286">
        <v>527.4375</v>
      </c>
      <c r="J6286" s="3">
        <f t="shared" si="98"/>
        <v>43746.985440775461</v>
      </c>
    </row>
    <row r="6287" spans="1:10" x14ac:dyDescent="0.25">
      <c r="A6287" s="1" t="s">
        <v>6286</v>
      </c>
      <c r="B6287">
        <v>400</v>
      </c>
      <c r="C6287">
        <v>20.478950000000001</v>
      </c>
      <c r="D6287">
        <v>67</v>
      </c>
      <c r="E6287">
        <v>0</v>
      </c>
      <c r="F6287">
        <v>0</v>
      </c>
      <c r="G6287">
        <v>0</v>
      </c>
      <c r="H6287" t="s">
        <v>13746</v>
      </c>
      <c r="I6287">
        <v>528.375</v>
      </c>
      <c r="J6287" s="3">
        <f t="shared" si="98"/>
        <v>43746.985512071762</v>
      </c>
    </row>
    <row r="6288" spans="1:10" x14ac:dyDescent="0.25">
      <c r="A6288" s="1" t="s">
        <v>6287</v>
      </c>
      <c r="B6288">
        <v>400</v>
      </c>
      <c r="C6288">
        <v>20.531590000000001</v>
      </c>
      <c r="D6288">
        <v>66</v>
      </c>
      <c r="E6288">
        <v>0</v>
      </c>
      <c r="F6288">
        <v>0</v>
      </c>
      <c r="G6288">
        <v>0</v>
      </c>
      <c r="H6288" t="s">
        <v>13747</v>
      </c>
      <c r="I6288">
        <v>528.1875</v>
      </c>
      <c r="J6288" s="3">
        <f t="shared" si="98"/>
        <v>43746.985595868049</v>
      </c>
    </row>
    <row r="6289" spans="1:10" x14ac:dyDescent="0.25">
      <c r="A6289" s="1" t="s">
        <v>6288</v>
      </c>
      <c r="B6289">
        <v>400</v>
      </c>
      <c r="C6289">
        <v>20.478950000000001</v>
      </c>
      <c r="D6289">
        <v>65</v>
      </c>
      <c r="E6289">
        <v>0</v>
      </c>
      <c r="F6289">
        <v>0</v>
      </c>
      <c r="G6289">
        <v>9</v>
      </c>
      <c r="H6289" t="s">
        <v>13748</v>
      </c>
      <c r="I6289">
        <v>528.1875</v>
      </c>
      <c r="J6289" s="3">
        <f t="shared" si="98"/>
        <v>43746.985679444442</v>
      </c>
    </row>
    <row r="6290" spans="1:10" x14ac:dyDescent="0.25">
      <c r="A6290" s="1" t="s">
        <v>6289</v>
      </c>
      <c r="B6290">
        <v>400</v>
      </c>
      <c r="C6290">
        <v>20.478950000000001</v>
      </c>
      <c r="D6290">
        <v>66</v>
      </c>
      <c r="E6290">
        <v>0</v>
      </c>
      <c r="F6290">
        <v>0</v>
      </c>
      <c r="G6290">
        <v>3</v>
      </c>
      <c r="H6290" t="s">
        <v>13749</v>
      </c>
      <c r="I6290">
        <v>528.375</v>
      </c>
      <c r="J6290" s="3">
        <f t="shared" si="98"/>
        <v>43746.985750856482</v>
      </c>
    </row>
    <row r="6291" spans="1:10" x14ac:dyDescent="0.25">
      <c r="A6291" s="1" t="s">
        <v>6290</v>
      </c>
      <c r="B6291">
        <v>421.875</v>
      </c>
      <c r="C6291">
        <v>20.531590000000001</v>
      </c>
      <c r="D6291">
        <v>66</v>
      </c>
      <c r="E6291">
        <v>0</v>
      </c>
      <c r="F6291">
        <v>0</v>
      </c>
      <c r="G6291">
        <v>9</v>
      </c>
      <c r="H6291" t="s">
        <v>13750</v>
      </c>
      <c r="I6291">
        <v>535.6875</v>
      </c>
      <c r="J6291" s="3">
        <f t="shared" si="98"/>
        <v>43746.985834293977</v>
      </c>
    </row>
    <row r="6292" spans="1:10" x14ac:dyDescent="0.25">
      <c r="A6292" s="1" t="s">
        <v>6291</v>
      </c>
      <c r="B6292">
        <v>396.875</v>
      </c>
      <c r="C6292">
        <v>20.531590000000001</v>
      </c>
      <c r="D6292">
        <v>66</v>
      </c>
      <c r="E6292">
        <v>0</v>
      </c>
      <c r="F6292">
        <v>0</v>
      </c>
      <c r="G6292">
        <v>11</v>
      </c>
      <c r="H6292" t="s">
        <v>13751</v>
      </c>
      <c r="I6292">
        <v>527.4375</v>
      </c>
      <c r="J6292" s="3">
        <f t="shared" si="98"/>
        <v>43746.985905937494</v>
      </c>
    </row>
    <row r="6293" spans="1:10" x14ac:dyDescent="0.25">
      <c r="A6293" s="1" t="s">
        <v>6292</v>
      </c>
      <c r="B6293">
        <v>396.875</v>
      </c>
      <c r="C6293">
        <v>20.584240000000001</v>
      </c>
      <c r="D6293">
        <v>66</v>
      </c>
      <c r="E6293">
        <v>0</v>
      </c>
      <c r="F6293">
        <v>0</v>
      </c>
      <c r="G6293">
        <v>8</v>
      </c>
      <c r="H6293" t="s">
        <v>13752</v>
      </c>
      <c r="I6293">
        <v>527.4375</v>
      </c>
      <c r="J6293" s="3">
        <f t="shared" si="98"/>
        <v>43746.985989374996</v>
      </c>
    </row>
    <row r="6294" spans="1:10" x14ac:dyDescent="0.25">
      <c r="A6294" s="1" t="s">
        <v>6293</v>
      </c>
      <c r="B6294">
        <v>415.625</v>
      </c>
      <c r="C6294">
        <v>20.478950000000001</v>
      </c>
      <c r="D6294">
        <v>66</v>
      </c>
      <c r="E6294">
        <v>0</v>
      </c>
      <c r="F6294">
        <v>0</v>
      </c>
      <c r="G6294">
        <v>9</v>
      </c>
      <c r="H6294" t="s">
        <v>13753</v>
      </c>
      <c r="I6294">
        <v>533.0625</v>
      </c>
      <c r="J6294" s="3">
        <f t="shared" si="98"/>
        <v>43746.98606116898</v>
      </c>
    </row>
    <row r="6295" spans="1:10" x14ac:dyDescent="0.25">
      <c r="A6295" s="1" t="s">
        <v>6294</v>
      </c>
      <c r="B6295">
        <v>396.875</v>
      </c>
      <c r="C6295">
        <v>20.531590000000001</v>
      </c>
      <c r="D6295">
        <v>66</v>
      </c>
      <c r="E6295">
        <v>0</v>
      </c>
      <c r="F6295">
        <v>0</v>
      </c>
      <c r="G6295">
        <v>2</v>
      </c>
      <c r="H6295" t="s">
        <v>13754</v>
      </c>
      <c r="I6295">
        <v>527.4375</v>
      </c>
      <c r="J6295" s="3">
        <f t="shared" si="98"/>
        <v>43746.986132442129</v>
      </c>
    </row>
    <row r="6296" spans="1:10" x14ac:dyDescent="0.25">
      <c r="A6296" s="1" t="s">
        <v>6295</v>
      </c>
      <c r="B6296">
        <v>396.875</v>
      </c>
      <c r="C6296">
        <v>20.478950000000001</v>
      </c>
      <c r="D6296">
        <v>67</v>
      </c>
      <c r="E6296">
        <v>0</v>
      </c>
      <c r="F6296">
        <v>0</v>
      </c>
      <c r="G6296">
        <v>8</v>
      </c>
      <c r="H6296" t="s">
        <v>13755</v>
      </c>
      <c r="I6296">
        <v>527.4375</v>
      </c>
      <c r="J6296" s="3">
        <f t="shared" si="98"/>
        <v>43746.986215798614</v>
      </c>
    </row>
    <row r="6297" spans="1:10" x14ac:dyDescent="0.25">
      <c r="A6297" s="1" t="s">
        <v>6296</v>
      </c>
      <c r="B6297">
        <v>396.875</v>
      </c>
      <c r="C6297">
        <v>20.478950000000001</v>
      </c>
      <c r="D6297">
        <v>66</v>
      </c>
      <c r="E6297">
        <v>0</v>
      </c>
      <c r="F6297">
        <v>0</v>
      </c>
      <c r="G6297">
        <v>7</v>
      </c>
      <c r="H6297" t="s">
        <v>13756</v>
      </c>
      <c r="I6297">
        <v>527.4375</v>
      </c>
      <c r="J6297" s="3">
        <f t="shared" si="98"/>
        <v>43746.986287546293</v>
      </c>
    </row>
    <row r="6298" spans="1:10" x14ac:dyDescent="0.25">
      <c r="A6298" s="1" t="s">
        <v>6297</v>
      </c>
      <c r="B6298">
        <v>396.875</v>
      </c>
      <c r="C6298">
        <v>20.531590000000001</v>
      </c>
      <c r="D6298">
        <v>65</v>
      </c>
      <c r="E6298">
        <v>0</v>
      </c>
      <c r="F6298">
        <v>0</v>
      </c>
      <c r="G6298">
        <v>7</v>
      </c>
      <c r="H6298" t="s">
        <v>13757</v>
      </c>
      <c r="I6298">
        <v>527.4375</v>
      </c>
      <c r="J6298" s="3">
        <f t="shared" si="98"/>
        <v>43746.986386400466</v>
      </c>
    </row>
    <row r="6299" spans="1:10" x14ac:dyDescent="0.25">
      <c r="A6299" s="1" t="s">
        <v>6298</v>
      </c>
      <c r="B6299">
        <v>396.875</v>
      </c>
      <c r="C6299">
        <v>20.531590000000001</v>
      </c>
      <c r="D6299">
        <v>65</v>
      </c>
      <c r="E6299">
        <v>0</v>
      </c>
      <c r="F6299">
        <v>0</v>
      </c>
      <c r="G6299">
        <v>12</v>
      </c>
      <c r="H6299" t="s">
        <v>13758</v>
      </c>
      <c r="I6299">
        <v>527.4375</v>
      </c>
      <c r="J6299" s="3">
        <f t="shared" si="98"/>
        <v>43746.986469317126</v>
      </c>
    </row>
    <row r="6300" spans="1:10" x14ac:dyDescent="0.25">
      <c r="A6300" s="1" t="s">
        <v>6299</v>
      </c>
      <c r="B6300">
        <v>396.875</v>
      </c>
      <c r="C6300">
        <v>20.531590000000001</v>
      </c>
      <c r="D6300">
        <v>65</v>
      </c>
      <c r="E6300">
        <v>0</v>
      </c>
      <c r="F6300">
        <v>0</v>
      </c>
      <c r="G6300">
        <v>7</v>
      </c>
      <c r="H6300" t="s">
        <v>13759</v>
      </c>
      <c r="I6300">
        <v>527.4375</v>
      </c>
      <c r="J6300" s="3">
        <f t="shared" si="98"/>
        <v>43746.986549918984</v>
      </c>
    </row>
    <row r="6301" spans="1:10" x14ac:dyDescent="0.25">
      <c r="A6301" s="1" t="s">
        <v>6300</v>
      </c>
      <c r="B6301">
        <v>396.875</v>
      </c>
      <c r="C6301">
        <v>20.584240000000001</v>
      </c>
      <c r="D6301">
        <v>66</v>
      </c>
      <c r="E6301">
        <v>0</v>
      </c>
      <c r="F6301">
        <v>0</v>
      </c>
      <c r="G6301">
        <v>2</v>
      </c>
      <c r="H6301" t="s">
        <v>13760</v>
      </c>
      <c r="I6301">
        <v>527.4375</v>
      </c>
      <c r="J6301" s="3">
        <f t="shared" si="98"/>
        <v>43746.986633356479</v>
      </c>
    </row>
    <row r="6302" spans="1:10" x14ac:dyDescent="0.25">
      <c r="A6302" s="1" t="s">
        <v>6301</v>
      </c>
      <c r="B6302">
        <v>396.875</v>
      </c>
      <c r="C6302">
        <v>20.478950000000001</v>
      </c>
      <c r="D6302">
        <v>67</v>
      </c>
      <c r="E6302">
        <v>0</v>
      </c>
      <c r="F6302">
        <v>0</v>
      </c>
      <c r="G6302">
        <v>3</v>
      </c>
      <c r="H6302" t="s">
        <v>13761</v>
      </c>
      <c r="I6302">
        <v>527.4375</v>
      </c>
      <c r="J6302" s="3">
        <f t="shared" si="98"/>
        <v>43746.986716932872</v>
      </c>
    </row>
    <row r="6303" spans="1:10" x14ac:dyDescent="0.25">
      <c r="A6303" s="1" t="s">
        <v>6302</v>
      </c>
      <c r="B6303">
        <v>393.75</v>
      </c>
      <c r="C6303">
        <v>20.478950000000001</v>
      </c>
      <c r="D6303">
        <v>66</v>
      </c>
      <c r="E6303">
        <v>0</v>
      </c>
      <c r="F6303">
        <v>0</v>
      </c>
      <c r="G6303">
        <v>8</v>
      </c>
      <c r="H6303" t="s">
        <v>13762</v>
      </c>
      <c r="I6303">
        <v>526.6875</v>
      </c>
      <c r="J6303" s="3">
        <f t="shared" si="98"/>
        <v>43746.986800486113</v>
      </c>
    </row>
    <row r="6304" spans="1:10" x14ac:dyDescent="0.25">
      <c r="A6304" s="1" t="s">
        <v>6303</v>
      </c>
      <c r="B6304">
        <v>415.625</v>
      </c>
      <c r="C6304">
        <v>20.531590000000001</v>
      </c>
      <c r="D6304">
        <v>66</v>
      </c>
      <c r="E6304">
        <v>0</v>
      </c>
      <c r="F6304">
        <v>0</v>
      </c>
      <c r="G6304">
        <v>10</v>
      </c>
      <c r="H6304" t="s">
        <v>13763</v>
      </c>
      <c r="I6304">
        <v>533.625</v>
      </c>
      <c r="J6304" s="3">
        <f t="shared" si="98"/>
        <v>43746.986872152775</v>
      </c>
    </row>
    <row r="6305" spans="1:10" x14ac:dyDescent="0.25">
      <c r="A6305" s="1" t="s">
        <v>6304</v>
      </c>
      <c r="B6305">
        <v>396.875</v>
      </c>
      <c r="C6305">
        <v>20.584240000000001</v>
      </c>
      <c r="D6305">
        <v>66</v>
      </c>
      <c r="E6305">
        <v>0</v>
      </c>
      <c r="F6305">
        <v>0</v>
      </c>
      <c r="G6305">
        <v>0</v>
      </c>
      <c r="H6305" t="s">
        <v>13764</v>
      </c>
      <c r="I6305">
        <v>527.4375</v>
      </c>
      <c r="J6305" s="3">
        <f t="shared" si="98"/>
        <v>43746.986943541669</v>
      </c>
    </row>
    <row r="6306" spans="1:10" x14ac:dyDescent="0.25">
      <c r="A6306" s="1" t="s">
        <v>6305</v>
      </c>
      <c r="B6306">
        <v>396.875</v>
      </c>
      <c r="C6306">
        <v>20.531590000000001</v>
      </c>
      <c r="D6306">
        <v>66</v>
      </c>
      <c r="E6306">
        <v>0</v>
      </c>
      <c r="F6306">
        <v>0</v>
      </c>
      <c r="G6306">
        <v>6</v>
      </c>
      <c r="H6306" t="s">
        <v>13765</v>
      </c>
      <c r="I6306">
        <v>527.4375</v>
      </c>
      <c r="J6306" s="3">
        <f t="shared" si="98"/>
        <v>43746.98701517361</v>
      </c>
    </row>
    <row r="6307" spans="1:10" x14ac:dyDescent="0.25">
      <c r="A6307" s="1" t="s">
        <v>6306</v>
      </c>
      <c r="B6307">
        <v>396.875</v>
      </c>
      <c r="C6307">
        <v>20.531590000000001</v>
      </c>
      <c r="D6307">
        <v>67</v>
      </c>
      <c r="E6307">
        <v>0</v>
      </c>
      <c r="F6307">
        <v>0</v>
      </c>
      <c r="G6307">
        <v>9</v>
      </c>
      <c r="H6307" t="s">
        <v>13766</v>
      </c>
      <c r="I6307">
        <v>527.4375</v>
      </c>
      <c r="J6307" s="3">
        <f t="shared" si="98"/>
        <v>43746.987098645834</v>
      </c>
    </row>
    <row r="6308" spans="1:10" x14ac:dyDescent="0.25">
      <c r="A6308" s="1" t="s">
        <v>6307</v>
      </c>
      <c r="B6308">
        <v>396.875</v>
      </c>
      <c r="C6308">
        <v>20.531590000000001</v>
      </c>
      <c r="D6308">
        <v>68</v>
      </c>
      <c r="E6308">
        <v>0</v>
      </c>
      <c r="F6308">
        <v>0</v>
      </c>
      <c r="G6308">
        <v>7</v>
      </c>
      <c r="H6308" t="s">
        <v>13767</v>
      </c>
      <c r="I6308">
        <v>527.4375</v>
      </c>
      <c r="J6308" s="3">
        <f t="shared" si="98"/>
        <v>43746.987182094905</v>
      </c>
    </row>
    <row r="6309" spans="1:10" x14ac:dyDescent="0.25">
      <c r="A6309" s="1" t="s">
        <v>6308</v>
      </c>
      <c r="B6309">
        <v>396.875</v>
      </c>
      <c r="C6309">
        <v>20.478950000000001</v>
      </c>
      <c r="D6309">
        <v>68</v>
      </c>
      <c r="E6309">
        <v>0</v>
      </c>
      <c r="F6309">
        <v>0</v>
      </c>
      <c r="G6309">
        <v>2</v>
      </c>
      <c r="H6309" t="s">
        <v>13768</v>
      </c>
      <c r="I6309">
        <v>527.4375</v>
      </c>
      <c r="J6309" s="3">
        <f t="shared" si="98"/>
        <v>43746.987253611107</v>
      </c>
    </row>
    <row r="6310" spans="1:10" x14ac:dyDescent="0.25">
      <c r="A6310" s="1" t="s">
        <v>6309</v>
      </c>
      <c r="B6310">
        <v>396.875</v>
      </c>
      <c r="C6310">
        <v>20.478950000000001</v>
      </c>
      <c r="D6310">
        <v>67</v>
      </c>
      <c r="E6310">
        <v>0</v>
      </c>
      <c r="F6310">
        <v>0</v>
      </c>
      <c r="G6310">
        <v>9</v>
      </c>
      <c r="H6310" t="s">
        <v>13769</v>
      </c>
      <c r="I6310">
        <v>527.4375</v>
      </c>
      <c r="J6310" s="3">
        <f t="shared" si="98"/>
        <v>43746.987325254631</v>
      </c>
    </row>
    <row r="6311" spans="1:10" x14ac:dyDescent="0.25">
      <c r="A6311" s="1" t="s">
        <v>6310</v>
      </c>
      <c r="B6311">
        <v>415.625</v>
      </c>
      <c r="C6311">
        <v>20.531590000000001</v>
      </c>
      <c r="D6311">
        <v>67</v>
      </c>
      <c r="E6311">
        <v>0</v>
      </c>
      <c r="F6311">
        <v>0</v>
      </c>
      <c r="G6311">
        <v>8</v>
      </c>
      <c r="H6311" t="s">
        <v>13770</v>
      </c>
      <c r="I6311">
        <v>533.0625</v>
      </c>
      <c r="J6311" s="3">
        <f t="shared" si="98"/>
        <v>43746.987396689809</v>
      </c>
    </row>
    <row r="6312" spans="1:10" x14ac:dyDescent="0.25">
      <c r="A6312" s="1" t="s">
        <v>6311</v>
      </c>
      <c r="B6312">
        <v>396.875</v>
      </c>
      <c r="C6312">
        <v>20.478950000000001</v>
      </c>
      <c r="D6312">
        <v>67</v>
      </c>
      <c r="E6312">
        <v>0</v>
      </c>
      <c r="F6312">
        <v>0</v>
      </c>
      <c r="G6312">
        <v>7</v>
      </c>
      <c r="H6312" t="s">
        <v>13771</v>
      </c>
      <c r="I6312">
        <v>527.4375</v>
      </c>
      <c r="J6312" s="3">
        <f t="shared" si="98"/>
        <v>43746.987468541665</v>
      </c>
    </row>
    <row r="6313" spans="1:10" x14ac:dyDescent="0.25">
      <c r="A6313" s="1" t="s">
        <v>6312</v>
      </c>
      <c r="B6313">
        <v>396.875</v>
      </c>
      <c r="C6313">
        <v>20.478950000000001</v>
      </c>
      <c r="D6313">
        <v>67</v>
      </c>
      <c r="E6313">
        <v>0</v>
      </c>
      <c r="F6313">
        <v>0</v>
      </c>
      <c r="G6313">
        <v>8</v>
      </c>
      <c r="H6313" t="s">
        <v>13772</v>
      </c>
      <c r="I6313">
        <v>527.4375</v>
      </c>
      <c r="J6313" s="3">
        <f t="shared" si="98"/>
        <v>43746.987539849535</v>
      </c>
    </row>
    <row r="6314" spans="1:10" x14ac:dyDescent="0.25">
      <c r="A6314" s="1" t="s">
        <v>6313</v>
      </c>
      <c r="B6314">
        <v>396.875</v>
      </c>
      <c r="C6314">
        <v>20.478950000000001</v>
      </c>
      <c r="D6314">
        <v>66</v>
      </c>
      <c r="E6314">
        <v>0</v>
      </c>
      <c r="F6314">
        <v>0</v>
      </c>
      <c r="G6314">
        <v>8</v>
      </c>
      <c r="H6314" t="s">
        <v>13773</v>
      </c>
      <c r="I6314">
        <v>527.4375</v>
      </c>
      <c r="J6314" s="3">
        <f t="shared" si="98"/>
        <v>43746.987623194444</v>
      </c>
    </row>
    <row r="6315" spans="1:10" x14ac:dyDescent="0.25">
      <c r="A6315" s="1" t="s">
        <v>6314</v>
      </c>
      <c r="B6315">
        <v>396.875</v>
      </c>
      <c r="C6315">
        <v>20.478950000000001</v>
      </c>
      <c r="D6315">
        <v>68</v>
      </c>
      <c r="E6315">
        <v>0</v>
      </c>
      <c r="F6315">
        <v>0</v>
      </c>
      <c r="G6315">
        <v>2</v>
      </c>
      <c r="H6315" t="s">
        <v>13774</v>
      </c>
      <c r="I6315">
        <v>527.4375</v>
      </c>
      <c r="J6315" s="3">
        <f t="shared" si="98"/>
        <v>43746.987694930554</v>
      </c>
    </row>
    <row r="6316" spans="1:10" x14ac:dyDescent="0.25">
      <c r="A6316" s="1" t="s">
        <v>6315</v>
      </c>
      <c r="B6316">
        <v>396.875</v>
      </c>
      <c r="C6316">
        <v>20.531590000000001</v>
      </c>
      <c r="D6316">
        <v>68</v>
      </c>
      <c r="E6316">
        <v>0</v>
      </c>
      <c r="F6316">
        <v>0</v>
      </c>
      <c r="G6316">
        <v>4</v>
      </c>
      <c r="H6316" t="s">
        <v>13775</v>
      </c>
      <c r="I6316">
        <v>527.4375</v>
      </c>
      <c r="J6316" s="3">
        <f t="shared" si="98"/>
        <v>43746.987766261569</v>
      </c>
    </row>
    <row r="6317" spans="1:10" x14ac:dyDescent="0.25">
      <c r="A6317" s="1" t="s">
        <v>6316</v>
      </c>
      <c r="B6317">
        <v>396.875</v>
      </c>
      <c r="C6317">
        <v>20.478950000000001</v>
      </c>
      <c r="D6317">
        <v>67</v>
      </c>
      <c r="E6317">
        <v>0</v>
      </c>
      <c r="F6317">
        <v>0</v>
      </c>
      <c r="G6317">
        <v>0</v>
      </c>
      <c r="H6317" t="s">
        <v>13776</v>
      </c>
      <c r="I6317">
        <v>527.625</v>
      </c>
      <c r="J6317" s="3">
        <f t="shared" si="98"/>
        <v>43746.987837986111</v>
      </c>
    </row>
    <row r="6318" spans="1:10" x14ac:dyDescent="0.25">
      <c r="A6318" s="1" t="s">
        <v>6317</v>
      </c>
      <c r="B6318">
        <v>396.875</v>
      </c>
      <c r="C6318">
        <v>20.531590000000001</v>
      </c>
      <c r="D6318">
        <v>67</v>
      </c>
      <c r="E6318">
        <v>0</v>
      </c>
      <c r="F6318">
        <v>0</v>
      </c>
      <c r="G6318">
        <v>0</v>
      </c>
      <c r="H6318" t="s">
        <v>13777</v>
      </c>
      <c r="I6318">
        <v>527.4375</v>
      </c>
      <c r="J6318" s="3">
        <f t="shared" si="98"/>
        <v>43746.987909641197</v>
      </c>
    </row>
    <row r="6319" spans="1:10" x14ac:dyDescent="0.25">
      <c r="A6319" s="1" t="s">
        <v>6318</v>
      </c>
      <c r="B6319">
        <v>396.875</v>
      </c>
      <c r="C6319">
        <v>20.478950000000001</v>
      </c>
      <c r="D6319">
        <v>67</v>
      </c>
      <c r="E6319">
        <v>0</v>
      </c>
      <c r="F6319">
        <v>0</v>
      </c>
      <c r="G6319">
        <v>10</v>
      </c>
      <c r="H6319" t="s">
        <v>13778</v>
      </c>
      <c r="I6319">
        <v>527.4375</v>
      </c>
      <c r="J6319" s="3">
        <f t="shared" si="98"/>
        <v>43746.987980949074</v>
      </c>
    </row>
    <row r="6320" spans="1:10" x14ac:dyDescent="0.25">
      <c r="A6320" s="1" t="s">
        <v>6319</v>
      </c>
      <c r="B6320">
        <v>396.875</v>
      </c>
      <c r="C6320">
        <v>20.531590000000001</v>
      </c>
      <c r="D6320">
        <v>67</v>
      </c>
      <c r="E6320">
        <v>0</v>
      </c>
      <c r="F6320">
        <v>0</v>
      </c>
      <c r="G6320">
        <v>1</v>
      </c>
      <c r="H6320" t="s">
        <v>13779</v>
      </c>
      <c r="I6320">
        <v>527.4375</v>
      </c>
      <c r="J6320" s="3">
        <f t="shared" si="98"/>
        <v>43746.9880528125</v>
      </c>
    </row>
    <row r="6321" spans="1:10" x14ac:dyDescent="0.25">
      <c r="A6321" s="1" t="s">
        <v>6320</v>
      </c>
      <c r="B6321">
        <v>396.875</v>
      </c>
      <c r="C6321">
        <v>20.478950000000001</v>
      </c>
      <c r="D6321">
        <v>67</v>
      </c>
      <c r="E6321">
        <v>0</v>
      </c>
      <c r="F6321">
        <v>0</v>
      </c>
      <c r="G6321">
        <v>3</v>
      </c>
      <c r="H6321" t="s">
        <v>13780</v>
      </c>
      <c r="I6321">
        <v>527.4375</v>
      </c>
      <c r="J6321" s="3">
        <f t="shared" si="98"/>
        <v>43746.988124212956</v>
      </c>
    </row>
    <row r="6322" spans="1:10" x14ac:dyDescent="0.25">
      <c r="A6322" s="1" t="s">
        <v>6321</v>
      </c>
      <c r="B6322">
        <v>396.875</v>
      </c>
      <c r="C6322">
        <v>20.478950000000001</v>
      </c>
      <c r="D6322">
        <v>67</v>
      </c>
      <c r="E6322">
        <v>0</v>
      </c>
      <c r="F6322">
        <v>0</v>
      </c>
      <c r="G6322">
        <v>0</v>
      </c>
      <c r="H6322" t="s">
        <v>13781</v>
      </c>
      <c r="I6322">
        <v>527.4375</v>
      </c>
      <c r="J6322" s="3">
        <f t="shared" si="98"/>
        <v>43746.988198715277</v>
      </c>
    </row>
    <row r="6323" spans="1:10" x14ac:dyDescent="0.25">
      <c r="A6323" s="1" t="s">
        <v>6322</v>
      </c>
      <c r="B6323">
        <v>396.875</v>
      </c>
      <c r="C6323">
        <v>20.531590000000001</v>
      </c>
      <c r="D6323">
        <v>66</v>
      </c>
      <c r="E6323">
        <v>0</v>
      </c>
      <c r="F6323">
        <v>0</v>
      </c>
      <c r="G6323">
        <v>0</v>
      </c>
      <c r="H6323" t="s">
        <v>13782</v>
      </c>
      <c r="I6323">
        <v>527.4375</v>
      </c>
      <c r="J6323" s="3">
        <f t="shared" si="98"/>
        <v>43746.988279421297</v>
      </c>
    </row>
    <row r="6324" spans="1:10" x14ac:dyDescent="0.25">
      <c r="A6324" s="1" t="s">
        <v>6323</v>
      </c>
      <c r="B6324">
        <v>396.875</v>
      </c>
      <c r="C6324">
        <v>20.478950000000001</v>
      </c>
      <c r="D6324">
        <v>64</v>
      </c>
      <c r="E6324">
        <v>0</v>
      </c>
      <c r="F6324">
        <v>0</v>
      </c>
      <c r="G6324">
        <v>0</v>
      </c>
      <c r="H6324" t="s">
        <v>13783</v>
      </c>
      <c r="I6324">
        <v>527.4375</v>
      </c>
      <c r="J6324" s="3">
        <f t="shared" si="98"/>
        <v>43746.988350856474</v>
      </c>
    </row>
    <row r="6325" spans="1:10" x14ac:dyDescent="0.25">
      <c r="A6325" s="1" t="s">
        <v>6324</v>
      </c>
      <c r="B6325">
        <v>396.875</v>
      </c>
      <c r="C6325">
        <v>20.478950000000001</v>
      </c>
      <c r="D6325">
        <v>64</v>
      </c>
      <c r="E6325">
        <v>0</v>
      </c>
      <c r="F6325">
        <v>0</v>
      </c>
      <c r="G6325">
        <v>8</v>
      </c>
      <c r="H6325" t="s">
        <v>13784</v>
      </c>
      <c r="I6325">
        <v>527.625</v>
      </c>
      <c r="J6325" s="3">
        <f t="shared" si="98"/>
        <v>43746.988434282401</v>
      </c>
    </row>
    <row r="6326" spans="1:10" x14ac:dyDescent="0.25">
      <c r="A6326" s="1" t="s">
        <v>6325</v>
      </c>
      <c r="B6326">
        <v>412.5</v>
      </c>
      <c r="C6326">
        <v>20.531590000000001</v>
      </c>
      <c r="D6326">
        <v>64</v>
      </c>
      <c r="E6326">
        <v>0</v>
      </c>
      <c r="F6326">
        <v>0</v>
      </c>
      <c r="G6326">
        <v>0</v>
      </c>
      <c r="H6326" t="s">
        <v>13785</v>
      </c>
      <c r="I6326">
        <v>532.875</v>
      </c>
      <c r="J6326" s="3">
        <f t="shared" si="98"/>
        <v>43746.988505937501</v>
      </c>
    </row>
    <row r="6327" spans="1:10" x14ac:dyDescent="0.25">
      <c r="A6327" s="1" t="s">
        <v>6326</v>
      </c>
      <c r="B6327">
        <v>396.875</v>
      </c>
      <c r="C6327">
        <v>20.531590000000001</v>
      </c>
      <c r="D6327">
        <v>64</v>
      </c>
      <c r="E6327">
        <v>0</v>
      </c>
      <c r="F6327">
        <v>0</v>
      </c>
      <c r="G6327">
        <v>5</v>
      </c>
      <c r="H6327" t="s">
        <v>13786</v>
      </c>
      <c r="I6327">
        <v>527.4375</v>
      </c>
      <c r="J6327" s="3">
        <f t="shared" si="98"/>
        <v>43746.988577349533</v>
      </c>
    </row>
    <row r="6328" spans="1:10" x14ac:dyDescent="0.25">
      <c r="A6328" s="1" t="s">
        <v>6327</v>
      </c>
      <c r="B6328">
        <v>393.75</v>
      </c>
      <c r="C6328">
        <v>20.531590000000001</v>
      </c>
      <c r="D6328">
        <v>65</v>
      </c>
      <c r="E6328">
        <v>0</v>
      </c>
      <c r="F6328">
        <v>0</v>
      </c>
      <c r="G6328">
        <v>3</v>
      </c>
      <c r="H6328" t="s">
        <v>13787</v>
      </c>
      <c r="I6328">
        <v>526.6875</v>
      </c>
      <c r="J6328" s="3">
        <f t="shared" si="98"/>
        <v>43746.988649108789</v>
      </c>
    </row>
    <row r="6329" spans="1:10" x14ac:dyDescent="0.25">
      <c r="A6329" s="1" t="s">
        <v>6328</v>
      </c>
      <c r="B6329">
        <v>396.875</v>
      </c>
      <c r="C6329">
        <v>20.478950000000001</v>
      </c>
      <c r="D6329">
        <v>65</v>
      </c>
      <c r="E6329">
        <v>0</v>
      </c>
      <c r="F6329">
        <v>0</v>
      </c>
      <c r="G6329">
        <v>0</v>
      </c>
      <c r="H6329" t="s">
        <v>13788</v>
      </c>
      <c r="I6329">
        <v>527.4375</v>
      </c>
      <c r="J6329" s="3">
        <f t="shared" si="98"/>
        <v>43746.988732164355</v>
      </c>
    </row>
    <row r="6330" spans="1:10" x14ac:dyDescent="0.25">
      <c r="A6330" s="1" t="s">
        <v>6329</v>
      </c>
      <c r="B6330">
        <v>396.875</v>
      </c>
      <c r="C6330">
        <v>20.478950000000001</v>
      </c>
      <c r="D6330">
        <v>65</v>
      </c>
      <c r="E6330">
        <v>0</v>
      </c>
      <c r="F6330">
        <v>0</v>
      </c>
      <c r="G6330">
        <v>1</v>
      </c>
      <c r="H6330" t="s">
        <v>13789</v>
      </c>
      <c r="I6330">
        <v>527.4375</v>
      </c>
      <c r="J6330" s="3">
        <f t="shared" si="98"/>
        <v>43746.988804085646</v>
      </c>
    </row>
    <row r="6331" spans="1:10" x14ac:dyDescent="0.25">
      <c r="A6331" s="1" t="s">
        <v>6330</v>
      </c>
      <c r="B6331">
        <v>393.75</v>
      </c>
      <c r="C6331">
        <v>20.531590000000001</v>
      </c>
      <c r="D6331">
        <v>65</v>
      </c>
      <c r="E6331">
        <v>0</v>
      </c>
      <c r="F6331">
        <v>0</v>
      </c>
      <c r="G6331">
        <v>10</v>
      </c>
      <c r="H6331" t="s">
        <v>13790</v>
      </c>
      <c r="I6331">
        <v>526.6875</v>
      </c>
      <c r="J6331" s="3">
        <f t="shared" si="98"/>
        <v>43746.988875844901</v>
      </c>
    </row>
    <row r="6332" spans="1:10" x14ac:dyDescent="0.25">
      <c r="A6332" s="1" t="s">
        <v>6331</v>
      </c>
      <c r="B6332">
        <v>396.875</v>
      </c>
      <c r="C6332">
        <v>20.478950000000001</v>
      </c>
      <c r="D6332">
        <v>65</v>
      </c>
      <c r="E6332">
        <v>0</v>
      </c>
      <c r="F6332">
        <v>0</v>
      </c>
      <c r="G6332">
        <v>3</v>
      </c>
      <c r="H6332" t="s">
        <v>13791</v>
      </c>
      <c r="I6332">
        <v>527.4375</v>
      </c>
      <c r="J6332" s="3">
        <f t="shared" si="98"/>
        <v>43746.988971087958</v>
      </c>
    </row>
    <row r="6333" spans="1:10" x14ac:dyDescent="0.25">
      <c r="A6333" s="1" t="s">
        <v>6332</v>
      </c>
      <c r="B6333">
        <v>396.875</v>
      </c>
      <c r="C6333">
        <v>20.531590000000001</v>
      </c>
      <c r="D6333">
        <v>66</v>
      </c>
      <c r="E6333">
        <v>0</v>
      </c>
      <c r="F6333">
        <v>0</v>
      </c>
      <c r="G6333">
        <v>5</v>
      </c>
      <c r="H6333" t="s">
        <v>13792</v>
      </c>
      <c r="I6333">
        <v>527.4375</v>
      </c>
      <c r="J6333" s="3">
        <f t="shared" si="98"/>
        <v>43746.989042638881</v>
      </c>
    </row>
    <row r="6334" spans="1:10" x14ac:dyDescent="0.25">
      <c r="A6334" s="1" t="s">
        <v>6333</v>
      </c>
      <c r="B6334">
        <v>396.875</v>
      </c>
      <c r="C6334">
        <v>20.531590000000001</v>
      </c>
      <c r="D6334">
        <v>66</v>
      </c>
      <c r="E6334">
        <v>0</v>
      </c>
      <c r="F6334">
        <v>0</v>
      </c>
      <c r="G6334">
        <v>0</v>
      </c>
      <c r="H6334" t="s">
        <v>13793</v>
      </c>
      <c r="I6334">
        <v>527.4375</v>
      </c>
      <c r="J6334" s="3">
        <f t="shared" si="98"/>
        <v>43746.989114155091</v>
      </c>
    </row>
    <row r="6335" spans="1:10" x14ac:dyDescent="0.25">
      <c r="A6335" s="1" t="s">
        <v>6334</v>
      </c>
      <c r="B6335">
        <v>396.875</v>
      </c>
      <c r="C6335">
        <v>20.478950000000001</v>
      </c>
      <c r="D6335">
        <v>66</v>
      </c>
      <c r="E6335">
        <v>0</v>
      </c>
      <c r="F6335">
        <v>0</v>
      </c>
      <c r="G6335">
        <v>7</v>
      </c>
      <c r="H6335" t="s">
        <v>13794</v>
      </c>
      <c r="I6335">
        <v>527.4375</v>
      </c>
      <c r="J6335" s="3">
        <f t="shared" si="98"/>
        <v>43746.989201724537</v>
      </c>
    </row>
    <row r="6336" spans="1:10" x14ac:dyDescent="0.25">
      <c r="A6336" s="1" t="s">
        <v>6335</v>
      </c>
      <c r="B6336">
        <v>393.75</v>
      </c>
      <c r="C6336">
        <v>20.531590000000001</v>
      </c>
      <c r="D6336">
        <v>70</v>
      </c>
      <c r="E6336">
        <v>0</v>
      </c>
      <c r="F6336">
        <v>0</v>
      </c>
      <c r="G6336">
        <v>6</v>
      </c>
      <c r="H6336" t="s">
        <v>13795</v>
      </c>
      <c r="I6336">
        <v>526.6875</v>
      </c>
      <c r="J6336" s="3">
        <f t="shared" si="98"/>
        <v>43746.989280682865</v>
      </c>
    </row>
    <row r="6337" spans="1:10" x14ac:dyDescent="0.25">
      <c r="A6337" s="1" t="s">
        <v>6336</v>
      </c>
      <c r="B6337">
        <v>393.75</v>
      </c>
      <c r="C6337">
        <v>20.478950000000001</v>
      </c>
      <c r="D6337">
        <v>71</v>
      </c>
      <c r="E6337">
        <v>0</v>
      </c>
      <c r="F6337">
        <v>0</v>
      </c>
      <c r="G6337">
        <v>4</v>
      </c>
      <c r="H6337" t="s">
        <v>13796</v>
      </c>
      <c r="I6337">
        <v>526.6875</v>
      </c>
      <c r="J6337" s="3">
        <f t="shared" si="98"/>
        <v>43746.989352789351</v>
      </c>
    </row>
    <row r="6338" spans="1:10" x14ac:dyDescent="0.25">
      <c r="A6338" s="1" t="s">
        <v>6337</v>
      </c>
      <c r="B6338">
        <v>393.75</v>
      </c>
      <c r="C6338">
        <v>20.478950000000001</v>
      </c>
      <c r="D6338">
        <v>71</v>
      </c>
      <c r="E6338">
        <v>0</v>
      </c>
      <c r="F6338">
        <v>0</v>
      </c>
      <c r="G6338">
        <v>3</v>
      </c>
      <c r="H6338" t="s">
        <v>13797</v>
      </c>
      <c r="I6338">
        <v>526.6875</v>
      </c>
      <c r="J6338" s="3">
        <f t="shared" si="98"/>
        <v>43746.989424201391</v>
      </c>
    </row>
    <row r="6339" spans="1:10" x14ac:dyDescent="0.25">
      <c r="A6339" s="1" t="s">
        <v>6338</v>
      </c>
      <c r="B6339">
        <v>393.75</v>
      </c>
      <c r="C6339">
        <v>20.531590000000001</v>
      </c>
      <c r="D6339">
        <v>71</v>
      </c>
      <c r="E6339">
        <v>0</v>
      </c>
      <c r="F6339">
        <v>0</v>
      </c>
      <c r="G6339">
        <v>0</v>
      </c>
      <c r="H6339" t="s">
        <v>13798</v>
      </c>
      <c r="I6339">
        <v>526.6875</v>
      </c>
      <c r="J6339" s="3">
        <f t="shared" ref="J6339:J6402" si="99">(H6339/86400000)+25569+(7/24)</f>
        <v>43746.989495729162</v>
      </c>
    </row>
    <row r="6340" spans="1:10" x14ac:dyDescent="0.25">
      <c r="A6340" s="1" t="s">
        <v>6339</v>
      </c>
      <c r="B6340">
        <v>393.75</v>
      </c>
      <c r="C6340">
        <v>20.478950000000001</v>
      </c>
      <c r="D6340">
        <v>69</v>
      </c>
      <c r="E6340">
        <v>0</v>
      </c>
      <c r="F6340">
        <v>0</v>
      </c>
      <c r="G6340">
        <v>6</v>
      </c>
      <c r="H6340" t="s">
        <v>13799</v>
      </c>
      <c r="I6340">
        <v>526.6875</v>
      </c>
      <c r="J6340" s="3">
        <f t="shared" si="99"/>
        <v>43746.989579409717</v>
      </c>
    </row>
    <row r="6341" spans="1:10" x14ac:dyDescent="0.25">
      <c r="A6341" s="1" t="s">
        <v>6340</v>
      </c>
      <c r="B6341">
        <v>393.75</v>
      </c>
      <c r="C6341">
        <v>20.531590000000001</v>
      </c>
      <c r="D6341">
        <v>70</v>
      </c>
      <c r="E6341">
        <v>0</v>
      </c>
      <c r="F6341">
        <v>0</v>
      </c>
      <c r="G6341">
        <v>5</v>
      </c>
      <c r="H6341" t="s">
        <v>13800</v>
      </c>
      <c r="I6341">
        <v>526.6875</v>
      </c>
      <c r="J6341" s="3">
        <f t="shared" si="99"/>
        <v>43746.989650821757</v>
      </c>
    </row>
    <row r="6342" spans="1:10" x14ac:dyDescent="0.25">
      <c r="A6342" s="1" t="s">
        <v>6341</v>
      </c>
      <c r="B6342">
        <v>412.5</v>
      </c>
      <c r="C6342">
        <v>20.531590000000001</v>
      </c>
      <c r="D6342">
        <v>69</v>
      </c>
      <c r="E6342">
        <v>0</v>
      </c>
      <c r="F6342">
        <v>0</v>
      </c>
      <c r="G6342">
        <v>0</v>
      </c>
      <c r="H6342" t="s">
        <v>13801</v>
      </c>
      <c r="I6342">
        <v>532.125</v>
      </c>
      <c r="J6342" s="3">
        <f t="shared" si="99"/>
        <v>43746.98973429398</v>
      </c>
    </row>
    <row r="6343" spans="1:10" x14ac:dyDescent="0.25">
      <c r="A6343" s="1" t="s">
        <v>6342</v>
      </c>
      <c r="B6343">
        <v>393.75</v>
      </c>
      <c r="C6343">
        <v>20.478950000000001</v>
      </c>
      <c r="D6343">
        <v>69</v>
      </c>
      <c r="E6343">
        <v>0</v>
      </c>
      <c r="F6343">
        <v>0</v>
      </c>
      <c r="G6343">
        <v>4</v>
      </c>
      <c r="H6343" t="s">
        <v>13802</v>
      </c>
      <c r="I6343">
        <v>526.6875</v>
      </c>
      <c r="J6343" s="3">
        <f t="shared" si="99"/>
        <v>43746.989805798607</v>
      </c>
    </row>
    <row r="6344" spans="1:10" x14ac:dyDescent="0.25">
      <c r="A6344" s="1" t="s">
        <v>6343</v>
      </c>
      <c r="B6344">
        <v>393.75</v>
      </c>
      <c r="C6344">
        <v>20.478950000000001</v>
      </c>
      <c r="D6344">
        <v>69</v>
      </c>
      <c r="E6344">
        <v>0</v>
      </c>
      <c r="F6344">
        <v>0</v>
      </c>
      <c r="G6344">
        <v>6</v>
      </c>
      <c r="H6344" t="s">
        <v>13803</v>
      </c>
      <c r="I6344">
        <v>526.6875</v>
      </c>
      <c r="J6344" s="3">
        <f t="shared" si="99"/>
        <v>43746.98987734953</v>
      </c>
    </row>
    <row r="6345" spans="1:10" x14ac:dyDescent="0.25">
      <c r="A6345" s="1" t="s">
        <v>6344</v>
      </c>
      <c r="B6345">
        <v>393.75</v>
      </c>
      <c r="C6345">
        <v>20.478950000000001</v>
      </c>
      <c r="D6345">
        <v>68</v>
      </c>
      <c r="E6345">
        <v>0</v>
      </c>
      <c r="F6345">
        <v>0</v>
      </c>
      <c r="G6345">
        <v>7</v>
      </c>
      <c r="H6345" t="s">
        <v>13804</v>
      </c>
      <c r="I6345">
        <v>526.6875</v>
      </c>
      <c r="J6345" s="3">
        <f t="shared" si="99"/>
        <v>43746.989949108793</v>
      </c>
    </row>
    <row r="6346" spans="1:10" x14ac:dyDescent="0.25">
      <c r="A6346" s="1" t="s">
        <v>6345</v>
      </c>
      <c r="B6346">
        <v>396.875</v>
      </c>
      <c r="C6346">
        <v>20.478950000000001</v>
      </c>
      <c r="D6346">
        <v>70</v>
      </c>
      <c r="E6346">
        <v>0</v>
      </c>
      <c r="F6346">
        <v>0</v>
      </c>
      <c r="G6346">
        <v>12</v>
      </c>
      <c r="H6346" t="s">
        <v>13805</v>
      </c>
      <c r="I6346">
        <v>527.4375</v>
      </c>
      <c r="J6346" s="3">
        <f t="shared" si="99"/>
        <v>43746.990020729165</v>
      </c>
    </row>
    <row r="6347" spans="1:10" x14ac:dyDescent="0.25">
      <c r="A6347" s="1" t="s">
        <v>6346</v>
      </c>
      <c r="B6347">
        <v>396.875</v>
      </c>
      <c r="C6347">
        <v>20.478950000000001</v>
      </c>
      <c r="D6347">
        <v>71</v>
      </c>
      <c r="E6347">
        <v>0</v>
      </c>
      <c r="F6347">
        <v>0</v>
      </c>
      <c r="G6347">
        <v>7</v>
      </c>
      <c r="H6347" t="s">
        <v>13806</v>
      </c>
      <c r="I6347">
        <v>527.625</v>
      </c>
      <c r="J6347" s="3">
        <f t="shared" si="99"/>
        <v>43746.990103946759</v>
      </c>
    </row>
    <row r="6348" spans="1:10" x14ac:dyDescent="0.25">
      <c r="A6348" s="1" t="s">
        <v>6347</v>
      </c>
      <c r="B6348">
        <v>393.75</v>
      </c>
      <c r="C6348">
        <v>20.478950000000001</v>
      </c>
      <c r="D6348">
        <v>70</v>
      </c>
      <c r="E6348">
        <v>0</v>
      </c>
      <c r="F6348">
        <v>0</v>
      </c>
      <c r="G6348">
        <v>0</v>
      </c>
      <c r="H6348" t="s">
        <v>13807</v>
      </c>
      <c r="I6348">
        <v>526.5</v>
      </c>
      <c r="J6348" s="3">
        <f t="shared" si="99"/>
        <v>43746.990187418975</v>
      </c>
    </row>
    <row r="6349" spans="1:10" x14ac:dyDescent="0.25">
      <c r="A6349" s="1" t="s">
        <v>6348</v>
      </c>
      <c r="B6349">
        <v>396.875</v>
      </c>
      <c r="C6349">
        <v>20.478950000000001</v>
      </c>
      <c r="D6349">
        <v>70</v>
      </c>
      <c r="E6349">
        <v>0</v>
      </c>
      <c r="F6349">
        <v>0</v>
      </c>
      <c r="G6349">
        <v>8</v>
      </c>
      <c r="H6349" t="s">
        <v>13808</v>
      </c>
      <c r="I6349">
        <v>527.4375</v>
      </c>
      <c r="J6349" s="3">
        <f t="shared" si="99"/>
        <v>43746.99025884259</v>
      </c>
    </row>
    <row r="6350" spans="1:10" x14ac:dyDescent="0.25">
      <c r="A6350" s="1" t="s">
        <v>6349</v>
      </c>
      <c r="B6350">
        <v>393.75</v>
      </c>
      <c r="C6350">
        <v>20.478950000000001</v>
      </c>
      <c r="D6350">
        <v>69</v>
      </c>
      <c r="E6350">
        <v>0</v>
      </c>
      <c r="F6350">
        <v>0</v>
      </c>
      <c r="G6350">
        <v>4</v>
      </c>
      <c r="H6350" t="s">
        <v>13809</v>
      </c>
      <c r="I6350">
        <v>526.6875</v>
      </c>
      <c r="J6350" s="3">
        <f t="shared" si="99"/>
        <v>43746.990330590277</v>
      </c>
    </row>
    <row r="6351" spans="1:10" x14ac:dyDescent="0.25">
      <c r="A6351" s="1" t="s">
        <v>6350</v>
      </c>
      <c r="B6351">
        <v>412.5</v>
      </c>
      <c r="C6351">
        <v>20.478950000000001</v>
      </c>
      <c r="D6351">
        <v>68</v>
      </c>
      <c r="E6351">
        <v>0</v>
      </c>
      <c r="F6351">
        <v>0</v>
      </c>
      <c r="G6351">
        <v>0</v>
      </c>
      <c r="H6351" t="s">
        <v>13810</v>
      </c>
      <c r="I6351">
        <v>532.3125</v>
      </c>
      <c r="J6351" s="3">
        <f t="shared" si="99"/>
        <v>43746.990425937496</v>
      </c>
    </row>
    <row r="6352" spans="1:10" x14ac:dyDescent="0.25">
      <c r="A6352" s="1" t="s">
        <v>6351</v>
      </c>
      <c r="B6352">
        <v>396.875</v>
      </c>
      <c r="C6352">
        <v>20.531590000000001</v>
      </c>
      <c r="D6352">
        <v>71</v>
      </c>
      <c r="E6352">
        <v>0</v>
      </c>
      <c r="F6352">
        <v>0</v>
      </c>
      <c r="G6352">
        <v>5</v>
      </c>
      <c r="H6352" t="s">
        <v>13811</v>
      </c>
      <c r="I6352">
        <v>527.4375</v>
      </c>
      <c r="J6352" s="3">
        <f t="shared" si="99"/>
        <v>43746.990497268511</v>
      </c>
    </row>
    <row r="6353" spans="1:10" x14ac:dyDescent="0.25">
      <c r="A6353" s="1" t="s">
        <v>6352</v>
      </c>
      <c r="B6353">
        <v>393.75</v>
      </c>
      <c r="C6353">
        <v>20.531590000000001</v>
      </c>
      <c r="D6353">
        <v>71</v>
      </c>
      <c r="E6353">
        <v>0</v>
      </c>
      <c r="F6353">
        <v>0</v>
      </c>
      <c r="G6353">
        <v>8</v>
      </c>
      <c r="H6353" t="s">
        <v>13812</v>
      </c>
      <c r="I6353">
        <v>526.6875</v>
      </c>
      <c r="J6353" s="3">
        <f t="shared" si="99"/>
        <v>43746.990569108799</v>
      </c>
    </row>
    <row r="6354" spans="1:10" x14ac:dyDescent="0.25">
      <c r="A6354" s="1" t="s">
        <v>6353</v>
      </c>
      <c r="B6354">
        <v>393.75</v>
      </c>
      <c r="C6354">
        <v>20.531590000000001</v>
      </c>
      <c r="D6354">
        <v>71</v>
      </c>
      <c r="E6354">
        <v>0</v>
      </c>
      <c r="F6354">
        <v>0</v>
      </c>
      <c r="G6354">
        <v>3</v>
      </c>
      <c r="H6354" t="s">
        <v>13813</v>
      </c>
      <c r="I6354">
        <v>526.6875</v>
      </c>
      <c r="J6354" s="3">
        <f t="shared" si="99"/>
        <v>43746.990640659722</v>
      </c>
    </row>
    <row r="6355" spans="1:10" x14ac:dyDescent="0.25">
      <c r="A6355" s="1" t="s">
        <v>6354</v>
      </c>
      <c r="B6355">
        <v>412.5</v>
      </c>
      <c r="C6355">
        <v>20.478950000000001</v>
      </c>
      <c r="D6355">
        <v>71</v>
      </c>
      <c r="E6355">
        <v>0</v>
      </c>
      <c r="F6355">
        <v>0</v>
      </c>
      <c r="G6355">
        <v>0</v>
      </c>
      <c r="H6355" t="s">
        <v>13814</v>
      </c>
      <c r="I6355">
        <v>532.5</v>
      </c>
      <c r="J6355" s="3">
        <f t="shared" si="99"/>
        <v>43746.990712071762</v>
      </c>
    </row>
    <row r="6356" spans="1:10" x14ac:dyDescent="0.25">
      <c r="A6356" s="1" t="s">
        <v>6355</v>
      </c>
      <c r="B6356">
        <v>393.75</v>
      </c>
      <c r="C6356">
        <v>20.478950000000001</v>
      </c>
      <c r="D6356">
        <v>70</v>
      </c>
      <c r="E6356">
        <v>0</v>
      </c>
      <c r="F6356">
        <v>0</v>
      </c>
      <c r="G6356">
        <v>8</v>
      </c>
      <c r="H6356" t="s">
        <v>13815</v>
      </c>
      <c r="I6356">
        <v>526.6875</v>
      </c>
      <c r="J6356" s="3">
        <f t="shared" si="99"/>
        <v>43746.990783703703</v>
      </c>
    </row>
    <row r="6357" spans="1:10" x14ac:dyDescent="0.25">
      <c r="A6357" s="1" t="s">
        <v>6356</v>
      </c>
      <c r="B6357">
        <v>393.75</v>
      </c>
      <c r="C6357">
        <v>20.531590000000001</v>
      </c>
      <c r="D6357">
        <v>69</v>
      </c>
      <c r="E6357">
        <v>0</v>
      </c>
      <c r="F6357">
        <v>0</v>
      </c>
      <c r="G6357">
        <v>7</v>
      </c>
      <c r="H6357" t="s">
        <v>13816</v>
      </c>
      <c r="I6357">
        <v>526.6875</v>
      </c>
      <c r="J6357" s="3">
        <f t="shared" si="99"/>
        <v>43746.990867280088</v>
      </c>
    </row>
    <row r="6358" spans="1:10" x14ac:dyDescent="0.25">
      <c r="A6358" s="1" t="s">
        <v>6357</v>
      </c>
      <c r="B6358">
        <v>393.75</v>
      </c>
      <c r="C6358">
        <v>20.531590000000001</v>
      </c>
      <c r="D6358">
        <v>69</v>
      </c>
      <c r="E6358">
        <v>0</v>
      </c>
      <c r="F6358">
        <v>0</v>
      </c>
      <c r="G6358">
        <v>4</v>
      </c>
      <c r="H6358" t="s">
        <v>13817</v>
      </c>
      <c r="I6358">
        <v>526.6875</v>
      </c>
      <c r="J6358" s="3">
        <f t="shared" si="99"/>
        <v>43746.990938784722</v>
      </c>
    </row>
    <row r="6359" spans="1:10" x14ac:dyDescent="0.25">
      <c r="A6359" s="1" t="s">
        <v>6358</v>
      </c>
      <c r="B6359">
        <v>393.75</v>
      </c>
      <c r="C6359">
        <v>20.478950000000001</v>
      </c>
      <c r="D6359">
        <v>70</v>
      </c>
      <c r="E6359">
        <v>0</v>
      </c>
      <c r="F6359">
        <v>0</v>
      </c>
      <c r="G6359">
        <v>10</v>
      </c>
      <c r="H6359" t="s">
        <v>13818</v>
      </c>
      <c r="I6359">
        <v>526.6875</v>
      </c>
      <c r="J6359" s="3">
        <f t="shared" si="99"/>
        <v>43746.991010358797</v>
      </c>
    </row>
    <row r="6360" spans="1:10" x14ac:dyDescent="0.25">
      <c r="A6360" s="1" t="s">
        <v>6359</v>
      </c>
      <c r="B6360">
        <v>396.875</v>
      </c>
      <c r="C6360">
        <v>20.478950000000001</v>
      </c>
      <c r="D6360">
        <v>69</v>
      </c>
      <c r="E6360">
        <v>0</v>
      </c>
      <c r="F6360">
        <v>0</v>
      </c>
      <c r="G6360">
        <v>5</v>
      </c>
      <c r="H6360" t="s">
        <v>13819</v>
      </c>
      <c r="I6360">
        <v>527.4375</v>
      </c>
      <c r="J6360" s="3">
        <f t="shared" si="99"/>
        <v>43746.991093530094</v>
      </c>
    </row>
    <row r="6361" spans="1:10" x14ac:dyDescent="0.25">
      <c r="A6361" s="1" t="s">
        <v>6360</v>
      </c>
      <c r="B6361">
        <v>396.875</v>
      </c>
      <c r="C6361">
        <v>20.478950000000001</v>
      </c>
      <c r="D6361">
        <v>68</v>
      </c>
      <c r="E6361">
        <v>0</v>
      </c>
      <c r="F6361">
        <v>0</v>
      </c>
      <c r="G6361">
        <v>8</v>
      </c>
      <c r="H6361" t="s">
        <v>13820</v>
      </c>
      <c r="I6361">
        <v>527.4375</v>
      </c>
      <c r="J6361" s="3">
        <f t="shared" si="99"/>
        <v>43746.991165405088</v>
      </c>
    </row>
    <row r="6362" spans="1:10" x14ac:dyDescent="0.25">
      <c r="A6362" s="1" t="s">
        <v>6361</v>
      </c>
      <c r="B6362">
        <v>415.625</v>
      </c>
      <c r="C6362">
        <v>20.531590000000001</v>
      </c>
      <c r="D6362">
        <v>68</v>
      </c>
      <c r="E6362">
        <v>0</v>
      </c>
      <c r="F6362">
        <v>0</v>
      </c>
      <c r="G6362">
        <v>6</v>
      </c>
      <c r="H6362" t="s">
        <v>13821</v>
      </c>
      <c r="I6362">
        <v>533.0625</v>
      </c>
      <c r="J6362" s="3">
        <f t="shared" si="99"/>
        <v>43746.991236585651</v>
      </c>
    </row>
    <row r="6363" spans="1:10" x14ac:dyDescent="0.25">
      <c r="A6363" s="1" t="s">
        <v>6362</v>
      </c>
      <c r="B6363">
        <v>396.875</v>
      </c>
      <c r="C6363">
        <v>20.531590000000001</v>
      </c>
      <c r="D6363">
        <v>69</v>
      </c>
      <c r="E6363">
        <v>0</v>
      </c>
      <c r="F6363">
        <v>0</v>
      </c>
      <c r="G6363">
        <v>3</v>
      </c>
      <c r="H6363" t="s">
        <v>13822</v>
      </c>
      <c r="I6363">
        <v>527.4375</v>
      </c>
      <c r="J6363" s="3">
        <f t="shared" si="99"/>
        <v>43746.991308344906</v>
      </c>
    </row>
    <row r="6364" spans="1:10" x14ac:dyDescent="0.25">
      <c r="A6364" s="1" t="s">
        <v>6363</v>
      </c>
      <c r="B6364">
        <v>396.875</v>
      </c>
      <c r="C6364">
        <v>20.531590000000001</v>
      </c>
      <c r="D6364">
        <v>63</v>
      </c>
      <c r="E6364">
        <v>0</v>
      </c>
      <c r="F6364">
        <v>0</v>
      </c>
      <c r="G6364">
        <v>0</v>
      </c>
      <c r="H6364" t="s">
        <v>13823</v>
      </c>
      <c r="I6364">
        <v>527.4375</v>
      </c>
      <c r="J6364" s="3">
        <f t="shared" si="99"/>
        <v>43746.991827187499</v>
      </c>
    </row>
    <row r="6365" spans="1:10" x14ac:dyDescent="0.25">
      <c r="A6365" s="1" t="s">
        <v>6364</v>
      </c>
      <c r="B6365">
        <v>396.875</v>
      </c>
      <c r="C6365">
        <v>20.478950000000001</v>
      </c>
      <c r="D6365">
        <v>63</v>
      </c>
      <c r="E6365">
        <v>0</v>
      </c>
      <c r="F6365">
        <v>0</v>
      </c>
      <c r="G6365">
        <v>0</v>
      </c>
      <c r="H6365" t="s">
        <v>13824</v>
      </c>
      <c r="I6365">
        <v>527.4375</v>
      </c>
      <c r="J6365" s="3">
        <f t="shared" si="99"/>
        <v>43746.991897291664</v>
      </c>
    </row>
    <row r="6366" spans="1:10" x14ac:dyDescent="0.25">
      <c r="A6366" s="1" t="s">
        <v>6365</v>
      </c>
      <c r="B6366">
        <v>396.875</v>
      </c>
      <c r="C6366">
        <v>20.478950000000001</v>
      </c>
      <c r="D6366">
        <v>64</v>
      </c>
      <c r="E6366">
        <v>0</v>
      </c>
      <c r="F6366">
        <v>0</v>
      </c>
      <c r="G6366">
        <v>0</v>
      </c>
      <c r="H6366" t="s">
        <v>13825</v>
      </c>
      <c r="I6366">
        <v>527.4375</v>
      </c>
      <c r="J6366" s="3">
        <f t="shared" si="99"/>
        <v>43746.991969166666</v>
      </c>
    </row>
    <row r="6367" spans="1:10" x14ac:dyDescent="0.25">
      <c r="A6367" s="1" t="s">
        <v>6366</v>
      </c>
      <c r="B6367">
        <v>396.875</v>
      </c>
      <c r="C6367">
        <v>20.478950000000001</v>
      </c>
      <c r="D6367">
        <v>65</v>
      </c>
      <c r="E6367">
        <v>0</v>
      </c>
      <c r="F6367">
        <v>0</v>
      </c>
      <c r="G6367">
        <v>10</v>
      </c>
      <c r="H6367" t="s">
        <v>13826</v>
      </c>
      <c r="I6367">
        <v>527.4375</v>
      </c>
      <c r="J6367" s="3">
        <f t="shared" si="99"/>
        <v>43746.992052835645</v>
      </c>
    </row>
    <row r="6368" spans="1:10" x14ac:dyDescent="0.25">
      <c r="A6368" s="1" t="s">
        <v>6367</v>
      </c>
      <c r="B6368">
        <v>396.875</v>
      </c>
      <c r="C6368">
        <v>20.531590000000001</v>
      </c>
      <c r="D6368">
        <v>66</v>
      </c>
      <c r="E6368">
        <v>0</v>
      </c>
      <c r="F6368">
        <v>0</v>
      </c>
      <c r="G6368">
        <v>7</v>
      </c>
      <c r="H6368" t="s">
        <v>13827</v>
      </c>
      <c r="I6368">
        <v>527.4375</v>
      </c>
      <c r="J6368" s="3">
        <f t="shared" si="99"/>
        <v>43746.992136168978</v>
      </c>
    </row>
    <row r="6369" spans="1:10" x14ac:dyDescent="0.25">
      <c r="A6369" s="1" t="s">
        <v>6368</v>
      </c>
      <c r="B6369">
        <v>396.875</v>
      </c>
      <c r="C6369">
        <v>20.531590000000001</v>
      </c>
      <c r="D6369">
        <v>68</v>
      </c>
      <c r="E6369">
        <v>0</v>
      </c>
      <c r="F6369">
        <v>0</v>
      </c>
      <c r="G6369">
        <v>10</v>
      </c>
      <c r="H6369" t="s">
        <v>13828</v>
      </c>
      <c r="I6369">
        <v>527.4375</v>
      </c>
      <c r="J6369" s="3">
        <f t="shared" si="99"/>
        <v>43746.992207708332</v>
      </c>
    </row>
    <row r="6370" spans="1:10" x14ac:dyDescent="0.25">
      <c r="A6370" s="1" t="s">
        <v>6369</v>
      </c>
      <c r="B6370">
        <v>425</v>
      </c>
      <c r="C6370">
        <v>20.531590000000001</v>
      </c>
      <c r="D6370">
        <v>68</v>
      </c>
      <c r="E6370">
        <v>0</v>
      </c>
      <c r="F6370">
        <v>0</v>
      </c>
      <c r="G6370">
        <v>20</v>
      </c>
      <c r="H6370" t="s">
        <v>13829</v>
      </c>
      <c r="I6370">
        <v>536.0625</v>
      </c>
      <c r="J6370" s="3">
        <f t="shared" si="99"/>
        <v>43746.992278888887</v>
      </c>
    </row>
    <row r="6371" spans="1:10" x14ac:dyDescent="0.25">
      <c r="A6371" s="1" t="s">
        <v>6370</v>
      </c>
      <c r="B6371">
        <v>396.875</v>
      </c>
      <c r="C6371">
        <v>20.531590000000001</v>
      </c>
      <c r="D6371">
        <v>67</v>
      </c>
      <c r="E6371">
        <v>0</v>
      </c>
      <c r="F6371">
        <v>0</v>
      </c>
      <c r="G6371">
        <v>8</v>
      </c>
      <c r="H6371" t="s">
        <v>13830</v>
      </c>
      <c r="I6371">
        <v>527.4375</v>
      </c>
      <c r="J6371" s="3">
        <f t="shared" si="99"/>
        <v>43746.992350752313</v>
      </c>
    </row>
    <row r="6372" spans="1:10" x14ac:dyDescent="0.25">
      <c r="A6372" s="1" t="s">
        <v>6371</v>
      </c>
      <c r="B6372">
        <v>396.875</v>
      </c>
      <c r="C6372">
        <v>20.531590000000001</v>
      </c>
      <c r="D6372">
        <v>69</v>
      </c>
      <c r="E6372">
        <v>0</v>
      </c>
      <c r="F6372">
        <v>0</v>
      </c>
      <c r="G6372">
        <v>11</v>
      </c>
      <c r="H6372" t="s">
        <v>13831</v>
      </c>
      <c r="I6372">
        <v>527.4375</v>
      </c>
      <c r="J6372" s="3">
        <f t="shared" si="99"/>
        <v>43746.992422407406</v>
      </c>
    </row>
    <row r="6373" spans="1:10" x14ac:dyDescent="0.25">
      <c r="A6373" s="1" t="s">
        <v>6372</v>
      </c>
      <c r="B6373">
        <v>396.875</v>
      </c>
      <c r="C6373">
        <v>20.478950000000001</v>
      </c>
      <c r="D6373">
        <v>69</v>
      </c>
      <c r="E6373">
        <v>0</v>
      </c>
      <c r="F6373">
        <v>0</v>
      </c>
      <c r="G6373">
        <v>12</v>
      </c>
      <c r="H6373" t="s">
        <v>13832</v>
      </c>
      <c r="I6373">
        <v>527.4375</v>
      </c>
      <c r="J6373" s="3">
        <f t="shared" si="99"/>
        <v>43746.992505844908</v>
      </c>
    </row>
    <row r="6374" spans="1:10" x14ac:dyDescent="0.25">
      <c r="A6374" s="1" t="s">
        <v>6373</v>
      </c>
      <c r="B6374">
        <v>396.875</v>
      </c>
      <c r="C6374">
        <v>20.531590000000001</v>
      </c>
      <c r="D6374">
        <v>69</v>
      </c>
      <c r="E6374">
        <v>0</v>
      </c>
      <c r="F6374">
        <v>0</v>
      </c>
      <c r="G6374">
        <v>15</v>
      </c>
      <c r="H6374" t="s">
        <v>13833</v>
      </c>
      <c r="I6374">
        <v>527.4375</v>
      </c>
      <c r="J6374" s="3">
        <f t="shared" si="99"/>
        <v>43746.992589340276</v>
      </c>
    </row>
    <row r="6375" spans="1:10" x14ac:dyDescent="0.25">
      <c r="A6375" s="1" t="s">
        <v>6374</v>
      </c>
      <c r="B6375">
        <v>400</v>
      </c>
      <c r="C6375">
        <v>20.478950000000001</v>
      </c>
      <c r="D6375">
        <v>69</v>
      </c>
      <c r="E6375">
        <v>0</v>
      </c>
      <c r="F6375">
        <v>0</v>
      </c>
      <c r="G6375">
        <v>14</v>
      </c>
      <c r="H6375" t="s">
        <v>13834</v>
      </c>
      <c r="I6375">
        <v>528.1875</v>
      </c>
      <c r="J6375" s="3">
        <f t="shared" si="99"/>
        <v>43746.99266048611</v>
      </c>
    </row>
    <row r="6376" spans="1:10" x14ac:dyDescent="0.25">
      <c r="A6376" s="1" t="s">
        <v>6375</v>
      </c>
      <c r="B6376">
        <v>400</v>
      </c>
      <c r="C6376">
        <v>20.531590000000001</v>
      </c>
      <c r="D6376">
        <v>69</v>
      </c>
      <c r="E6376">
        <v>0</v>
      </c>
      <c r="F6376">
        <v>0</v>
      </c>
      <c r="G6376">
        <v>7</v>
      </c>
      <c r="H6376" t="s">
        <v>13835</v>
      </c>
      <c r="I6376">
        <v>528.1875</v>
      </c>
      <c r="J6376" s="3">
        <f t="shared" si="99"/>
        <v>43746.992732349536</v>
      </c>
    </row>
    <row r="6377" spans="1:10" x14ac:dyDescent="0.25">
      <c r="A6377" s="1" t="s">
        <v>6376</v>
      </c>
      <c r="B6377">
        <v>396.875</v>
      </c>
      <c r="C6377">
        <v>20.584240000000001</v>
      </c>
      <c r="D6377">
        <v>69</v>
      </c>
      <c r="E6377">
        <v>0</v>
      </c>
      <c r="F6377">
        <v>0</v>
      </c>
      <c r="G6377">
        <v>11</v>
      </c>
      <c r="H6377" t="s">
        <v>13836</v>
      </c>
      <c r="I6377">
        <v>527.4375</v>
      </c>
      <c r="J6377" s="3">
        <f t="shared" si="99"/>
        <v>43746.992804004629</v>
      </c>
    </row>
    <row r="6378" spans="1:10" x14ac:dyDescent="0.25">
      <c r="A6378" s="1" t="s">
        <v>6377</v>
      </c>
      <c r="B6378">
        <v>396.875</v>
      </c>
      <c r="C6378">
        <v>20.478950000000001</v>
      </c>
      <c r="D6378">
        <v>69</v>
      </c>
      <c r="E6378">
        <v>0</v>
      </c>
      <c r="F6378">
        <v>0</v>
      </c>
      <c r="G6378">
        <v>9</v>
      </c>
      <c r="H6378" t="s">
        <v>13837</v>
      </c>
      <c r="I6378">
        <v>527.4375</v>
      </c>
      <c r="J6378" s="3">
        <f t="shared" si="99"/>
        <v>43746.99287519676</v>
      </c>
    </row>
    <row r="6379" spans="1:10" x14ac:dyDescent="0.25">
      <c r="A6379" s="1" t="s">
        <v>6378</v>
      </c>
      <c r="B6379">
        <v>396.875</v>
      </c>
      <c r="C6379">
        <v>20.478950000000001</v>
      </c>
      <c r="D6379">
        <v>68</v>
      </c>
      <c r="E6379">
        <v>0</v>
      </c>
      <c r="F6379">
        <v>0</v>
      </c>
      <c r="G6379">
        <v>20</v>
      </c>
      <c r="H6379" t="s">
        <v>13838</v>
      </c>
      <c r="I6379">
        <v>527.4375</v>
      </c>
      <c r="J6379" s="3">
        <f t="shared" si="99"/>
        <v>43746.992947175924</v>
      </c>
    </row>
    <row r="6380" spans="1:10" x14ac:dyDescent="0.25">
      <c r="A6380" s="1" t="s">
        <v>6379</v>
      </c>
      <c r="B6380">
        <v>396.875</v>
      </c>
      <c r="C6380">
        <v>20.478950000000001</v>
      </c>
      <c r="D6380">
        <v>71</v>
      </c>
      <c r="E6380">
        <v>0</v>
      </c>
      <c r="F6380">
        <v>0</v>
      </c>
      <c r="G6380">
        <v>7</v>
      </c>
      <c r="H6380" t="s">
        <v>13839</v>
      </c>
      <c r="I6380">
        <v>527.4375</v>
      </c>
      <c r="J6380" s="3">
        <f t="shared" si="99"/>
        <v>43746.993030624995</v>
      </c>
    </row>
    <row r="6381" spans="1:10" x14ac:dyDescent="0.25">
      <c r="A6381" s="1" t="s">
        <v>6380</v>
      </c>
      <c r="B6381">
        <v>396.875</v>
      </c>
      <c r="C6381">
        <v>20.531590000000001</v>
      </c>
      <c r="D6381">
        <v>69</v>
      </c>
      <c r="E6381">
        <v>0</v>
      </c>
      <c r="F6381">
        <v>0</v>
      </c>
      <c r="G6381">
        <v>9</v>
      </c>
      <c r="H6381" t="s">
        <v>13840</v>
      </c>
      <c r="I6381">
        <v>527.4375</v>
      </c>
      <c r="J6381" s="3">
        <f t="shared" si="99"/>
        <v>43746.99310216435</v>
      </c>
    </row>
    <row r="6382" spans="1:10" x14ac:dyDescent="0.25">
      <c r="A6382" s="1" t="s">
        <v>6381</v>
      </c>
      <c r="B6382">
        <v>396.875</v>
      </c>
      <c r="C6382">
        <v>20.531590000000001</v>
      </c>
      <c r="D6382">
        <v>71</v>
      </c>
      <c r="E6382">
        <v>0</v>
      </c>
      <c r="F6382">
        <v>0</v>
      </c>
      <c r="G6382">
        <v>12</v>
      </c>
      <c r="H6382" t="s">
        <v>13841</v>
      </c>
      <c r="I6382">
        <v>527.4375</v>
      </c>
      <c r="J6382" s="3">
        <f t="shared" si="99"/>
        <v>43746.993185601845</v>
      </c>
    </row>
    <row r="6383" spans="1:10" x14ac:dyDescent="0.25">
      <c r="A6383" s="1" t="s">
        <v>6382</v>
      </c>
      <c r="B6383">
        <v>396.875</v>
      </c>
      <c r="C6383">
        <v>20.531590000000001</v>
      </c>
      <c r="D6383">
        <v>73</v>
      </c>
      <c r="E6383">
        <v>0</v>
      </c>
      <c r="F6383">
        <v>0</v>
      </c>
      <c r="G6383">
        <v>14</v>
      </c>
      <c r="H6383" t="s">
        <v>13842</v>
      </c>
      <c r="I6383">
        <v>527.4375</v>
      </c>
      <c r="J6383" s="3">
        <f t="shared" si="99"/>
        <v>43746.993257349539</v>
      </c>
    </row>
    <row r="6384" spans="1:10" x14ac:dyDescent="0.25">
      <c r="A6384" s="1" t="s">
        <v>6383</v>
      </c>
      <c r="B6384">
        <v>415.625</v>
      </c>
      <c r="C6384">
        <v>20.478950000000001</v>
      </c>
      <c r="D6384">
        <v>73</v>
      </c>
      <c r="E6384">
        <v>0</v>
      </c>
      <c r="F6384">
        <v>0</v>
      </c>
      <c r="G6384">
        <v>11</v>
      </c>
      <c r="H6384" t="s">
        <v>13843</v>
      </c>
      <c r="I6384">
        <v>533.25</v>
      </c>
      <c r="J6384" s="3">
        <f t="shared" si="99"/>
        <v>43746.993328935183</v>
      </c>
    </row>
    <row r="6385" spans="1:10" x14ac:dyDescent="0.25">
      <c r="A6385" s="1" t="s">
        <v>6384</v>
      </c>
      <c r="B6385">
        <v>396.875</v>
      </c>
      <c r="C6385">
        <v>20.531590000000001</v>
      </c>
      <c r="D6385">
        <v>73</v>
      </c>
      <c r="E6385">
        <v>0</v>
      </c>
      <c r="F6385">
        <v>0</v>
      </c>
      <c r="G6385">
        <v>7</v>
      </c>
      <c r="H6385" t="s">
        <v>13844</v>
      </c>
      <c r="I6385">
        <v>527.4375</v>
      </c>
      <c r="J6385" s="3">
        <f t="shared" si="99"/>
        <v>43746.993412094904</v>
      </c>
    </row>
    <row r="6386" spans="1:10" x14ac:dyDescent="0.25">
      <c r="A6386" s="1" t="s">
        <v>6385</v>
      </c>
      <c r="B6386">
        <v>396.875</v>
      </c>
      <c r="C6386">
        <v>20.478950000000001</v>
      </c>
      <c r="D6386">
        <v>72</v>
      </c>
      <c r="E6386">
        <v>0</v>
      </c>
      <c r="F6386">
        <v>0</v>
      </c>
      <c r="G6386">
        <v>6</v>
      </c>
      <c r="H6386" t="s">
        <v>13845</v>
      </c>
      <c r="I6386">
        <v>527.4375</v>
      </c>
      <c r="J6386" s="3">
        <f t="shared" si="99"/>
        <v>43746.99349567129</v>
      </c>
    </row>
    <row r="6387" spans="1:10" x14ac:dyDescent="0.25">
      <c r="A6387" s="1" t="s">
        <v>6386</v>
      </c>
      <c r="B6387">
        <v>396.875</v>
      </c>
      <c r="C6387">
        <v>20.478950000000001</v>
      </c>
      <c r="D6387">
        <v>72</v>
      </c>
      <c r="E6387">
        <v>0</v>
      </c>
      <c r="F6387">
        <v>0</v>
      </c>
      <c r="G6387">
        <v>16</v>
      </c>
      <c r="H6387" t="s">
        <v>13846</v>
      </c>
      <c r="I6387">
        <v>527.4375</v>
      </c>
      <c r="J6387" s="3">
        <f t="shared" si="99"/>
        <v>43746.993567083329</v>
      </c>
    </row>
    <row r="6388" spans="1:10" x14ac:dyDescent="0.25">
      <c r="A6388" s="1" t="s">
        <v>6387</v>
      </c>
      <c r="B6388">
        <v>396.875</v>
      </c>
      <c r="C6388">
        <v>20.478950000000001</v>
      </c>
      <c r="D6388">
        <v>68</v>
      </c>
      <c r="E6388">
        <v>0</v>
      </c>
      <c r="F6388">
        <v>0</v>
      </c>
      <c r="G6388">
        <v>14</v>
      </c>
      <c r="H6388" t="s">
        <v>13847</v>
      </c>
      <c r="I6388">
        <v>527.4375</v>
      </c>
      <c r="J6388" s="3">
        <f t="shared" si="99"/>
        <v>43746.993638831016</v>
      </c>
    </row>
    <row r="6389" spans="1:10" x14ac:dyDescent="0.25">
      <c r="A6389" s="1" t="s">
        <v>6388</v>
      </c>
      <c r="B6389">
        <v>396.875</v>
      </c>
      <c r="C6389">
        <v>20.478950000000001</v>
      </c>
      <c r="D6389">
        <v>68</v>
      </c>
      <c r="E6389">
        <v>0</v>
      </c>
      <c r="F6389">
        <v>0</v>
      </c>
      <c r="G6389">
        <v>10</v>
      </c>
      <c r="H6389" t="s">
        <v>13848</v>
      </c>
      <c r="I6389">
        <v>527.4375</v>
      </c>
      <c r="J6389" s="3">
        <f t="shared" si="99"/>
        <v>43746.993710370363</v>
      </c>
    </row>
    <row r="6390" spans="1:10" x14ac:dyDescent="0.25">
      <c r="A6390" s="1" t="s">
        <v>6389</v>
      </c>
      <c r="B6390">
        <v>393.75</v>
      </c>
      <c r="C6390">
        <v>20.478950000000001</v>
      </c>
      <c r="D6390">
        <v>70</v>
      </c>
      <c r="E6390">
        <v>0</v>
      </c>
      <c r="F6390">
        <v>0</v>
      </c>
      <c r="G6390">
        <v>8</v>
      </c>
      <c r="H6390" t="s">
        <v>13849</v>
      </c>
      <c r="I6390">
        <v>526.6875</v>
      </c>
      <c r="J6390" s="3">
        <f t="shared" si="99"/>
        <v>43746.993793587964</v>
      </c>
    </row>
    <row r="6391" spans="1:10" x14ac:dyDescent="0.25">
      <c r="A6391" s="1" t="s">
        <v>6390</v>
      </c>
      <c r="B6391">
        <v>393.75</v>
      </c>
      <c r="C6391">
        <v>20.478950000000001</v>
      </c>
      <c r="D6391">
        <v>70</v>
      </c>
      <c r="E6391">
        <v>0</v>
      </c>
      <c r="F6391">
        <v>0</v>
      </c>
      <c r="G6391">
        <v>21</v>
      </c>
      <c r="H6391" t="s">
        <v>13850</v>
      </c>
      <c r="I6391">
        <v>526.6875</v>
      </c>
      <c r="J6391" s="3">
        <f t="shared" si="99"/>
        <v>43746.993865335644</v>
      </c>
    </row>
    <row r="6392" spans="1:10" x14ac:dyDescent="0.25">
      <c r="A6392" s="1" t="s">
        <v>6391</v>
      </c>
      <c r="B6392">
        <v>393.75</v>
      </c>
      <c r="C6392">
        <v>20.531590000000001</v>
      </c>
      <c r="D6392">
        <v>70</v>
      </c>
      <c r="E6392">
        <v>0</v>
      </c>
      <c r="F6392">
        <v>0</v>
      </c>
      <c r="G6392">
        <v>2</v>
      </c>
      <c r="H6392" t="s">
        <v>13851</v>
      </c>
      <c r="I6392">
        <v>526.6875</v>
      </c>
      <c r="J6392" s="3">
        <f t="shared" si="99"/>
        <v>43746.993948668976</v>
      </c>
    </row>
    <row r="6393" spans="1:10" x14ac:dyDescent="0.25">
      <c r="A6393" s="1" t="s">
        <v>6392</v>
      </c>
      <c r="B6393">
        <v>393.75</v>
      </c>
      <c r="C6393">
        <v>20.478950000000001</v>
      </c>
      <c r="D6393">
        <v>70</v>
      </c>
      <c r="E6393">
        <v>0</v>
      </c>
      <c r="F6393">
        <v>0</v>
      </c>
      <c r="G6393">
        <v>8</v>
      </c>
      <c r="H6393" t="s">
        <v>13852</v>
      </c>
      <c r="I6393">
        <v>526.6875</v>
      </c>
      <c r="J6393" s="3">
        <f t="shared" si="99"/>
        <v>43746.994020439808</v>
      </c>
    </row>
    <row r="6394" spans="1:10" x14ac:dyDescent="0.25">
      <c r="A6394" s="1" t="s">
        <v>6393</v>
      </c>
      <c r="B6394">
        <v>393.75</v>
      </c>
      <c r="C6394">
        <v>20.478950000000001</v>
      </c>
      <c r="D6394">
        <v>70</v>
      </c>
      <c r="E6394">
        <v>0</v>
      </c>
      <c r="F6394">
        <v>0</v>
      </c>
      <c r="G6394">
        <v>4</v>
      </c>
      <c r="H6394" t="s">
        <v>13853</v>
      </c>
      <c r="I6394">
        <v>526.6875</v>
      </c>
      <c r="J6394" s="3">
        <f t="shared" si="99"/>
        <v>43746.994091967594</v>
      </c>
    </row>
    <row r="6395" spans="1:10" x14ac:dyDescent="0.25">
      <c r="A6395" s="1" t="s">
        <v>6394</v>
      </c>
      <c r="B6395">
        <v>393.75</v>
      </c>
      <c r="C6395">
        <v>20.478950000000001</v>
      </c>
      <c r="D6395">
        <v>69</v>
      </c>
      <c r="E6395">
        <v>0</v>
      </c>
      <c r="F6395">
        <v>0</v>
      </c>
      <c r="G6395">
        <v>7</v>
      </c>
      <c r="H6395" t="s">
        <v>13854</v>
      </c>
      <c r="I6395">
        <v>526.6875</v>
      </c>
      <c r="J6395" s="3">
        <f t="shared" si="99"/>
        <v>43746.994175254622</v>
      </c>
    </row>
    <row r="6396" spans="1:10" x14ac:dyDescent="0.25">
      <c r="A6396" s="1" t="s">
        <v>6395</v>
      </c>
      <c r="B6396">
        <v>393.75</v>
      </c>
      <c r="C6396">
        <v>20.478950000000001</v>
      </c>
      <c r="D6396">
        <v>69</v>
      </c>
      <c r="E6396">
        <v>0</v>
      </c>
      <c r="F6396">
        <v>0</v>
      </c>
      <c r="G6396">
        <v>12</v>
      </c>
      <c r="H6396" t="s">
        <v>13855</v>
      </c>
      <c r="I6396">
        <v>526.5</v>
      </c>
      <c r="J6396" s="3">
        <f t="shared" si="99"/>
        <v>43746.994247060182</v>
      </c>
    </row>
    <row r="6397" spans="1:10" x14ac:dyDescent="0.25">
      <c r="A6397" s="1" t="s">
        <v>6396</v>
      </c>
      <c r="B6397">
        <v>412.5</v>
      </c>
      <c r="C6397">
        <v>20.478950000000001</v>
      </c>
      <c r="D6397">
        <v>69</v>
      </c>
      <c r="E6397">
        <v>0</v>
      </c>
      <c r="F6397">
        <v>0</v>
      </c>
      <c r="G6397">
        <v>8</v>
      </c>
      <c r="H6397" t="s">
        <v>13856</v>
      </c>
      <c r="I6397">
        <v>532.125</v>
      </c>
      <c r="J6397" s="3">
        <f t="shared" si="99"/>
        <v>43746.994330624999</v>
      </c>
    </row>
    <row r="6398" spans="1:10" x14ac:dyDescent="0.25">
      <c r="A6398" s="1" t="s">
        <v>6397</v>
      </c>
      <c r="B6398">
        <v>393.75</v>
      </c>
      <c r="C6398">
        <v>20.478950000000001</v>
      </c>
      <c r="D6398">
        <v>70</v>
      </c>
      <c r="E6398">
        <v>0</v>
      </c>
      <c r="F6398">
        <v>0</v>
      </c>
      <c r="G6398">
        <v>10</v>
      </c>
      <c r="H6398" t="s">
        <v>13857</v>
      </c>
      <c r="I6398">
        <v>526.6875</v>
      </c>
      <c r="J6398" s="3">
        <f t="shared" si="99"/>
        <v>43746.994440636576</v>
      </c>
    </row>
    <row r="6399" spans="1:10" x14ac:dyDescent="0.25">
      <c r="A6399" s="1" t="s">
        <v>6398</v>
      </c>
      <c r="B6399">
        <v>393.75</v>
      </c>
      <c r="C6399">
        <v>20.478950000000001</v>
      </c>
      <c r="D6399">
        <v>69</v>
      </c>
      <c r="E6399">
        <v>0</v>
      </c>
      <c r="F6399">
        <v>0</v>
      </c>
      <c r="G6399">
        <v>9</v>
      </c>
      <c r="H6399" t="s">
        <v>13858</v>
      </c>
      <c r="I6399">
        <v>526.6875</v>
      </c>
      <c r="J6399" s="3">
        <f t="shared" si="99"/>
        <v>43746.994521388886</v>
      </c>
    </row>
    <row r="6400" spans="1:10" x14ac:dyDescent="0.25">
      <c r="A6400" s="1" t="s">
        <v>6399</v>
      </c>
      <c r="B6400">
        <v>393.75</v>
      </c>
      <c r="C6400">
        <v>20.531590000000001</v>
      </c>
      <c r="D6400">
        <v>69</v>
      </c>
      <c r="E6400">
        <v>0</v>
      </c>
      <c r="F6400">
        <v>0</v>
      </c>
      <c r="G6400">
        <v>10</v>
      </c>
      <c r="H6400" t="s">
        <v>13859</v>
      </c>
      <c r="I6400">
        <v>526.6875</v>
      </c>
      <c r="J6400" s="3">
        <f t="shared" si="99"/>
        <v>43746.994592928233</v>
      </c>
    </row>
    <row r="6401" spans="1:10" x14ac:dyDescent="0.25">
      <c r="A6401" s="1" t="s">
        <v>6400</v>
      </c>
      <c r="B6401">
        <v>434.375</v>
      </c>
      <c r="C6401">
        <v>20.531590000000001</v>
      </c>
      <c r="D6401">
        <v>69</v>
      </c>
      <c r="E6401">
        <v>0</v>
      </c>
      <c r="F6401">
        <v>0</v>
      </c>
      <c r="G6401">
        <v>5</v>
      </c>
      <c r="H6401" t="s">
        <v>13860</v>
      </c>
      <c r="I6401">
        <v>539.0625</v>
      </c>
      <c r="J6401" s="3">
        <f t="shared" si="99"/>
        <v>43746.994664687496</v>
      </c>
    </row>
    <row r="6402" spans="1:10" x14ac:dyDescent="0.25">
      <c r="A6402" s="1" t="s">
        <v>6401</v>
      </c>
      <c r="B6402">
        <v>393.75</v>
      </c>
      <c r="C6402">
        <v>20.531590000000001</v>
      </c>
      <c r="D6402">
        <v>70</v>
      </c>
      <c r="E6402">
        <v>0</v>
      </c>
      <c r="F6402">
        <v>0</v>
      </c>
      <c r="G6402">
        <v>8</v>
      </c>
      <c r="H6402" t="s">
        <v>13861</v>
      </c>
      <c r="I6402">
        <v>526.6875</v>
      </c>
      <c r="J6402" s="3">
        <f t="shared" si="99"/>
        <v>43746.99473608796</v>
      </c>
    </row>
    <row r="6403" spans="1:10" x14ac:dyDescent="0.25">
      <c r="A6403" s="1" t="s">
        <v>6402</v>
      </c>
      <c r="B6403">
        <v>393.75</v>
      </c>
      <c r="C6403">
        <v>20.478950000000001</v>
      </c>
      <c r="D6403">
        <v>69</v>
      </c>
      <c r="E6403">
        <v>0</v>
      </c>
      <c r="F6403">
        <v>0</v>
      </c>
      <c r="G6403">
        <v>2</v>
      </c>
      <c r="H6403" t="s">
        <v>13862</v>
      </c>
      <c r="I6403">
        <v>526.6875</v>
      </c>
      <c r="J6403" s="3">
        <f t="shared" ref="J6403:J6466" si="100">(H6403/86400000)+25569+(7/24)</f>
        <v>43746.994819525462</v>
      </c>
    </row>
    <row r="6404" spans="1:10" x14ac:dyDescent="0.25">
      <c r="A6404" s="1" t="s">
        <v>6403</v>
      </c>
      <c r="B6404">
        <v>393.75</v>
      </c>
      <c r="C6404">
        <v>20.531590000000001</v>
      </c>
      <c r="D6404">
        <v>69</v>
      </c>
      <c r="E6404">
        <v>0</v>
      </c>
      <c r="F6404">
        <v>0</v>
      </c>
      <c r="G6404">
        <v>6</v>
      </c>
      <c r="H6404" t="s">
        <v>13863</v>
      </c>
      <c r="I6404">
        <v>526.6875</v>
      </c>
      <c r="J6404" s="3">
        <f t="shared" si="100"/>
        <v>43746.994914907402</v>
      </c>
    </row>
    <row r="6405" spans="1:10" x14ac:dyDescent="0.25">
      <c r="A6405" s="1" t="s">
        <v>6404</v>
      </c>
      <c r="B6405">
        <v>393.75</v>
      </c>
      <c r="C6405">
        <v>20.531590000000001</v>
      </c>
      <c r="D6405">
        <v>69</v>
      </c>
      <c r="E6405">
        <v>0</v>
      </c>
      <c r="F6405">
        <v>0</v>
      </c>
      <c r="G6405">
        <v>7</v>
      </c>
      <c r="H6405" t="s">
        <v>13864</v>
      </c>
      <c r="I6405">
        <v>526.6875</v>
      </c>
      <c r="J6405" s="3">
        <f t="shared" si="100"/>
        <v>43746.994986192127</v>
      </c>
    </row>
    <row r="6406" spans="1:10" x14ac:dyDescent="0.25">
      <c r="A6406" s="1" t="s">
        <v>6405</v>
      </c>
      <c r="B6406">
        <v>393.75</v>
      </c>
      <c r="C6406">
        <v>20.478950000000001</v>
      </c>
      <c r="D6406">
        <v>68</v>
      </c>
      <c r="E6406">
        <v>0</v>
      </c>
      <c r="F6406">
        <v>0</v>
      </c>
      <c r="G6406">
        <v>2</v>
      </c>
      <c r="H6406" t="s">
        <v>13865</v>
      </c>
      <c r="I6406">
        <v>526.6875</v>
      </c>
      <c r="J6406" s="3">
        <f t="shared" si="100"/>
        <v>43746.995058078704</v>
      </c>
    </row>
    <row r="6407" spans="1:10" x14ac:dyDescent="0.25">
      <c r="A6407" s="1" t="s">
        <v>6406</v>
      </c>
      <c r="B6407">
        <v>415.625</v>
      </c>
      <c r="C6407">
        <v>20.478950000000001</v>
      </c>
      <c r="D6407">
        <v>66</v>
      </c>
      <c r="E6407">
        <v>0</v>
      </c>
      <c r="F6407">
        <v>0</v>
      </c>
      <c r="G6407">
        <v>8</v>
      </c>
      <c r="H6407" t="s">
        <v>13866</v>
      </c>
      <c r="I6407">
        <v>533.25</v>
      </c>
      <c r="J6407" s="3">
        <f t="shared" si="100"/>
        <v>43746.99514175926</v>
      </c>
    </row>
    <row r="6408" spans="1:10" x14ac:dyDescent="0.25">
      <c r="A6408" s="1" t="s">
        <v>6407</v>
      </c>
      <c r="B6408">
        <v>393.75</v>
      </c>
      <c r="C6408">
        <v>20.478950000000001</v>
      </c>
      <c r="D6408">
        <v>67</v>
      </c>
      <c r="E6408">
        <v>0</v>
      </c>
      <c r="F6408">
        <v>0</v>
      </c>
      <c r="G6408">
        <v>14</v>
      </c>
      <c r="H6408" t="s">
        <v>13867</v>
      </c>
      <c r="I6408">
        <v>526.5</v>
      </c>
      <c r="J6408" s="3">
        <f t="shared" si="100"/>
        <v>43746.995213171293</v>
      </c>
    </row>
    <row r="6409" spans="1:10" x14ac:dyDescent="0.25">
      <c r="A6409" s="1" t="s">
        <v>6408</v>
      </c>
      <c r="B6409">
        <v>393.75</v>
      </c>
      <c r="C6409">
        <v>20.531590000000001</v>
      </c>
      <c r="D6409">
        <v>69</v>
      </c>
      <c r="E6409">
        <v>0</v>
      </c>
      <c r="F6409">
        <v>0</v>
      </c>
      <c r="G6409">
        <v>13</v>
      </c>
      <c r="H6409" t="s">
        <v>13868</v>
      </c>
      <c r="I6409">
        <v>526.6875</v>
      </c>
      <c r="J6409" s="3">
        <f t="shared" si="100"/>
        <v>43746.995308414349</v>
      </c>
    </row>
    <row r="6410" spans="1:10" x14ac:dyDescent="0.25">
      <c r="A6410" s="1" t="s">
        <v>6409</v>
      </c>
      <c r="B6410">
        <v>393.75</v>
      </c>
      <c r="C6410">
        <v>20.531590000000001</v>
      </c>
      <c r="D6410">
        <v>69</v>
      </c>
      <c r="E6410">
        <v>0</v>
      </c>
      <c r="F6410">
        <v>0</v>
      </c>
      <c r="G6410">
        <v>4</v>
      </c>
      <c r="H6410" t="s">
        <v>13869</v>
      </c>
      <c r="I6410">
        <v>526.6875</v>
      </c>
      <c r="J6410" s="3">
        <f t="shared" si="100"/>
        <v>43746.995380069442</v>
      </c>
    </row>
    <row r="6411" spans="1:10" x14ac:dyDescent="0.25">
      <c r="A6411" s="1" t="s">
        <v>6410</v>
      </c>
      <c r="B6411">
        <v>393.75</v>
      </c>
      <c r="C6411">
        <v>20.531590000000001</v>
      </c>
      <c r="D6411">
        <v>69</v>
      </c>
      <c r="E6411">
        <v>0</v>
      </c>
      <c r="F6411">
        <v>0</v>
      </c>
      <c r="G6411">
        <v>16</v>
      </c>
      <c r="H6411" t="s">
        <v>13870</v>
      </c>
      <c r="I6411">
        <v>526.6875</v>
      </c>
      <c r="J6411" s="3">
        <f t="shared" si="100"/>
        <v>43746.99546351852</v>
      </c>
    </row>
    <row r="6412" spans="1:10" x14ac:dyDescent="0.25">
      <c r="A6412" s="1" t="s">
        <v>6411</v>
      </c>
      <c r="B6412">
        <v>393.75</v>
      </c>
      <c r="C6412">
        <v>20.478950000000001</v>
      </c>
      <c r="D6412">
        <v>69</v>
      </c>
      <c r="E6412">
        <v>0</v>
      </c>
      <c r="F6412">
        <v>0</v>
      </c>
      <c r="G6412">
        <v>9</v>
      </c>
      <c r="H6412" t="s">
        <v>13871</v>
      </c>
      <c r="I6412">
        <v>526.6875</v>
      </c>
      <c r="J6412" s="3">
        <f t="shared" si="100"/>
        <v>43746.995535162037</v>
      </c>
    </row>
    <row r="6413" spans="1:10" x14ac:dyDescent="0.25">
      <c r="A6413" s="1" t="s">
        <v>6412</v>
      </c>
      <c r="B6413">
        <v>393.75</v>
      </c>
      <c r="C6413">
        <v>20.478950000000001</v>
      </c>
      <c r="D6413">
        <v>69</v>
      </c>
      <c r="E6413">
        <v>0</v>
      </c>
      <c r="F6413">
        <v>0</v>
      </c>
      <c r="G6413">
        <v>0</v>
      </c>
      <c r="H6413" t="s">
        <v>13872</v>
      </c>
      <c r="I6413">
        <v>526.6875</v>
      </c>
      <c r="J6413" s="3">
        <f t="shared" si="100"/>
        <v>43746.995606689808</v>
      </c>
    </row>
    <row r="6414" spans="1:10" x14ac:dyDescent="0.25">
      <c r="A6414" s="1" t="s">
        <v>6413</v>
      </c>
      <c r="B6414">
        <v>393.75</v>
      </c>
      <c r="C6414">
        <v>20.478950000000001</v>
      </c>
      <c r="D6414">
        <v>68</v>
      </c>
      <c r="E6414">
        <v>0</v>
      </c>
      <c r="F6414">
        <v>0</v>
      </c>
      <c r="G6414">
        <v>15</v>
      </c>
      <c r="H6414" t="s">
        <v>13873</v>
      </c>
      <c r="I6414">
        <v>526.6875</v>
      </c>
      <c r="J6414" s="3">
        <f t="shared" si="100"/>
        <v>43746.99568990741</v>
      </c>
    </row>
    <row r="6415" spans="1:10" x14ac:dyDescent="0.25">
      <c r="A6415" s="1" t="s">
        <v>6414</v>
      </c>
      <c r="B6415">
        <v>393.75</v>
      </c>
      <c r="C6415">
        <v>20.478950000000001</v>
      </c>
      <c r="D6415">
        <v>68</v>
      </c>
      <c r="E6415">
        <v>0</v>
      </c>
      <c r="F6415">
        <v>0</v>
      </c>
      <c r="G6415">
        <v>8</v>
      </c>
      <c r="H6415" t="s">
        <v>13874</v>
      </c>
      <c r="I6415">
        <v>526.6875</v>
      </c>
      <c r="J6415" s="3">
        <f t="shared" si="100"/>
        <v>43746.995761655089</v>
      </c>
    </row>
    <row r="6416" spans="1:10" x14ac:dyDescent="0.25">
      <c r="A6416" s="1" t="s">
        <v>6415</v>
      </c>
      <c r="B6416">
        <v>393.75</v>
      </c>
      <c r="C6416">
        <v>20.478950000000001</v>
      </c>
      <c r="D6416">
        <v>71</v>
      </c>
      <c r="E6416">
        <v>0</v>
      </c>
      <c r="F6416">
        <v>0</v>
      </c>
      <c r="G6416">
        <v>9</v>
      </c>
      <c r="H6416" t="s">
        <v>13875</v>
      </c>
      <c r="I6416">
        <v>526.6875</v>
      </c>
      <c r="J6416" s="3">
        <f t="shared" si="100"/>
        <v>43746.995845219906</v>
      </c>
    </row>
    <row r="6417" spans="1:10" x14ac:dyDescent="0.25">
      <c r="A6417" s="1" t="s">
        <v>6416</v>
      </c>
      <c r="B6417">
        <v>393.75</v>
      </c>
      <c r="C6417">
        <v>20.478950000000001</v>
      </c>
      <c r="D6417">
        <v>70</v>
      </c>
      <c r="E6417">
        <v>0</v>
      </c>
      <c r="F6417">
        <v>0</v>
      </c>
      <c r="G6417">
        <v>1</v>
      </c>
      <c r="H6417" t="s">
        <v>13876</v>
      </c>
      <c r="I6417">
        <v>526.5</v>
      </c>
      <c r="J6417" s="3">
        <f t="shared" si="100"/>
        <v>43746.995916747685</v>
      </c>
    </row>
    <row r="6418" spans="1:10" x14ac:dyDescent="0.25">
      <c r="A6418" s="1" t="s">
        <v>6417</v>
      </c>
      <c r="B6418">
        <v>393.75</v>
      </c>
      <c r="C6418">
        <v>20.531590000000001</v>
      </c>
      <c r="D6418">
        <v>71</v>
      </c>
      <c r="E6418">
        <v>0</v>
      </c>
      <c r="F6418">
        <v>0</v>
      </c>
      <c r="G6418">
        <v>7</v>
      </c>
      <c r="H6418" t="s">
        <v>13877</v>
      </c>
      <c r="I6418">
        <v>526.6875</v>
      </c>
      <c r="J6418" s="3">
        <f t="shared" si="100"/>
        <v>43746.995988275456</v>
      </c>
    </row>
    <row r="6419" spans="1:10" x14ac:dyDescent="0.25">
      <c r="A6419" s="1" t="s">
        <v>6418</v>
      </c>
      <c r="B6419">
        <v>428.125</v>
      </c>
      <c r="C6419">
        <v>20.531590000000001</v>
      </c>
      <c r="D6419">
        <v>71</v>
      </c>
      <c r="E6419">
        <v>0</v>
      </c>
      <c r="F6419">
        <v>0</v>
      </c>
      <c r="G6419">
        <v>10</v>
      </c>
      <c r="H6419" t="s">
        <v>13878</v>
      </c>
      <c r="I6419">
        <v>537.1875</v>
      </c>
      <c r="J6419" s="3">
        <f t="shared" si="100"/>
        <v>43746.996060034719</v>
      </c>
    </row>
    <row r="6420" spans="1:10" x14ac:dyDescent="0.25">
      <c r="A6420" s="1" t="s">
        <v>6419</v>
      </c>
      <c r="B6420">
        <v>393.75</v>
      </c>
      <c r="C6420">
        <v>20.531590000000001</v>
      </c>
      <c r="D6420">
        <v>70</v>
      </c>
      <c r="E6420">
        <v>0</v>
      </c>
      <c r="F6420">
        <v>0</v>
      </c>
      <c r="G6420">
        <v>16</v>
      </c>
      <c r="H6420" t="s">
        <v>13879</v>
      </c>
      <c r="I6420">
        <v>526.6875</v>
      </c>
      <c r="J6420" s="3">
        <f t="shared" si="100"/>
        <v>43746.996131446758</v>
      </c>
    </row>
    <row r="6421" spans="1:10" x14ac:dyDescent="0.25">
      <c r="A6421" s="1" t="s">
        <v>6420</v>
      </c>
      <c r="B6421">
        <v>393.75</v>
      </c>
      <c r="C6421">
        <v>20.478950000000001</v>
      </c>
      <c r="D6421">
        <v>69</v>
      </c>
      <c r="E6421">
        <v>0</v>
      </c>
      <c r="F6421">
        <v>0</v>
      </c>
      <c r="G6421">
        <v>7</v>
      </c>
      <c r="H6421" t="s">
        <v>13880</v>
      </c>
      <c r="I6421">
        <v>526.6875</v>
      </c>
      <c r="J6421" s="3">
        <f t="shared" si="100"/>
        <v>43746.996202986113</v>
      </c>
    </row>
    <row r="6422" spans="1:10" x14ac:dyDescent="0.25">
      <c r="A6422" s="1" t="s">
        <v>6421</v>
      </c>
      <c r="B6422">
        <v>393.75</v>
      </c>
      <c r="C6422">
        <v>20.531590000000001</v>
      </c>
      <c r="D6422">
        <v>69</v>
      </c>
      <c r="E6422">
        <v>0</v>
      </c>
      <c r="F6422">
        <v>0</v>
      </c>
      <c r="G6422">
        <v>3</v>
      </c>
      <c r="H6422" t="s">
        <v>13881</v>
      </c>
      <c r="I6422">
        <v>526.6875</v>
      </c>
      <c r="J6422" s="3">
        <f t="shared" si="100"/>
        <v>43746.996286215275</v>
      </c>
    </row>
    <row r="6423" spans="1:10" x14ac:dyDescent="0.25">
      <c r="A6423" s="1" t="s">
        <v>6422</v>
      </c>
      <c r="B6423">
        <v>393.75</v>
      </c>
      <c r="C6423">
        <v>20.478950000000001</v>
      </c>
      <c r="D6423">
        <v>69</v>
      </c>
      <c r="E6423">
        <v>0</v>
      </c>
      <c r="F6423">
        <v>0</v>
      </c>
      <c r="G6423">
        <v>10</v>
      </c>
      <c r="H6423" t="s">
        <v>13882</v>
      </c>
      <c r="I6423">
        <v>526.6875</v>
      </c>
      <c r="J6423" s="3">
        <f t="shared" si="100"/>
        <v>43746.996381909725</v>
      </c>
    </row>
    <row r="6424" spans="1:10" x14ac:dyDescent="0.25">
      <c r="A6424" s="1" t="s">
        <v>6423</v>
      </c>
      <c r="B6424">
        <v>393.75</v>
      </c>
      <c r="C6424">
        <v>20.478950000000001</v>
      </c>
      <c r="D6424">
        <v>69</v>
      </c>
      <c r="E6424">
        <v>0</v>
      </c>
      <c r="F6424">
        <v>0</v>
      </c>
      <c r="G6424">
        <v>14</v>
      </c>
      <c r="H6424" t="s">
        <v>13883</v>
      </c>
      <c r="I6424">
        <v>526.6875</v>
      </c>
      <c r="J6424" s="3">
        <f t="shared" si="100"/>
        <v>43746.996453587963</v>
      </c>
    </row>
    <row r="6425" spans="1:10" x14ac:dyDescent="0.25">
      <c r="A6425" s="1" t="s">
        <v>6424</v>
      </c>
      <c r="B6425">
        <v>393.75</v>
      </c>
      <c r="C6425">
        <v>20.531590000000001</v>
      </c>
      <c r="D6425">
        <v>68</v>
      </c>
      <c r="E6425">
        <v>0</v>
      </c>
      <c r="F6425">
        <v>0</v>
      </c>
      <c r="G6425">
        <v>4</v>
      </c>
      <c r="H6425" t="s">
        <v>13884</v>
      </c>
      <c r="I6425">
        <v>526.6875</v>
      </c>
      <c r="J6425" s="3">
        <f t="shared" si="100"/>
        <v>43746.99652497685</v>
      </c>
    </row>
    <row r="6426" spans="1:10" x14ac:dyDescent="0.25">
      <c r="A6426" s="1" t="s">
        <v>6425</v>
      </c>
      <c r="B6426">
        <v>393.75</v>
      </c>
      <c r="C6426">
        <v>20.531590000000001</v>
      </c>
      <c r="D6426">
        <v>68</v>
      </c>
      <c r="E6426">
        <v>0</v>
      </c>
      <c r="F6426">
        <v>0</v>
      </c>
      <c r="G6426">
        <v>5</v>
      </c>
      <c r="H6426" t="s">
        <v>13885</v>
      </c>
      <c r="I6426">
        <v>526.6875</v>
      </c>
      <c r="J6426" s="3">
        <f t="shared" si="100"/>
        <v>43746.996608414345</v>
      </c>
    </row>
    <row r="6427" spans="1:10" x14ac:dyDescent="0.25">
      <c r="A6427" s="1" t="s">
        <v>6426</v>
      </c>
      <c r="B6427">
        <v>393.75</v>
      </c>
      <c r="C6427">
        <v>20.478950000000001</v>
      </c>
      <c r="D6427">
        <v>64</v>
      </c>
      <c r="E6427">
        <v>0</v>
      </c>
      <c r="F6427">
        <v>0</v>
      </c>
      <c r="G6427">
        <v>8</v>
      </c>
      <c r="H6427" t="s">
        <v>13886</v>
      </c>
      <c r="I6427">
        <v>526.6875</v>
      </c>
      <c r="J6427" s="3">
        <f t="shared" si="100"/>
        <v>43746.996680069446</v>
      </c>
    </row>
    <row r="6428" spans="1:10" x14ac:dyDescent="0.25">
      <c r="A6428" s="1" t="s">
        <v>6427</v>
      </c>
      <c r="B6428">
        <v>393.75</v>
      </c>
      <c r="C6428">
        <v>20.478950000000001</v>
      </c>
      <c r="D6428">
        <v>65</v>
      </c>
      <c r="E6428">
        <v>0</v>
      </c>
      <c r="F6428">
        <v>0</v>
      </c>
      <c r="G6428">
        <v>1</v>
      </c>
      <c r="H6428" t="s">
        <v>13887</v>
      </c>
      <c r="I6428">
        <v>526.6875</v>
      </c>
      <c r="J6428" s="3">
        <f t="shared" si="100"/>
        <v>43746.996763518517</v>
      </c>
    </row>
    <row r="6429" spans="1:10" x14ac:dyDescent="0.25">
      <c r="A6429" s="1" t="s">
        <v>6428</v>
      </c>
      <c r="B6429">
        <v>393.75</v>
      </c>
      <c r="C6429">
        <v>20.478950000000001</v>
      </c>
      <c r="D6429">
        <v>66</v>
      </c>
      <c r="E6429">
        <v>0</v>
      </c>
      <c r="F6429">
        <v>0</v>
      </c>
      <c r="G6429">
        <v>13</v>
      </c>
      <c r="H6429" t="s">
        <v>13888</v>
      </c>
      <c r="I6429">
        <v>526.6875</v>
      </c>
      <c r="J6429" s="3">
        <f t="shared" si="100"/>
        <v>43746.996846956019</v>
      </c>
    </row>
    <row r="6430" spans="1:10" x14ac:dyDescent="0.25">
      <c r="A6430" s="1" t="s">
        <v>6429</v>
      </c>
      <c r="B6430">
        <v>412.5</v>
      </c>
      <c r="C6430">
        <v>20.478950000000001</v>
      </c>
      <c r="D6430">
        <v>69</v>
      </c>
      <c r="E6430">
        <v>0</v>
      </c>
      <c r="F6430">
        <v>0</v>
      </c>
      <c r="G6430">
        <v>0</v>
      </c>
      <c r="H6430" t="s">
        <v>13889</v>
      </c>
      <c r="I6430">
        <v>532.875</v>
      </c>
      <c r="J6430" s="3">
        <f t="shared" si="100"/>
        <v>43746.99694258102</v>
      </c>
    </row>
    <row r="6431" spans="1:10" x14ac:dyDescent="0.25">
      <c r="A6431" s="1" t="s">
        <v>6430</v>
      </c>
      <c r="B6431">
        <v>393.75</v>
      </c>
      <c r="C6431">
        <v>20.531590000000001</v>
      </c>
      <c r="D6431">
        <v>69</v>
      </c>
      <c r="E6431">
        <v>0</v>
      </c>
      <c r="F6431">
        <v>0</v>
      </c>
      <c r="G6431">
        <v>14</v>
      </c>
      <c r="H6431" t="s">
        <v>13890</v>
      </c>
      <c r="I6431">
        <v>526.6875</v>
      </c>
      <c r="J6431" s="3">
        <f t="shared" si="100"/>
        <v>43746.997026423611</v>
      </c>
    </row>
    <row r="6432" spans="1:10" x14ac:dyDescent="0.25">
      <c r="A6432" s="1" t="s">
        <v>6431</v>
      </c>
      <c r="B6432">
        <v>393.75</v>
      </c>
      <c r="C6432">
        <v>20.478950000000001</v>
      </c>
      <c r="D6432">
        <v>70</v>
      </c>
      <c r="E6432">
        <v>0</v>
      </c>
      <c r="F6432">
        <v>0</v>
      </c>
      <c r="G6432">
        <v>6</v>
      </c>
      <c r="H6432" t="s">
        <v>13891</v>
      </c>
      <c r="I6432">
        <v>526.6875</v>
      </c>
      <c r="J6432" s="3">
        <f t="shared" si="100"/>
        <v>43746.997097280087</v>
      </c>
    </row>
    <row r="6433" spans="1:10" x14ac:dyDescent="0.25">
      <c r="A6433" s="1" t="s">
        <v>6432</v>
      </c>
      <c r="B6433">
        <v>421.875</v>
      </c>
      <c r="C6433">
        <v>20.584240000000001</v>
      </c>
      <c r="D6433">
        <v>70</v>
      </c>
      <c r="E6433">
        <v>0</v>
      </c>
      <c r="F6433">
        <v>0</v>
      </c>
      <c r="G6433">
        <v>18</v>
      </c>
      <c r="H6433" t="s">
        <v>13892</v>
      </c>
      <c r="I6433">
        <v>535.3125</v>
      </c>
      <c r="J6433" s="3">
        <f t="shared" si="100"/>
        <v>43746.997168912036</v>
      </c>
    </row>
    <row r="6434" spans="1:10" x14ac:dyDescent="0.25">
      <c r="A6434" s="1" t="s">
        <v>6433</v>
      </c>
      <c r="B6434">
        <v>393.75</v>
      </c>
      <c r="C6434">
        <v>20.478950000000001</v>
      </c>
      <c r="D6434">
        <v>70</v>
      </c>
      <c r="E6434">
        <v>0</v>
      </c>
      <c r="F6434">
        <v>0</v>
      </c>
      <c r="G6434">
        <v>11</v>
      </c>
      <c r="H6434" t="s">
        <v>13893</v>
      </c>
      <c r="I6434">
        <v>526.6875</v>
      </c>
      <c r="J6434" s="3">
        <f t="shared" si="100"/>
        <v>43746.997252476845</v>
      </c>
    </row>
    <row r="6435" spans="1:10" x14ac:dyDescent="0.25">
      <c r="A6435" s="1" t="s">
        <v>6434</v>
      </c>
      <c r="B6435">
        <v>393.75</v>
      </c>
      <c r="C6435">
        <v>20.531590000000001</v>
      </c>
      <c r="D6435">
        <v>65</v>
      </c>
      <c r="E6435">
        <v>0</v>
      </c>
      <c r="F6435">
        <v>0</v>
      </c>
      <c r="G6435">
        <v>7</v>
      </c>
      <c r="H6435" t="s">
        <v>13894</v>
      </c>
      <c r="I6435">
        <v>526.5</v>
      </c>
      <c r="J6435" s="3">
        <f t="shared" si="100"/>
        <v>43746.997324004631</v>
      </c>
    </row>
    <row r="6436" spans="1:10" x14ac:dyDescent="0.25">
      <c r="A6436" s="1" t="s">
        <v>6435</v>
      </c>
      <c r="B6436">
        <v>396.875</v>
      </c>
      <c r="C6436">
        <v>20.478950000000001</v>
      </c>
      <c r="D6436">
        <v>62</v>
      </c>
      <c r="E6436">
        <v>0</v>
      </c>
      <c r="F6436">
        <v>0</v>
      </c>
      <c r="G6436">
        <v>10</v>
      </c>
      <c r="H6436" t="s">
        <v>13895</v>
      </c>
      <c r="I6436">
        <v>527.4375</v>
      </c>
      <c r="J6436" s="3">
        <f t="shared" si="100"/>
        <v>43746.997395520833</v>
      </c>
    </row>
    <row r="6437" spans="1:10" x14ac:dyDescent="0.25">
      <c r="A6437" s="1" t="s">
        <v>6436</v>
      </c>
      <c r="B6437">
        <v>396.875</v>
      </c>
      <c r="C6437">
        <v>20.478950000000001</v>
      </c>
      <c r="D6437">
        <v>62</v>
      </c>
      <c r="E6437">
        <v>0</v>
      </c>
      <c r="F6437">
        <v>0</v>
      </c>
      <c r="G6437">
        <v>9</v>
      </c>
      <c r="H6437" t="s">
        <v>13896</v>
      </c>
      <c r="I6437">
        <v>527.4375</v>
      </c>
      <c r="J6437" s="3">
        <f t="shared" si="100"/>
        <v>43746.997467083333</v>
      </c>
    </row>
    <row r="6438" spans="1:10" x14ac:dyDescent="0.25">
      <c r="A6438" s="1" t="s">
        <v>6437</v>
      </c>
      <c r="B6438">
        <v>393.75</v>
      </c>
      <c r="C6438">
        <v>20.478950000000001</v>
      </c>
      <c r="D6438">
        <v>62</v>
      </c>
      <c r="E6438">
        <v>0</v>
      </c>
      <c r="F6438">
        <v>0</v>
      </c>
      <c r="G6438">
        <v>23</v>
      </c>
      <c r="H6438" t="s">
        <v>13897</v>
      </c>
      <c r="I6438">
        <v>526.6875</v>
      </c>
      <c r="J6438" s="3">
        <f t="shared" si="100"/>
        <v>43746.997538969903</v>
      </c>
    </row>
    <row r="6439" spans="1:10" x14ac:dyDescent="0.25">
      <c r="A6439" s="1" t="s">
        <v>6438</v>
      </c>
      <c r="B6439">
        <v>393.75</v>
      </c>
      <c r="C6439">
        <v>20.531590000000001</v>
      </c>
      <c r="D6439">
        <v>65</v>
      </c>
      <c r="E6439">
        <v>0</v>
      </c>
      <c r="F6439">
        <v>0</v>
      </c>
      <c r="G6439">
        <v>12</v>
      </c>
      <c r="H6439" t="s">
        <v>13898</v>
      </c>
      <c r="I6439">
        <v>526.6875</v>
      </c>
      <c r="J6439" s="3">
        <f t="shared" si="100"/>
        <v>43746.997610219907</v>
      </c>
    </row>
    <row r="6440" spans="1:10" x14ac:dyDescent="0.25">
      <c r="A6440" s="1" t="s">
        <v>6439</v>
      </c>
      <c r="B6440">
        <v>396.875</v>
      </c>
      <c r="C6440">
        <v>20.478950000000001</v>
      </c>
      <c r="D6440">
        <v>65</v>
      </c>
      <c r="E6440">
        <v>0</v>
      </c>
      <c r="F6440">
        <v>0</v>
      </c>
      <c r="G6440">
        <v>12</v>
      </c>
      <c r="H6440" t="s">
        <v>13899</v>
      </c>
      <c r="I6440">
        <v>527.4375</v>
      </c>
      <c r="J6440" s="3">
        <f t="shared" si="100"/>
        <v>43746.99768177083</v>
      </c>
    </row>
    <row r="6441" spans="1:10" x14ac:dyDescent="0.25">
      <c r="A6441" s="1" t="s">
        <v>6440</v>
      </c>
      <c r="B6441">
        <v>415.625</v>
      </c>
      <c r="C6441">
        <v>20.531590000000001</v>
      </c>
      <c r="D6441">
        <v>66</v>
      </c>
      <c r="E6441">
        <v>0</v>
      </c>
      <c r="F6441">
        <v>0</v>
      </c>
      <c r="G6441">
        <v>5</v>
      </c>
      <c r="H6441" t="s">
        <v>13900</v>
      </c>
      <c r="I6441">
        <v>533.0625</v>
      </c>
      <c r="J6441" s="3">
        <f t="shared" si="100"/>
        <v>43746.997753506941</v>
      </c>
    </row>
    <row r="6442" spans="1:10" x14ac:dyDescent="0.25">
      <c r="A6442" s="1" t="s">
        <v>6441</v>
      </c>
      <c r="B6442">
        <v>396.875</v>
      </c>
      <c r="C6442">
        <v>20.478950000000001</v>
      </c>
      <c r="D6442">
        <v>66</v>
      </c>
      <c r="E6442">
        <v>0</v>
      </c>
      <c r="F6442">
        <v>0</v>
      </c>
      <c r="G6442">
        <v>10</v>
      </c>
      <c r="H6442" t="s">
        <v>13901</v>
      </c>
      <c r="I6442">
        <v>527.4375</v>
      </c>
      <c r="J6442" s="3">
        <f t="shared" si="100"/>
        <v>43746.99782493055</v>
      </c>
    </row>
    <row r="6443" spans="1:10" x14ac:dyDescent="0.25">
      <c r="A6443" s="1" t="s">
        <v>6442</v>
      </c>
      <c r="B6443">
        <v>396.875</v>
      </c>
      <c r="C6443">
        <v>20.478950000000001</v>
      </c>
      <c r="D6443">
        <v>65</v>
      </c>
      <c r="E6443">
        <v>0</v>
      </c>
      <c r="F6443">
        <v>0</v>
      </c>
      <c r="G6443">
        <v>13</v>
      </c>
      <c r="H6443" t="s">
        <v>13902</v>
      </c>
      <c r="I6443">
        <v>527.4375</v>
      </c>
      <c r="J6443" s="3">
        <f t="shared" si="100"/>
        <v>43746.99790840278</v>
      </c>
    </row>
    <row r="6444" spans="1:10" x14ac:dyDescent="0.25">
      <c r="A6444" s="1" t="s">
        <v>6443</v>
      </c>
      <c r="B6444">
        <v>396.875</v>
      </c>
      <c r="C6444">
        <v>20.478950000000001</v>
      </c>
      <c r="D6444">
        <v>65</v>
      </c>
      <c r="E6444">
        <v>0</v>
      </c>
      <c r="F6444">
        <v>0</v>
      </c>
      <c r="G6444">
        <v>6</v>
      </c>
      <c r="H6444" t="s">
        <v>13903</v>
      </c>
      <c r="I6444">
        <v>527.4375</v>
      </c>
      <c r="J6444" s="3">
        <f t="shared" si="100"/>
        <v>43746.99797989583</v>
      </c>
    </row>
    <row r="6445" spans="1:10" x14ac:dyDescent="0.25">
      <c r="A6445" s="1" t="s">
        <v>6444</v>
      </c>
      <c r="B6445">
        <v>396.875</v>
      </c>
      <c r="C6445">
        <v>20.531590000000001</v>
      </c>
      <c r="D6445">
        <v>65</v>
      </c>
      <c r="E6445">
        <v>0</v>
      </c>
      <c r="F6445">
        <v>0</v>
      </c>
      <c r="G6445">
        <v>18</v>
      </c>
      <c r="H6445" t="s">
        <v>13904</v>
      </c>
      <c r="I6445">
        <v>527.4375</v>
      </c>
      <c r="J6445" s="3">
        <f t="shared" si="100"/>
        <v>43746.998051446753</v>
      </c>
    </row>
    <row r="6446" spans="1:10" x14ac:dyDescent="0.25">
      <c r="A6446" s="1" t="s">
        <v>6445</v>
      </c>
      <c r="B6446">
        <v>396.875</v>
      </c>
      <c r="C6446">
        <v>20.531590000000001</v>
      </c>
      <c r="D6446">
        <v>65</v>
      </c>
      <c r="E6446">
        <v>0</v>
      </c>
      <c r="F6446">
        <v>0</v>
      </c>
      <c r="G6446">
        <v>10</v>
      </c>
      <c r="H6446" t="s">
        <v>13905</v>
      </c>
      <c r="I6446">
        <v>527.4375</v>
      </c>
      <c r="J6446" s="3">
        <f t="shared" si="100"/>
        <v>43746.99812319444</v>
      </c>
    </row>
    <row r="6447" spans="1:10" x14ac:dyDescent="0.25">
      <c r="A6447" s="1" t="s">
        <v>6446</v>
      </c>
      <c r="B6447">
        <v>393.75</v>
      </c>
      <c r="C6447">
        <v>20.531590000000001</v>
      </c>
      <c r="D6447">
        <v>69</v>
      </c>
      <c r="E6447">
        <v>0</v>
      </c>
      <c r="F6447">
        <v>0</v>
      </c>
      <c r="G6447">
        <v>6</v>
      </c>
      <c r="H6447" t="s">
        <v>13906</v>
      </c>
      <c r="I6447">
        <v>526.6875</v>
      </c>
      <c r="J6447" s="3">
        <f t="shared" si="100"/>
        <v>43746.998194918975</v>
      </c>
    </row>
    <row r="6448" spans="1:10" x14ac:dyDescent="0.25">
      <c r="A6448" s="1" t="s">
        <v>6447</v>
      </c>
      <c r="B6448">
        <v>393.75</v>
      </c>
      <c r="C6448">
        <v>20.478950000000001</v>
      </c>
      <c r="D6448">
        <v>69</v>
      </c>
      <c r="E6448">
        <v>0</v>
      </c>
      <c r="F6448">
        <v>0</v>
      </c>
      <c r="G6448">
        <v>12</v>
      </c>
      <c r="H6448" t="s">
        <v>13907</v>
      </c>
      <c r="I6448">
        <v>526.6875</v>
      </c>
      <c r="J6448" s="3">
        <f t="shared" si="100"/>
        <v>43746.998278055551</v>
      </c>
    </row>
    <row r="6449" spans="1:10" x14ac:dyDescent="0.25">
      <c r="A6449" s="1" t="s">
        <v>6448</v>
      </c>
      <c r="B6449">
        <v>393.75</v>
      </c>
      <c r="C6449">
        <v>20.531590000000001</v>
      </c>
      <c r="D6449">
        <v>69</v>
      </c>
      <c r="E6449">
        <v>0</v>
      </c>
      <c r="F6449">
        <v>0</v>
      </c>
      <c r="G6449">
        <v>14</v>
      </c>
      <c r="H6449" t="s">
        <v>13908</v>
      </c>
      <c r="I6449">
        <v>526.6875</v>
      </c>
      <c r="J6449" s="3">
        <f t="shared" si="100"/>
        <v>43746.998349826383</v>
      </c>
    </row>
    <row r="6450" spans="1:10" x14ac:dyDescent="0.25">
      <c r="A6450" s="1" t="s">
        <v>6449</v>
      </c>
      <c r="B6450">
        <v>393.75</v>
      </c>
      <c r="C6450">
        <v>20.531590000000001</v>
      </c>
      <c r="D6450">
        <v>69</v>
      </c>
      <c r="E6450">
        <v>0</v>
      </c>
      <c r="F6450">
        <v>0</v>
      </c>
      <c r="G6450">
        <v>17</v>
      </c>
      <c r="H6450" t="s">
        <v>13909</v>
      </c>
      <c r="I6450">
        <v>526.6875</v>
      </c>
      <c r="J6450" s="3">
        <f t="shared" si="100"/>
        <v>43746.998421238422</v>
      </c>
    </row>
    <row r="6451" spans="1:10" x14ac:dyDescent="0.25">
      <c r="A6451" s="1" t="s">
        <v>6450</v>
      </c>
      <c r="B6451">
        <v>393.75</v>
      </c>
      <c r="C6451">
        <v>20.531590000000001</v>
      </c>
      <c r="D6451">
        <v>69</v>
      </c>
      <c r="E6451">
        <v>0</v>
      </c>
      <c r="F6451">
        <v>0</v>
      </c>
      <c r="G6451">
        <v>18</v>
      </c>
      <c r="H6451" t="s">
        <v>13910</v>
      </c>
      <c r="I6451">
        <v>526.6875</v>
      </c>
      <c r="J6451" s="3">
        <f t="shared" si="100"/>
        <v>43746.998492766201</v>
      </c>
    </row>
    <row r="6452" spans="1:10" x14ac:dyDescent="0.25">
      <c r="A6452" s="1" t="s">
        <v>6451</v>
      </c>
      <c r="B6452">
        <v>412.5</v>
      </c>
      <c r="C6452">
        <v>20.478950000000001</v>
      </c>
      <c r="D6452">
        <v>71</v>
      </c>
      <c r="E6452">
        <v>0</v>
      </c>
      <c r="F6452">
        <v>0</v>
      </c>
      <c r="G6452">
        <v>6</v>
      </c>
      <c r="H6452" t="s">
        <v>13911</v>
      </c>
      <c r="I6452">
        <v>532.5</v>
      </c>
      <c r="J6452" s="3">
        <f t="shared" si="100"/>
        <v>43746.998563923604</v>
      </c>
    </row>
    <row r="6453" spans="1:10" x14ac:dyDescent="0.25">
      <c r="A6453" s="1" t="s">
        <v>6452</v>
      </c>
      <c r="B6453">
        <v>393.75</v>
      </c>
      <c r="C6453">
        <v>20.478950000000001</v>
      </c>
      <c r="D6453">
        <v>73</v>
      </c>
      <c r="E6453">
        <v>0</v>
      </c>
      <c r="F6453">
        <v>0</v>
      </c>
      <c r="G6453">
        <v>17</v>
      </c>
      <c r="H6453" t="s">
        <v>13912</v>
      </c>
      <c r="I6453">
        <v>526.6875</v>
      </c>
      <c r="J6453" s="3">
        <f t="shared" si="100"/>
        <v>43746.998635798613</v>
      </c>
    </row>
    <row r="6454" spans="1:10" x14ac:dyDescent="0.25">
      <c r="A6454" s="1" t="s">
        <v>6453</v>
      </c>
      <c r="B6454">
        <v>393.75</v>
      </c>
      <c r="C6454">
        <v>20.478950000000001</v>
      </c>
      <c r="D6454">
        <v>72</v>
      </c>
      <c r="E6454">
        <v>0</v>
      </c>
      <c r="F6454">
        <v>0</v>
      </c>
      <c r="G6454">
        <v>2</v>
      </c>
      <c r="H6454" t="s">
        <v>13913</v>
      </c>
      <c r="I6454">
        <v>526.6875</v>
      </c>
      <c r="J6454" s="3">
        <f t="shared" si="100"/>
        <v>43746.998719479168</v>
      </c>
    </row>
    <row r="6455" spans="1:10" x14ac:dyDescent="0.25">
      <c r="A6455" s="1" t="s">
        <v>6454</v>
      </c>
      <c r="B6455">
        <v>393.75</v>
      </c>
      <c r="C6455">
        <v>20.478950000000001</v>
      </c>
      <c r="D6455">
        <v>71</v>
      </c>
      <c r="E6455">
        <v>0</v>
      </c>
      <c r="F6455">
        <v>0</v>
      </c>
      <c r="G6455">
        <v>8</v>
      </c>
      <c r="H6455" t="s">
        <v>13914</v>
      </c>
      <c r="I6455">
        <v>526.6875</v>
      </c>
      <c r="J6455" s="3">
        <f t="shared" si="100"/>
        <v>43746.99881474537</v>
      </c>
    </row>
    <row r="6456" spans="1:10" x14ac:dyDescent="0.25">
      <c r="A6456" s="1" t="s">
        <v>6455</v>
      </c>
      <c r="B6456">
        <v>393.75</v>
      </c>
      <c r="C6456">
        <v>20.478950000000001</v>
      </c>
      <c r="D6456">
        <v>69</v>
      </c>
      <c r="E6456">
        <v>0</v>
      </c>
      <c r="F6456">
        <v>0</v>
      </c>
      <c r="G6456">
        <v>5</v>
      </c>
      <c r="H6456" t="s">
        <v>13915</v>
      </c>
      <c r="I6456">
        <v>526.6875</v>
      </c>
      <c r="J6456" s="3">
        <f t="shared" si="100"/>
        <v>43746.998910115733</v>
      </c>
    </row>
    <row r="6457" spans="1:10" x14ac:dyDescent="0.25">
      <c r="A6457" s="1" t="s">
        <v>6456</v>
      </c>
      <c r="B6457">
        <v>396.875</v>
      </c>
      <c r="C6457">
        <v>20.478950000000001</v>
      </c>
      <c r="D6457">
        <v>69</v>
      </c>
      <c r="E6457">
        <v>0</v>
      </c>
      <c r="F6457">
        <v>0</v>
      </c>
      <c r="G6457">
        <v>8</v>
      </c>
      <c r="H6457" t="s">
        <v>13916</v>
      </c>
      <c r="I6457">
        <v>527.4375</v>
      </c>
      <c r="J6457" s="3">
        <f t="shared" si="100"/>
        <v>43746.998981631943</v>
      </c>
    </row>
    <row r="6458" spans="1:10" x14ac:dyDescent="0.25">
      <c r="A6458" s="1" t="s">
        <v>6457</v>
      </c>
      <c r="B6458">
        <v>396.875</v>
      </c>
      <c r="C6458">
        <v>20.478950000000001</v>
      </c>
      <c r="D6458">
        <v>69</v>
      </c>
      <c r="E6458">
        <v>0</v>
      </c>
      <c r="F6458">
        <v>0</v>
      </c>
      <c r="G6458">
        <v>7</v>
      </c>
      <c r="H6458" t="s">
        <v>13917</v>
      </c>
      <c r="I6458">
        <v>527.625</v>
      </c>
      <c r="J6458" s="3">
        <f t="shared" si="100"/>
        <v>43746.999052939813</v>
      </c>
    </row>
    <row r="6459" spans="1:10" x14ac:dyDescent="0.25">
      <c r="A6459" s="1" t="s">
        <v>6458</v>
      </c>
      <c r="B6459">
        <v>396.875</v>
      </c>
      <c r="C6459">
        <v>20.478950000000001</v>
      </c>
      <c r="D6459">
        <v>69</v>
      </c>
      <c r="E6459">
        <v>0</v>
      </c>
      <c r="F6459">
        <v>0</v>
      </c>
      <c r="G6459">
        <v>12</v>
      </c>
      <c r="H6459" t="s">
        <v>13918</v>
      </c>
      <c r="I6459">
        <v>527.4375</v>
      </c>
      <c r="J6459" s="3">
        <f t="shared" si="100"/>
        <v>43746.99912482639</v>
      </c>
    </row>
    <row r="6460" spans="1:10" x14ac:dyDescent="0.25">
      <c r="A6460" s="1" t="s">
        <v>6459</v>
      </c>
      <c r="B6460">
        <v>396.875</v>
      </c>
      <c r="C6460">
        <v>20.478950000000001</v>
      </c>
      <c r="D6460">
        <v>69</v>
      </c>
      <c r="E6460">
        <v>0</v>
      </c>
      <c r="F6460">
        <v>0</v>
      </c>
      <c r="G6460">
        <v>3</v>
      </c>
      <c r="H6460" t="s">
        <v>13919</v>
      </c>
      <c r="I6460">
        <v>527.4375</v>
      </c>
      <c r="J6460" s="3">
        <f t="shared" si="100"/>
        <v>43746.999208402776</v>
      </c>
    </row>
    <row r="6461" spans="1:10" x14ac:dyDescent="0.25">
      <c r="A6461" s="1" t="s">
        <v>6460</v>
      </c>
      <c r="B6461">
        <v>396.875</v>
      </c>
      <c r="C6461">
        <v>20.531590000000001</v>
      </c>
      <c r="D6461">
        <v>68</v>
      </c>
      <c r="E6461">
        <v>0</v>
      </c>
      <c r="F6461">
        <v>0</v>
      </c>
      <c r="G6461">
        <v>2</v>
      </c>
      <c r="H6461" t="s">
        <v>13920</v>
      </c>
      <c r="I6461">
        <v>527.4375</v>
      </c>
      <c r="J6461" s="3">
        <f t="shared" si="100"/>
        <v>43746.99927980324</v>
      </c>
    </row>
    <row r="6462" spans="1:10" x14ac:dyDescent="0.25">
      <c r="A6462" s="1" t="s">
        <v>6461</v>
      </c>
      <c r="B6462">
        <v>393.75</v>
      </c>
      <c r="C6462">
        <v>20.478950000000001</v>
      </c>
      <c r="D6462">
        <v>67</v>
      </c>
      <c r="E6462">
        <v>0</v>
      </c>
      <c r="F6462">
        <v>0</v>
      </c>
      <c r="G6462">
        <v>6</v>
      </c>
      <c r="H6462" t="s">
        <v>13921</v>
      </c>
      <c r="I6462">
        <v>526.6875</v>
      </c>
      <c r="J6462" s="3">
        <f t="shared" si="100"/>
        <v>43746.999351307866</v>
      </c>
    </row>
    <row r="6463" spans="1:10" x14ac:dyDescent="0.25">
      <c r="A6463" s="1" t="s">
        <v>6462</v>
      </c>
      <c r="B6463">
        <v>396.875</v>
      </c>
      <c r="C6463">
        <v>20.478950000000001</v>
      </c>
      <c r="D6463">
        <v>67</v>
      </c>
      <c r="E6463">
        <v>0</v>
      </c>
      <c r="F6463">
        <v>0</v>
      </c>
      <c r="G6463">
        <v>5</v>
      </c>
      <c r="H6463" t="s">
        <v>13922</v>
      </c>
      <c r="I6463">
        <v>527.4375</v>
      </c>
      <c r="J6463" s="3">
        <f t="shared" si="100"/>
        <v>43746.999422627312</v>
      </c>
    </row>
    <row r="6464" spans="1:10" x14ac:dyDescent="0.25">
      <c r="A6464" s="1" t="s">
        <v>6463</v>
      </c>
      <c r="B6464">
        <v>415.625</v>
      </c>
      <c r="C6464">
        <v>20.478950000000001</v>
      </c>
      <c r="D6464">
        <v>67</v>
      </c>
      <c r="E6464">
        <v>0</v>
      </c>
      <c r="F6464">
        <v>0</v>
      </c>
      <c r="G6464">
        <v>13</v>
      </c>
      <c r="H6464" t="s">
        <v>13923</v>
      </c>
      <c r="I6464">
        <v>533.25</v>
      </c>
      <c r="J6464" s="3">
        <f t="shared" si="100"/>
        <v>43746.999508634261</v>
      </c>
    </row>
    <row r="6465" spans="1:10" x14ac:dyDescent="0.25">
      <c r="A6465" s="1" t="s">
        <v>6464</v>
      </c>
      <c r="B6465">
        <v>393.75</v>
      </c>
      <c r="C6465">
        <v>20.478950000000001</v>
      </c>
      <c r="D6465">
        <v>67</v>
      </c>
      <c r="E6465">
        <v>0</v>
      </c>
      <c r="F6465">
        <v>0</v>
      </c>
      <c r="G6465">
        <v>11</v>
      </c>
      <c r="H6465" t="s">
        <v>13924</v>
      </c>
      <c r="I6465">
        <v>526.6875</v>
      </c>
      <c r="J6465" s="3">
        <f t="shared" si="100"/>
        <v>43746.999590011568</v>
      </c>
    </row>
    <row r="6466" spans="1:10" x14ac:dyDescent="0.25">
      <c r="A6466" s="1" t="s">
        <v>6465</v>
      </c>
      <c r="B6466">
        <v>393.75</v>
      </c>
      <c r="C6466">
        <v>20.478950000000001</v>
      </c>
      <c r="D6466">
        <v>67</v>
      </c>
      <c r="E6466">
        <v>0</v>
      </c>
      <c r="F6466">
        <v>0</v>
      </c>
      <c r="G6466">
        <v>7</v>
      </c>
      <c r="H6466" t="s">
        <v>13925</v>
      </c>
      <c r="I6466">
        <v>526.6875</v>
      </c>
      <c r="J6466" s="3">
        <f t="shared" si="100"/>
        <v>43746.999661412039</v>
      </c>
    </row>
    <row r="6467" spans="1:10" x14ac:dyDescent="0.25">
      <c r="A6467" s="1" t="s">
        <v>6466</v>
      </c>
      <c r="B6467">
        <v>393.75</v>
      </c>
      <c r="C6467">
        <v>20.478950000000001</v>
      </c>
      <c r="D6467">
        <v>68</v>
      </c>
      <c r="E6467">
        <v>0</v>
      </c>
      <c r="F6467">
        <v>0</v>
      </c>
      <c r="G6467">
        <v>8</v>
      </c>
      <c r="H6467" t="s">
        <v>13926</v>
      </c>
      <c r="I6467">
        <v>526.875</v>
      </c>
      <c r="J6467" s="3">
        <f t="shared" ref="J6467:J6530" si="101">(H6467/86400000)+25569+(7/24)</f>
        <v>43746.999744884255</v>
      </c>
    </row>
    <row r="6468" spans="1:10" x14ac:dyDescent="0.25">
      <c r="A6468" s="1" t="s">
        <v>6467</v>
      </c>
      <c r="B6468">
        <v>393.75</v>
      </c>
      <c r="C6468">
        <v>20.478950000000001</v>
      </c>
      <c r="D6468">
        <v>70</v>
      </c>
      <c r="E6468">
        <v>0</v>
      </c>
      <c r="F6468">
        <v>0</v>
      </c>
      <c r="G6468">
        <v>12</v>
      </c>
      <c r="H6468" t="s">
        <v>13927</v>
      </c>
      <c r="I6468">
        <v>526.6875</v>
      </c>
      <c r="J6468" s="3">
        <f t="shared" si="101"/>
        <v>43746.999816631942</v>
      </c>
    </row>
    <row r="6469" spans="1:10" x14ac:dyDescent="0.25">
      <c r="A6469" s="1" t="s">
        <v>6468</v>
      </c>
      <c r="B6469">
        <v>393.75</v>
      </c>
      <c r="C6469">
        <v>20.478950000000001</v>
      </c>
      <c r="D6469">
        <v>66</v>
      </c>
      <c r="E6469">
        <v>0</v>
      </c>
      <c r="F6469">
        <v>0</v>
      </c>
      <c r="G6469">
        <v>9</v>
      </c>
      <c r="H6469" t="s">
        <v>13928</v>
      </c>
      <c r="I6469">
        <v>526.6875</v>
      </c>
      <c r="J6469" s="3">
        <f t="shared" si="101"/>
        <v>43746.999888043974</v>
      </c>
    </row>
    <row r="6470" spans="1:10" x14ac:dyDescent="0.25">
      <c r="A6470" s="1" t="s">
        <v>6469</v>
      </c>
      <c r="B6470">
        <v>434.375</v>
      </c>
      <c r="C6470">
        <v>20.478950000000001</v>
      </c>
      <c r="D6470">
        <v>66</v>
      </c>
      <c r="E6470">
        <v>0</v>
      </c>
      <c r="F6470">
        <v>0</v>
      </c>
      <c r="G6470">
        <v>14</v>
      </c>
      <c r="H6470" t="s">
        <v>13929</v>
      </c>
      <c r="I6470">
        <v>539.0625</v>
      </c>
      <c r="J6470" s="3">
        <f t="shared" si="101"/>
        <v>43746.999959560184</v>
      </c>
    </row>
    <row r="6471" spans="1:10" x14ac:dyDescent="0.25">
      <c r="A6471" s="1" t="s">
        <v>6470</v>
      </c>
      <c r="B6471">
        <v>393.75</v>
      </c>
      <c r="C6471">
        <v>20.531590000000001</v>
      </c>
      <c r="D6471">
        <v>65</v>
      </c>
      <c r="E6471">
        <v>0</v>
      </c>
      <c r="F6471">
        <v>0</v>
      </c>
      <c r="G6471">
        <v>15</v>
      </c>
      <c r="H6471" t="s">
        <v>13930</v>
      </c>
      <c r="I6471">
        <v>526.6875</v>
      </c>
      <c r="J6471" s="3">
        <f t="shared" si="101"/>
        <v>43747.000030868054</v>
      </c>
    </row>
    <row r="6472" spans="1:10" x14ac:dyDescent="0.25">
      <c r="A6472" s="1" t="s">
        <v>6471</v>
      </c>
      <c r="B6472">
        <v>393.75</v>
      </c>
      <c r="C6472">
        <v>20.478950000000001</v>
      </c>
      <c r="D6472">
        <v>64</v>
      </c>
      <c r="E6472">
        <v>0</v>
      </c>
      <c r="F6472">
        <v>0</v>
      </c>
      <c r="G6472">
        <v>10</v>
      </c>
      <c r="H6472" t="s">
        <v>13931</v>
      </c>
      <c r="I6472">
        <v>526.6875</v>
      </c>
      <c r="J6472" s="3">
        <f t="shared" si="101"/>
        <v>43747.000102824073</v>
      </c>
    </row>
    <row r="6473" spans="1:10" x14ac:dyDescent="0.25">
      <c r="A6473" s="1" t="s">
        <v>6472</v>
      </c>
      <c r="B6473">
        <v>393.75</v>
      </c>
      <c r="C6473">
        <v>20.478950000000001</v>
      </c>
      <c r="D6473">
        <v>67</v>
      </c>
      <c r="E6473">
        <v>0</v>
      </c>
      <c r="F6473">
        <v>0</v>
      </c>
      <c r="G6473">
        <v>8</v>
      </c>
      <c r="H6473" t="s">
        <v>13932</v>
      </c>
      <c r="I6473">
        <v>526.5</v>
      </c>
      <c r="J6473" s="3">
        <f t="shared" si="101"/>
        <v>43747.000186203702</v>
      </c>
    </row>
    <row r="6474" spans="1:10" x14ac:dyDescent="0.25">
      <c r="A6474" s="1" t="s">
        <v>6473</v>
      </c>
      <c r="B6474">
        <v>393.75</v>
      </c>
      <c r="C6474">
        <v>20.531590000000001</v>
      </c>
      <c r="D6474">
        <v>68</v>
      </c>
      <c r="E6474">
        <v>0</v>
      </c>
      <c r="F6474">
        <v>0</v>
      </c>
      <c r="G6474">
        <v>15</v>
      </c>
      <c r="H6474" t="s">
        <v>13933</v>
      </c>
      <c r="I6474">
        <v>526.5</v>
      </c>
      <c r="J6474" s="3">
        <f t="shared" si="101"/>
        <v>43747.000257708329</v>
      </c>
    </row>
    <row r="6475" spans="1:10" x14ac:dyDescent="0.25">
      <c r="A6475" s="1" t="s">
        <v>6474</v>
      </c>
      <c r="B6475">
        <v>393.75</v>
      </c>
      <c r="C6475">
        <v>20.478950000000001</v>
      </c>
      <c r="D6475">
        <v>68</v>
      </c>
      <c r="E6475">
        <v>0</v>
      </c>
      <c r="F6475">
        <v>0</v>
      </c>
      <c r="G6475">
        <v>6</v>
      </c>
      <c r="H6475" t="s">
        <v>13934</v>
      </c>
      <c r="I6475">
        <v>526.6875</v>
      </c>
      <c r="J6475" s="3">
        <f t="shared" si="101"/>
        <v>43747.000341168976</v>
      </c>
    </row>
    <row r="6476" spans="1:10" x14ac:dyDescent="0.25">
      <c r="A6476" s="1" t="s">
        <v>6475</v>
      </c>
      <c r="B6476">
        <v>412.5</v>
      </c>
      <c r="C6476">
        <v>20.478950000000001</v>
      </c>
      <c r="D6476">
        <v>68</v>
      </c>
      <c r="E6476">
        <v>0</v>
      </c>
      <c r="F6476">
        <v>0</v>
      </c>
      <c r="G6476">
        <v>0</v>
      </c>
      <c r="H6476" t="s">
        <v>13935</v>
      </c>
      <c r="I6476">
        <v>532.5</v>
      </c>
      <c r="J6476" s="3">
        <f t="shared" si="101"/>
        <v>43747.0004242824</v>
      </c>
    </row>
    <row r="6477" spans="1:10" x14ac:dyDescent="0.25">
      <c r="A6477" s="1" t="s">
        <v>6476</v>
      </c>
      <c r="B6477">
        <v>393.75</v>
      </c>
      <c r="C6477">
        <v>20.478950000000001</v>
      </c>
      <c r="D6477">
        <v>69</v>
      </c>
      <c r="E6477">
        <v>0</v>
      </c>
      <c r="F6477">
        <v>0</v>
      </c>
      <c r="G6477">
        <v>2</v>
      </c>
      <c r="H6477" t="s">
        <v>13936</v>
      </c>
      <c r="I6477">
        <v>526.5</v>
      </c>
      <c r="J6477" s="3">
        <f t="shared" si="101"/>
        <v>43747.000508182864</v>
      </c>
    </row>
    <row r="6478" spans="1:10" x14ac:dyDescent="0.25">
      <c r="A6478" s="1" t="s">
        <v>6477</v>
      </c>
      <c r="B6478">
        <v>393.75</v>
      </c>
      <c r="C6478">
        <v>20.478950000000001</v>
      </c>
      <c r="D6478">
        <v>69</v>
      </c>
      <c r="E6478">
        <v>0</v>
      </c>
      <c r="F6478">
        <v>0</v>
      </c>
      <c r="G6478">
        <v>11</v>
      </c>
      <c r="H6478" t="s">
        <v>13937</v>
      </c>
      <c r="I6478">
        <v>526.6875</v>
      </c>
      <c r="J6478" s="3">
        <f t="shared" si="101"/>
        <v>43747.000591643511</v>
      </c>
    </row>
    <row r="6479" spans="1:10" x14ac:dyDescent="0.25">
      <c r="A6479" s="1" t="s">
        <v>6478</v>
      </c>
      <c r="B6479">
        <v>393.75</v>
      </c>
      <c r="C6479">
        <v>20.478950000000001</v>
      </c>
      <c r="D6479">
        <v>69</v>
      </c>
      <c r="E6479">
        <v>0</v>
      </c>
      <c r="F6479">
        <v>0</v>
      </c>
      <c r="G6479">
        <v>7</v>
      </c>
      <c r="H6479" t="s">
        <v>13938</v>
      </c>
      <c r="I6479">
        <v>526.6875</v>
      </c>
      <c r="J6479" s="3">
        <f t="shared" si="101"/>
        <v>43747.000675069437</v>
      </c>
    </row>
    <row r="6480" spans="1:10" x14ac:dyDescent="0.25">
      <c r="A6480" s="1" t="s">
        <v>6479</v>
      </c>
      <c r="B6480">
        <v>393.75</v>
      </c>
      <c r="C6480">
        <v>20.478950000000001</v>
      </c>
      <c r="D6480">
        <v>70</v>
      </c>
      <c r="E6480">
        <v>0</v>
      </c>
      <c r="F6480">
        <v>0</v>
      </c>
      <c r="G6480">
        <v>15</v>
      </c>
      <c r="H6480" t="s">
        <v>13939</v>
      </c>
      <c r="I6480">
        <v>526.6875</v>
      </c>
      <c r="J6480" s="3">
        <f t="shared" si="101"/>
        <v>43747.000746597223</v>
      </c>
    </row>
    <row r="6481" spans="1:10" x14ac:dyDescent="0.25">
      <c r="A6481" s="1" t="s">
        <v>6480</v>
      </c>
      <c r="B6481">
        <v>393.75</v>
      </c>
      <c r="C6481">
        <v>20.478950000000001</v>
      </c>
      <c r="D6481">
        <v>69</v>
      </c>
      <c r="E6481">
        <v>0</v>
      </c>
      <c r="F6481">
        <v>0</v>
      </c>
      <c r="G6481">
        <v>10</v>
      </c>
      <c r="H6481" t="s">
        <v>13940</v>
      </c>
      <c r="I6481">
        <v>526.6875</v>
      </c>
      <c r="J6481" s="3">
        <f t="shared" si="101"/>
        <v>43747.000841747686</v>
      </c>
    </row>
    <row r="6482" spans="1:10" x14ac:dyDescent="0.25">
      <c r="A6482" s="1" t="s">
        <v>6481</v>
      </c>
      <c r="B6482">
        <v>393.75</v>
      </c>
      <c r="C6482">
        <v>20.531590000000001</v>
      </c>
      <c r="D6482">
        <v>70</v>
      </c>
      <c r="E6482">
        <v>0</v>
      </c>
      <c r="F6482">
        <v>0</v>
      </c>
      <c r="G6482">
        <v>9</v>
      </c>
      <c r="H6482" t="s">
        <v>13941</v>
      </c>
      <c r="I6482">
        <v>526.6875</v>
      </c>
      <c r="J6482" s="3">
        <f t="shared" si="101"/>
        <v>43747.00091362268</v>
      </c>
    </row>
    <row r="6483" spans="1:10" x14ac:dyDescent="0.25">
      <c r="A6483" s="1" t="s">
        <v>6482</v>
      </c>
      <c r="B6483">
        <v>393.75</v>
      </c>
      <c r="C6483">
        <v>20.584240000000001</v>
      </c>
      <c r="D6483">
        <v>70</v>
      </c>
      <c r="E6483">
        <v>0</v>
      </c>
      <c r="F6483">
        <v>0</v>
      </c>
      <c r="G6483">
        <v>1</v>
      </c>
      <c r="H6483" t="s">
        <v>13942</v>
      </c>
      <c r="I6483">
        <v>526.6875</v>
      </c>
      <c r="J6483" s="3">
        <f t="shared" si="101"/>
        <v>43747.000985150466</v>
      </c>
    </row>
    <row r="6484" spans="1:10" x14ac:dyDescent="0.25">
      <c r="A6484" s="1" t="s">
        <v>6483</v>
      </c>
      <c r="B6484">
        <v>393.75</v>
      </c>
      <c r="C6484">
        <v>20.531590000000001</v>
      </c>
      <c r="D6484">
        <v>70</v>
      </c>
      <c r="E6484">
        <v>0</v>
      </c>
      <c r="F6484">
        <v>0</v>
      </c>
      <c r="G6484">
        <v>0</v>
      </c>
      <c r="H6484" t="s">
        <v>13943</v>
      </c>
      <c r="I6484">
        <v>526.6875</v>
      </c>
      <c r="J6484" s="3">
        <f t="shared" si="101"/>
        <v>43747.001056597219</v>
      </c>
    </row>
    <row r="6485" spans="1:10" x14ac:dyDescent="0.25">
      <c r="A6485" s="1" t="s">
        <v>6484</v>
      </c>
      <c r="B6485">
        <v>393.75</v>
      </c>
      <c r="C6485">
        <v>20.478950000000001</v>
      </c>
      <c r="D6485">
        <v>70</v>
      </c>
      <c r="E6485">
        <v>0</v>
      </c>
      <c r="F6485">
        <v>0</v>
      </c>
      <c r="G6485">
        <v>9</v>
      </c>
      <c r="H6485" t="s">
        <v>13944</v>
      </c>
      <c r="I6485">
        <v>526.6875</v>
      </c>
      <c r="J6485" s="3">
        <f t="shared" si="101"/>
        <v>43747.001128310185</v>
      </c>
    </row>
    <row r="6486" spans="1:10" x14ac:dyDescent="0.25">
      <c r="A6486" s="1" t="s">
        <v>6485</v>
      </c>
      <c r="B6486">
        <v>393.75</v>
      </c>
      <c r="C6486">
        <v>20.478950000000001</v>
      </c>
      <c r="D6486">
        <v>69</v>
      </c>
      <c r="E6486">
        <v>0</v>
      </c>
      <c r="F6486">
        <v>0</v>
      </c>
      <c r="G6486">
        <v>12</v>
      </c>
      <c r="H6486" t="s">
        <v>13945</v>
      </c>
      <c r="I6486">
        <v>526.6875</v>
      </c>
      <c r="J6486" s="3">
        <f t="shared" si="101"/>
        <v>43747.001211770832</v>
      </c>
    </row>
    <row r="6487" spans="1:10" x14ac:dyDescent="0.25">
      <c r="A6487" s="1" t="s">
        <v>6486</v>
      </c>
      <c r="B6487">
        <v>393.75</v>
      </c>
      <c r="C6487">
        <v>20.531590000000001</v>
      </c>
      <c r="D6487">
        <v>69</v>
      </c>
      <c r="E6487">
        <v>0</v>
      </c>
      <c r="F6487">
        <v>0</v>
      </c>
      <c r="G6487">
        <v>9</v>
      </c>
      <c r="H6487" t="s">
        <v>13946</v>
      </c>
      <c r="I6487">
        <v>526.6875</v>
      </c>
      <c r="J6487" s="3">
        <f t="shared" si="101"/>
        <v>43747.001283287034</v>
      </c>
    </row>
    <row r="6488" spans="1:10" x14ac:dyDescent="0.25">
      <c r="A6488" s="1" t="s">
        <v>6487</v>
      </c>
      <c r="B6488">
        <v>393.75</v>
      </c>
      <c r="C6488">
        <v>20.478950000000001</v>
      </c>
      <c r="D6488">
        <v>70</v>
      </c>
      <c r="E6488">
        <v>0</v>
      </c>
      <c r="F6488">
        <v>0</v>
      </c>
      <c r="G6488">
        <v>9</v>
      </c>
      <c r="H6488" t="s">
        <v>13947</v>
      </c>
      <c r="I6488">
        <v>526.6875</v>
      </c>
      <c r="J6488" s="3">
        <f t="shared" si="101"/>
        <v>43747.00137878472</v>
      </c>
    </row>
    <row r="6489" spans="1:10" x14ac:dyDescent="0.25">
      <c r="A6489" s="1" t="s">
        <v>6488</v>
      </c>
      <c r="B6489">
        <v>393.75</v>
      </c>
      <c r="C6489">
        <v>20.478950000000001</v>
      </c>
      <c r="D6489">
        <v>69</v>
      </c>
      <c r="E6489">
        <v>0</v>
      </c>
      <c r="F6489">
        <v>0</v>
      </c>
      <c r="G6489">
        <v>10</v>
      </c>
      <c r="H6489" t="s">
        <v>13948</v>
      </c>
      <c r="I6489">
        <v>526.6875</v>
      </c>
      <c r="J6489" s="3">
        <f t="shared" si="101"/>
        <v>43747.001462245367</v>
      </c>
    </row>
    <row r="6490" spans="1:10" x14ac:dyDescent="0.25">
      <c r="A6490" s="1" t="s">
        <v>6489</v>
      </c>
      <c r="B6490">
        <v>393.75</v>
      </c>
      <c r="C6490">
        <v>20.531590000000001</v>
      </c>
      <c r="D6490">
        <v>71</v>
      </c>
      <c r="E6490">
        <v>0</v>
      </c>
      <c r="F6490">
        <v>0</v>
      </c>
      <c r="G6490">
        <v>2</v>
      </c>
      <c r="H6490" t="s">
        <v>13949</v>
      </c>
      <c r="I6490">
        <v>526.6875</v>
      </c>
      <c r="J6490" s="3">
        <f t="shared" si="101"/>
        <v>43747.001545439816</v>
      </c>
    </row>
    <row r="6491" spans="1:10" x14ac:dyDescent="0.25">
      <c r="A6491" s="1" t="s">
        <v>6490</v>
      </c>
      <c r="B6491">
        <v>393.75</v>
      </c>
      <c r="C6491">
        <v>20.478950000000001</v>
      </c>
      <c r="D6491">
        <v>72</v>
      </c>
      <c r="E6491">
        <v>0</v>
      </c>
      <c r="F6491">
        <v>0</v>
      </c>
      <c r="G6491">
        <v>3</v>
      </c>
      <c r="H6491" t="s">
        <v>13950</v>
      </c>
      <c r="I6491">
        <v>526.6875</v>
      </c>
      <c r="J6491" s="3">
        <f t="shared" si="101"/>
        <v>43747.001616967587</v>
      </c>
    </row>
    <row r="6492" spans="1:10" x14ac:dyDescent="0.25">
      <c r="A6492" s="1" t="s">
        <v>6491</v>
      </c>
      <c r="B6492">
        <v>393.75</v>
      </c>
      <c r="C6492">
        <v>20.478950000000001</v>
      </c>
      <c r="D6492">
        <v>70</v>
      </c>
      <c r="E6492">
        <v>0</v>
      </c>
      <c r="F6492">
        <v>0</v>
      </c>
      <c r="G6492">
        <v>7</v>
      </c>
      <c r="H6492" t="s">
        <v>13951</v>
      </c>
      <c r="I6492">
        <v>526.6875</v>
      </c>
      <c r="J6492" s="3">
        <f t="shared" si="101"/>
        <v>43747.001700763889</v>
      </c>
    </row>
    <row r="6493" spans="1:10" x14ac:dyDescent="0.25">
      <c r="A6493" s="1" t="s">
        <v>6492</v>
      </c>
      <c r="B6493">
        <v>393.75</v>
      </c>
      <c r="C6493">
        <v>20.478950000000001</v>
      </c>
      <c r="D6493">
        <v>68</v>
      </c>
      <c r="E6493">
        <v>0</v>
      </c>
      <c r="F6493">
        <v>0</v>
      </c>
      <c r="G6493">
        <v>12</v>
      </c>
      <c r="H6493" t="s">
        <v>13952</v>
      </c>
      <c r="I6493">
        <v>526.6875</v>
      </c>
      <c r="J6493" s="3">
        <f t="shared" si="101"/>
        <v>43747.00177229166</v>
      </c>
    </row>
    <row r="6494" spans="1:10" x14ac:dyDescent="0.25">
      <c r="A6494" s="1" t="s">
        <v>6493</v>
      </c>
      <c r="B6494">
        <v>393.75</v>
      </c>
      <c r="C6494">
        <v>20.531590000000001</v>
      </c>
      <c r="D6494">
        <v>67</v>
      </c>
      <c r="E6494">
        <v>0</v>
      </c>
      <c r="F6494">
        <v>0</v>
      </c>
      <c r="G6494">
        <v>1</v>
      </c>
      <c r="H6494" t="s">
        <v>13953</v>
      </c>
      <c r="I6494">
        <v>526.5</v>
      </c>
      <c r="J6494" s="3">
        <f t="shared" si="101"/>
        <v>43747.001843831014</v>
      </c>
    </row>
    <row r="6495" spans="1:10" x14ac:dyDescent="0.25">
      <c r="A6495" s="1" t="s">
        <v>6494</v>
      </c>
      <c r="B6495">
        <v>393.75</v>
      </c>
      <c r="C6495">
        <v>20.531590000000001</v>
      </c>
      <c r="D6495">
        <v>67</v>
      </c>
      <c r="E6495">
        <v>0</v>
      </c>
      <c r="F6495">
        <v>0</v>
      </c>
      <c r="G6495">
        <v>16</v>
      </c>
      <c r="H6495" t="s">
        <v>13954</v>
      </c>
      <c r="I6495">
        <v>526.6875</v>
      </c>
      <c r="J6495" s="3">
        <f t="shared" si="101"/>
        <v>43747.001915347217</v>
      </c>
    </row>
    <row r="6496" spans="1:10" x14ac:dyDescent="0.25">
      <c r="A6496" s="1" t="s">
        <v>6495</v>
      </c>
      <c r="B6496">
        <v>393.75</v>
      </c>
      <c r="C6496">
        <v>20.478950000000001</v>
      </c>
      <c r="D6496">
        <v>67</v>
      </c>
      <c r="E6496">
        <v>0</v>
      </c>
      <c r="F6496">
        <v>0</v>
      </c>
      <c r="G6496">
        <v>11</v>
      </c>
      <c r="H6496" t="s">
        <v>13955</v>
      </c>
      <c r="I6496">
        <v>526.6875</v>
      </c>
      <c r="J6496" s="3">
        <f t="shared" si="101"/>
        <v>43747.00198710648</v>
      </c>
    </row>
    <row r="6497" spans="1:10" x14ac:dyDescent="0.25">
      <c r="A6497" s="1" t="s">
        <v>6496</v>
      </c>
      <c r="B6497">
        <v>412.5</v>
      </c>
      <c r="C6497">
        <v>20.478950000000001</v>
      </c>
      <c r="D6497">
        <v>67</v>
      </c>
      <c r="E6497">
        <v>0</v>
      </c>
      <c r="F6497">
        <v>0</v>
      </c>
      <c r="G6497">
        <v>12</v>
      </c>
      <c r="H6497" t="s">
        <v>13956</v>
      </c>
      <c r="I6497">
        <v>532.3125</v>
      </c>
      <c r="J6497" s="3">
        <f t="shared" si="101"/>
        <v>43747.002058518519</v>
      </c>
    </row>
    <row r="6498" spans="1:10" x14ac:dyDescent="0.25">
      <c r="A6498" s="1" t="s">
        <v>6497</v>
      </c>
      <c r="B6498">
        <v>393.75</v>
      </c>
      <c r="C6498">
        <v>20.531590000000001</v>
      </c>
      <c r="D6498">
        <v>68</v>
      </c>
      <c r="E6498">
        <v>0</v>
      </c>
      <c r="F6498">
        <v>0</v>
      </c>
      <c r="G6498">
        <v>11</v>
      </c>
      <c r="H6498" t="s">
        <v>13957</v>
      </c>
      <c r="I6498">
        <v>526.5</v>
      </c>
      <c r="J6498" s="3">
        <f t="shared" si="101"/>
        <v>43747.002154155089</v>
      </c>
    </row>
    <row r="6499" spans="1:10" x14ac:dyDescent="0.25">
      <c r="A6499" s="1" t="s">
        <v>6498</v>
      </c>
      <c r="B6499">
        <v>418.75</v>
      </c>
      <c r="C6499">
        <v>20.478950000000001</v>
      </c>
      <c r="D6499">
        <v>68</v>
      </c>
      <c r="E6499">
        <v>0</v>
      </c>
      <c r="F6499">
        <v>0</v>
      </c>
      <c r="G6499">
        <v>16</v>
      </c>
      <c r="H6499" t="s">
        <v>13958</v>
      </c>
      <c r="I6499">
        <v>534.1875</v>
      </c>
      <c r="J6499" s="3">
        <f t="shared" si="101"/>
        <v>43747.002237499997</v>
      </c>
    </row>
    <row r="6500" spans="1:10" x14ac:dyDescent="0.25">
      <c r="A6500" s="1" t="s">
        <v>6499</v>
      </c>
      <c r="B6500">
        <v>393.75</v>
      </c>
      <c r="C6500">
        <v>20.478950000000001</v>
      </c>
      <c r="D6500">
        <v>69</v>
      </c>
      <c r="E6500">
        <v>0</v>
      </c>
      <c r="F6500">
        <v>0</v>
      </c>
      <c r="G6500">
        <v>14</v>
      </c>
      <c r="H6500" t="s">
        <v>13959</v>
      </c>
      <c r="I6500">
        <v>526.6875</v>
      </c>
      <c r="J6500" s="3">
        <f t="shared" si="101"/>
        <v>43747.002320914347</v>
      </c>
    </row>
    <row r="6501" spans="1:10" x14ac:dyDescent="0.25">
      <c r="A6501" s="1" t="s">
        <v>6500</v>
      </c>
      <c r="B6501">
        <v>393.75</v>
      </c>
      <c r="C6501">
        <v>20.531590000000001</v>
      </c>
      <c r="D6501">
        <v>69</v>
      </c>
      <c r="E6501">
        <v>0</v>
      </c>
      <c r="F6501">
        <v>0</v>
      </c>
      <c r="G6501">
        <v>8</v>
      </c>
      <c r="H6501" t="s">
        <v>13960</v>
      </c>
      <c r="I6501">
        <v>526.6875</v>
      </c>
      <c r="J6501" s="3">
        <f t="shared" si="101"/>
        <v>43747.002404374995</v>
      </c>
    </row>
    <row r="6502" spans="1:10" x14ac:dyDescent="0.25">
      <c r="A6502" s="1" t="s">
        <v>6501</v>
      </c>
      <c r="B6502">
        <v>393.75</v>
      </c>
      <c r="C6502">
        <v>20.478950000000001</v>
      </c>
      <c r="D6502">
        <v>68</v>
      </c>
      <c r="E6502">
        <v>0</v>
      </c>
      <c r="F6502">
        <v>0</v>
      </c>
      <c r="G6502">
        <v>5</v>
      </c>
      <c r="H6502" t="s">
        <v>13961</v>
      </c>
      <c r="I6502">
        <v>526.6875</v>
      </c>
      <c r="J6502" s="3">
        <f t="shared" si="101"/>
        <v>43747.002475914349</v>
      </c>
    </row>
    <row r="6503" spans="1:10" x14ac:dyDescent="0.25">
      <c r="A6503" s="1" t="s">
        <v>6502</v>
      </c>
      <c r="B6503">
        <v>393.75</v>
      </c>
      <c r="C6503">
        <v>20.531590000000001</v>
      </c>
      <c r="D6503">
        <v>68</v>
      </c>
      <c r="E6503">
        <v>0</v>
      </c>
      <c r="F6503">
        <v>0</v>
      </c>
      <c r="G6503">
        <v>6</v>
      </c>
      <c r="H6503" t="s">
        <v>13962</v>
      </c>
      <c r="I6503">
        <v>526.6875</v>
      </c>
      <c r="J6503" s="3">
        <f t="shared" si="101"/>
        <v>43747.002547557866</v>
      </c>
    </row>
    <row r="6504" spans="1:10" x14ac:dyDescent="0.25">
      <c r="A6504" s="1" t="s">
        <v>6503</v>
      </c>
      <c r="B6504">
        <v>393.75</v>
      </c>
      <c r="C6504">
        <v>20.531590000000001</v>
      </c>
      <c r="D6504">
        <v>68</v>
      </c>
      <c r="E6504">
        <v>0</v>
      </c>
      <c r="F6504">
        <v>0</v>
      </c>
      <c r="G6504">
        <v>6</v>
      </c>
      <c r="H6504" t="s">
        <v>13963</v>
      </c>
      <c r="I6504">
        <v>526.6875</v>
      </c>
      <c r="J6504" s="3">
        <f t="shared" si="101"/>
        <v>43747.00261895833</v>
      </c>
    </row>
    <row r="6505" spans="1:10" x14ac:dyDescent="0.25">
      <c r="A6505" s="1" t="s">
        <v>6504</v>
      </c>
      <c r="B6505">
        <v>393.75</v>
      </c>
      <c r="C6505">
        <v>20.531590000000001</v>
      </c>
      <c r="D6505">
        <v>68</v>
      </c>
      <c r="E6505">
        <v>0</v>
      </c>
      <c r="F6505">
        <v>0</v>
      </c>
      <c r="G6505">
        <v>5</v>
      </c>
      <c r="H6505" t="s">
        <v>13964</v>
      </c>
      <c r="I6505">
        <v>526.6875</v>
      </c>
      <c r="J6505" s="3">
        <f t="shared" si="101"/>
        <v>43747.002690624999</v>
      </c>
    </row>
    <row r="6506" spans="1:10" x14ac:dyDescent="0.25">
      <c r="A6506" s="1" t="s">
        <v>6505</v>
      </c>
      <c r="B6506">
        <v>393.75</v>
      </c>
      <c r="C6506">
        <v>20.531590000000001</v>
      </c>
      <c r="D6506">
        <v>70</v>
      </c>
      <c r="E6506">
        <v>0</v>
      </c>
      <c r="F6506">
        <v>0</v>
      </c>
      <c r="G6506">
        <v>2</v>
      </c>
      <c r="H6506" t="s">
        <v>13965</v>
      </c>
      <c r="I6506">
        <v>526.6875</v>
      </c>
      <c r="J6506" s="3">
        <f t="shared" si="101"/>
        <v>43747.002762268516</v>
      </c>
    </row>
    <row r="6507" spans="1:10" x14ac:dyDescent="0.25">
      <c r="A6507" s="1" t="s">
        <v>6506</v>
      </c>
      <c r="B6507">
        <v>396.875</v>
      </c>
      <c r="C6507">
        <v>20.478950000000001</v>
      </c>
      <c r="D6507">
        <v>70</v>
      </c>
      <c r="E6507">
        <v>0</v>
      </c>
      <c r="F6507">
        <v>0</v>
      </c>
      <c r="G6507">
        <v>8</v>
      </c>
      <c r="H6507" t="s">
        <v>13966</v>
      </c>
      <c r="I6507">
        <v>527.4375</v>
      </c>
      <c r="J6507" s="3">
        <f t="shared" si="101"/>
        <v>43747.002845462957</v>
      </c>
    </row>
    <row r="6508" spans="1:10" x14ac:dyDescent="0.25">
      <c r="A6508" s="1" t="s">
        <v>6507</v>
      </c>
      <c r="B6508">
        <v>393.75</v>
      </c>
      <c r="C6508">
        <v>20.478950000000001</v>
      </c>
      <c r="D6508">
        <v>70</v>
      </c>
      <c r="E6508">
        <v>0</v>
      </c>
      <c r="F6508">
        <v>0</v>
      </c>
      <c r="G6508">
        <v>8</v>
      </c>
      <c r="H6508" t="s">
        <v>13967</v>
      </c>
      <c r="I6508">
        <v>526.6875</v>
      </c>
      <c r="J6508" s="3">
        <f t="shared" si="101"/>
        <v>43747.002917210644</v>
      </c>
    </row>
    <row r="6509" spans="1:10" x14ac:dyDescent="0.25">
      <c r="A6509" s="1" t="s">
        <v>6508</v>
      </c>
      <c r="B6509">
        <v>393.75</v>
      </c>
      <c r="C6509">
        <v>20.531590000000001</v>
      </c>
      <c r="D6509">
        <v>70</v>
      </c>
      <c r="E6509">
        <v>0</v>
      </c>
      <c r="F6509">
        <v>0</v>
      </c>
      <c r="G6509">
        <v>8</v>
      </c>
      <c r="H6509" t="s">
        <v>13968</v>
      </c>
      <c r="I6509">
        <v>526.5</v>
      </c>
      <c r="J6509" s="3">
        <f t="shared" si="101"/>
        <v>43747.003000729164</v>
      </c>
    </row>
    <row r="6510" spans="1:10" x14ac:dyDescent="0.25">
      <c r="A6510" s="1" t="s">
        <v>6509</v>
      </c>
      <c r="B6510">
        <v>393.75</v>
      </c>
      <c r="C6510">
        <v>20.531590000000001</v>
      </c>
      <c r="D6510">
        <v>70</v>
      </c>
      <c r="E6510">
        <v>0</v>
      </c>
      <c r="F6510">
        <v>0</v>
      </c>
      <c r="G6510">
        <v>5</v>
      </c>
      <c r="H6510" t="s">
        <v>13969</v>
      </c>
      <c r="I6510">
        <v>526.6875</v>
      </c>
      <c r="J6510" s="3">
        <f t="shared" si="101"/>
        <v>43747.00307219907</v>
      </c>
    </row>
    <row r="6511" spans="1:10" x14ac:dyDescent="0.25">
      <c r="A6511" s="1" t="s">
        <v>6510</v>
      </c>
      <c r="B6511">
        <v>393.75</v>
      </c>
      <c r="C6511">
        <v>20.478950000000001</v>
      </c>
      <c r="D6511">
        <v>70</v>
      </c>
      <c r="E6511">
        <v>0</v>
      </c>
      <c r="F6511">
        <v>0</v>
      </c>
      <c r="G6511">
        <v>0</v>
      </c>
      <c r="H6511" t="s">
        <v>13970</v>
      </c>
      <c r="I6511">
        <v>526.6875</v>
      </c>
      <c r="J6511" s="3">
        <f t="shared" si="101"/>
        <v>43747.003143738424</v>
      </c>
    </row>
    <row r="6512" spans="1:10" x14ac:dyDescent="0.25">
      <c r="A6512" s="1" t="s">
        <v>6511</v>
      </c>
      <c r="B6512">
        <v>418.75</v>
      </c>
      <c r="C6512">
        <v>20.478950000000001</v>
      </c>
      <c r="D6512">
        <v>70</v>
      </c>
      <c r="E6512">
        <v>0</v>
      </c>
      <c r="F6512">
        <v>0</v>
      </c>
      <c r="G6512">
        <v>9</v>
      </c>
      <c r="H6512" t="s">
        <v>13971</v>
      </c>
      <c r="I6512">
        <v>534.375</v>
      </c>
      <c r="J6512" s="3">
        <f t="shared" si="101"/>
        <v>43747.003215289347</v>
      </c>
    </row>
    <row r="6513" spans="1:10" x14ac:dyDescent="0.25">
      <c r="A6513" s="1" t="s">
        <v>6512</v>
      </c>
      <c r="B6513">
        <v>393.75</v>
      </c>
      <c r="C6513">
        <v>20.478950000000001</v>
      </c>
      <c r="D6513">
        <v>65</v>
      </c>
      <c r="E6513">
        <v>0</v>
      </c>
      <c r="F6513">
        <v>0</v>
      </c>
      <c r="G6513">
        <v>10</v>
      </c>
      <c r="H6513" t="s">
        <v>13972</v>
      </c>
      <c r="I6513">
        <v>526.6875</v>
      </c>
      <c r="J6513" s="3">
        <f t="shared" si="101"/>
        <v>43747.003286932864</v>
      </c>
    </row>
    <row r="6514" spans="1:10" x14ac:dyDescent="0.25">
      <c r="A6514" s="1" t="s">
        <v>6513</v>
      </c>
      <c r="B6514">
        <v>393.75</v>
      </c>
      <c r="C6514">
        <v>20.478950000000001</v>
      </c>
      <c r="D6514">
        <v>65</v>
      </c>
      <c r="E6514">
        <v>0</v>
      </c>
      <c r="F6514">
        <v>0</v>
      </c>
      <c r="G6514">
        <v>8</v>
      </c>
      <c r="H6514" t="s">
        <v>13973</v>
      </c>
      <c r="I6514">
        <v>526.5</v>
      </c>
      <c r="J6514" s="3">
        <f t="shared" si="101"/>
        <v>43747.003358425922</v>
      </c>
    </row>
    <row r="6515" spans="1:10" x14ac:dyDescent="0.25">
      <c r="A6515" s="1" t="s">
        <v>6514</v>
      </c>
      <c r="B6515">
        <v>393.75</v>
      </c>
      <c r="C6515">
        <v>20.478950000000001</v>
      </c>
      <c r="D6515">
        <v>67</v>
      </c>
      <c r="E6515">
        <v>0</v>
      </c>
      <c r="F6515">
        <v>0</v>
      </c>
      <c r="G6515">
        <v>19</v>
      </c>
      <c r="H6515" t="s">
        <v>13974</v>
      </c>
      <c r="I6515">
        <v>526.6875</v>
      </c>
      <c r="J6515" s="3">
        <f t="shared" si="101"/>
        <v>43747.00344177083</v>
      </c>
    </row>
    <row r="6516" spans="1:10" x14ac:dyDescent="0.25">
      <c r="A6516" s="1" t="s">
        <v>6515</v>
      </c>
      <c r="B6516">
        <v>393.75</v>
      </c>
      <c r="C6516">
        <v>20.478950000000001</v>
      </c>
      <c r="D6516">
        <v>67</v>
      </c>
      <c r="E6516">
        <v>0</v>
      </c>
      <c r="F6516">
        <v>0</v>
      </c>
      <c r="G6516">
        <v>9</v>
      </c>
      <c r="H6516" t="s">
        <v>13975</v>
      </c>
      <c r="I6516">
        <v>526.5</v>
      </c>
      <c r="J6516" s="3">
        <f t="shared" si="101"/>
        <v>43747.003513518517</v>
      </c>
    </row>
    <row r="6517" spans="1:10" x14ac:dyDescent="0.25">
      <c r="A6517" s="1" t="s">
        <v>6516</v>
      </c>
      <c r="B6517">
        <v>393.75</v>
      </c>
      <c r="C6517">
        <v>20.478950000000001</v>
      </c>
      <c r="D6517">
        <v>67</v>
      </c>
      <c r="E6517">
        <v>0</v>
      </c>
      <c r="F6517">
        <v>0</v>
      </c>
      <c r="G6517">
        <v>5</v>
      </c>
      <c r="H6517" t="s">
        <v>13976</v>
      </c>
      <c r="I6517">
        <v>526.6875</v>
      </c>
      <c r="J6517" s="3">
        <f t="shared" si="101"/>
        <v>43747.003597060182</v>
      </c>
    </row>
    <row r="6518" spans="1:10" x14ac:dyDescent="0.25">
      <c r="A6518" s="1" t="s">
        <v>6517</v>
      </c>
      <c r="B6518">
        <v>393.75</v>
      </c>
      <c r="C6518">
        <v>20.478950000000001</v>
      </c>
      <c r="D6518">
        <v>68</v>
      </c>
      <c r="E6518">
        <v>0</v>
      </c>
      <c r="F6518">
        <v>0</v>
      </c>
      <c r="G6518">
        <v>6</v>
      </c>
      <c r="H6518" t="s">
        <v>13977</v>
      </c>
      <c r="I6518">
        <v>526.6875</v>
      </c>
      <c r="J6518" s="3">
        <f t="shared" si="101"/>
        <v>43747.003668506943</v>
      </c>
    </row>
    <row r="6519" spans="1:10" x14ac:dyDescent="0.25">
      <c r="A6519" s="1" t="s">
        <v>6518</v>
      </c>
      <c r="B6519">
        <v>393.75</v>
      </c>
      <c r="C6519">
        <v>20.478950000000001</v>
      </c>
      <c r="D6519">
        <v>66</v>
      </c>
      <c r="E6519">
        <v>0</v>
      </c>
      <c r="F6519">
        <v>0</v>
      </c>
      <c r="G6519">
        <v>9</v>
      </c>
      <c r="H6519" t="s">
        <v>13978</v>
      </c>
      <c r="I6519">
        <v>526.6875</v>
      </c>
      <c r="J6519" s="3">
        <f t="shared" si="101"/>
        <v>43747.00374015046</v>
      </c>
    </row>
    <row r="6520" spans="1:10" x14ac:dyDescent="0.25">
      <c r="A6520" s="1" t="s">
        <v>6519</v>
      </c>
      <c r="B6520">
        <v>393.75</v>
      </c>
      <c r="C6520">
        <v>20.478950000000001</v>
      </c>
      <c r="D6520">
        <v>66</v>
      </c>
      <c r="E6520">
        <v>0</v>
      </c>
      <c r="F6520">
        <v>0</v>
      </c>
      <c r="G6520">
        <v>1</v>
      </c>
      <c r="H6520" t="s">
        <v>13979</v>
      </c>
      <c r="I6520">
        <v>526.6875</v>
      </c>
      <c r="J6520" s="3">
        <f t="shared" si="101"/>
        <v>43747.003811562499</v>
      </c>
    </row>
    <row r="6521" spans="1:10" x14ac:dyDescent="0.25">
      <c r="A6521" s="1" t="s">
        <v>6520</v>
      </c>
      <c r="B6521">
        <v>393.75</v>
      </c>
      <c r="C6521">
        <v>20.478950000000001</v>
      </c>
      <c r="D6521">
        <v>66</v>
      </c>
      <c r="E6521">
        <v>0</v>
      </c>
      <c r="F6521">
        <v>0</v>
      </c>
      <c r="G6521">
        <v>7</v>
      </c>
      <c r="H6521" t="s">
        <v>13980</v>
      </c>
      <c r="I6521">
        <v>526.6875</v>
      </c>
      <c r="J6521" s="3">
        <f t="shared" si="101"/>
        <v>43747.003906805556</v>
      </c>
    </row>
    <row r="6522" spans="1:10" x14ac:dyDescent="0.25">
      <c r="A6522" s="1" t="s">
        <v>6521</v>
      </c>
      <c r="B6522">
        <v>393.75</v>
      </c>
      <c r="C6522">
        <v>20.584240000000001</v>
      </c>
      <c r="D6522">
        <v>65</v>
      </c>
      <c r="E6522">
        <v>0</v>
      </c>
      <c r="F6522">
        <v>0</v>
      </c>
      <c r="G6522">
        <v>17</v>
      </c>
      <c r="H6522" t="s">
        <v>13981</v>
      </c>
      <c r="I6522">
        <v>526.5</v>
      </c>
      <c r="J6522" s="3">
        <f t="shared" si="101"/>
        <v>43747.003978796296</v>
      </c>
    </row>
    <row r="6523" spans="1:10" x14ac:dyDescent="0.25">
      <c r="A6523" s="1" t="s">
        <v>6522</v>
      </c>
      <c r="B6523">
        <v>393.75</v>
      </c>
      <c r="C6523">
        <v>20.478950000000001</v>
      </c>
      <c r="D6523">
        <v>66</v>
      </c>
      <c r="E6523">
        <v>0</v>
      </c>
      <c r="F6523">
        <v>0</v>
      </c>
      <c r="G6523">
        <v>19</v>
      </c>
      <c r="H6523" t="s">
        <v>13982</v>
      </c>
      <c r="I6523">
        <v>526.6875</v>
      </c>
      <c r="J6523" s="3">
        <f t="shared" si="101"/>
        <v>43747.004050231481</v>
      </c>
    </row>
    <row r="6524" spans="1:10" x14ac:dyDescent="0.25">
      <c r="A6524" s="1" t="s">
        <v>6523</v>
      </c>
      <c r="B6524">
        <v>393.75</v>
      </c>
      <c r="C6524">
        <v>20.584240000000001</v>
      </c>
      <c r="D6524">
        <v>67</v>
      </c>
      <c r="E6524">
        <v>0</v>
      </c>
      <c r="F6524">
        <v>0</v>
      </c>
      <c r="G6524">
        <v>13</v>
      </c>
      <c r="H6524" t="s">
        <v>13983</v>
      </c>
      <c r="I6524">
        <v>526.6875</v>
      </c>
      <c r="J6524" s="3">
        <f t="shared" si="101"/>
        <v>43747.004133761577</v>
      </c>
    </row>
    <row r="6525" spans="1:10" x14ac:dyDescent="0.25">
      <c r="A6525" s="1" t="s">
        <v>6524</v>
      </c>
      <c r="B6525">
        <v>418.75</v>
      </c>
      <c r="C6525">
        <v>20.531590000000001</v>
      </c>
      <c r="D6525">
        <v>68</v>
      </c>
      <c r="E6525">
        <v>0</v>
      </c>
      <c r="F6525">
        <v>0</v>
      </c>
      <c r="G6525">
        <v>16</v>
      </c>
      <c r="H6525" t="s">
        <v>13984</v>
      </c>
      <c r="I6525">
        <v>534.375</v>
      </c>
      <c r="J6525" s="3">
        <f t="shared" si="101"/>
        <v>43747.004205416662</v>
      </c>
    </row>
    <row r="6526" spans="1:10" x14ac:dyDescent="0.25">
      <c r="A6526" s="1" t="s">
        <v>6525</v>
      </c>
      <c r="B6526">
        <v>393.75</v>
      </c>
      <c r="C6526">
        <v>20.531590000000001</v>
      </c>
      <c r="D6526">
        <v>68</v>
      </c>
      <c r="E6526">
        <v>0</v>
      </c>
      <c r="F6526">
        <v>0</v>
      </c>
      <c r="G6526">
        <v>18</v>
      </c>
      <c r="H6526" t="s">
        <v>13985</v>
      </c>
      <c r="I6526">
        <v>526.6875</v>
      </c>
      <c r="J6526" s="3">
        <f t="shared" si="101"/>
        <v>43747.004301041663</v>
      </c>
    </row>
    <row r="6527" spans="1:10" x14ac:dyDescent="0.25">
      <c r="A6527" s="1" t="s">
        <v>6526</v>
      </c>
      <c r="B6527">
        <v>393.75</v>
      </c>
      <c r="C6527">
        <v>20.531590000000001</v>
      </c>
      <c r="D6527">
        <v>68</v>
      </c>
      <c r="E6527">
        <v>0</v>
      </c>
      <c r="F6527">
        <v>0</v>
      </c>
      <c r="G6527">
        <v>18</v>
      </c>
      <c r="H6527" t="s">
        <v>13986</v>
      </c>
      <c r="I6527">
        <v>526.6875</v>
      </c>
      <c r="J6527" s="3">
        <f t="shared" si="101"/>
        <v>43747.004372210642</v>
      </c>
    </row>
    <row r="6528" spans="1:10" x14ac:dyDescent="0.25">
      <c r="A6528" s="1" t="s">
        <v>6527</v>
      </c>
      <c r="B6528">
        <v>412.5</v>
      </c>
      <c r="C6528">
        <v>20.478950000000001</v>
      </c>
      <c r="D6528">
        <v>68</v>
      </c>
      <c r="E6528">
        <v>0</v>
      </c>
      <c r="F6528">
        <v>0</v>
      </c>
      <c r="G6528">
        <v>6</v>
      </c>
      <c r="H6528" t="s">
        <v>13987</v>
      </c>
      <c r="I6528">
        <v>532.3125</v>
      </c>
      <c r="J6528" s="3">
        <f t="shared" si="101"/>
        <v>43747.00444384259</v>
      </c>
    </row>
    <row r="6529" spans="1:10" x14ac:dyDescent="0.25">
      <c r="A6529" s="1" t="s">
        <v>6528</v>
      </c>
      <c r="B6529">
        <v>393.75</v>
      </c>
      <c r="C6529">
        <v>20.478950000000001</v>
      </c>
      <c r="D6529">
        <v>68</v>
      </c>
      <c r="E6529">
        <v>0</v>
      </c>
      <c r="F6529">
        <v>0</v>
      </c>
      <c r="G6529">
        <v>9</v>
      </c>
      <c r="H6529" t="s">
        <v>13988</v>
      </c>
      <c r="I6529">
        <v>526.6875</v>
      </c>
      <c r="J6529" s="3">
        <f t="shared" si="101"/>
        <v>43747.004515266199</v>
      </c>
    </row>
    <row r="6530" spans="1:10" x14ac:dyDescent="0.25">
      <c r="A6530" s="1" t="s">
        <v>6529</v>
      </c>
      <c r="B6530">
        <v>393.75</v>
      </c>
      <c r="C6530">
        <v>20.478950000000001</v>
      </c>
      <c r="D6530">
        <v>66</v>
      </c>
      <c r="E6530">
        <v>0</v>
      </c>
      <c r="F6530">
        <v>0</v>
      </c>
      <c r="G6530">
        <v>0</v>
      </c>
      <c r="H6530" t="s">
        <v>13989</v>
      </c>
      <c r="I6530">
        <v>526.6875</v>
      </c>
      <c r="J6530" s="3">
        <f t="shared" si="101"/>
        <v>43747.004856817126</v>
      </c>
    </row>
    <row r="6531" spans="1:10" x14ac:dyDescent="0.25">
      <c r="A6531" s="1" t="s">
        <v>6530</v>
      </c>
      <c r="B6531">
        <v>393.75</v>
      </c>
      <c r="C6531">
        <v>20.531590000000001</v>
      </c>
      <c r="D6531">
        <v>66</v>
      </c>
      <c r="E6531">
        <v>0</v>
      </c>
      <c r="F6531">
        <v>0</v>
      </c>
      <c r="G6531">
        <v>0</v>
      </c>
      <c r="H6531" t="s">
        <v>13990</v>
      </c>
      <c r="I6531">
        <v>526.6875</v>
      </c>
      <c r="J6531" s="3">
        <f t="shared" ref="J6531:J6594" si="102">(H6531/86400000)+25569+(7/24)</f>
        <v>43747.004935914352</v>
      </c>
    </row>
    <row r="6532" spans="1:10" x14ac:dyDescent="0.25">
      <c r="A6532" s="1" t="s">
        <v>6531</v>
      </c>
      <c r="B6532">
        <v>393.75</v>
      </c>
      <c r="C6532">
        <v>20.478950000000001</v>
      </c>
      <c r="D6532">
        <v>67</v>
      </c>
      <c r="E6532">
        <v>0</v>
      </c>
      <c r="F6532">
        <v>0</v>
      </c>
      <c r="G6532">
        <v>0</v>
      </c>
      <c r="H6532" t="s">
        <v>13991</v>
      </c>
      <c r="I6532">
        <v>526.6875</v>
      </c>
      <c r="J6532" s="3">
        <f t="shared" si="102"/>
        <v>43747.005019479162</v>
      </c>
    </row>
    <row r="6533" spans="1:10" x14ac:dyDescent="0.25">
      <c r="A6533" s="1" t="s">
        <v>6532</v>
      </c>
      <c r="B6533">
        <v>393.75</v>
      </c>
      <c r="C6533">
        <v>20.478950000000001</v>
      </c>
      <c r="D6533">
        <v>67</v>
      </c>
      <c r="E6533">
        <v>0</v>
      </c>
      <c r="F6533">
        <v>0</v>
      </c>
      <c r="G6533">
        <v>12</v>
      </c>
      <c r="H6533" t="s">
        <v>13992</v>
      </c>
      <c r="I6533">
        <v>526.6875</v>
      </c>
      <c r="J6533" s="3">
        <f t="shared" si="102"/>
        <v>43747.005093946755</v>
      </c>
    </row>
    <row r="6534" spans="1:10" x14ac:dyDescent="0.25">
      <c r="A6534" s="1" t="s">
        <v>6533</v>
      </c>
      <c r="B6534">
        <v>393.75</v>
      </c>
      <c r="C6534">
        <v>20.531590000000001</v>
      </c>
      <c r="D6534">
        <v>66</v>
      </c>
      <c r="E6534">
        <v>0</v>
      </c>
      <c r="F6534">
        <v>0</v>
      </c>
      <c r="G6534">
        <v>12</v>
      </c>
      <c r="H6534" t="s">
        <v>13993</v>
      </c>
      <c r="I6534">
        <v>526.6875</v>
      </c>
      <c r="J6534" s="3">
        <f t="shared" si="102"/>
        <v>43747.005174351849</v>
      </c>
    </row>
    <row r="6535" spans="1:10" x14ac:dyDescent="0.25">
      <c r="A6535" s="1" t="s">
        <v>6534</v>
      </c>
      <c r="B6535">
        <v>393.75</v>
      </c>
      <c r="C6535">
        <v>20.478950000000001</v>
      </c>
      <c r="D6535">
        <v>66</v>
      </c>
      <c r="E6535">
        <v>0</v>
      </c>
      <c r="F6535">
        <v>0</v>
      </c>
      <c r="G6535">
        <v>12</v>
      </c>
      <c r="H6535" t="s">
        <v>13994</v>
      </c>
      <c r="I6535">
        <v>526.6875</v>
      </c>
      <c r="J6535" s="3">
        <f t="shared" si="102"/>
        <v>43747.005257800927</v>
      </c>
    </row>
    <row r="6536" spans="1:10" x14ac:dyDescent="0.25">
      <c r="A6536" s="1" t="s">
        <v>6535</v>
      </c>
      <c r="B6536">
        <v>396.875</v>
      </c>
      <c r="C6536">
        <v>20.478950000000001</v>
      </c>
      <c r="D6536">
        <v>66</v>
      </c>
      <c r="E6536">
        <v>0</v>
      </c>
      <c r="F6536">
        <v>0</v>
      </c>
      <c r="G6536">
        <v>0</v>
      </c>
      <c r="H6536" t="s">
        <v>13995</v>
      </c>
      <c r="I6536">
        <v>527.4375</v>
      </c>
      <c r="J6536" s="3">
        <f t="shared" si="102"/>
        <v>43747.00532931713</v>
      </c>
    </row>
    <row r="6537" spans="1:10" x14ac:dyDescent="0.25">
      <c r="A6537" s="1" t="s">
        <v>6536</v>
      </c>
      <c r="B6537">
        <v>393.75</v>
      </c>
      <c r="C6537">
        <v>20.478950000000001</v>
      </c>
      <c r="D6537">
        <v>68</v>
      </c>
      <c r="E6537">
        <v>0</v>
      </c>
      <c r="F6537">
        <v>0</v>
      </c>
      <c r="G6537">
        <v>8</v>
      </c>
      <c r="H6537" t="s">
        <v>13996</v>
      </c>
      <c r="I6537">
        <v>526.6875</v>
      </c>
      <c r="J6537" s="3">
        <f t="shared" si="102"/>
        <v>43747.00540094907</v>
      </c>
    </row>
    <row r="6538" spans="1:10" x14ac:dyDescent="0.25">
      <c r="A6538" s="1" t="s">
        <v>6537</v>
      </c>
      <c r="B6538">
        <v>393.75</v>
      </c>
      <c r="C6538">
        <v>20.478950000000001</v>
      </c>
      <c r="D6538">
        <v>68</v>
      </c>
      <c r="E6538">
        <v>0</v>
      </c>
      <c r="F6538">
        <v>0</v>
      </c>
      <c r="G6538">
        <v>8</v>
      </c>
      <c r="H6538" t="s">
        <v>13997</v>
      </c>
      <c r="I6538">
        <v>526.6875</v>
      </c>
      <c r="J6538" s="3">
        <f t="shared" si="102"/>
        <v>43747.005472604164</v>
      </c>
    </row>
    <row r="6539" spans="1:10" x14ac:dyDescent="0.25">
      <c r="A6539" s="1" t="s">
        <v>6538</v>
      </c>
      <c r="B6539">
        <v>412.5</v>
      </c>
      <c r="C6539">
        <v>20.478950000000001</v>
      </c>
      <c r="D6539">
        <v>68</v>
      </c>
      <c r="E6539">
        <v>0</v>
      </c>
      <c r="F6539">
        <v>0</v>
      </c>
      <c r="G6539">
        <v>5</v>
      </c>
      <c r="H6539" t="s">
        <v>13998</v>
      </c>
      <c r="I6539">
        <v>532.125</v>
      </c>
      <c r="J6539" s="3">
        <f t="shared" si="102"/>
        <v>43747.005556064811</v>
      </c>
    </row>
    <row r="6540" spans="1:10" x14ac:dyDescent="0.25">
      <c r="A6540" s="1" t="s">
        <v>6539</v>
      </c>
      <c r="B6540">
        <v>393.75</v>
      </c>
      <c r="C6540">
        <v>20.478950000000001</v>
      </c>
      <c r="D6540">
        <v>68</v>
      </c>
      <c r="E6540">
        <v>0</v>
      </c>
      <c r="F6540">
        <v>0</v>
      </c>
      <c r="G6540">
        <v>5</v>
      </c>
      <c r="H6540" t="s">
        <v>13999</v>
      </c>
      <c r="I6540">
        <v>526.5</v>
      </c>
      <c r="J6540" s="3">
        <f t="shared" si="102"/>
        <v>43747.005627708328</v>
      </c>
    </row>
    <row r="6541" spans="1:10" x14ac:dyDescent="0.25">
      <c r="A6541" s="1" t="s">
        <v>6540</v>
      </c>
      <c r="B6541">
        <v>393.75</v>
      </c>
      <c r="C6541">
        <v>20.531590000000001</v>
      </c>
      <c r="D6541">
        <v>67</v>
      </c>
      <c r="E6541">
        <v>0</v>
      </c>
      <c r="F6541">
        <v>0</v>
      </c>
      <c r="G6541">
        <v>6</v>
      </c>
      <c r="H6541" t="s">
        <v>14000</v>
      </c>
      <c r="I6541">
        <v>526.6875</v>
      </c>
      <c r="J6541" s="3">
        <f t="shared" si="102"/>
        <v>43747.00569922453</v>
      </c>
    </row>
    <row r="6542" spans="1:10" x14ac:dyDescent="0.25">
      <c r="A6542" s="1" t="s">
        <v>6541</v>
      </c>
      <c r="B6542">
        <v>393.75</v>
      </c>
      <c r="C6542">
        <v>20.531590000000001</v>
      </c>
      <c r="D6542">
        <v>67</v>
      </c>
      <c r="E6542">
        <v>0</v>
      </c>
      <c r="F6542">
        <v>0</v>
      </c>
      <c r="G6542">
        <v>13</v>
      </c>
      <c r="H6542" t="s">
        <v>14001</v>
      </c>
      <c r="I6542">
        <v>526.6875</v>
      </c>
      <c r="J6542" s="3">
        <f t="shared" si="102"/>
        <v>43747.005782442131</v>
      </c>
    </row>
    <row r="6543" spans="1:10" x14ac:dyDescent="0.25">
      <c r="A6543" s="1" t="s">
        <v>6542</v>
      </c>
      <c r="B6543">
        <v>393.75</v>
      </c>
      <c r="C6543">
        <v>20.478950000000001</v>
      </c>
      <c r="D6543">
        <v>66</v>
      </c>
      <c r="E6543">
        <v>0</v>
      </c>
      <c r="F6543">
        <v>0</v>
      </c>
      <c r="G6543">
        <v>3</v>
      </c>
      <c r="H6543" t="s">
        <v>14002</v>
      </c>
      <c r="I6543">
        <v>526.6875</v>
      </c>
      <c r="J6543" s="3">
        <f t="shared" si="102"/>
        <v>43747.005854328701</v>
      </c>
    </row>
    <row r="6544" spans="1:10" x14ac:dyDescent="0.25">
      <c r="A6544" s="1" t="s">
        <v>6543</v>
      </c>
      <c r="B6544">
        <v>393.75</v>
      </c>
      <c r="C6544">
        <v>20.478950000000001</v>
      </c>
      <c r="D6544">
        <v>66</v>
      </c>
      <c r="E6544">
        <v>0</v>
      </c>
      <c r="F6544">
        <v>0</v>
      </c>
      <c r="G6544">
        <v>7</v>
      </c>
      <c r="H6544" t="s">
        <v>14003</v>
      </c>
      <c r="I6544">
        <v>526.6875</v>
      </c>
      <c r="J6544" s="3">
        <f t="shared" si="102"/>
        <v>43747.005938009257</v>
      </c>
    </row>
    <row r="6545" spans="1:10" x14ac:dyDescent="0.25">
      <c r="A6545" s="1" t="s">
        <v>6544</v>
      </c>
      <c r="B6545">
        <v>415.625</v>
      </c>
      <c r="C6545">
        <v>20.531590000000001</v>
      </c>
      <c r="D6545">
        <v>63</v>
      </c>
      <c r="E6545">
        <v>0</v>
      </c>
      <c r="F6545">
        <v>0</v>
      </c>
      <c r="G6545">
        <v>2</v>
      </c>
      <c r="H6545" t="s">
        <v>14004</v>
      </c>
      <c r="I6545">
        <v>533.4375</v>
      </c>
      <c r="J6545" s="3">
        <f t="shared" si="102"/>
        <v>43747.006009293975</v>
      </c>
    </row>
    <row r="6546" spans="1:10" x14ac:dyDescent="0.25">
      <c r="A6546" s="1" t="s">
        <v>6545</v>
      </c>
      <c r="B6546">
        <v>393.75</v>
      </c>
      <c r="C6546">
        <v>20.478950000000001</v>
      </c>
      <c r="D6546">
        <v>63</v>
      </c>
      <c r="E6546">
        <v>0</v>
      </c>
      <c r="F6546">
        <v>0</v>
      </c>
      <c r="G6546">
        <v>12</v>
      </c>
      <c r="H6546" t="s">
        <v>14005</v>
      </c>
      <c r="I6546">
        <v>526.6875</v>
      </c>
      <c r="J6546" s="3">
        <f t="shared" si="102"/>
        <v>43747.006080960644</v>
      </c>
    </row>
    <row r="6547" spans="1:10" x14ac:dyDescent="0.25">
      <c r="A6547" s="1" t="s">
        <v>6546</v>
      </c>
      <c r="B6547">
        <v>393.75</v>
      </c>
      <c r="C6547">
        <v>20.478950000000001</v>
      </c>
      <c r="D6547">
        <v>63</v>
      </c>
      <c r="E6547">
        <v>0</v>
      </c>
      <c r="F6547">
        <v>0</v>
      </c>
      <c r="G6547">
        <v>10</v>
      </c>
      <c r="H6547" t="s">
        <v>14006</v>
      </c>
      <c r="I6547">
        <v>526.6875</v>
      </c>
      <c r="J6547" s="3">
        <f t="shared" si="102"/>
        <v>43747.006152361108</v>
      </c>
    </row>
    <row r="6548" spans="1:10" x14ac:dyDescent="0.25">
      <c r="A6548" s="1" t="s">
        <v>6547</v>
      </c>
      <c r="B6548">
        <v>393.75</v>
      </c>
      <c r="C6548">
        <v>20.478950000000001</v>
      </c>
      <c r="D6548">
        <v>62</v>
      </c>
      <c r="E6548">
        <v>0</v>
      </c>
      <c r="F6548">
        <v>0</v>
      </c>
      <c r="G6548">
        <v>10</v>
      </c>
      <c r="H6548" t="s">
        <v>14007</v>
      </c>
      <c r="I6548">
        <v>526.5</v>
      </c>
      <c r="J6548" s="3">
        <f t="shared" si="102"/>
        <v>43747.006235925925</v>
      </c>
    </row>
    <row r="6549" spans="1:10" x14ac:dyDescent="0.25">
      <c r="A6549" s="1" t="s">
        <v>6548</v>
      </c>
      <c r="B6549">
        <v>393.75</v>
      </c>
      <c r="C6549">
        <v>20.531590000000001</v>
      </c>
      <c r="D6549">
        <v>62</v>
      </c>
      <c r="E6549">
        <v>0</v>
      </c>
      <c r="F6549">
        <v>0</v>
      </c>
      <c r="G6549">
        <v>8</v>
      </c>
      <c r="H6549" t="s">
        <v>14008</v>
      </c>
      <c r="I6549">
        <v>526.6875</v>
      </c>
      <c r="J6549" s="3">
        <f t="shared" si="102"/>
        <v>43747.006307453703</v>
      </c>
    </row>
    <row r="6550" spans="1:10" x14ac:dyDescent="0.25">
      <c r="A6550" s="1" t="s">
        <v>6549</v>
      </c>
      <c r="B6550">
        <v>393.75</v>
      </c>
      <c r="C6550">
        <v>20.478950000000001</v>
      </c>
      <c r="D6550">
        <v>63</v>
      </c>
      <c r="E6550">
        <v>0</v>
      </c>
      <c r="F6550">
        <v>0</v>
      </c>
      <c r="G6550">
        <v>4</v>
      </c>
      <c r="H6550" t="s">
        <v>14009</v>
      </c>
      <c r="I6550">
        <v>526.5</v>
      </c>
      <c r="J6550" s="3">
        <f t="shared" si="102"/>
        <v>43747.006378738421</v>
      </c>
    </row>
    <row r="6551" spans="1:10" x14ac:dyDescent="0.25">
      <c r="A6551" s="1" t="s">
        <v>6550</v>
      </c>
      <c r="B6551">
        <v>393.75</v>
      </c>
      <c r="C6551">
        <v>20.478950000000001</v>
      </c>
      <c r="D6551">
        <v>62</v>
      </c>
      <c r="E6551">
        <v>0</v>
      </c>
      <c r="F6551">
        <v>0</v>
      </c>
      <c r="G6551">
        <v>0</v>
      </c>
      <c r="H6551" t="s">
        <v>14010</v>
      </c>
      <c r="I6551">
        <v>526.6875</v>
      </c>
      <c r="J6551" s="3">
        <f t="shared" si="102"/>
        <v>43747.00646600694</v>
      </c>
    </row>
    <row r="6552" spans="1:10" x14ac:dyDescent="0.25">
      <c r="A6552" s="1" t="s">
        <v>6551</v>
      </c>
      <c r="B6552">
        <v>393.75</v>
      </c>
      <c r="C6552">
        <v>20.531590000000001</v>
      </c>
      <c r="D6552">
        <v>63</v>
      </c>
      <c r="E6552">
        <v>0</v>
      </c>
      <c r="F6552">
        <v>0</v>
      </c>
      <c r="G6552">
        <v>8</v>
      </c>
      <c r="H6552" t="s">
        <v>14011</v>
      </c>
      <c r="I6552">
        <v>526.6875</v>
      </c>
      <c r="J6552" s="3">
        <f t="shared" si="102"/>
        <v>43747.006546226847</v>
      </c>
    </row>
    <row r="6553" spans="1:10" x14ac:dyDescent="0.25">
      <c r="A6553" s="1" t="s">
        <v>6552</v>
      </c>
      <c r="B6553">
        <v>393.75</v>
      </c>
      <c r="C6553">
        <v>20.531590000000001</v>
      </c>
      <c r="D6553">
        <v>63</v>
      </c>
      <c r="E6553">
        <v>0</v>
      </c>
      <c r="F6553">
        <v>0</v>
      </c>
      <c r="G6553">
        <v>10</v>
      </c>
      <c r="H6553" t="s">
        <v>14012</v>
      </c>
      <c r="I6553">
        <v>526.6875</v>
      </c>
      <c r="J6553" s="3">
        <f t="shared" si="102"/>
        <v>43747.006617638886</v>
      </c>
    </row>
    <row r="6554" spans="1:10" x14ac:dyDescent="0.25">
      <c r="A6554" s="1" t="s">
        <v>6553</v>
      </c>
      <c r="B6554">
        <v>393.75</v>
      </c>
      <c r="C6554">
        <v>20.478950000000001</v>
      </c>
      <c r="D6554">
        <v>62</v>
      </c>
      <c r="E6554">
        <v>0</v>
      </c>
      <c r="F6554">
        <v>0</v>
      </c>
      <c r="G6554">
        <v>10</v>
      </c>
      <c r="H6554" t="s">
        <v>14013</v>
      </c>
      <c r="I6554">
        <v>526.6875</v>
      </c>
      <c r="J6554" s="3">
        <f t="shared" si="102"/>
        <v>43747.006689166665</v>
      </c>
    </row>
    <row r="6555" spans="1:10" x14ac:dyDescent="0.25">
      <c r="A6555" s="1" t="s">
        <v>6554</v>
      </c>
      <c r="B6555">
        <v>393.75</v>
      </c>
      <c r="C6555">
        <v>20.478950000000001</v>
      </c>
      <c r="D6555">
        <v>62</v>
      </c>
      <c r="E6555">
        <v>0</v>
      </c>
      <c r="F6555">
        <v>0</v>
      </c>
      <c r="G6555">
        <v>3</v>
      </c>
      <c r="H6555" t="s">
        <v>14014</v>
      </c>
      <c r="I6555">
        <v>526.6875</v>
      </c>
      <c r="J6555" s="3">
        <f t="shared" si="102"/>
        <v>43747.006760335651</v>
      </c>
    </row>
    <row r="6556" spans="1:10" x14ac:dyDescent="0.25">
      <c r="A6556" s="1" t="s">
        <v>6555</v>
      </c>
      <c r="B6556">
        <v>393.75</v>
      </c>
      <c r="C6556">
        <v>20.531590000000001</v>
      </c>
      <c r="D6556">
        <v>62</v>
      </c>
      <c r="E6556">
        <v>0</v>
      </c>
      <c r="F6556">
        <v>0</v>
      </c>
      <c r="G6556">
        <v>9</v>
      </c>
      <c r="H6556" t="s">
        <v>14015</v>
      </c>
      <c r="I6556">
        <v>526.6875</v>
      </c>
      <c r="J6556" s="3">
        <f t="shared" si="102"/>
        <v>43747.006831990737</v>
      </c>
    </row>
    <row r="6557" spans="1:10" x14ac:dyDescent="0.25">
      <c r="A6557" s="1" t="s">
        <v>6556</v>
      </c>
      <c r="B6557">
        <v>396.875</v>
      </c>
      <c r="C6557">
        <v>20.531590000000001</v>
      </c>
      <c r="D6557">
        <v>62</v>
      </c>
      <c r="E6557">
        <v>0</v>
      </c>
      <c r="F6557">
        <v>0</v>
      </c>
      <c r="G6557">
        <v>7</v>
      </c>
      <c r="H6557" t="s">
        <v>14016</v>
      </c>
      <c r="I6557">
        <v>527.4375</v>
      </c>
      <c r="J6557" s="3">
        <f t="shared" si="102"/>
        <v>43747.006915787038</v>
      </c>
    </row>
    <row r="6558" spans="1:10" x14ac:dyDescent="0.25">
      <c r="A6558" s="1" t="s">
        <v>6557</v>
      </c>
      <c r="B6558">
        <v>396.875</v>
      </c>
      <c r="C6558">
        <v>20.478950000000001</v>
      </c>
      <c r="D6558">
        <v>60</v>
      </c>
      <c r="E6558">
        <v>0</v>
      </c>
      <c r="F6558">
        <v>0</v>
      </c>
      <c r="G6558">
        <v>6</v>
      </c>
      <c r="H6558" t="s">
        <v>14017</v>
      </c>
      <c r="I6558">
        <v>527.4375</v>
      </c>
      <c r="J6558" s="3">
        <f t="shared" si="102"/>
        <v>43747.00699282407</v>
      </c>
    </row>
    <row r="6559" spans="1:10" x14ac:dyDescent="0.25">
      <c r="A6559" s="1" t="s">
        <v>6558</v>
      </c>
      <c r="B6559">
        <v>396.875</v>
      </c>
      <c r="C6559">
        <v>20.478950000000001</v>
      </c>
      <c r="D6559">
        <v>61</v>
      </c>
      <c r="E6559">
        <v>0</v>
      </c>
      <c r="F6559">
        <v>0</v>
      </c>
      <c r="G6559">
        <v>5</v>
      </c>
      <c r="H6559" t="s">
        <v>14018</v>
      </c>
      <c r="I6559">
        <v>527.625</v>
      </c>
      <c r="J6559" s="3">
        <f t="shared" si="102"/>
        <v>43747.007070868051</v>
      </c>
    </row>
    <row r="6560" spans="1:10" x14ac:dyDescent="0.25">
      <c r="A6560" s="1" t="s">
        <v>6559</v>
      </c>
      <c r="B6560">
        <v>396.875</v>
      </c>
      <c r="C6560">
        <v>20.478950000000001</v>
      </c>
      <c r="D6560">
        <v>62</v>
      </c>
      <c r="E6560">
        <v>0</v>
      </c>
      <c r="F6560">
        <v>0</v>
      </c>
      <c r="G6560">
        <v>10</v>
      </c>
      <c r="H6560" t="s">
        <v>14019</v>
      </c>
      <c r="I6560">
        <v>527.625</v>
      </c>
      <c r="J6560" s="3">
        <f t="shared" si="102"/>
        <v>43747.007142511568</v>
      </c>
    </row>
    <row r="6561" spans="1:10" x14ac:dyDescent="0.25">
      <c r="A6561" s="1" t="s">
        <v>6560</v>
      </c>
      <c r="B6561">
        <v>396.875</v>
      </c>
      <c r="C6561">
        <v>20.478950000000001</v>
      </c>
      <c r="D6561">
        <v>63</v>
      </c>
      <c r="E6561">
        <v>0</v>
      </c>
      <c r="F6561">
        <v>0</v>
      </c>
      <c r="G6561">
        <v>13</v>
      </c>
      <c r="H6561" t="s">
        <v>14020</v>
      </c>
      <c r="I6561">
        <v>527.4375</v>
      </c>
      <c r="J6561" s="3">
        <f t="shared" si="102"/>
        <v>43747.007214039353</v>
      </c>
    </row>
    <row r="6562" spans="1:10" x14ac:dyDescent="0.25">
      <c r="A6562" s="1" t="s">
        <v>6561</v>
      </c>
      <c r="B6562">
        <v>396.875</v>
      </c>
      <c r="C6562">
        <v>20.478950000000001</v>
      </c>
      <c r="D6562">
        <v>64</v>
      </c>
      <c r="E6562">
        <v>0</v>
      </c>
      <c r="F6562">
        <v>0</v>
      </c>
      <c r="G6562">
        <v>6</v>
      </c>
      <c r="H6562" t="s">
        <v>14021</v>
      </c>
      <c r="I6562">
        <v>527.4375</v>
      </c>
      <c r="J6562" s="3">
        <f t="shared" si="102"/>
        <v>43747.007297268516</v>
      </c>
    </row>
    <row r="6563" spans="1:10" x14ac:dyDescent="0.25">
      <c r="A6563" s="1" t="s">
        <v>6562</v>
      </c>
      <c r="B6563">
        <v>396.875</v>
      </c>
      <c r="C6563">
        <v>20.531590000000001</v>
      </c>
      <c r="D6563">
        <v>64</v>
      </c>
      <c r="E6563">
        <v>0</v>
      </c>
      <c r="F6563">
        <v>0</v>
      </c>
      <c r="G6563">
        <v>5</v>
      </c>
      <c r="H6563" t="s">
        <v>14022</v>
      </c>
      <c r="I6563">
        <v>527.4375</v>
      </c>
      <c r="J6563" s="3">
        <f t="shared" si="102"/>
        <v>43747.007369027771</v>
      </c>
    </row>
    <row r="6564" spans="1:10" x14ac:dyDescent="0.25">
      <c r="A6564" s="1" t="s">
        <v>6563</v>
      </c>
      <c r="B6564">
        <v>396.875</v>
      </c>
      <c r="C6564">
        <v>20.478950000000001</v>
      </c>
      <c r="D6564">
        <v>64</v>
      </c>
      <c r="E6564">
        <v>0</v>
      </c>
      <c r="F6564">
        <v>0</v>
      </c>
      <c r="G6564">
        <v>8</v>
      </c>
      <c r="H6564" t="s">
        <v>14023</v>
      </c>
      <c r="I6564">
        <v>527.4375</v>
      </c>
      <c r="J6564" s="3">
        <f t="shared" si="102"/>
        <v>43747.007464606482</v>
      </c>
    </row>
    <row r="6565" spans="1:10" x14ac:dyDescent="0.25">
      <c r="A6565" s="1" t="s">
        <v>6564</v>
      </c>
      <c r="B6565">
        <v>396.875</v>
      </c>
      <c r="C6565">
        <v>20.478950000000001</v>
      </c>
      <c r="D6565">
        <v>64</v>
      </c>
      <c r="E6565">
        <v>0</v>
      </c>
      <c r="F6565">
        <v>0</v>
      </c>
      <c r="G6565">
        <v>8</v>
      </c>
      <c r="H6565" t="s">
        <v>14024</v>
      </c>
      <c r="I6565">
        <v>527.4375</v>
      </c>
      <c r="J6565" s="3">
        <f t="shared" si="102"/>
        <v>43747.007547951383</v>
      </c>
    </row>
    <row r="6566" spans="1:10" x14ac:dyDescent="0.25">
      <c r="A6566" s="1" t="s">
        <v>6565</v>
      </c>
      <c r="B6566">
        <v>393.75</v>
      </c>
      <c r="C6566">
        <v>20.478950000000001</v>
      </c>
      <c r="D6566">
        <v>63</v>
      </c>
      <c r="E6566">
        <v>0</v>
      </c>
      <c r="F6566">
        <v>0</v>
      </c>
      <c r="G6566">
        <v>13</v>
      </c>
      <c r="H6566" t="s">
        <v>14025</v>
      </c>
      <c r="I6566">
        <v>526.6875</v>
      </c>
      <c r="J6566" s="3">
        <f t="shared" si="102"/>
        <v>43747.007619467586</v>
      </c>
    </row>
    <row r="6567" spans="1:10" x14ac:dyDescent="0.25">
      <c r="A6567" s="1" t="s">
        <v>6566</v>
      </c>
      <c r="B6567">
        <v>393.75</v>
      </c>
      <c r="C6567">
        <v>20.478950000000001</v>
      </c>
      <c r="D6567">
        <v>59</v>
      </c>
      <c r="E6567">
        <v>0</v>
      </c>
      <c r="F6567">
        <v>0</v>
      </c>
      <c r="G6567">
        <v>7</v>
      </c>
      <c r="H6567" t="s">
        <v>14026</v>
      </c>
      <c r="I6567">
        <v>526.6875</v>
      </c>
      <c r="J6567" s="3">
        <f t="shared" si="102"/>
        <v>43747.007691018516</v>
      </c>
    </row>
    <row r="6568" spans="1:10" x14ac:dyDescent="0.25">
      <c r="A6568" s="1" t="s">
        <v>6567</v>
      </c>
      <c r="B6568">
        <v>393.75</v>
      </c>
      <c r="C6568">
        <v>20.478950000000001</v>
      </c>
      <c r="D6568">
        <v>59</v>
      </c>
      <c r="E6568">
        <v>0</v>
      </c>
      <c r="F6568">
        <v>0</v>
      </c>
      <c r="G6568">
        <v>9</v>
      </c>
      <c r="H6568" t="s">
        <v>14027</v>
      </c>
      <c r="I6568">
        <v>526.6875</v>
      </c>
      <c r="J6568" s="3">
        <f t="shared" si="102"/>
        <v>43747.007762523142</v>
      </c>
    </row>
    <row r="6569" spans="1:10" x14ac:dyDescent="0.25">
      <c r="A6569" s="1" t="s">
        <v>6568</v>
      </c>
      <c r="B6569">
        <v>393.75</v>
      </c>
      <c r="C6569">
        <v>20.478950000000001</v>
      </c>
      <c r="D6569">
        <v>63</v>
      </c>
      <c r="E6569">
        <v>0</v>
      </c>
      <c r="F6569">
        <v>0</v>
      </c>
      <c r="G6569">
        <v>10</v>
      </c>
      <c r="H6569" t="s">
        <v>14028</v>
      </c>
      <c r="I6569">
        <v>526.5</v>
      </c>
      <c r="J6569" s="3">
        <f t="shared" si="102"/>
        <v>43747.007834293974</v>
      </c>
    </row>
    <row r="6570" spans="1:10" x14ac:dyDescent="0.25">
      <c r="A6570" s="1" t="s">
        <v>6569</v>
      </c>
      <c r="B6570">
        <v>393.75</v>
      </c>
      <c r="C6570">
        <v>20.478950000000001</v>
      </c>
      <c r="D6570">
        <v>61</v>
      </c>
      <c r="E6570">
        <v>0</v>
      </c>
      <c r="F6570">
        <v>0</v>
      </c>
      <c r="G6570">
        <v>5</v>
      </c>
      <c r="H6570" t="s">
        <v>14029</v>
      </c>
      <c r="I6570">
        <v>526.6875</v>
      </c>
      <c r="J6570" s="3">
        <f t="shared" si="102"/>
        <v>43747.007905706014</v>
      </c>
    </row>
    <row r="6571" spans="1:10" x14ac:dyDescent="0.25">
      <c r="A6571" s="1" t="s">
        <v>6570</v>
      </c>
      <c r="B6571">
        <v>393.75</v>
      </c>
      <c r="C6571">
        <v>20.478950000000001</v>
      </c>
      <c r="D6571">
        <v>61</v>
      </c>
      <c r="E6571">
        <v>0</v>
      </c>
      <c r="F6571">
        <v>0</v>
      </c>
      <c r="G6571">
        <v>15</v>
      </c>
      <c r="H6571" t="s">
        <v>14030</v>
      </c>
      <c r="I6571">
        <v>526.6875</v>
      </c>
      <c r="J6571" s="3">
        <f t="shared" si="102"/>
        <v>43747.007987824072</v>
      </c>
    </row>
    <row r="6572" spans="1:10" x14ac:dyDescent="0.25">
      <c r="A6572" s="1" t="s">
        <v>6571</v>
      </c>
      <c r="B6572">
        <v>393.75</v>
      </c>
      <c r="C6572">
        <v>20.478950000000001</v>
      </c>
      <c r="D6572">
        <v>61</v>
      </c>
      <c r="E6572">
        <v>0</v>
      </c>
      <c r="F6572">
        <v>0</v>
      </c>
      <c r="G6572">
        <v>3</v>
      </c>
      <c r="H6572" t="s">
        <v>14031</v>
      </c>
      <c r="I6572">
        <v>526.6875</v>
      </c>
      <c r="J6572" s="3">
        <f t="shared" si="102"/>
        <v>43747.008072719902</v>
      </c>
    </row>
    <row r="6573" spans="1:10" x14ac:dyDescent="0.25">
      <c r="A6573" s="1" t="s">
        <v>6572</v>
      </c>
      <c r="B6573">
        <v>393.75</v>
      </c>
      <c r="C6573">
        <v>20.478950000000001</v>
      </c>
      <c r="D6573">
        <v>61</v>
      </c>
      <c r="E6573">
        <v>0</v>
      </c>
      <c r="F6573">
        <v>0</v>
      </c>
      <c r="G6573">
        <v>9</v>
      </c>
      <c r="H6573" t="s">
        <v>14032</v>
      </c>
      <c r="I6573">
        <v>526.6875</v>
      </c>
      <c r="J6573" s="3">
        <f t="shared" si="102"/>
        <v>43747.008144004627</v>
      </c>
    </row>
    <row r="6574" spans="1:10" x14ac:dyDescent="0.25">
      <c r="A6574" s="1" t="s">
        <v>6573</v>
      </c>
      <c r="B6574">
        <v>393.75</v>
      </c>
      <c r="C6574">
        <v>20.478950000000001</v>
      </c>
      <c r="D6574">
        <v>61</v>
      </c>
      <c r="E6574">
        <v>0</v>
      </c>
      <c r="F6574">
        <v>0</v>
      </c>
      <c r="G6574">
        <v>9</v>
      </c>
      <c r="H6574" t="s">
        <v>14033</v>
      </c>
      <c r="I6574">
        <v>526.6875</v>
      </c>
      <c r="J6574" s="3">
        <f t="shared" si="102"/>
        <v>43747.008215798611</v>
      </c>
    </row>
    <row r="6575" spans="1:10" x14ac:dyDescent="0.25">
      <c r="A6575" s="1" t="s">
        <v>6574</v>
      </c>
      <c r="B6575">
        <v>393.75</v>
      </c>
      <c r="C6575">
        <v>20.531590000000001</v>
      </c>
      <c r="D6575">
        <v>69</v>
      </c>
      <c r="E6575">
        <v>0</v>
      </c>
      <c r="F6575">
        <v>0</v>
      </c>
      <c r="G6575">
        <v>8</v>
      </c>
      <c r="H6575" t="s">
        <v>14034</v>
      </c>
      <c r="I6575">
        <v>526.6875</v>
      </c>
      <c r="J6575" s="3">
        <f t="shared" si="102"/>
        <v>43747.008287442128</v>
      </c>
    </row>
    <row r="6576" spans="1:10" x14ac:dyDescent="0.25">
      <c r="A6576" s="1" t="s">
        <v>6575</v>
      </c>
      <c r="B6576">
        <v>393.75</v>
      </c>
      <c r="C6576">
        <v>20.478950000000001</v>
      </c>
      <c r="D6576">
        <v>69</v>
      </c>
      <c r="E6576">
        <v>0</v>
      </c>
      <c r="F6576">
        <v>0</v>
      </c>
      <c r="G6576">
        <v>11</v>
      </c>
      <c r="H6576" t="s">
        <v>14035</v>
      </c>
      <c r="I6576">
        <v>526.6875</v>
      </c>
      <c r="J6576" s="3">
        <f t="shared" si="102"/>
        <v>43747.008358842591</v>
      </c>
    </row>
    <row r="6577" spans="1:10" x14ac:dyDescent="0.25">
      <c r="A6577" s="1" t="s">
        <v>6576</v>
      </c>
      <c r="B6577">
        <v>393.75</v>
      </c>
      <c r="C6577">
        <v>20.531590000000001</v>
      </c>
      <c r="D6577">
        <v>63</v>
      </c>
      <c r="E6577">
        <v>0</v>
      </c>
      <c r="F6577">
        <v>0</v>
      </c>
      <c r="G6577">
        <v>0</v>
      </c>
      <c r="H6577" t="s">
        <v>14036</v>
      </c>
      <c r="I6577">
        <v>526.6875</v>
      </c>
      <c r="J6577" s="3">
        <f t="shared" si="102"/>
        <v>43747.008466342588</v>
      </c>
    </row>
    <row r="6578" spans="1:10" x14ac:dyDescent="0.25">
      <c r="A6578" s="1" t="s">
        <v>6577</v>
      </c>
      <c r="B6578">
        <v>393.75</v>
      </c>
      <c r="C6578">
        <v>20.531590000000001</v>
      </c>
      <c r="D6578">
        <v>63</v>
      </c>
      <c r="E6578">
        <v>0</v>
      </c>
      <c r="F6578">
        <v>0</v>
      </c>
      <c r="G6578">
        <v>6</v>
      </c>
      <c r="H6578" t="s">
        <v>14037</v>
      </c>
      <c r="I6578">
        <v>526.6875</v>
      </c>
      <c r="J6578" s="3">
        <f t="shared" si="102"/>
        <v>43747.008537986105</v>
      </c>
    </row>
    <row r="6579" spans="1:10" x14ac:dyDescent="0.25">
      <c r="A6579" s="1" t="s">
        <v>6578</v>
      </c>
      <c r="B6579">
        <v>393.75</v>
      </c>
      <c r="C6579">
        <v>20.531590000000001</v>
      </c>
      <c r="D6579">
        <v>63</v>
      </c>
      <c r="E6579">
        <v>0</v>
      </c>
      <c r="F6579">
        <v>0</v>
      </c>
      <c r="G6579">
        <v>5</v>
      </c>
      <c r="H6579" t="s">
        <v>14038</v>
      </c>
      <c r="I6579">
        <v>526.6875</v>
      </c>
      <c r="J6579" s="3">
        <f t="shared" si="102"/>
        <v>43747.008609398144</v>
      </c>
    </row>
    <row r="6580" spans="1:10" x14ac:dyDescent="0.25">
      <c r="A6580" s="1" t="s">
        <v>6579</v>
      </c>
      <c r="B6580">
        <v>393.75</v>
      </c>
      <c r="C6580">
        <v>20.531590000000001</v>
      </c>
      <c r="D6580">
        <v>62</v>
      </c>
      <c r="E6580">
        <v>0</v>
      </c>
      <c r="F6580">
        <v>0</v>
      </c>
      <c r="G6580">
        <v>12</v>
      </c>
      <c r="H6580" t="s">
        <v>14039</v>
      </c>
      <c r="I6580">
        <v>526.6875</v>
      </c>
      <c r="J6580" s="3">
        <f t="shared" si="102"/>
        <v>43747.008680949068</v>
      </c>
    </row>
    <row r="6581" spans="1:10" x14ac:dyDescent="0.25">
      <c r="A6581" s="1" t="s">
        <v>6580</v>
      </c>
      <c r="B6581">
        <v>393.75</v>
      </c>
      <c r="C6581">
        <v>20.531590000000001</v>
      </c>
      <c r="D6581">
        <v>62</v>
      </c>
      <c r="E6581">
        <v>0</v>
      </c>
      <c r="F6581">
        <v>0</v>
      </c>
      <c r="G6581">
        <v>7</v>
      </c>
      <c r="H6581" t="s">
        <v>14040</v>
      </c>
      <c r="I6581">
        <v>526.6875</v>
      </c>
      <c r="J6581" s="3">
        <f t="shared" si="102"/>
        <v>43747.008752118054</v>
      </c>
    </row>
    <row r="6582" spans="1:10" x14ac:dyDescent="0.25">
      <c r="A6582" s="1" t="s">
        <v>6581</v>
      </c>
      <c r="B6582">
        <v>393.75</v>
      </c>
      <c r="C6582">
        <v>20.478950000000001</v>
      </c>
      <c r="D6582">
        <v>63</v>
      </c>
      <c r="E6582">
        <v>0</v>
      </c>
      <c r="F6582">
        <v>0</v>
      </c>
      <c r="G6582">
        <v>7</v>
      </c>
      <c r="H6582" t="s">
        <v>14041</v>
      </c>
      <c r="I6582">
        <v>526.6875</v>
      </c>
      <c r="J6582" s="3">
        <f t="shared" si="102"/>
        <v>43747.008836018511</v>
      </c>
    </row>
    <row r="6583" spans="1:10" x14ac:dyDescent="0.25">
      <c r="A6583" s="1" t="s">
        <v>6582</v>
      </c>
      <c r="B6583">
        <v>393.75</v>
      </c>
      <c r="C6583">
        <v>20.531590000000001</v>
      </c>
      <c r="D6583">
        <v>62</v>
      </c>
      <c r="E6583">
        <v>0</v>
      </c>
      <c r="F6583">
        <v>0</v>
      </c>
      <c r="G6583">
        <v>4</v>
      </c>
      <c r="H6583" t="s">
        <v>14042</v>
      </c>
      <c r="I6583">
        <v>526.6875</v>
      </c>
      <c r="J6583" s="3">
        <f t="shared" si="102"/>
        <v>43747.008919467589</v>
      </c>
    </row>
    <row r="6584" spans="1:10" x14ac:dyDescent="0.25">
      <c r="A6584" s="1" t="s">
        <v>6583</v>
      </c>
      <c r="B6584">
        <v>393.75</v>
      </c>
      <c r="C6584">
        <v>20.478950000000001</v>
      </c>
      <c r="D6584">
        <v>62</v>
      </c>
      <c r="E6584">
        <v>0</v>
      </c>
      <c r="F6584">
        <v>0</v>
      </c>
      <c r="G6584">
        <v>10</v>
      </c>
      <c r="H6584" t="s">
        <v>14043</v>
      </c>
      <c r="I6584">
        <v>526.6875</v>
      </c>
      <c r="J6584" s="3">
        <f t="shared" si="102"/>
        <v>43747.008991122682</v>
      </c>
    </row>
    <row r="6585" spans="1:10" x14ac:dyDescent="0.25">
      <c r="A6585" s="1" t="s">
        <v>6584</v>
      </c>
      <c r="B6585">
        <v>393.75</v>
      </c>
      <c r="C6585">
        <v>20.478950000000001</v>
      </c>
      <c r="D6585">
        <v>62</v>
      </c>
      <c r="E6585">
        <v>0</v>
      </c>
      <c r="F6585">
        <v>0</v>
      </c>
      <c r="G6585">
        <v>11</v>
      </c>
      <c r="H6585" t="s">
        <v>14044</v>
      </c>
      <c r="I6585">
        <v>526.6875</v>
      </c>
      <c r="J6585" s="3">
        <f t="shared" si="102"/>
        <v>43747.009062418983</v>
      </c>
    </row>
    <row r="6586" spans="1:10" x14ac:dyDescent="0.25">
      <c r="A6586" s="1" t="s">
        <v>6585</v>
      </c>
      <c r="B6586">
        <v>393.75</v>
      </c>
      <c r="C6586">
        <v>20.478950000000001</v>
      </c>
      <c r="D6586">
        <v>63</v>
      </c>
      <c r="E6586">
        <v>0</v>
      </c>
      <c r="F6586">
        <v>0</v>
      </c>
      <c r="G6586">
        <v>12</v>
      </c>
      <c r="H6586" t="s">
        <v>14045</v>
      </c>
      <c r="I6586">
        <v>526.6875</v>
      </c>
      <c r="J6586" s="3">
        <f t="shared" si="102"/>
        <v>43747.009134305554</v>
      </c>
    </row>
    <row r="6587" spans="1:10" x14ac:dyDescent="0.25">
      <c r="A6587" s="1" t="s">
        <v>6586</v>
      </c>
      <c r="B6587">
        <v>393.75</v>
      </c>
      <c r="C6587">
        <v>20.478950000000001</v>
      </c>
      <c r="D6587">
        <v>63</v>
      </c>
      <c r="E6587">
        <v>0</v>
      </c>
      <c r="F6587">
        <v>0</v>
      </c>
      <c r="G6587">
        <v>0</v>
      </c>
      <c r="H6587" t="s">
        <v>14046</v>
      </c>
      <c r="I6587">
        <v>526.6875</v>
      </c>
      <c r="J6587" s="3">
        <f t="shared" si="102"/>
        <v>43747.009205717586</v>
      </c>
    </row>
    <row r="6588" spans="1:10" x14ac:dyDescent="0.25">
      <c r="A6588" s="1" t="s">
        <v>6587</v>
      </c>
      <c r="B6588">
        <v>393.75</v>
      </c>
      <c r="C6588">
        <v>20.531590000000001</v>
      </c>
      <c r="D6588">
        <v>67</v>
      </c>
      <c r="E6588">
        <v>0</v>
      </c>
      <c r="F6588">
        <v>0</v>
      </c>
      <c r="G6588">
        <v>11</v>
      </c>
      <c r="H6588" t="s">
        <v>14047</v>
      </c>
      <c r="I6588">
        <v>526.6875</v>
      </c>
      <c r="J6588" s="3">
        <f t="shared" si="102"/>
        <v>43747.009277337966</v>
      </c>
    </row>
    <row r="6589" spans="1:10" x14ac:dyDescent="0.25">
      <c r="A6589" s="1" t="s">
        <v>6588</v>
      </c>
      <c r="B6589">
        <v>396.875</v>
      </c>
      <c r="C6589">
        <v>20.531590000000001</v>
      </c>
      <c r="D6589">
        <v>68</v>
      </c>
      <c r="E6589">
        <v>0</v>
      </c>
      <c r="F6589">
        <v>0</v>
      </c>
      <c r="G6589">
        <v>15</v>
      </c>
      <c r="H6589" t="s">
        <v>14048</v>
      </c>
      <c r="I6589">
        <v>527.4375</v>
      </c>
      <c r="J6589" s="3">
        <f t="shared" si="102"/>
        <v>43747.009349120366</v>
      </c>
    </row>
    <row r="6590" spans="1:10" x14ac:dyDescent="0.25">
      <c r="A6590" s="1" t="s">
        <v>6589</v>
      </c>
      <c r="B6590">
        <v>396.875</v>
      </c>
      <c r="C6590">
        <v>20.478950000000001</v>
      </c>
      <c r="D6590">
        <v>70</v>
      </c>
      <c r="E6590">
        <v>0</v>
      </c>
      <c r="F6590">
        <v>0</v>
      </c>
      <c r="G6590">
        <v>14</v>
      </c>
      <c r="H6590" t="s">
        <v>14049</v>
      </c>
      <c r="I6590">
        <v>527.4375</v>
      </c>
      <c r="J6590" s="3">
        <f t="shared" si="102"/>
        <v>43747.009420393515</v>
      </c>
    </row>
    <row r="6591" spans="1:10" x14ac:dyDescent="0.25">
      <c r="A6591" s="1" t="s">
        <v>6590</v>
      </c>
      <c r="B6591">
        <v>396.875</v>
      </c>
      <c r="C6591">
        <v>20.478950000000001</v>
      </c>
      <c r="D6591">
        <v>69</v>
      </c>
      <c r="E6591">
        <v>0</v>
      </c>
      <c r="F6591">
        <v>0</v>
      </c>
      <c r="G6591">
        <v>7</v>
      </c>
      <c r="H6591" t="s">
        <v>14050</v>
      </c>
      <c r="I6591">
        <v>527.4375</v>
      </c>
      <c r="J6591" s="3">
        <f t="shared" si="102"/>
        <v>43747.009492141202</v>
      </c>
    </row>
    <row r="6592" spans="1:10" x14ac:dyDescent="0.25">
      <c r="A6592" s="1" t="s">
        <v>6591</v>
      </c>
      <c r="B6592">
        <v>396.875</v>
      </c>
      <c r="C6592">
        <v>20.478950000000001</v>
      </c>
      <c r="D6592">
        <v>68</v>
      </c>
      <c r="E6592">
        <v>0</v>
      </c>
      <c r="F6592">
        <v>0</v>
      </c>
      <c r="G6592">
        <v>10</v>
      </c>
      <c r="H6592" t="s">
        <v>14051</v>
      </c>
      <c r="I6592">
        <v>527.625</v>
      </c>
      <c r="J6592" s="3">
        <f t="shared" si="102"/>
        <v>43747.009563715277</v>
      </c>
    </row>
    <row r="6593" spans="1:10" x14ac:dyDescent="0.25">
      <c r="A6593" s="1" t="s">
        <v>6592</v>
      </c>
      <c r="B6593">
        <v>396.875</v>
      </c>
      <c r="C6593">
        <v>20.531590000000001</v>
      </c>
      <c r="D6593">
        <v>68</v>
      </c>
      <c r="E6593">
        <v>0</v>
      </c>
      <c r="F6593">
        <v>0</v>
      </c>
      <c r="G6593">
        <v>5</v>
      </c>
      <c r="H6593" t="s">
        <v>14052</v>
      </c>
      <c r="I6593">
        <v>527.4375</v>
      </c>
      <c r="J6593" s="3">
        <f t="shared" si="102"/>
        <v>43747.009635104165</v>
      </c>
    </row>
    <row r="6594" spans="1:10" x14ac:dyDescent="0.25">
      <c r="A6594" s="1" t="s">
        <v>6593</v>
      </c>
      <c r="B6594">
        <v>396.875</v>
      </c>
      <c r="C6594">
        <v>20.531590000000001</v>
      </c>
      <c r="D6594">
        <v>67</v>
      </c>
      <c r="E6594">
        <v>0</v>
      </c>
      <c r="F6594">
        <v>0</v>
      </c>
      <c r="G6594">
        <v>8</v>
      </c>
      <c r="H6594" t="s">
        <v>14053</v>
      </c>
      <c r="I6594">
        <v>527.4375</v>
      </c>
      <c r="J6594" s="3">
        <f t="shared" si="102"/>
        <v>43747.009706759258</v>
      </c>
    </row>
    <row r="6595" spans="1:10" x14ac:dyDescent="0.25">
      <c r="A6595" s="1" t="s">
        <v>6594</v>
      </c>
      <c r="B6595">
        <v>415.625</v>
      </c>
      <c r="C6595">
        <v>20.478950000000001</v>
      </c>
      <c r="D6595">
        <v>67</v>
      </c>
      <c r="E6595">
        <v>0</v>
      </c>
      <c r="F6595">
        <v>0</v>
      </c>
      <c r="G6595">
        <v>7</v>
      </c>
      <c r="H6595" t="s">
        <v>14054</v>
      </c>
      <c r="I6595">
        <v>533.0625</v>
      </c>
      <c r="J6595" s="3">
        <f t="shared" ref="J6595:J6658" si="103">(H6595/86400000)+25569+(7/24)</f>
        <v>43747.009802106484</v>
      </c>
    </row>
    <row r="6596" spans="1:10" x14ac:dyDescent="0.25">
      <c r="A6596" s="1" t="s">
        <v>6595</v>
      </c>
      <c r="B6596">
        <v>396.875</v>
      </c>
      <c r="C6596">
        <v>20.478950000000001</v>
      </c>
      <c r="D6596">
        <v>65</v>
      </c>
      <c r="E6596">
        <v>0</v>
      </c>
      <c r="F6596">
        <v>0</v>
      </c>
      <c r="G6596">
        <v>6</v>
      </c>
      <c r="H6596" t="s">
        <v>14055</v>
      </c>
      <c r="I6596">
        <v>527.4375</v>
      </c>
      <c r="J6596" s="3">
        <f t="shared" si="103"/>
        <v>43747.009909398148</v>
      </c>
    </row>
    <row r="6597" spans="1:10" x14ac:dyDescent="0.25">
      <c r="A6597" s="1" t="s">
        <v>6596</v>
      </c>
      <c r="B6597">
        <v>396.875</v>
      </c>
      <c r="C6597">
        <v>20.531590000000001</v>
      </c>
      <c r="D6597">
        <v>74</v>
      </c>
      <c r="E6597">
        <v>0</v>
      </c>
      <c r="F6597">
        <v>0</v>
      </c>
      <c r="G6597">
        <v>19</v>
      </c>
      <c r="H6597" t="s">
        <v>14056</v>
      </c>
      <c r="I6597">
        <v>527.4375</v>
      </c>
      <c r="J6597" s="3">
        <f t="shared" si="103"/>
        <v>43747.010004780088</v>
      </c>
    </row>
    <row r="6598" spans="1:10" x14ac:dyDescent="0.25">
      <c r="A6598" s="1" t="s">
        <v>6597</v>
      </c>
      <c r="B6598">
        <v>396.875</v>
      </c>
      <c r="C6598">
        <v>20.478950000000001</v>
      </c>
      <c r="D6598">
        <v>72</v>
      </c>
      <c r="E6598">
        <v>0</v>
      </c>
      <c r="F6598">
        <v>0</v>
      </c>
      <c r="G6598">
        <v>12</v>
      </c>
      <c r="H6598" t="s">
        <v>14057</v>
      </c>
      <c r="I6598">
        <v>527.4375</v>
      </c>
      <c r="J6598" s="3">
        <f t="shared" si="103"/>
        <v>43747.010076446757</v>
      </c>
    </row>
    <row r="6599" spans="1:10" x14ac:dyDescent="0.25">
      <c r="A6599" s="1" t="s">
        <v>6598</v>
      </c>
      <c r="B6599">
        <v>393.75</v>
      </c>
      <c r="C6599">
        <v>20.478950000000001</v>
      </c>
      <c r="D6599">
        <v>70</v>
      </c>
      <c r="E6599">
        <v>0</v>
      </c>
      <c r="F6599">
        <v>0</v>
      </c>
      <c r="G6599">
        <v>7</v>
      </c>
      <c r="H6599" t="s">
        <v>14058</v>
      </c>
      <c r="I6599">
        <v>526.6875</v>
      </c>
      <c r="J6599" s="3">
        <f t="shared" si="103"/>
        <v>43747.010163946754</v>
      </c>
    </row>
    <row r="6600" spans="1:10" x14ac:dyDescent="0.25">
      <c r="A6600" s="1" t="s">
        <v>6599</v>
      </c>
      <c r="B6600">
        <v>393.75</v>
      </c>
      <c r="C6600">
        <v>20.478950000000001</v>
      </c>
      <c r="D6600">
        <v>64</v>
      </c>
      <c r="E6600">
        <v>0</v>
      </c>
      <c r="F6600">
        <v>0</v>
      </c>
      <c r="G6600">
        <v>7</v>
      </c>
      <c r="H6600" t="s">
        <v>14059</v>
      </c>
      <c r="I6600">
        <v>526.6875</v>
      </c>
      <c r="J6600" s="3">
        <f t="shared" si="103"/>
        <v>43747.010243460645</v>
      </c>
    </row>
    <row r="6601" spans="1:10" x14ac:dyDescent="0.25">
      <c r="A6601" s="1" t="s">
        <v>6600</v>
      </c>
      <c r="B6601">
        <v>412.5</v>
      </c>
      <c r="C6601">
        <v>20.478950000000001</v>
      </c>
      <c r="D6601">
        <v>65</v>
      </c>
      <c r="E6601">
        <v>0</v>
      </c>
      <c r="F6601">
        <v>0</v>
      </c>
      <c r="G6601">
        <v>12</v>
      </c>
      <c r="H6601" t="s">
        <v>14060</v>
      </c>
      <c r="I6601">
        <v>532.3125</v>
      </c>
      <c r="J6601" s="3">
        <f t="shared" si="103"/>
        <v>43747.010315208332</v>
      </c>
    </row>
    <row r="6602" spans="1:10" x14ac:dyDescent="0.25">
      <c r="A6602" s="1" t="s">
        <v>6601</v>
      </c>
      <c r="B6602">
        <v>393.75</v>
      </c>
      <c r="C6602">
        <v>20.478950000000001</v>
      </c>
      <c r="D6602">
        <v>63</v>
      </c>
      <c r="E6602">
        <v>0</v>
      </c>
      <c r="F6602">
        <v>0</v>
      </c>
      <c r="G6602">
        <v>8</v>
      </c>
      <c r="H6602" t="s">
        <v>14061</v>
      </c>
      <c r="I6602">
        <v>526.6875</v>
      </c>
      <c r="J6602" s="3">
        <f t="shared" si="103"/>
        <v>43747.01038615741</v>
      </c>
    </row>
    <row r="6603" spans="1:10" x14ac:dyDescent="0.25">
      <c r="A6603" s="1" t="s">
        <v>6602</v>
      </c>
      <c r="B6603">
        <v>393.75</v>
      </c>
      <c r="C6603">
        <v>20.478950000000001</v>
      </c>
      <c r="D6603">
        <v>63</v>
      </c>
      <c r="E6603">
        <v>0</v>
      </c>
      <c r="F6603">
        <v>0</v>
      </c>
      <c r="G6603">
        <v>8</v>
      </c>
      <c r="H6603" t="s">
        <v>14062</v>
      </c>
      <c r="I6603">
        <v>526.6875</v>
      </c>
      <c r="J6603" s="3">
        <f t="shared" si="103"/>
        <v>43747.01045814815</v>
      </c>
    </row>
    <row r="6604" spans="1:10" x14ac:dyDescent="0.25">
      <c r="A6604" s="1" t="s">
        <v>6603</v>
      </c>
      <c r="B6604">
        <v>393.75</v>
      </c>
      <c r="C6604">
        <v>20.478950000000001</v>
      </c>
      <c r="D6604">
        <v>63</v>
      </c>
      <c r="E6604">
        <v>0</v>
      </c>
      <c r="F6604">
        <v>0</v>
      </c>
      <c r="G6604">
        <v>11</v>
      </c>
      <c r="H6604" t="s">
        <v>14063</v>
      </c>
      <c r="I6604">
        <v>526.6875</v>
      </c>
      <c r="J6604" s="3">
        <f t="shared" si="103"/>
        <v>43747.01054171296</v>
      </c>
    </row>
    <row r="6605" spans="1:10" x14ac:dyDescent="0.25">
      <c r="A6605" s="1" t="s">
        <v>6604</v>
      </c>
      <c r="B6605">
        <v>393.75</v>
      </c>
      <c r="C6605">
        <v>20.531590000000001</v>
      </c>
      <c r="D6605">
        <v>63</v>
      </c>
      <c r="E6605">
        <v>0</v>
      </c>
      <c r="F6605">
        <v>0</v>
      </c>
      <c r="G6605">
        <v>8</v>
      </c>
      <c r="H6605" t="s">
        <v>14064</v>
      </c>
      <c r="I6605">
        <v>526.6875</v>
      </c>
      <c r="J6605" s="3">
        <f t="shared" si="103"/>
        <v>43747.010613125</v>
      </c>
    </row>
    <row r="6606" spans="1:10" x14ac:dyDescent="0.25">
      <c r="A6606" s="1" t="s">
        <v>6605</v>
      </c>
      <c r="B6606">
        <v>396.875</v>
      </c>
      <c r="C6606">
        <v>20.531590000000001</v>
      </c>
      <c r="D6606">
        <v>63</v>
      </c>
      <c r="E6606">
        <v>0</v>
      </c>
      <c r="F6606">
        <v>0</v>
      </c>
      <c r="G6606">
        <v>6</v>
      </c>
      <c r="H6606" t="s">
        <v>14065</v>
      </c>
      <c r="I6606">
        <v>527.4375</v>
      </c>
      <c r="J6606" s="3">
        <f t="shared" si="103"/>
        <v>43747.010684641202</v>
      </c>
    </row>
    <row r="6607" spans="1:10" x14ac:dyDescent="0.25">
      <c r="A6607" s="1" t="s">
        <v>6606</v>
      </c>
      <c r="B6607">
        <v>396.875</v>
      </c>
      <c r="C6607">
        <v>20.478950000000001</v>
      </c>
      <c r="D6607">
        <v>62</v>
      </c>
      <c r="E6607">
        <v>0</v>
      </c>
      <c r="F6607">
        <v>0</v>
      </c>
      <c r="G6607">
        <v>8</v>
      </c>
      <c r="H6607" t="s">
        <v>14066</v>
      </c>
      <c r="I6607">
        <v>527.4375</v>
      </c>
      <c r="J6607" s="3">
        <f t="shared" si="103"/>
        <v>43747.010768449072</v>
      </c>
    </row>
    <row r="6608" spans="1:10" x14ac:dyDescent="0.25">
      <c r="A6608" s="1" t="s">
        <v>6607</v>
      </c>
      <c r="B6608">
        <v>412.5</v>
      </c>
      <c r="C6608">
        <v>20.531590000000001</v>
      </c>
      <c r="D6608">
        <v>62</v>
      </c>
      <c r="E6608">
        <v>0</v>
      </c>
      <c r="F6608">
        <v>0</v>
      </c>
      <c r="G6608">
        <v>9</v>
      </c>
      <c r="H6608" t="s">
        <v>14067</v>
      </c>
      <c r="I6608">
        <v>532.5</v>
      </c>
      <c r="J6608" s="3">
        <f t="shared" si="103"/>
        <v>43747.010839756942</v>
      </c>
    </row>
    <row r="6609" spans="1:10" x14ac:dyDescent="0.25">
      <c r="A6609" s="1" t="s">
        <v>6608</v>
      </c>
      <c r="B6609">
        <v>396.875</v>
      </c>
      <c r="C6609">
        <v>20.531590000000001</v>
      </c>
      <c r="D6609">
        <v>62</v>
      </c>
      <c r="E6609">
        <v>0</v>
      </c>
      <c r="F6609">
        <v>0</v>
      </c>
      <c r="G6609">
        <v>5</v>
      </c>
      <c r="H6609" t="s">
        <v>14068</v>
      </c>
      <c r="I6609">
        <v>527.4375</v>
      </c>
      <c r="J6609" s="3">
        <f t="shared" si="103"/>
        <v>43747.010923182868</v>
      </c>
    </row>
    <row r="6610" spans="1:10" x14ac:dyDescent="0.25">
      <c r="A6610" s="1" t="s">
        <v>6609</v>
      </c>
      <c r="B6610">
        <v>396.875</v>
      </c>
      <c r="C6610">
        <v>20.478950000000001</v>
      </c>
      <c r="D6610">
        <v>61</v>
      </c>
      <c r="E6610">
        <v>0</v>
      </c>
      <c r="F6610">
        <v>0</v>
      </c>
      <c r="G6610">
        <v>6</v>
      </c>
      <c r="H6610" t="s">
        <v>14069</v>
      </c>
      <c r="I6610">
        <v>527.4375</v>
      </c>
      <c r="J6610" s="3">
        <f t="shared" si="103"/>
        <v>43747.010994861113</v>
      </c>
    </row>
    <row r="6611" spans="1:10" x14ac:dyDescent="0.25">
      <c r="A6611" s="1" t="s">
        <v>6610</v>
      </c>
      <c r="B6611">
        <v>396.875</v>
      </c>
      <c r="C6611">
        <v>20.478950000000001</v>
      </c>
      <c r="D6611">
        <v>61</v>
      </c>
      <c r="E6611">
        <v>0</v>
      </c>
      <c r="F6611">
        <v>0</v>
      </c>
      <c r="G6611">
        <v>5</v>
      </c>
      <c r="H6611" t="s">
        <v>14070</v>
      </c>
      <c r="I6611">
        <v>527.4375</v>
      </c>
      <c r="J6611" s="3">
        <f t="shared" si="103"/>
        <v>43747.011065949067</v>
      </c>
    </row>
    <row r="6612" spans="1:10" x14ac:dyDescent="0.25">
      <c r="A6612" s="1" t="s">
        <v>6611</v>
      </c>
      <c r="B6612">
        <v>396.875</v>
      </c>
      <c r="C6612">
        <v>20.531590000000001</v>
      </c>
      <c r="D6612">
        <v>62</v>
      </c>
      <c r="E6612">
        <v>0</v>
      </c>
      <c r="F6612">
        <v>0</v>
      </c>
      <c r="G6612">
        <v>3</v>
      </c>
      <c r="H6612" t="s">
        <v>14071</v>
      </c>
      <c r="I6612">
        <v>527.4375</v>
      </c>
      <c r="J6612" s="3">
        <f t="shared" si="103"/>
        <v>43747.011138009257</v>
      </c>
    </row>
    <row r="6613" spans="1:10" x14ac:dyDescent="0.25">
      <c r="A6613" s="1" t="s">
        <v>6612</v>
      </c>
      <c r="B6613">
        <v>396.875</v>
      </c>
      <c r="C6613">
        <v>20.478950000000001</v>
      </c>
      <c r="D6613">
        <v>60</v>
      </c>
      <c r="E6613">
        <v>0</v>
      </c>
      <c r="F6613">
        <v>0</v>
      </c>
      <c r="G6613">
        <v>5</v>
      </c>
      <c r="H6613" t="s">
        <v>14072</v>
      </c>
      <c r="I6613">
        <v>527.4375</v>
      </c>
      <c r="J6613" s="3">
        <f t="shared" si="103"/>
        <v>43747.011209525459</v>
      </c>
    </row>
    <row r="6614" spans="1:10" x14ac:dyDescent="0.25">
      <c r="A6614" s="1" t="s">
        <v>6613</v>
      </c>
      <c r="B6614">
        <v>396.875</v>
      </c>
      <c r="C6614">
        <v>20.478950000000001</v>
      </c>
      <c r="D6614">
        <v>61</v>
      </c>
      <c r="E6614">
        <v>0</v>
      </c>
      <c r="F6614">
        <v>0</v>
      </c>
      <c r="G6614">
        <v>0</v>
      </c>
      <c r="H6614" t="s">
        <v>14073</v>
      </c>
      <c r="I6614">
        <v>527.4375</v>
      </c>
      <c r="J6614" s="3">
        <f t="shared" si="103"/>
        <v>43747.011293090276</v>
      </c>
    </row>
    <row r="6615" spans="1:10" x14ac:dyDescent="0.25">
      <c r="A6615" s="1" t="s">
        <v>6614</v>
      </c>
      <c r="B6615">
        <v>412.5</v>
      </c>
      <c r="C6615">
        <v>20.478950000000001</v>
      </c>
      <c r="D6615">
        <v>61</v>
      </c>
      <c r="E6615">
        <v>0</v>
      </c>
      <c r="F6615">
        <v>0</v>
      </c>
      <c r="G6615">
        <v>7</v>
      </c>
      <c r="H6615" t="s">
        <v>14074</v>
      </c>
      <c r="I6615">
        <v>532.3125</v>
      </c>
      <c r="J6615" s="3">
        <f t="shared" si="103"/>
        <v>43747.011364861108</v>
      </c>
    </row>
    <row r="6616" spans="1:10" x14ac:dyDescent="0.25">
      <c r="A6616" s="1" t="s">
        <v>6615</v>
      </c>
      <c r="B6616">
        <v>393.75</v>
      </c>
      <c r="C6616">
        <v>20.531590000000001</v>
      </c>
      <c r="D6616">
        <v>61</v>
      </c>
      <c r="E6616">
        <v>0</v>
      </c>
      <c r="F6616">
        <v>0</v>
      </c>
      <c r="G6616">
        <v>5</v>
      </c>
      <c r="H6616" t="s">
        <v>14075</v>
      </c>
      <c r="I6616">
        <v>526.6875</v>
      </c>
      <c r="J6616" s="3">
        <f t="shared" si="103"/>
        <v>43747.011436284716</v>
      </c>
    </row>
    <row r="6617" spans="1:10" x14ac:dyDescent="0.25">
      <c r="A6617" s="1" t="s">
        <v>6616</v>
      </c>
      <c r="B6617">
        <v>393.75</v>
      </c>
      <c r="C6617">
        <v>20.478950000000001</v>
      </c>
      <c r="D6617">
        <v>62</v>
      </c>
      <c r="E6617">
        <v>0</v>
      </c>
      <c r="F6617">
        <v>0</v>
      </c>
      <c r="G6617">
        <v>4</v>
      </c>
      <c r="H6617" t="s">
        <v>14076</v>
      </c>
      <c r="I6617">
        <v>526.5</v>
      </c>
      <c r="J6617" s="3">
        <f t="shared" si="103"/>
        <v>43747.011519490734</v>
      </c>
    </row>
    <row r="6618" spans="1:10" x14ac:dyDescent="0.25">
      <c r="A6618" s="1" t="s">
        <v>6617</v>
      </c>
      <c r="B6618">
        <v>393.75</v>
      </c>
      <c r="C6618">
        <v>20.478950000000001</v>
      </c>
      <c r="D6618">
        <v>63</v>
      </c>
      <c r="E6618">
        <v>0</v>
      </c>
      <c r="F6618">
        <v>0</v>
      </c>
      <c r="G6618">
        <v>2</v>
      </c>
      <c r="H6618" t="s">
        <v>14077</v>
      </c>
      <c r="I6618">
        <v>526.5</v>
      </c>
      <c r="J6618" s="3">
        <f t="shared" si="103"/>
        <v>43747.011591331015</v>
      </c>
    </row>
    <row r="6619" spans="1:10" x14ac:dyDescent="0.25">
      <c r="A6619" s="1" t="s">
        <v>6618</v>
      </c>
      <c r="B6619">
        <v>393.75</v>
      </c>
      <c r="C6619">
        <v>20.478950000000001</v>
      </c>
      <c r="D6619">
        <v>63</v>
      </c>
      <c r="E6619">
        <v>0</v>
      </c>
      <c r="F6619">
        <v>0</v>
      </c>
      <c r="G6619">
        <v>10</v>
      </c>
      <c r="H6619" t="s">
        <v>14078</v>
      </c>
      <c r="I6619">
        <v>526.5</v>
      </c>
      <c r="J6619" s="3">
        <f t="shared" si="103"/>
        <v>43747.011662534722</v>
      </c>
    </row>
    <row r="6620" spans="1:10" x14ac:dyDescent="0.25">
      <c r="A6620" s="1" t="s">
        <v>6619</v>
      </c>
      <c r="B6620">
        <v>393.75</v>
      </c>
      <c r="C6620">
        <v>20.478950000000001</v>
      </c>
      <c r="D6620">
        <v>65</v>
      </c>
      <c r="E6620">
        <v>0</v>
      </c>
      <c r="F6620">
        <v>0</v>
      </c>
      <c r="G6620">
        <v>0</v>
      </c>
      <c r="H6620" t="s">
        <v>14079</v>
      </c>
      <c r="I6620">
        <v>526.6875</v>
      </c>
      <c r="J6620" s="3">
        <f t="shared" si="103"/>
        <v>43747.011734305554</v>
      </c>
    </row>
    <row r="6621" spans="1:10" x14ac:dyDescent="0.25">
      <c r="A6621" s="1" t="s">
        <v>6620</v>
      </c>
      <c r="B6621">
        <v>393.75</v>
      </c>
      <c r="C6621">
        <v>20.478950000000001</v>
      </c>
      <c r="D6621">
        <v>65</v>
      </c>
      <c r="E6621">
        <v>0</v>
      </c>
      <c r="F6621">
        <v>0</v>
      </c>
      <c r="G6621">
        <v>5</v>
      </c>
      <c r="H6621" t="s">
        <v>14080</v>
      </c>
      <c r="I6621">
        <v>526.6875</v>
      </c>
      <c r="J6621" s="3">
        <f t="shared" si="103"/>
        <v>43747.011805949071</v>
      </c>
    </row>
    <row r="6622" spans="1:10" x14ac:dyDescent="0.25">
      <c r="A6622" s="1" t="s">
        <v>6621</v>
      </c>
      <c r="B6622">
        <v>393.75</v>
      </c>
      <c r="C6622">
        <v>20.478950000000001</v>
      </c>
      <c r="D6622">
        <v>62</v>
      </c>
      <c r="E6622">
        <v>0</v>
      </c>
      <c r="F6622">
        <v>0</v>
      </c>
      <c r="G6622">
        <v>0</v>
      </c>
      <c r="H6622" t="s">
        <v>14081</v>
      </c>
      <c r="I6622">
        <v>526.6875</v>
      </c>
      <c r="J6622" s="3">
        <f t="shared" si="103"/>
        <v>43747.011889548608</v>
      </c>
    </row>
    <row r="6623" spans="1:10" x14ac:dyDescent="0.25">
      <c r="A6623" s="1" t="s">
        <v>6622</v>
      </c>
      <c r="B6623">
        <v>393.75</v>
      </c>
      <c r="C6623">
        <v>20.531590000000001</v>
      </c>
      <c r="D6623">
        <v>62</v>
      </c>
      <c r="E6623">
        <v>0</v>
      </c>
      <c r="F6623">
        <v>0</v>
      </c>
      <c r="G6623">
        <v>8</v>
      </c>
      <c r="H6623" t="s">
        <v>14082</v>
      </c>
      <c r="I6623">
        <v>526.6875</v>
      </c>
      <c r="J6623" s="3">
        <f t="shared" si="103"/>
        <v>43747.011961064811</v>
      </c>
    </row>
    <row r="6624" spans="1:10" x14ac:dyDescent="0.25">
      <c r="A6624" s="1" t="s">
        <v>6623</v>
      </c>
      <c r="B6624">
        <v>393.75</v>
      </c>
      <c r="C6624">
        <v>20.478950000000001</v>
      </c>
      <c r="D6624">
        <v>62</v>
      </c>
      <c r="E6624">
        <v>0</v>
      </c>
      <c r="F6624">
        <v>0</v>
      </c>
      <c r="G6624">
        <v>0</v>
      </c>
      <c r="H6624" t="s">
        <v>14083</v>
      </c>
      <c r="I6624">
        <v>526.6875</v>
      </c>
      <c r="J6624" s="3">
        <f t="shared" si="103"/>
        <v>43747.012032569437</v>
      </c>
    </row>
    <row r="6625" spans="1:10" x14ac:dyDescent="0.25">
      <c r="A6625" s="1" t="s">
        <v>6624</v>
      </c>
      <c r="B6625">
        <v>393.75</v>
      </c>
      <c r="C6625">
        <v>20.531590000000001</v>
      </c>
      <c r="D6625">
        <v>65</v>
      </c>
      <c r="E6625">
        <v>0</v>
      </c>
      <c r="F6625">
        <v>0</v>
      </c>
      <c r="G6625">
        <v>0</v>
      </c>
      <c r="H6625" t="s">
        <v>14084</v>
      </c>
      <c r="I6625">
        <v>526.6875</v>
      </c>
      <c r="J6625" s="3">
        <f t="shared" si="103"/>
        <v>43747.012115798607</v>
      </c>
    </row>
    <row r="6626" spans="1:10" x14ac:dyDescent="0.25">
      <c r="A6626" s="1" t="s">
        <v>6625</v>
      </c>
      <c r="B6626">
        <v>393.75</v>
      </c>
      <c r="C6626">
        <v>20.531590000000001</v>
      </c>
      <c r="D6626">
        <v>66</v>
      </c>
      <c r="E6626">
        <v>0</v>
      </c>
      <c r="F6626">
        <v>0</v>
      </c>
      <c r="G6626">
        <v>1</v>
      </c>
      <c r="H6626" t="s">
        <v>14085</v>
      </c>
      <c r="I6626">
        <v>526.6875</v>
      </c>
      <c r="J6626" s="3">
        <f t="shared" si="103"/>
        <v>43747.012187673608</v>
      </c>
    </row>
    <row r="6627" spans="1:10" x14ac:dyDescent="0.25">
      <c r="A6627" s="1" t="s">
        <v>6626</v>
      </c>
      <c r="B6627">
        <v>393.75</v>
      </c>
      <c r="C6627">
        <v>20.531590000000001</v>
      </c>
      <c r="D6627">
        <v>67</v>
      </c>
      <c r="E6627">
        <v>0</v>
      </c>
      <c r="F6627">
        <v>0</v>
      </c>
      <c r="G6627">
        <v>0</v>
      </c>
      <c r="H6627" t="s">
        <v>14086</v>
      </c>
      <c r="I6627">
        <v>526.6875</v>
      </c>
      <c r="J6627" s="3">
        <f t="shared" si="103"/>
        <v>43747.012259224539</v>
      </c>
    </row>
    <row r="6628" spans="1:10" x14ac:dyDescent="0.25">
      <c r="A6628" s="1" t="s">
        <v>6627</v>
      </c>
      <c r="B6628">
        <v>393.75</v>
      </c>
      <c r="C6628">
        <v>20.478950000000001</v>
      </c>
      <c r="D6628">
        <v>66</v>
      </c>
      <c r="E6628">
        <v>0</v>
      </c>
      <c r="F6628">
        <v>0</v>
      </c>
      <c r="G6628">
        <v>11</v>
      </c>
      <c r="H6628" t="s">
        <v>14087</v>
      </c>
      <c r="I6628">
        <v>526.6875</v>
      </c>
      <c r="J6628" s="3">
        <f t="shared" si="103"/>
        <v>43747.012354664352</v>
      </c>
    </row>
    <row r="6629" spans="1:10" x14ac:dyDescent="0.25">
      <c r="A6629" s="1" t="s">
        <v>6628</v>
      </c>
      <c r="B6629">
        <v>393.75</v>
      </c>
      <c r="C6629">
        <v>20.478950000000001</v>
      </c>
      <c r="D6629">
        <v>66</v>
      </c>
      <c r="E6629">
        <v>0</v>
      </c>
      <c r="F6629">
        <v>0</v>
      </c>
      <c r="G6629">
        <v>6</v>
      </c>
      <c r="H6629" t="s">
        <v>14088</v>
      </c>
      <c r="I6629">
        <v>526.6875</v>
      </c>
      <c r="J6629" s="3">
        <f t="shared" si="103"/>
        <v>43747.012426215275</v>
      </c>
    </row>
    <row r="6630" spans="1:10" x14ac:dyDescent="0.25">
      <c r="A6630" s="1" t="s">
        <v>6629</v>
      </c>
      <c r="B6630">
        <v>393.75</v>
      </c>
      <c r="C6630">
        <v>20.478950000000001</v>
      </c>
      <c r="D6630">
        <v>66</v>
      </c>
      <c r="E6630">
        <v>0</v>
      </c>
      <c r="F6630">
        <v>0</v>
      </c>
      <c r="G6630">
        <v>15</v>
      </c>
      <c r="H6630" t="s">
        <v>14089</v>
      </c>
      <c r="I6630">
        <v>526.6875</v>
      </c>
      <c r="J6630" s="3">
        <f t="shared" si="103"/>
        <v>43747.012512291665</v>
      </c>
    </row>
    <row r="6631" spans="1:10" x14ac:dyDescent="0.25">
      <c r="A6631" s="1" t="s">
        <v>6630</v>
      </c>
      <c r="B6631">
        <v>412.5</v>
      </c>
      <c r="C6631">
        <v>20.531590000000001</v>
      </c>
      <c r="D6631">
        <v>67</v>
      </c>
      <c r="E6631">
        <v>0</v>
      </c>
      <c r="F6631">
        <v>0</v>
      </c>
      <c r="G6631">
        <v>7</v>
      </c>
      <c r="H6631" t="s">
        <v>14090</v>
      </c>
      <c r="I6631">
        <v>532.6875</v>
      </c>
      <c r="J6631" s="3">
        <f t="shared" si="103"/>
        <v>43747.012593194442</v>
      </c>
    </row>
    <row r="6632" spans="1:10" x14ac:dyDescent="0.25">
      <c r="A6632" s="1" t="s">
        <v>6631</v>
      </c>
      <c r="B6632">
        <v>393.75</v>
      </c>
      <c r="C6632">
        <v>20.531590000000001</v>
      </c>
      <c r="D6632">
        <v>70</v>
      </c>
      <c r="E6632">
        <v>0</v>
      </c>
      <c r="F6632">
        <v>0</v>
      </c>
      <c r="G6632">
        <v>5</v>
      </c>
      <c r="H6632" t="s">
        <v>14091</v>
      </c>
      <c r="I6632">
        <v>526.5</v>
      </c>
      <c r="J6632" s="3">
        <f t="shared" si="103"/>
        <v>43747.012664745365</v>
      </c>
    </row>
    <row r="6633" spans="1:10" x14ac:dyDescent="0.25">
      <c r="A6633" s="1" t="s">
        <v>6632</v>
      </c>
      <c r="B6633">
        <v>393.75</v>
      </c>
      <c r="C6633">
        <v>20.531590000000001</v>
      </c>
      <c r="D6633">
        <v>69</v>
      </c>
      <c r="E6633">
        <v>0</v>
      </c>
      <c r="F6633">
        <v>0</v>
      </c>
      <c r="G6633">
        <v>6</v>
      </c>
      <c r="H6633" t="s">
        <v>14092</v>
      </c>
      <c r="I6633">
        <v>526.5</v>
      </c>
      <c r="J6633" s="3">
        <f t="shared" si="103"/>
        <v>43747.012736261568</v>
      </c>
    </row>
    <row r="6634" spans="1:10" x14ac:dyDescent="0.25">
      <c r="A6634" s="1" t="s">
        <v>6633</v>
      </c>
      <c r="B6634">
        <v>393.75</v>
      </c>
      <c r="C6634">
        <v>20.531590000000001</v>
      </c>
      <c r="D6634">
        <v>69</v>
      </c>
      <c r="E6634">
        <v>0</v>
      </c>
      <c r="F6634">
        <v>0</v>
      </c>
      <c r="G6634">
        <v>4</v>
      </c>
      <c r="H6634" t="s">
        <v>14093</v>
      </c>
      <c r="I6634">
        <v>526.6875</v>
      </c>
      <c r="J6634" s="3">
        <f t="shared" si="103"/>
        <v>43747.012807800922</v>
      </c>
    </row>
    <row r="6635" spans="1:10" x14ac:dyDescent="0.25">
      <c r="A6635" s="1" t="s">
        <v>6634</v>
      </c>
      <c r="B6635">
        <v>393.75</v>
      </c>
      <c r="C6635">
        <v>20.478950000000001</v>
      </c>
      <c r="D6635">
        <v>69</v>
      </c>
      <c r="E6635">
        <v>0</v>
      </c>
      <c r="F6635">
        <v>0</v>
      </c>
      <c r="G6635">
        <v>10</v>
      </c>
      <c r="H6635" t="s">
        <v>14094</v>
      </c>
      <c r="I6635">
        <v>526.6875</v>
      </c>
      <c r="J6635" s="3">
        <f t="shared" si="103"/>
        <v>43747.012891388884</v>
      </c>
    </row>
    <row r="6636" spans="1:10" x14ac:dyDescent="0.25">
      <c r="A6636" s="1" t="s">
        <v>6635</v>
      </c>
      <c r="B6636">
        <v>393.75</v>
      </c>
      <c r="C6636">
        <v>20.531590000000001</v>
      </c>
      <c r="D6636">
        <v>68</v>
      </c>
      <c r="E6636">
        <v>0</v>
      </c>
      <c r="F6636">
        <v>0</v>
      </c>
      <c r="G6636">
        <v>6</v>
      </c>
      <c r="H6636" t="s">
        <v>14095</v>
      </c>
      <c r="I6636">
        <v>526.6875</v>
      </c>
      <c r="J6636" s="3">
        <f t="shared" si="103"/>
        <v>43747.012975046295</v>
      </c>
    </row>
    <row r="6637" spans="1:10" x14ac:dyDescent="0.25">
      <c r="A6637" s="1" t="s">
        <v>6636</v>
      </c>
      <c r="B6637">
        <v>393.75</v>
      </c>
      <c r="C6637">
        <v>20.531590000000001</v>
      </c>
      <c r="D6637">
        <v>66</v>
      </c>
      <c r="E6637">
        <v>0</v>
      </c>
      <c r="F6637">
        <v>0</v>
      </c>
      <c r="G6637">
        <v>4</v>
      </c>
      <c r="H6637" t="s">
        <v>14096</v>
      </c>
      <c r="I6637">
        <v>526.6875</v>
      </c>
      <c r="J6637" s="3">
        <f t="shared" si="103"/>
        <v>43747.013046435182</v>
      </c>
    </row>
    <row r="6638" spans="1:10" x14ac:dyDescent="0.25">
      <c r="A6638" s="1" t="s">
        <v>6637</v>
      </c>
      <c r="B6638">
        <v>393.75</v>
      </c>
      <c r="C6638">
        <v>20.478950000000001</v>
      </c>
      <c r="D6638">
        <v>67</v>
      </c>
      <c r="E6638">
        <v>0</v>
      </c>
      <c r="F6638">
        <v>0</v>
      </c>
      <c r="G6638">
        <v>5</v>
      </c>
      <c r="H6638" t="s">
        <v>14097</v>
      </c>
      <c r="I6638">
        <v>526.6875</v>
      </c>
      <c r="J6638" s="3">
        <f t="shared" si="103"/>
        <v>43747.013129895829</v>
      </c>
    </row>
    <row r="6639" spans="1:10" x14ac:dyDescent="0.25">
      <c r="A6639" s="1" t="s">
        <v>6638</v>
      </c>
      <c r="B6639">
        <v>393.75</v>
      </c>
      <c r="C6639">
        <v>20.478950000000001</v>
      </c>
      <c r="D6639">
        <v>67</v>
      </c>
      <c r="E6639">
        <v>0</v>
      </c>
      <c r="F6639">
        <v>0</v>
      </c>
      <c r="G6639">
        <v>4</v>
      </c>
      <c r="H6639" t="s">
        <v>14098</v>
      </c>
      <c r="I6639">
        <v>526.6875</v>
      </c>
      <c r="J6639" s="3">
        <f t="shared" si="103"/>
        <v>43747.013201076385</v>
      </c>
    </row>
    <row r="6640" spans="1:10" x14ac:dyDescent="0.25">
      <c r="A6640" s="1" t="s">
        <v>6639</v>
      </c>
      <c r="B6640">
        <v>393.75</v>
      </c>
      <c r="C6640">
        <v>20.478950000000001</v>
      </c>
      <c r="D6640">
        <v>67</v>
      </c>
      <c r="E6640">
        <v>0</v>
      </c>
      <c r="F6640">
        <v>0</v>
      </c>
      <c r="G6640">
        <v>5</v>
      </c>
      <c r="H6640" t="s">
        <v>14099</v>
      </c>
      <c r="I6640">
        <v>526.6875</v>
      </c>
      <c r="J6640" s="3">
        <f t="shared" si="103"/>
        <v>43747.013272951386</v>
      </c>
    </row>
    <row r="6641" spans="1:10" x14ac:dyDescent="0.25">
      <c r="A6641" s="1" t="s">
        <v>6640</v>
      </c>
      <c r="B6641">
        <v>393.75</v>
      </c>
      <c r="C6641">
        <v>20.531590000000001</v>
      </c>
      <c r="D6641">
        <v>66</v>
      </c>
      <c r="E6641">
        <v>0</v>
      </c>
      <c r="F6641">
        <v>0</v>
      </c>
      <c r="G6641">
        <v>6</v>
      </c>
      <c r="H6641" t="s">
        <v>14100</v>
      </c>
      <c r="I6641">
        <v>526.5</v>
      </c>
      <c r="J6641" s="3">
        <f t="shared" si="103"/>
        <v>43747.013344675921</v>
      </c>
    </row>
    <row r="6642" spans="1:10" x14ac:dyDescent="0.25">
      <c r="A6642" s="1" t="s">
        <v>6641</v>
      </c>
      <c r="B6642">
        <v>393.75</v>
      </c>
      <c r="C6642">
        <v>20.531590000000001</v>
      </c>
      <c r="D6642">
        <v>66</v>
      </c>
      <c r="E6642">
        <v>0</v>
      </c>
      <c r="F6642">
        <v>0</v>
      </c>
      <c r="G6642">
        <v>8</v>
      </c>
      <c r="H6642" t="s">
        <v>14101</v>
      </c>
      <c r="I6642">
        <v>526.6875</v>
      </c>
      <c r="J6642" s="3">
        <f t="shared" si="103"/>
        <v>43747.013415763889</v>
      </c>
    </row>
    <row r="6643" spans="1:10" x14ac:dyDescent="0.25">
      <c r="A6643" s="1" t="s">
        <v>6642</v>
      </c>
      <c r="B6643">
        <v>393.75</v>
      </c>
      <c r="C6643">
        <v>20.478950000000001</v>
      </c>
      <c r="D6643">
        <v>67</v>
      </c>
      <c r="E6643">
        <v>0</v>
      </c>
      <c r="F6643">
        <v>0</v>
      </c>
      <c r="G6643">
        <v>3</v>
      </c>
      <c r="H6643" t="s">
        <v>14102</v>
      </c>
      <c r="I6643">
        <v>526.6875</v>
      </c>
      <c r="J6643" s="3">
        <f t="shared" si="103"/>
        <v>43747.013487662036</v>
      </c>
    </row>
    <row r="6644" spans="1:10" x14ac:dyDescent="0.25">
      <c r="A6644" s="1" t="s">
        <v>6643</v>
      </c>
      <c r="B6644">
        <v>393.75</v>
      </c>
      <c r="C6644">
        <v>20.531590000000001</v>
      </c>
      <c r="D6644">
        <v>66</v>
      </c>
      <c r="E6644">
        <v>0</v>
      </c>
      <c r="F6644">
        <v>0</v>
      </c>
      <c r="G6644">
        <v>10</v>
      </c>
      <c r="H6644" t="s">
        <v>14103</v>
      </c>
      <c r="I6644">
        <v>526.5</v>
      </c>
      <c r="J6644" s="3">
        <f t="shared" si="103"/>
        <v>43747.013571331016</v>
      </c>
    </row>
    <row r="6645" spans="1:10" x14ac:dyDescent="0.25">
      <c r="A6645" s="1" t="s">
        <v>6644</v>
      </c>
      <c r="B6645">
        <v>393.75</v>
      </c>
      <c r="C6645">
        <v>20.478950000000001</v>
      </c>
      <c r="D6645">
        <v>66</v>
      </c>
      <c r="E6645">
        <v>0</v>
      </c>
      <c r="F6645">
        <v>0</v>
      </c>
      <c r="G6645">
        <v>2</v>
      </c>
      <c r="H6645" t="s">
        <v>14104</v>
      </c>
      <c r="I6645">
        <v>526.5</v>
      </c>
      <c r="J6645" s="3">
        <f t="shared" si="103"/>
        <v>43747.013642754631</v>
      </c>
    </row>
    <row r="6646" spans="1:10" x14ac:dyDescent="0.25">
      <c r="A6646" s="1" t="s">
        <v>6645</v>
      </c>
      <c r="B6646">
        <v>393.75</v>
      </c>
      <c r="C6646">
        <v>20.478950000000001</v>
      </c>
      <c r="D6646">
        <v>61</v>
      </c>
      <c r="E6646">
        <v>0</v>
      </c>
      <c r="F6646">
        <v>0</v>
      </c>
      <c r="G6646">
        <v>17</v>
      </c>
      <c r="H6646" t="s">
        <v>14105</v>
      </c>
      <c r="I6646">
        <v>526.6875</v>
      </c>
      <c r="J6646" s="3">
        <f t="shared" si="103"/>
        <v>43747.013726203702</v>
      </c>
    </row>
    <row r="6647" spans="1:10" x14ac:dyDescent="0.25">
      <c r="A6647" s="1" t="s">
        <v>6646</v>
      </c>
      <c r="B6647">
        <v>393.75</v>
      </c>
      <c r="C6647">
        <v>20.478950000000001</v>
      </c>
      <c r="D6647">
        <v>67</v>
      </c>
      <c r="E6647">
        <v>0</v>
      </c>
      <c r="F6647">
        <v>0</v>
      </c>
      <c r="G6647">
        <v>7</v>
      </c>
      <c r="H6647" t="s">
        <v>14106</v>
      </c>
      <c r="I6647">
        <v>526.6875</v>
      </c>
      <c r="J6647" s="3">
        <f t="shared" si="103"/>
        <v>43747.013797939813</v>
      </c>
    </row>
    <row r="6648" spans="1:10" x14ac:dyDescent="0.25">
      <c r="A6648" s="1" t="s">
        <v>6647</v>
      </c>
      <c r="B6648">
        <v>393.75</v>
      </c>
      <c r="C6648">
        <v>20.478950000000001</v>
      </c>
      <c r="D6648">
        <v>67</v>
      </c>
      <c r="E6648">
        <v>0</v>
      </c>
      <c r="F6648">
        <v>0</v>
      </c>
      <c r="G6648">
        <v>0</v>
      </c>
      <c r="H6648" t="s">
        <v>14107</v>
      </c>
      <c r="I6648">
        <v>526.6875</v>
      </c>
      <c r="J6648" s="3">
        <f t="shared" si="103"/>
        <v>43747.01386939815</v>
      </c>
    </row>
    <row r="6649" spans="1:10" x14ac:dyDescent="0.25">
      <c r="A6649" s="1" t="s">
        <v>6648</v>
      </c>
      <c r="B6649">
        <v>393.75</v>
      </c>
      <c r="C6649">
        <v>20.478950000000001</v>
      </c>
      <c r="D6649">
        <v>67</v>
      </c>
      <c r="E6649">
        <v>0</v>
      </c>
      <c r="F6649">
        <v>0</v>
      </c>
      <c r="G6649">
        <v>8</v>
      </c>
      <c r="H6649" t="s">
        <v>14108</v>
      </c>
      <c r="I6649">
        <v>526.6875</v>
      </c>
      <c r="J6649" s="3">
        <f t="shared" si="103"/>
        <v>43747.013940902776</v>
      </c>
    </row>
    <row r="6650" spans="1:10" x14ac:dyDescent="0.25">
      <c r="A6650" s="1" t="s">
        <v>6649</v>
      </c>
      <c r="B6650">
        <v>393.75</v>
      </c>
      <c r="C6650">
        <v>20.478950000000001</v>
      </c>
      <c r="D6650">
        <v>68</v>
      </c>
      <c r="E6650">
        <v>0</v>
      </c>
      <c r="F6650">
        <v>0</v>
      </c>
      <c r="G6650">
        <v>13</v>
      </c>
      <c r="H6650" t="s">
        <v>14109</v>
      </c>
      <c r="I6650">
        <v>526.6875</v>
      </c>
      <c r="J6650" s="3">
        <f t="shared" si="103"/>
        <v>43747.014024328702</v>
      </c>
    </row>
    <row r="6651" spans="1:10" x14ac:dyDescent="0.25">
      <c r="A6651" s="1" t="s">
        <v>6650</v>
      </c>
      <c r="B6651">
        <v>412.5</v>
      </c>
      <c r="C6651">
        <v>20.478950000000001</v>
      </c>
      <c r="D6651">
        <v>68</v>
      </c>
      <c r="E6651">
        <v>0</v>
      </c>
      <c r="F6651">
        <v>0</v>
      </c>
      <c r="G6651">
        <v>5</v>
      </c>
      <c r="H6651" t="s">
        <v>14110</v>
      </c>
      <c r="I6651">
        <v>532.3125</v>
      </c>
      <c r="J6651" s="3">
        <f t="shared" si="103"/>
        <v>43747.014108368057</v>
      </c>
    </row>
    <row r="6652" spans="1:10" x14ac:dyDescent="0.25">
      <c r="A6652" s="1" t="s">
        <v>6651</v>
      </c>
      <c r="B6652">
        <v>393.75</v>
      </c>
      <c r="C6652">
        <v>20.478950000000001</v>
      </c>
      <c r="D6652">
        <v>68</v>
      </c>
      <c r="E6652">
        <v>0</v>
      </c>
      <c r="F6652">
        <v>0</v>
      </c>
      <c r="G6652">
        <v>9</v>
      </c>
      <c r="H6652" t="s">
        <v>14111</v>
      </c>
      <c r="I6652">
        <v>526.6875</v>
      </c>
      <c r="J6652" s="3">
        <f t="shared" si="103"/>
        <v>43747.014179537036</v>
      </c>
    </row>
    <row r="6653" spans="1:10" x14ac:dyDescent="0.25">
      <c r="A6653" s="1" t="s">
        <v>6652</v>
      </c>
      <c r="B6653">
        <v>393.75</v>
      </c>
      <c r="C6653">
        <v>20.478950000000001</v>
      </c>
      <c r="D6653">
        <v>68</v>
      </c>
      <c r="E6653">
        <v>0</v>
      </c>
      <c r="F6653">
        <v>0</v>
      </c>
      <c r="G6653">
        <v>3</v>
      </c>
      <c r="H6653" t="s">
        <v>14112</v>
      </c>
      <c r="I6653">
        <v>526.6875</v>
      </c>
      <c r="J6653" s="3">
        <f t="shared" si="103"/>
        <v>43747.014262754623</v>
      </c>
    </row>
    <row r="6654" spans="1:10" x14ac:dyDescent="0.25">
      <c r="A6654" s="1" t="s">
        <v>6653</v>
      </c>
      <c r="B6654">
        <v>393.75</v>
      </c>
      <c r="C6654">
        <v>20.478950000000001</v>
      </c>
      <c r="D6654">
        <v>69</v>
      </c>
      <c r="E6654">
        <v>0</v>
      </c>
      <c r="F6654">
        <v>0</v>
      </c>
      <c r="G6654">
        <v>10</v>
      </c>
      <c r="H6654" t="s">
        <v>14113</v>
      </c>
      <c r="I6654">
        <v>526.6875</v>
      </c>
      <c r="J6654" s="3">
        <f t="shared" si="103"/>
        <v>43747.014334293977</v>
      </c>
    </row>
    <row r="6655" spans="1:10" x14ac:dyDescent="0.25">
      <c r="A6655" s="1" t="s">
        <v>6654</v>
      </c>
      <c r="B6655">
        <v>393.75</v>
      </c>
      <c r="C6655">
        <v>20.478950000000001</v>
      </c>
      <c r="D6655">
        <v>69</v>
      </c>
      <c r="E6655">
        <v>0</v>
      </c>
      <c r="F6655">
        <v>0</v>
      </c>
      <c r="G6655">
        <v>3</v>
      </c>
      <c r="H6655" t="s">
        <v>14114</v>
      </c>
      <c r="I6655">
        <v>526.6875</v>
      </c>
      <c r="J6655" s="3">
        <f t="shared" si="103"/>
        <v>43747.014406064809</v>
      </c>
    </row>
    <row r="6656" spans="1:10" x14ac:dyDescent="0.25">
      <c r="A6656" s="1" t="s">
        <v>6655</v>
      </c>
      <c r="B6656">
        <v>396.875</v>
      </c>
      <c r="C6656">
        <v>20.531590000000001</v>
      </c>
      <c r="D6656">
        <v>66</v>
      </c>
      <c r="E6656">
        <v>0</v>
      </c>
      <c r="F6656">
        <v>0</v>
      </c>
      <c r="G6656">
        <v>3</v>
      </c>
      <c r="H6656" t="s">
        <v>14115</v>
      </c>
      <c r="I6656">
        <v>527.4375</v>
      </c>
      <c r="J6656" s="3">
        <f t="shared" si="103"/>
        <v>43747.014489490735</v>
      </c>
    </row>
    <row r="6657" spans="1:10" x14ac:dyDescent="0.25">
      <c r="A6657" s="1" t="s">
        <v>6656</v>
      </c>
      <c r="B6657">
        <v>412.5</v>
      </c>
      <c r="C6657">
        <v>20.478950000000001</v>
      </c>
      <c r="D6657">
        <v>68</v>
      </c>
      <c r="E6657">
        <v>0</v>
      </c>
      <c r="F6657">
        <v>0</v>
      </c>
      <c r="G6657">
        <v>7</v>
      </c>
      <c r="H6657" t="s">
        <v>14116</v>
      </c>
      <c r="I6657">
        <v>532.125</v>
      </c>
      <c r="J6657" s="3">
        <f t="shared" si="103"/>
        <v>43747.014573055552</v>
      </c>
    </row>
    <row r="6658" spans="1:10" x14ac:dyDescent="0.25">
      <c r="A6658" s="1" t="s">
        <v>6657</v>
      </c>
      <c r="B6658">
        <v>393.75</v>
      </c>
      <c r="C6658">
        <v>20.478950000000001</v>
      </c>
      <c r="D6658">
        <v>69</v>
      </c>
      <c r="E6658">
        <v>0</v>
      </c>
      <c r="F6658">
        <v>0</v>
      </c>
      <c r="G6658">
        <v>5</v>
      </c>
      <c r="H6658" t="s">
        <v>14117</v>
      </c>
      <c r="I6658">
        <v>526.5</v>
      </c>
      <c r="J6658" s="3">
        <f t="shared" si="103"/>
        <v>43747.014656516199</v>
      </c>
    </row>
    <row r="6659" spans="1:10" x14ac:dyDescent="0.25">
      <c r="A6659" s="1" t="s">
        <v>6658</v>
      </c>
      <c r="B6659">
        <v>393.75</v>
      </c>
      <c r="C6659">
        <v>20.478950000000001</v>
      </c>
      <c r="D6659">
        <v>70</v>
      </c>
      <c r="E6659">
        <v>0</v>
      </c>
      <c r="F6659">
        <v>0</v>
      </c>
      <c r="G6659">
        <v>15</v>
      </c>
      <c r="H6659" t="s">
        <v>14118</v>
      </c>
      <c r="I6659">
        <v>526.6875</v>
      </c>
      <c r="J6659" s="3">
        <f t="shared" ref="J6659:J6722" si="104">(H6659/86400000)+25569+(7/24)</f>
        <v>43747.014728125003</v>
      </c>
    </row>
    <row r="6660" spans="1:10" x14ac:dyDescent="0.25">
      <c r="A6660" s="1" t="s">
        <v>6659</v>
      </c>
      <c r="B6660">
        <v>393.75</v>
      </c>
      <c r="C6660">
        <v>20.478950000000001</v>
      </c>
      <c r="D6660">
        <v>69</v>
      </c>
      <c r="E6660">
        <v>0</v>
      </c>
      <c r="F6660">
        <v>0</v>
      </c>
      <c r="G6660">
        <v>11</v>
      </c>
      <c r="H6660" t="s">
        <v>14119</v>
      </c>
      <c r="I6660">
        <v>526.6875</v>
      </c>
      <c r="J6660" s="3">
        <f t="shared" si="104"/>
        <v>43747.014811608795</v>
      </c>
    </row>
    <row r="6661" spans="1:10" x14ac:dyDescent="0.25">
      <c r="A6661" s="1" t="s">
        <v>6660</v>
      </c>
      <c r="B6661">
        <v>393.75</v>
      </c>
      <c r="C6661">
        <v>20.531590000000001</v>
      </c>
      <c r="D6661">
        <v>68</v>
      </c>
      <c r="E6661">
        <v>0</v>
      </c>
      <c r="F6661">
        <v>0</v>
      </c>
      <c r="G6661">
        <v>10</v>
      </c>
      <c r="H6661" t="s">
        <v>14120</v>
      </c>
      <c r="I6661">
        <v>526.6875</v>
      </c>
      <c r="J6661" s="3">
        <f t="shared" si="104"/>
        <v>43747.014883263888</v>
      </c>
    </row>
    <row r="6662" spans="1:10" x14ac:dyDescent="0.25">
      <c r="A6662" s="1" t="s">
        <v>6661</v>
      </c>
      <c r="B6662">
        <v>393.75</v>
      </c>
      <c r="C6662">
        <v>20.531590000000001</v>
      </c>
      <c r="D6662">
        <v>69</v>
      </c>
      <c r="E6662">
        <v>0</v>
      </c>
      <c r="F6662">
        <v>0</v>
      </c>
      <c r="G6662">
        <v>11</v>
      </c>
      <c r="H6662" t="s">
        <v>14121</v>
      </c>
      <c r="I6662">
        <v>526.6875</v>
      </c>
      <c r="J6662" s="3">
        <f t="shared" si="104"/>
        <v>43747.014954652775</v>
      </c>
    </row>
    <row r="6663" spans="1:10" x14ac:dyDescent="0.25">
      <c r="A6663" s="1" t="s">
        <v>6662</v>
      </c>
      <c r="B6663">
        <v>393.75</v>
      </c>
      <c r="C6663">
        <v>20.478950000000001</v>
      </c>
      <c r="D6663">
        <v>73</v>
      </c>
      <c r="E6663">
        <v>0</v>
      </c>
      <c r="F6663">
        <v>0</v>
      </c>
      <c r="G6663">
        <v>0</v>
      </c>
      <c r="H6663" t="s">
        <v>14122</v>
      </c>
      <c r="I6663">
        <v>526.6875</v>
      </c>
      <c r="J6663" s="3">
        <f t="shared" si="104"/>
        <v>43747.015364189814</v>
      </c>
    </row>
    <row r="6664" spans="1:10" x14ac:dyDescent="0.25">
      <c r="A6664" s="1" t="s">
        <v>6663</v>
      </c>
      <c r="B6664">
        <v>393.75</v>
      </c>
      <c r="C6664">
        <v>20.478950000000001</v>
      </c>
      <c r="D6664">
        <v>73</v>
      </c>
      <c r="E6664">
        <v>0</v>
      </c>
      <c r="F6664">
        <v>0</v>
      </c>
      <c r="G6664">
        <v>0</v>
      </c>
      <c r="H6664" t="s">
        <v>14123</v>
      </c>
      <c r="I6664">
        <v>526.6875</v>
      </c>
      <c r="J6664" s="3">
        <f t="shared" si="104"/>
        <v>43747.015446354162</v>
      </c>
    </row>
    <row r="6665" spans="1:10" x14ac:dyDescent="0.25">
      <c r="A6665" s="1" t="s">
        <v>6664</v>
      </c>
      <c r="B6665">
        <v>393.75</v>
      </c>
      <c r="C6665">
        <v>20.478950000000001</v>
      </c>
      <c r="D6665">
        <v>72</v>
      </c>
      <c r="E6665">
        <v>0</v>
      </c>
      <c r="F6665">
        <v>0</v>
      </c>
      <c r="G6665">
        <v>1</v>
      </c>
      <c r="H6665" t="s">
        <v>14124</v>
      </c>
      <c r="I6665">
        <v>526.5</v>
      </c>
      <c r="J6665" s="3">
        <f t="shared" si="104"/>
        <v>43747.015517997679</v>
      </c>
    </row>
    <row r="6666" spans="1:10" x14ac:dyDescent="0.25">
      <c r="A6666" s="1" t="s">
        <v>6665</v>
      </c>
      <c r="B6666">
        <v>393.75</v>
      </c>
      <c r="C6666">
        <v>20.478950000000001</v>
      </c>
      <c r="D6666">
        <v>72</v>
      </c>
      <c r="E6666">
        <v>0</v>
      </c>
      <c r="F6666">
        <v>0</v>
      </c>
      <c r="G6666">
        <v>0</v>
      </c>
      <c r="H6666" t="s">
        <v>14125</v>
      </c>
      <c r="I6666">
        <v>526.6875</v>
      </c>
      <c r="J6666" s="3">
        <f t="shared" si="104"/>
        <v>43747.015609988426</v>
      </c>
    </row>
    <row r="6667" spans="1:10" x14ac:dyDescent="0.25">
      <c r="A6667" s="1" t="s">
        <v>6666</v>
      </c>
      <c r="B6667">
        <v>393.75</v>
      </c>
      <c r="C6667">
        <v>20.478950000000001</v>
      </c>
      <c r="D6667">
        <v>71</v>
      </c>
      <c r="E6667">
        <v>0</v>
      </c>
      <c r="F6667">
        <v>0</v>
      </c>
      <c r="G6667">
        <v>5</v>
      </c>
      <c r="H6667" t="s">
        <v>14126</v>
      </c>
      <c r="I6667">
        <v>526.6875</v>
      </c>
      <c r="J6667" s="3">
        <f t="shared" si="104"/>
        <v>43747.015685023151</v>
      </c>
    </row>
    <row r="6668" spans="1:10" x14ac:dyDescent="0.25">
      <c r="A6668" s="1" t="s">
        <v>6667</v>
      </c>
      <c r="B6668">
        <v>393.75</v>
      </c>
      <c r="C6668">
        <v>20.478950000000001</v>
      </c>
      <c r="D6668">
        <v>71</v>
      </c>
      <c r="E6668">
        <v>0</v>
      </c>
      <c r="F6668">
        <v>0</v>
      </c>
      <c r="G6668">
        <v>9</v>
      </c>
      <c r="H6668" t="s">
        <v>14127</v>
      </c>
      <c r="I6668">
        <v>526.6875</v>
      </c>
      <c r="J6668" s="3">
        <f t="shared" si="104"/>
        <v>43747.015756550922</v>
      </c>
    </row>
    <row r="6669" spans="1:10" x14ac:dyDescent="0.25">
      <c r="A6669" s="1" t="s">
        <v>6668</v>
      </c>
      <c r="B6669">
        <v>393.75</v>
      </c>
      <c r="C6669">
        <v>20.478950000000001</v>
      </c>
      <c r="D6669">
        <v>67</v>
      </c>
      <c r="E6669">
        <v>0</v>
      </c>
      <c r="F6669">
        <v>0</v>
      </c>
      <c r="G6669">
        <v>5</v>
      </c>
      <c r="H6669" t="s">
        <v>14128</v>
      </c>
      <c r="I6669">
        <v>526.6875</v>
      </c>
      <c r="J6669" s="3">
        <f t="shared" si="104"/>
        <v>43747.015828171294</v>
      </c>
    </row>
    <row r="6670" spans="1:10" x14ac:dyDescent="0.25">
      <c r="A6670" s="1" t="s">
        <v>6669</v>
      </c>
      <c r="B6670">
        <v>393.75</v>
      </c>
      <c r="C6670">
        <v>20.531590000000001</v>
      </c>
      <c r="D6670">
        <v>68</v>
      </c>
      <c r="E6670">
        <v>0</v>
      </c>
      <c r="F6670">
        <v>0</v>
      </c>
      <c r="G6670">
        <v>0</v>
      </c>
      <c r="H6670" t="s">
        <v>14129</v>
      </c>
      <c r="I6670">
        <v>526.6875</v>
      </c>
      <c r="J6670" s="3">
        <f t="shared" si="104"/>
        <v>43747.015911643517</v>
      </c>
    </row>
    <row r="6671" spans="1:10" x14ac:dyDescent="0.25">
      <c r="A6671" s="1" t="s">
        <v>6670</v>
      </c>
      <c r="B6671">
        <v>393.75</v>
      </c>
      <c r="C6671">
        <v>20.531590000000001</v>
      </c>
      <c r="D6671">
        <v>68</v>
      </c>
      <c r="E6671">
        <v>0</v>
      </c>
      <c r="F6671">
        <v>0</v>
      </c>
      <c r="G6671">
        <v>11</v>
      </c>
      <c r="H6671" t="s">
        <v>14130</v>
      </c>
      <c r="I6671">
        <v>526.6875</v>
      </c>
      <c r="J6671" s="3">
        <f t="shared" si="104"/>
        <v>43747.015983148151</v>
      </c>
    </row>
    <row r="6672" spans="1:10" x14ac:dyDescent="0.25">
      <c r="A6672" s="1" t="s">
        <v>6671</v>
      </c>
      <c r="B6672">
        <v>393.75</v>
      </c>
      <c r="C6672">
        <v>20.531590000000001</v>
      </c>
      <c r="D6672">
        <v>68</v>
      </c>
      <c r="E6672">
        <v>0</v>
      </c>
      <c r="F6672">
        <v>0</v>
      </c>
      <c r="G6672">
        <v>3</v>
      </c>
      <c r="H6672" t="s">
        <v>14131</v>
      </c>
      <c r="I6672">
        <v>526.5</v>
      </c>
      <c r="J6672" s="3">
        <f t="shared" si="104"/>
        <v>43747.016054421292</v>
      </c>
    </row>
    <row r="6673" spans="1:10" x14ac:dyDescent="0.25">
      <c r="A6673" s="1" t="s">
        <v>6672</v>
      </c>
      <c r="B6673">
        <v>393.75</v>
      </c>
      <c r="C6673">
        <v>20.478950000000001</v>
      </c>
      <c r="D6673">
        <v>66</v>
      </c>
      <c r="E6673">
        <v>0</v>
      </c>
      <c r="F6673">
        <v>0</v>
      </c>
      <c r="G6673">
        <v>4</v>
      </c>
      <c r="H6673" t="s">
        <v>14132</v>
      </c>
      <c r="I6673">
        <v>526.6875</v>
      </c>
      <c r="J6673" s="3">
        <f t="shared" si="104"/>
        <v>43747.016138009254</v>
      </c>
    </row>
    <row r="6674" spans="1:10" x14ac:dyDescent="0.25">
      <c r="A6674" s="1" t="s">
        <v>6673</v>
      </c>
      <c r="B6674">
        <v>393.75</v>
      </c>
      <c r="C6674">
        <v>20.478950000000001</v>
      </c>
      <c r="D6674">
        <v>72</v>
      </c>
      <c r="E6674">
        <v>0</v>
      </c>
      <c r="F6674">
        <v>0</v>
      </c>
      <c r="G6674">
        <v>0</v>
      </c>
      <c r="H6674" t="s">
        <v>14133</v>
      </c>
      <c r="I6674">
        <v>526.6875</v>
      </c>
      <c r="J6674" s="3">
        <f t="shared" si="104"/>
        <v>43747.016209791669</v>
      </c>
    </row>
    <row r="6675" spans="1:10" x14ac:dyDescent="0.25">
      <c r="A6675" s="1" t="s">
        <v>6674</v>
      </c>
      <c r="B6675">
        <v>393.75</v>
      </c>
      <c r="C6675">
        <v>20.478950000000001</v>
      </c>
      <c r="D6675">
        <v>71</v>
      </c>
      <c r="E6675">
        <v>0</v>
      </c>
      <c r="F6675">
        <v>0</v>
      </c>
      <c r="G6675">
        <v>9</v>
      </c>
      <c r="H6675" t="s">
        <v>14134</v>
      </c>
      <c r="I6675">
        <v>526.5</v>
      </c>
      <c r="J6675" s="3">
        <f t="shared" si="104"/>
        <v>43747.016293240733</v>
      </c>
    </row>
    <row r="6676" spans="1:10" x14ac:dyDescent="0.25">
      <c r="A6676" s="1" t="s">
        <v>6675</v>
      </c>
      <c r="B6676">
        <v>412.5</v>
      </c>
      <c r="C6676">
        <v>20.478950000000001</v>
      </c>
      <c r="D6676">
        <v>71</v>
      </c>
      <c r="E6676">
        <v>0</v>
      </c>
      <c r="F6676">
        <v>0</v>
      </c>
      <c r="G6676">
        <v>0</v>
      </c>
      <c r="H6676" t="s">
        <v>14135</v>
      </c>
      <c r="I6676">
        <v>532.125</v>
      </c>
      <c r="J6676" s="3">
        <f t="shared" si="104"/>
        <v>43747.016376805557</v>
      </c>
    </row>
    <row r="6677" spans="1:10" x14ac:dyDescent="0.25">
      <c r="A6677" s="1" t="s">
        <v>6676</v>
      </c>
      <c r="B6677">
        <v>393.75</v>
      </c>
      <c r="C6677">
        <v>20.478950000000001</v>
      </c>
      <c r="D6677">
        <v>67</v>
      </c>
      <c r="E6677">
        <v>0</v>
      </c>
      <c r="F6677">
        <v>0</v>
      </c>
      <c r="G6677">
        <v>17</v>
      </c>
      <c r="H6677" t="s">
        <v>14136</v>
      </c>
      <c r="I6677">
        <v>526.6875</v>
      </c>
      <c r="J6677" s="3">
        <f t="shared" si="104"/>
        <v>43747.016448333328</v>
      </c>
    </row>
    <row r="6678" spans="1:10" x14ac:dyDescent="0.25">
      <c r="A6678" s="1" t="s">
        <v>6677</v>
      </c>
      <c r="B6678">
        <v>393.75</v>
      </c>
      <c r="C6678">
        <v>20.531590000000001</v>
      </c>
      <c r="D6678">
        <v>66</v>
      </c>
      <c r="E6678">
        <v>0</v>
      </c>
      <c r="F6678">
        <v>0</v>
      </c>
      <c r="G6678">
        <v>4</v>
      </c>
      <c r="H6678" t="s">
        <v>14137</v>
      </c>
      <c r="I6678">
        <v>526.6875</v>
      </c>
      <c r="J6678" s="3">
        <f t="shared" si="104"/>
        <v>43747.016519513891</v>
      </c>
    </row>
    <row r="6679" spans="1:10" x14ac:dyDescent="0.25">
      <c r="A6679" s="1" t="s">
        <v>6678</v>
      </c>
      <c r="B6679">
        <v>393.75</v>
      </c>
      <c r="C6679">
        <v>20.478950000000001</v>
      </c>
      <c r="D6679">
        <v>66</v>
      </c>
      <c r="E6679">
        <v>0</v>
      </c>
      <c r="F6679">
        <v>0</v>
      </c>
      <c r="G6679">
        <v>3</v>
      </c>
      <c r="H6679" t="s">
        <v>14138</v>
      </c>
      <c r="I6679">
        <v>526.6875</v>
      </c>
      <c r="J6679" s="3">
        <f t="shared" si="104"/>
        <v>43747.016591388885</v>
      </c>
    </row>
    <row r="6680" spans="1:10" x14ac:dyDescent="0.25">
      <c r="A6680" s="1" t="s">
        <v>6679</v>
      </c>
      <c r="B6680">
        <v>393.75</v>
      </c>
      <c r="C6680">
        <v>20.531590000000001</v>
      </c>
      <c r="D6680">
        <v>66</v>
      </c>
      <c r="E6680">
        <v>0</v>
      </c>
      <c r="F6680">
        <v>0</v>
      </c>
      <c r="G6680">
        <v>3</v>
      </c>
      <c r="H6680" t="s">
        <v>14139</v>
      </c>
      <c r="I6680">
        <v>526.875</v>
      </c>
      <c r="J6680" s="3">
        <f t="shared" si="104"/>
        <v>43747.016675057872</v>
      </c>
    </row>
    <row r="6681" spans="1:10" x14ac:dyDescent="0.25">
      <c r="A6681" s="1" t="s">
        <v>6680</v>
      </c>
      <c r="B6681">
        <v>393.75</v>
      </c>
      <c r="C6681">
        <v>20.478950000000001</v>
      </c>
      <c r="D6681">
        <v>66</v>
      </c>
      <c r="E6681">
        <v>0</v>
      </c>
      <c r="F6681">
        <v>0</v>
      </c>
      <c r="G6681">
        <v>6</v>
      </c>
      <c r="H6681" t="s">
        <v>14140</v>
      </c>
      <c r="I6681">
        <v>526.6875</v>
      </c>
      <c r="J6681" s="3">
        <f t="shared" si="104"/>
        <v>43747.016758402773</v>
      </c>
    </row>
    <row r="6682" spans="1:10" x14ac:dyDescent="0.25">
      <c r="A6682" s="1" t="s">
        <v>6681</v>
      </c>
      <c r="B6682">
        <v>428.125</v>
      </c>
      <c r="C6682">
        <v>20.531590000000001</v>
      </c>
      <c r="D6682">
        <v>66</v>
      </c>
      <c r="E6682">
        <v>0</v>
      </c>
      <c r="F6682">
        <v>0</v>
      </c>
      <c r="G6682">
        <v>5</v>
      </c>
      <c r="H6682" t="s">
        <v>14141</v>
      </c>
      <c r="I6682">
        <v>537.9375</v>
      </c>
      <c r="J6682" s="3">
        <f t="shared" si="104"/>
        <v>43747.016829918975</v>
      </c>
    </row>
    <row r="6683" spans="1:10" x14ac:dyDescent="0.25">
      <c r="A6683" s="1" t="s">
        <v>6682</v>
      </c>
      <c r="B6683">
        <v>393.75</v>
      </c>
      <c r="C6683">
        <v>20.478950000000001</v>
      </c>
      <c r="D6683">
        <v>66</v>
      </c>
      <c r="E6683">
        <v>0</v>
      </c>
      <c r="F6683">
        <v>0</v>
      </c>
      <c r="G6683">
        <v>7</v>
      </c>
      <c r="H6683" t="s">
        <v>14142</v>
      </c>
      <c r="I6683">
        <v>526.6875</v>
      </c>
      <c r="J6683" s="3">
        <f t="shared" si="104"/>
        <v>43747.016913472216</v>
      </c>
    </row>
    <row r="6684" spans="1:10" x14ac:dyDescent="0.25">
      <c r="A6684" s="1" t="s">
        <v>6683</v>
      </c>
      <c r="B6684">
        <v>393.75</v>
      </c>
      <c r="C6684">
        <v>20.478950000000001</v>
      </c>
      <c r="D6684">
        <v>66</v>
      </c>
      <c r="E6684">
        <v>0</v>
      </c>
      <c r="F6684">
        <v>0</v>
      </c>
      <c r="G6684">
        <v>3</v>
      </c>
      <c r="H6684" t="s">
        <v>14143</v>
      </c>
      <c r="I6684">
        <v>526.6875</v>
      </c>
      <c r="J6684" s="3">
        <f t="shared" si="104"/>
        <v>43747.016996967592</v>
      </c>
    </row>
    <row r="6685" spans="1:10" x14ac:dyDescent="0.25">
      <c r="A6685" s="1" t="s">
        <v>6684</v>
      </c>
      <c r="B6685">
        <v>393.75</v>
      </c>
      <c r="C6685">
        <v>20.531590000000001</v>
      </c>
      <c r="D6685">
        <v>66</v>
      </c>
      <c r="E6685">
        <v>0</v>
      </c>
      <c r="F6685">
        <v>0</v>
      </c>
      <c r="G6685">
        <v>6</v>
      </c>
      <c r="H6685" t="s">
        <v>14144</v>
      </c>
      <c r="I6685">
        <v>526.5</v>
      </c>
      <c r="J6685" s="3">
        <f t="shared" si="104"/>
        <v>43747.017068460649</v>
      </c>
    </row>
    <row r="6686" spans="1:10" x14ac:dyDescent="0.25">
      <c r="A6686" s="1" t="s">
        <v>6685</v>
      </c>
      <c r="B6686">
        <v>393.75</v>
      </c>
      <c r="C6686">
        <v>20.531590000000001</v>
      </c>
      <c r="D6686">
        <v>66</v>
      </c>
      <c r="E6686">
        <v>0</v>
      </c>
      <c r="F6686">
        <v>0</v>
      </c>
      <c r="G6686">
        <v>5</v>
      </c>
      <c r="H6686" t="s">
        <v>14145</v>
      </c>
      <c r="I6686">
        <v>526.6875</v>
      </c>
      <c r="J6686" s="3">
        <f t="shared" si="104"/>
        <v>43747.017140208329</v>
      </c>
    </row>
    <row r="6687" spans="1:10" x14ac:dyDescent="0.25">
      <c r="A6687" s="1" t="s">
        <v>6686</v>
      </c>
      <c r="B6687">
        <v>393.75</v>
      </c>
      <c r="C6687">
        <v>20.478950000000001</v>
      </c>
      <c r="D6687">
        <v>66</v>
      </c>
      <c r="E6687">
        <v>0</v>
      </c>
      <c r="F6687">
        <v>0</v>
      </c>
      <c r="G6687">
        <v>0</v>
      </c>
      <c r="H6687" t="s">
        <v>14146</v>
      </c>
      <c r="I6687">
        <v>526.6875</v>
      </c>
      <c r="J6687" s="3">
        <f t="shared" si="104"/>
        <v>43747.017235474537</v>
      </c>
    </row>
    <row r="6688" spans="1:10" x14ac:dyDescent="0.25">
      <c r="A6688" s="1" t="s">
        <v>6687</v>
      </c>
      <c r="B6688">
        <v>393.75</v>
      </c>
      <c r="C6688">
        <v>20.478950000000001</v>
      </c>
      <c r="D6688">
        <v>66</v>
      </c>
      <c r="E6688">
        <v>0</v>
      </c>
      <c r="F6688">
        <v>0</v>
      </c>
      <c r="G6688">
        <v>0</v>
      </c>
      <c r="H6688" t="s">
        <v>14147</v>
      </c>
      <c r="I6688">
        <v>526.6875</v>
      </c>
      <c r="J6688" s="3">
        <f t="shared" si="104"/>
        <v>43747.017318923608</v>
      </c>
    </row>
    <row r="6689" spans="1:10" x14ac:dyDescent="0.25">
      <c r="A6689" s="1" t="s">
        <v>6688</v>
      </c>
      <c r="B6689">
        <v>393.75</v>
      </c>
      <c r="C6689">
        <v>20.531590000000001</v>
      </c>
      <c r="D6689">
        <v>66</v>
      </c>
      <c r="E6689">
        <v>0</v>
      </c>
      <c r="F6689">
        <v>0</v>
      </c>
      <c r="G6689">
        <v>3</v>
      </c>
      <c r="H6689" t="s">
        <v>14148</v>
      </c>
      <c r="I6689">
        <v>526.6875</v>
      </c>
      <c r="J6689" s="3">
        <f t="shared" si="104"/>
        <v>43747.017390752313</v>
      </c>
    </row>
    <row r="6690" spans="1:10" x14ac:dyDescent="0.25">
      <c r="A6690" s="1" t="s">
        <v>6689</v>
      </c>
      <c r="B6690">
        <v>393.75</v>
      </c>
      <c r="C6690">
        <v>20.478950000000001</v>
      </c>
      <c r="D6690">
        <v>68</v>
      </c>
      <c r="E6690">
        <v>0</v>
      </c>
      <c r="F6690">
        <v>0</v>
      </c>
      <c r="G6690">
        <v>7</v>
      </c>
      <c r="H6690" t="s">
        <v>14149</v>
      </c>
      <c r="I6690">
        <v>526.5</v>
      </c>
      <c r="J6690" s="3">
        <f t="shared" si="104"/>
        <v>43747.017462094904</v>
      </c>
    </row>
    <row r="6691" spans="1:10" x14ac:dyDescent="0.25">
      <c r="A6691" s="1" t="s">
        <v>6690</v>
      </c>
      <c r="B6691">
        <v>393.75</v>
      </c>
      <c r="C6691">
        <v>20.478950000000001</v>
      </c>
      <c r="D6691">
        <v>69</v>
      </c>
      <c r="E6691">
        <v>0</v>
      </c>
      <c r="F6691">
        <v>0</v>
      </c>
      <c r="G6691">
        <v>4</v>
      </c>
      <c r="H6691" t="s">
        <v>14150</v>
      </c>
      <c r="I6691">
        <v>526.6875</v>
      </c>
      <c r="J6691" s="3">
        <f t="shared" si="104"/>
        <v>43747.017533634258</v>
      </c>
    </row>
    <row r="6692" spans="1:10" x14ac:dyDescent="0.25">
      <c r="A6692" s="1" t="s">
        <v>6691</v>
      </c>
      <c r="B6692">
        <v>393.75</v>
      </c>
      <c r="C6692">
        <v>20.478950000000001</v>
      </c>
      <c r="D6692">
        <v>68</v>
      </c>
      <c r="E6692">
        <v>0</v>
      </c>
      <c r="F6692">
        <v>0</v>
      </c>
      <c r="G6692">
        <v>7</v>
      </c>
      <c r="H6692" t="s">
        <v>14151</v>
      </c>
      <c r="I6692">
        <v>526.6875</v>
      </c>
      <c r="J6692" s="3">
        <f t="shared" si="104"/>
        <v>43747.017617303238</v>
      </c>
    </row>
    <row r="6693" spans="1:10" x14ac:dyDescent="0.25">
      <c r="A6693" s="1" t="s">
        <v>6692</v>
      </c>
      <c r="B6693">
        <v>393.75</v>
      </c>
      <c r="C6693">
        <v>20.531590000000001</v>
      </c>
      <c r="D6693">
        <v>67</v>
      </c>
      <c r="E6693">
        <v>0</v>
      </c>
      <c r="F6693">
        <v>0</v>
      </c>
      <c r="G6693">
        <v>8</v>
      </c>
      <c r="H6693" t="s">
        <v>14152</v>
      </c>
      <c r="I6693">
        <v>526.6875</v>
      </c>
      <c r="J6693" s="3">
        <f t="shared" si="104"/>
        <v>43747.017712199071</v>
      </c>
    </row>
    <row r="6694" spans="1:10" x14ac:dyDescent="0.25">
      <c r="A6694" s="1" t="s">
        <v>6693</v>
      </c>
      <c r="B6694">
        <v>393.75</v>
      </c>
      <c r="C6694">
        <v>20.478950000000001</v>
      </c>
      <c r="D6694">
        <v>68</v>
      </c>
      <c r="E6694">
        <v>0</v>
      </c>
      <c r="F6694">
        <v>0</v>
      </c>
      <c r="G6694">
        <v>8</v>
      </c>
      <c r="H6694" t="s">
        <v>14153</v>
      </c>
      <c r="I6694">
        <v>526.6875</v>
      </c>
      <c r="J6694" s="3">
        <f t="shared" si="104"/>
        <v>43747.017784097225</v>
      </c>
    </row>
    <row r="6695" spans="1:10" x14ac:dyDescent="0.25">
      <c r="A6695" s="1" t="s">
        <v>6694</v>
      </c>
      <c r="B6695">
        <v>393.75</v>
      </c>
      <c r="C6695">
        <v>20.584240000000001</v>
      </c>
      <c r="D6695">
        <v>67</v>
      </c>
      <c r="E6695">
        <v>0</v>
      </c>
      <c r="F6695">
        <v>0</v>
      </c>
      <c r="G6695">
        <v>9</v>
      </c>
      <c r="H6695" t="s">
        <v>14154</v>
      </c>
      <c r="I6695">
        <v>526.6875</v>
      </c>
      <c r="J6695" s="3">
        <f t="shared" si="104"/>
        <v>43747.017867650466</v>
      </c>
    </row>
    <row r="6696" spans="1:10" x14ac:dyDescent="0.25">
      <c r="A6696" s="1" t="s">
        <v>6695</v>
      </c>
      <c r="B6696">
        <v>393.75</v>
      </c>
      <c r="C6696">
        <v>20.531590000000001</v>
      </c>
      <c r="D6696">
        <v>65</v>
      </c>
      <c r="E6696">
        <v>0</v>
      </c>
      <c r="F6696">
        <v>0</v>
      </c>
      <c r="G6696">
        <v>2</v>
      </c>
      <c r="H6696" t="s">
        <v>14155</v>
      </c>
      <c r="I6696">
        <v>526.6875</v>
      </c>
      <c r="J6696" s="3">
        <f t="shared" si="104"/>
        <v>43747.017939201389</v>
      </c>
    </row>
    <row r="6697" spans="1:10" x14ac:dyDescent="0.25">
      <c r="A6697" s="1" t="s">
        <v>6696</v>
      </c>
      <c r="B6697">
        <v>393.75</v>
      </c>
      <c r="C6697">
        <v>20.478950000000001</v>
      </c>
      <c r="D6697">
        <v>65</v>
      </c>
      <c r="E6697">
        <v>0</v>
      </c>
      <c r="F6697">
        <v>0</v>
      </c>
      <c r="G6697">
        <v>0</v>
      </c>
      <c r="H6697" t="s">
        <v>14156</v>
      </c>
      <c r="I6697">
        <v>526.6875</v>
      </c>
      <c r="J6697" s="3">
        <f t="shared" si="104"/>
        <v>43747.018034305554</v>
      </c>
    </row>
    <row r="6698" spans="1:10" x14ac:dyDescent="0.25">
      <c r="A6698" s="1" t="s">
        <v>6697</v>
      </c>
      <c r="B6698">
        <v>393.75</v>
      </c>
      <c r="C6698">
        <v>20.478950000000001</v>
      </c>
      <c r="D6698">
        <v>65</v>
      </c>
      <c r="E6698">
        <v>0</v>
      </c>
      <c r="F6698">
        <v>0</v>
      </c>
      <c r="G6698">
        <v>16</v>
      </c>
      <c r="H6698" t="s">
        <v>14157</v>
      </c>
      <c r="I6698">
        <v>526.6875</v>
      </c>
      <c r="J6698" s="3">
        <f t="shared" si="104"/>
        <v>43747.018106192125</v>
      </c>
    </row>
    <row r="6699" spans="1:10" x14ac:dyDescent="0.25">
      <c r="A6699" s="1" t="s">
        <v>6698</v>
      </c>
      <c r="B6699">
        <v>393.75</v>
      </c>
      <c r="C6699">
        <v>20.478950000000001</v>
      </c>
      <c r="D6699">
        <v>65</v>
      </c>
      <c r="E6699">
        <v>0</v>
      </c>
      <c r="F6699">
        <v>0</v>
      </c>
      <c r="G6699">
        <v>8</v>
      </c>
      <c r="H6699" t="s">
        <v>14158</v>
      </c>
      <c r="I6699">
        <v>526.5</v>
      </c>
      <c r="J6699" s="3">
        <f t="shared" si="104"/>
        <v>43747.018194212964</v>
      </c>
    </row>
    <row r="6700" spans="1:10" x14ac:dyDescent="0.25">
      <c r="A6700" s="1" t="s">
        <v>6699</v>
      </c>
      <c r="B6700">
        <v>393.75</v>
      </c>
      <c r="C6700">
        <v>20.478950000000001</v>
      </c>
      <c r="D6700">
        <v>65</v>
      </c>
      <c r="E6700">
        <v>0</v>
      </c>
      <c r="F6700">
        <v>0</v>
      </c>
      <c r="G6700">
        <v>18</v>
      </c>
      <c r="H6700" t="s">
        <v>14159</v>
      </c>
      <c r="I6700">
        <v>526.6875</v>
      </c>
      <c r="J6700" s="3">
        <f t="shared" si="104"/>
        <v>43747.018273078698</v>
      </c>
    </row>
    <row r="6701" spans="1:10" x14ac:dyDescent="0.25">
      <c r="A6701" s="1" t="s">
        <v>6700</v>
      </c>
      <c r="B6701">
        <v>393.75</v>
      </c>
      <c r="C6701">
        <v>20.478950000000001</v>
      </c>
      <c r="D6701">
        <v>69</v>
      </c>
      <c r="E6701">
        <v>0</v>
      </c>
      <c r="F6701">
        <v>0</v>
      </c>
      <c r="G6701">
        <v>0</v>
      </c>
      <c r="H6701" t="s">
        <v>14160</v>
      </c>
      <c r="I6701">
        <v>526.6875</v>
      </c>
      <c r="J6701" s="3">
        <f t="shared" si="104"/>
        <v>43747.018356516201</v>
      </c>
    </row>
    <row r="6702" spans="1:10" x14ac:dyDescent="0.25">
      <c r="A6702" s="1" t="s">
        <v>6701</v>
      </c>
      <c r="B6702">
        <v>393.75</v>
      </c>
      <c r="C6702">
        <v>20.478950000000001</v>
      </c>
      <c r="D6702">
        <v>68</v>
      </c>
      <c r="E6702">
        <v>0</v>
      </c>
      <c r="F6702">
        <v>0</v>
      </c>
      <c r="G6702">
        <v>18</v>
      </c>
      <c r="H6702" t="s">
        <v>14161</v>
      </c>
      <c r="I6702">
        <v>526.6875</v>
      </c>
      <c r="J6702" s="3">
        <f t="shared" si="104"/>
        <v>43747.018428171294</v>
      </c>
    </row>
    <row r="6703" spans="1:10" x14ac:dyDescent="0.25">
      <c r="A6703" s="1" t="s">
        <v>6702</v>
      </c>
      <c r="B6703">
        <v>393.75</v>
      </c>
      <c r="C6703">
        <v>20.478950000000001</v>
      </c>
      <c r="D6703">
        <v>67</v>
      </c>
      <c r="E6703">
        <v>0</v>
      </c>
      <c r="F6703">
        <v>0</v>
      </c>
      <c r="G6703">
        <v>6</v>
      </c>
      <c r="H6703" t="s">
        <v>14162</v>
      </c>
      <c r="I6703">
        <v>526.6875</v>
      </c>
      <c r="J6703" s="3">
        <f t="shared" si="104"/>
        <v>43747.018511608789</v>
      </c>
    </row>
    <row r="6704" spans="1:10" x14ac:dyDescent="0.25">
      <c r="A6704" s="1" t="s">
        <v>6703</v>
      </c>
      <c r="B6704">
        <v>393.75</v>
      </c>
      <c r="C6704">
        <v>20.478950000000001</v>
      </c>
      <c r="D6704">
        <v>67</v>
      </c>
      <c r="E6704">
        <v>0</v>
      </c>
      <c r="F6704">
        <v>0</v>
      </c>
      <c r="G6704">
        <v>12</v>
      </c>
      <c r="H6704" t="s">
        <v>14163</v>
      </c>
      <c r="I6704">
        <v>526.6875</v>
      </c>
      <c r="J6704" s="3">
        <f t="shared" si="104"/>
        <v>43747.018583252313</v>
      </c>
    </row>
    <row r="6705" spans="1:10" x14ac:dyDescent="0.25">
      <c r="A6705" s="1" t="s">
        <v>6704</v>
      </c>
      <c r="B6705">
        <v>393.75</v>
      </c>
      <c r="C6705">
        <v>20.478950000000001</v>
      </c>
      <c r="D6705">
        <v>68</v>
      </c>
      <c r="E6705">
        <v>0</v>
      </c>
      <c r="F6705">
        <v>0</v>
      </c>
      <c r="G6705">
        <v>8</v>
      </c>
      <c r="H6705" t="s">
        <v>14164</v>
      </c>
      <c r="I6705">
        <v>526.6875</v>
      </c>
      <c r="J6705" s="3">
        <f t="shared" si="104"/>
        <v>43747.018654756939</v>
      </c>
    </row>
    <row r="6706" spans="1:10" x14ac:dyDescent="0.25">
      <c r="A6706" s="1" t="s">
        <v>6705</v>
      </c>
      <c r="B6706">
        <v>393.75</v>
      </c>
      <c r="C6706">
        <v>20.478950000000001</v>
      </c>
      <c r="D6706">
        <v>68</v>
      </c>
      <c r="E6706">
        <v>0</v>
      </c>
      <c r="F6706">
        <v>0</v>
      </c>
      <c r="G6706">
        <v>11</v>
      </c>
      <c r="H6706" t="s">
        <v>14165</v>
      </c>
      <c r="I6706">
        <v>526.6875</v>
      </c>
      <c r="J6706" s="3">
        <f t="shared" si="104"/>
        <v>43747.018737997678</v>
      </c>
    </row>
    <row r="6707" spans="1:10" x14ac:dyDescent="0.25">
      <c r="A6707" s="1" t="s">
        <v>6706</v>
      </c>
      <c r="B6707">
        <v>393.75</v>
      </c>
      <c r="C6707">
        <v>20.531590000000001</v>
      </c>
      <c r="D6707">
        <v>66</v>
      </c>
      <c r="E6707">
        <v>0</v>
      </c>
      <c r="F6707">
        <v>0</v>
      </c>
      <c r="G6707">
        <v>9</v>
      </c>
      <c r="H6707" t="s">
        <v>14166</v>
      </c>
      <c r="I6707">
        <v>526.6875</v>
      </c>
      <c r="J6707" s="3">
        <f t="shared" si="104"/>
        <v>43747.018821678234</v>
      </c>
    </row>
    <row r="6708" spans="1:10" x14ac:dyDescent="0.25">
      <c r="A6708" s="1" t="s">
        <v>6707</v>
      </c>
      <c r="B6708">
        <v>393.75</v>
      </c>
      <c r="C6708">
        <v>20.478950000000001</v>
      </c>
      <c r="D6708">
        <v>66</v>
      </c>
      <c r="E6708">
        <v>0</v>
      </c>
      <c r="F6708">
        <v>0</v>
      </c>
      <c r="G6708">
        <v>4</v>
      </c>
      <c r="H6708" t="s">
        <v>14167</v>
      </c>
      <c r="I6708">
        <v>526.5</v>
      </c>
      <c r="J6708" s="3">
        <f t="shared" si="104"/>
        <v>43747.018893298613</v>
      </c>
    </row>
    <row r="6709" spans="1:10" x14ac:dyDescent="0.25">
      <c r="A6709" s="1" t="s">
        <v>6708</v>
      </c>
      <c r="B6709">
        <v>393.75</v>
      </c>
      <c r="C6709">
        <v>20.531590000000001</v>
      </c>
      <c r="D6709">
        <v>66</v>
      </c>
      <c r="E6709">
        <v>0</v>
      </c>
      <c r="F6709">
        <v>0</v>
      </c>
      <c r="G6709">
        <v>11</v>
      </c>
      <c r="H6709" t="s">
        <v>14168</v>
      </c>
      <c r="I6709">
        <v>526.6875</v>
      </c>
      <c r="J6709" s="3">
        <f t="shared" si="104"/>
        <v>43747.018964872681</v>
      </c>
    </row>
    <row r="6710" spans="1:10" x14ac:dyDescent="0.25">
      <c r="A6710" s="1" t="s">
        <v>6709</v>
      </c>
      <c r="B6710">
        <v>393.75</v>
      </c>
      <c r="C6710">
        <v>20.478950000000001</v>
      </c>
      <c r="D6710">
        <v>66</v>
      </c>
      <c r="E6710">
        <v>0</v>
      </c>
      <c r="F6710">
        <v>0</v>
      </c>
      <c r="G6710">
        <v>12</v>
      </c>
      <c r="H6710" t="s">
        <v>14169</v>
      </c>
      <c r="I6710">
        <v>526.6875</v>
      </c>
      <c r="J6710" s="3">
        <f t="shared" si="104"/>
        <v>43747.019036377307</v>
      </c>
    </row>
    <row r="6711" spans="1:10" x14ac:dyDescent="0.25">
      <c r="A6711" s="1" t="s">
        <v>6710</v>
      </c>
      <c r="B6711">
        <v>393.75</v>
      </c>
      <c r="C6711">
        <v>20.478950000000001</v>
      </c>
      <c r="D6711">
        <v>66</v>
      </c>
      <c r="E6711">
        <v>0</v>
      </c>
      <c r="F6711">
        <v>0</v>
      </c>
      <c r="G6711">
        <v>9</v>
      </c>
      <c r="H6711" t="s">
        <v>14170</v>
      </c>
      <c r="I6711">
        <v>526.6875</v>
      </c>
      <c r="J6711" s="3">
        <f t="shared" si="104"/>
        <v>43747.019107789347</v>
      </c>
    </row>
    <row r="6712" spans="1:10" x14ac:dyDescent="0.25">
      <c r="A6712" s="1" t="s">
        <v>6711</v>
      </c>
      <c r="B6712">
        <v>393.75</v>
      </c>
      <c r="C6712">
        <v>20.478950000000001</v>
      </c>
      <c r="D6712">
        <v>66</v>
      </c>
      <c r="E6712">
        <v>0</v>
      </c>
      <c r="F6712">
        <v>0</v>
      </c>
      <c r="G6712">
        <v>10</v>
      </c>
      <c r="H6712" t="s">
        <v>14171</v>
      </c>
      <c r="I6712">
        <v>526.6875</v>
      </c>
      <c r="J6712" s="3">
        <f t="shared" si="104"/>
        <v>43747.01917954861</v>
      </c>
    </row>
    <row r="6713" spans="1:10" x14ac:dyDescent="0.25">
      <c r="A6713" s="1" t="s">
        <v>6712</v>
      </c>
      <c r="B6713">
        <v>393.75</v>
      </c>
      <c r="C6713">
        <v>20.478950000000001</v>
      </c>
      <c r="D6713">
        <v>66</v>
      </c>
      <c r="E6713">
        <v>0</v>
      </c>
      <c r="F6713">
        <v>0</v>
      </c>
      <c r="G6713">
        <v>7</v>
      </c>
      <c r="H6713" t="s">
        <v>14172</v>
      </c>
      <c r="I6713">
        <v>526.6875</v>
      </c>
      <c r="J6713" s="3">
        <f t="shared" si="104"/>
        <v>43747.019251087964</v>
      </c>
    </row>
    <row r="6714" spans="1:10" x14ac:dyDescent="0.25">
      <c r="A6714" s="1" t="s">
        <v>6713</v>
      </c>
      <c r="B6714">
        <v>393.75</v>
      </c>
      <c r="C6714">
        <v>20.478950000000001</v>
      </c>
      <c r="D6714">
        <v>67</v>
      </c>
      <c r="E6714">
        <v>0</v>
      </c>
      <c r="F6714">
        <v>0</v>
      </c>
      <c r="G6714">
        <v>4</v>
      </c>
      <c r="H6714" t="s">
        <v>14173</v>
      </c>
      <c r="I6714">
        <v>526.6875</v>
      </c>
      <c r="J6714" s="3">
        <f t="shared" si="104"/>
        <v>43747.019346446752</v>
      </c>
    </row>
    <row r="6715" spans="1:10" x14ac:dyDescent="0.25">
      <c r="A6715" s="1" t="s">
        <v>6714</v>
      </c>
      <c r="B6715">
        <v>393.75</v>
      </c>
      <c r="C6715">
        <v>20.478950000000001</v>
      </c>
      <c r="D6715">
        <v>67</v>
      </c>
      <c r="E6715">
        <v>0</v>
      </c>
      <c r="F6715">
        <v>0</v>
      </c>
      <c r="G6715">
        <v>2</v>
      </c>
      <c r="H6715" t="s">
        <v>14174</v>
      </c>
      <c r="I6715">
        <v>526.6875</v>
      </c>
      <c r="J6715" s="3">
        <f t="shared" si="104"/>
        <v>43747.019417986106</v>
      </c>
    </row>
    <row r="6716" spans="1:10" x14ac:dyDescent="0.25">
      <c r="A6716" s="1" t="s">
        <v>6715</v>
      </c>
      <c r="B6716">
        <v>393.75</v>
      </c>
      <c r="C6716">
        <v>20.478950000000001</v>
      </c>
      <c r="D6716">
        <v>67</v>
      </c>
      <c r="E6716">
        <v>0</v>
      </c>
      <c r="F6716">
        <v>0</v>
      </c>
      <c r="G6716">
        <v>2</v>
      </c>
      <c r="H6716" t="s">
        <v>14175</v>
      </c>
      <c r="I6716">
        <v>526.6875</v>
      </c>
      <c r="J6716" s="3">
        <f t="shared" si="104"/>
        <v>43747.019489629623</v>
      </c>
    </row>
    <row r="6717" spans="1:10" x14ac:dyDescent="0.25">
      <c r="A6717" s="1" t="s">
        <v>6716</v>
      </c>
      <c r="B6717">
        <v>393.75</v>
      </c>
      <c r="C6717">
        <v>20.478950000000001</v>
      </c>
      <c r="D6717">
        <v>66</v>
      </c>
      <c r="E6717">
        <v>0</v>
      </c>
      <c r="F6717">
        <v>0</v>
      </c>
      <c r="G6717">
        <v>11</v>
      </c>
      <c r="H6717" t="s">
        <v>14176</v>
      </c>
      <c r="I6717">
        <v>526.6875</v>
      </c>
      <c r="J6717" s="3">
        <f t="shared" si="104"/>
        <v>43747.01956127314</v>
      </c>
    </row>
    <row r="6718" spans="1:10" x14ac:dyDescent="0.25">
      <c r="A6718" s="1" t="s">
        <v>6717</v>
      </c>
      <c r="B6718">
        <v>393.75</v>
      </c>
      <c r="C6718">
        <v>20.478950000000001</v>
      </c>
      <c r="D6718">
        <v>68</v>
      </c>
      <c r="E6718">
        <v>0</v>
      </c>
      <c r="F6718">
        <v>0</v>
      </c>
      <c r="G6718">
        <v>12</v>
      </c>
      <c r="H6718" t="s">
        <v>14177</v>
      </c>
      <c r="I6718">
        <v>526.6875</v>
      </c>
      <c r="J6718" s="3">
        <f t="shared" si="104"/>
        <v>43747.01964460648</v>
      </c>
    </row>
    <row r="6719" spans="1:10" x14ac:dyDescent="0.25">
      <c r="A6719" s="1" t="s">
        <v>6718</v>
      </c>
      <c r="B6719">
        <v>393.75</v>
      </c>
      <c r="C6719">
        <v>20.478950000000001</v>
      </c>
      <c r="D6719">
        <v>68</v>
      </c>
      <c r="E6719">
        <v>0</v>
      </c>
      <c r="F6719">
        <v>0</v>
      </c>
      <c r="G6719">
        <v>10</v>
      </c>
      <c r="H6719" t="s">
        <v>14178</v>
      </c>
      <c r="I6719">
        <v>526.5</v>
      </c>
      <c r="J6719" s="3">
        <f t="shared" si="104"/>
        <v>43747.019728159721</v>
      </c>
    </row>
    <row r="6720" spans="1:10" x14ac:dyDescent="0.25">
      <c r="A6720" s="1" t="s">
        <v>6719</v>
      </c>
      <c r="B6720">
        <v>393.75</v>
      </c>
      <c r="C6720">
        <v>20.478950000000001</v>
      </c>
      <c r="D6720">
        <v>71</v>
      </c>
      <c r="E6720">
        <v>0</v>
      </c>
      <c r="F6720">
        <v>0</v>
      </c>
      <c r="G6720">
        <v>16</v>
      </c>
      <c r="H6720" t="s">
        <v>14179</v>
      </c>
      <c r="I6720">
        <v>526.6875</v>
      </c>
      <c r="J6720" s="3">
        <f t="shared" si="104"/>
        <v>43747.019824328701</v>
      </c>
    </row>
    <row r="6721" spans="1:10" x14ac:dyDescent="0.25">
      <c r="A6721" s="1" t="s">
        <v>6720</v>
      </c>
      <c r="B6721">
        <v>393.75</v>
      </c>
      <c r="C6721">
        <v>20.478950000000001</v>
      </c>
      <c r="D6721">
        <v>69</v>
      </c>
      <c r="E6721">
        <v>0</v>
      </c>
      <c r="F6721">
        <v>0</v>
      </c>
      <c r="G6721">
        <v>13</v>
      </c>
      <c r="H6721" t="s">
        <v>14180</v>
      </c>
      <c r="I6721">
        <v>526.6875</v>
      </c>
      <c r="J6721" s="3">
        <f t="shared" si="104"/>
        <v>43747.019906990739</v>
      </c>
    </row>
    <row r="6722" spans="1:10" x14ac:dyDescent="0.25">
      <c r="A6722" s="1" t="s">
        <v>6721</v>
      </c>
      <c r="B6722">
        <v>393.75</v>
      </c>
      <c r="C6722">
        <v>20.478950000000001</v>
      </c>
      <c r="D6722">
        <v>68</v>
      </c>
      <c r="E6722">
        <v>0</v>
      </c>
      <c r="F6722">
        <v>0</v>
      </c>
      <c r="G6722">
        <v>9</v>
      </c>
      <c r="H6722" t="s">
        <v>14181</v>
      </c>
      <c r="I6722">
        <v>526.6875</v>
      </c>
      <c r="J6722" s="3">
        <f t="shared" si="104"/>
        <v>43747.019978854165</v>
      </c>
    </row>
    <row r="6723" spans="1:10" x14ac:dyDescent="0.25">
      <c r="A6723" s="1" t="s">
        <v>6722</v>
      </c>
      <c r="B6723">
        <v>393.75</v>
      </c>
      <c r="C6723">
        <v>20.478950000000001</v>
      </c>
      <c r="D6723">
        <v>66</v>
      </c>
      <c r="E6723">
        <v>0</v>
      </c>
      <c r="F6723">
        <v>0</v>
      </c>
      <c r="G6723">
        <v>0</v>
      </c>
      <c r="H6723" t="s">
        <v>14182</v>
      </c>
      <c r="I6723">
        <v>526.5</v>
      </c>
      <c r="J6723" s="3">
        <f t="shared" ref="J6723:J6786" si="105">(H6723/86400000)+25569+(7/24)</f>
        <v>43747.020062071759</v>
      </c>
    </row>
    <row r="6724" spans="1:10" x14ac:dyDescent="0.25">
      <c r="A6724" s="1" t="s">
        <v>6723</v>
      </c>
      <c r="B6724">
        <v>393.75</v>
      </c>
      <c r="C6724">
        <v>20.478950000000001</v>
      </c>
      <c r="D6724">
        <v>65</v>
      </c>
      <c r="E6724">
        <v>0</v>
      </c>
      <c r="F6724">
        <v>0</v>
      </c>
      <c r="G6724">
        <v>5</v>
      </c>
      <c r="H6724" t="s">
        <v>14183</v>
      </c>
      <c r="I6724">
        <v>526.5</v>
      </c>
      <c r="J6724" s="3">
        <f t="shared" si="105"/>
        <v>43747.02014541666</v>
      </c>
    </row>
    <row r="6725" spans="1:10" x14ac:dyDescent="0.25">
      <c r="A6725" s="1" t="s">
        <v>6724</v>
      </c>
      <c r="B6725">
        <v>393.75</v>
      </c>
      <c r="C6725">
        <v>20.478950000000001</v>
      </c>
      <c r="D6725">
        <v>66</v>
      </c>
      <c r="E6725">
        <v>0</v>
      </c>
      <c r="F6725">
        <v>0</v>
      </c>
      <c r="G6725">
        <v>13</v>
      </c>
      <c r="H6725" t="s">
        <v>14184</v>
      </c>
      <c r="I6725">
        <v>526.6875</v>
      </c>
      <c r="J6725" s="3">
        <f t="shared" si="105"/>
        <v>43747.020217164354</v>
      </c>
    </row>
    <row r="6726" spans="1:10" x14ac:dyDescent="0.25">
      <c r="A6726" s="1" t="s">
        <v>6725</v>
      </c>
      <c r="B6726">
        <v>393.75</v>
      </c>
      <c r="C6726">
        <v>20.531590000000001</v>
      </c>
      <c r="D6726">
        <v>66</v>
      </c>
      <c r="E6726">
        <v>0</v>
      </c>
      <c r="F6726">
        <v>0</v>
      </c>
      <c r="G6726">
        <v>20</v>
      </c>
      <c r="H6726" t="s">
        <v>14185</v>
      </c>
      <c r="I6726">
        <v>526.6875</v>
      </c>
      <c r="J6726" s="3">
        <f t="shared" si="105"/>
        <v>43747.020288483793</v>
      </c>
    </row>
    <row r="6727" spans="1:10" x14ac:dyDescent="0.25">
      <c r="A6727" s="1" t="s">
        <v>6726</v>
      </c>
      <c r="B6727">
        <v>393.75</v>
      </c>
      <c r="C6727">
        <v>20.478950000000001</v>
      </c>
      <c r="D6727">
        <v>64</v>
      </c>
      <c r="E6727">
        <v>0</v>
      </c>
      <c r="F6727">
        <v>0</v>
      </c>
      <c r="G6727">
        <v>9</v>
      </c>
      <c r="H6727" t="s">
        <v>14186</v>
      </c>
      <c r="I6727">
        <v>526.5</v>
      </c>
      <c r="J6727" s="3">
        <f t="shared" si="105"/>
        <v>43747.020360219904</v>
      </c>
    </row>
    <row r="6728" spans="1:10" x14ac:dyDescent="0.25">
      <c r="A6728" s="1" t="s">
        <v>6727</v>
      </c>
      <c r="B6728">
        <v>393.75</v>
      </c>
      <c r="C6728">
        <v>20.478950000000001</v>
      </c>
      <c r="D6728">
        <v>64</v>
      </c>
      <c r="E6728">
        <v>0</v>
      </c>
      <c r="F6728">
        <v>0</v>
      </c>
      <c r="G6728">
        <v>17</v>
      </c>
      <c r="H6728" t="s">
        <v>14187</v>
      </c>
      <c r="I6728">
        <v>526.6875</v>
      </c>
      <c r="J6728" s="3">
        <f t="shared" si="105"/>
        <v>43747.020431863428</v>
      </c>
    </row>
    <row r="6729" spans="1:10" x14ac:dyDescent="0.25">
      <c r="A6729" s="1" t="s">
        <v>6728</v>
      </c>
      <c r="B6729">
        <v>393.75</v>
      </c>
      <c r="C6729">
        <v>20.478950000000001</v>
      </c>
      <c r="D6729">
        <v>64</v>
      </c>
      <c r="E6729">
        <v>0</v>
      </c>
      <c r="F6729">
        <v>0</v>
      </c>
      <c r="G6729">
        <v>15</v>
      </c>
      <c r="H6729" t="s">
        <v>14188</v>
      </c>
      <c r="I6729">
        <v>526.6875</v>
      </c>
      <c r="J6729" s="3">
        <f t="shared" si="105"/>
        <v>43747.020515312499</v>
      </c>
    </row>
    <row r="6730" spans="1:10" x14ac:dyDescent="0.25">
      <c r="A6730" s="1" t="s">
        <v>6729</v>
      </c>
      <c r="B6730">
        <v>393.75</v>
      </c>
      <c r="C6730">
        <v>20.531590000000001</v>
      </c>
      <c r="D6730">
        <v>64</v>
      </c>
      <c r="E6730">
        <v>0</v>
      </c>
      <c r="F6730">
        <v>0</v>
      </c>
      <c r="G6730">
        <v>11</v>
      </c>
      <c r="H6730" t="s">
        <v>14189</v>
      </c>
      <c r="I6730">
        <v>526.6875</v>
      </c>
      <c r="J6730" s="3">
        <f t="shared" si="105"/>
        <v>43747.020598634255</v>
      </c>
    </row>
    <row r="6731" spans="1:10" x14ac:dyDescent="0.25">
      <c r="A6731" s="1" t="s">
        <v>6730</v>
      </c>
      <c r="B6731">
        <v>412.5</v>
      </c>
      <c r="C6731">
        <v>20.531590000000001</v>
      </c>
      <c r="D6731">
        <v>65</v>
      </c>
      <c r="E6731">
        <v>0</v>
      </c>
      <c r="F6731">
        <v>0</v>
      </c>
      <c r="G6731">
        <v>21</v>
      </c>
      <c r="H6731" t="s">
        <v>14190</v>
      </c>
      <c r="I6731">
        <v>532.3125</v>
      </c>
      <c r="J6731" s="3">
        <f t="shared" si="105"/>
        <v>43747.020670405087</v>
      </c>
    </row>
    <row r="6732" spans="1:10" x14ac:dyDescent="0.25">
      <c r="A6732" s="1" t="s">
        <v>6731</v>
      </c>
      <c r="B6732">
        <v>393.75</v>
      </c>
      <c r="C6732">
        <v>20.478950000000001</v>
      </c>
      <c r="D6732">
        <v>65</v>
      </c>
      <c r="E6732">
        <v>0</v>
      </c>
      <c r="F6732">
        <v>0</v>
      </c>
      <c r="G6732">
        <v>8</v>
      </c>
      <c r="H6732" t="s">
        <v>14191</v>
      </c>
      <c r="I6732">
        <v>526.6875</v>
      </c>
      <c r="J6732" s="3">
        <f t="shared" si="105"/>
        <v>43747.020741712964</v>
      </c>
    </row>
    <row r="6733" spans="1:10" x14ac:dyDescent="0.25">
      <c r="A6733" s="1" t="s">
        <v>6732</v>
      </c>
      <c r="B6733">
        <v>393.75</v>
      </c>
      <c r="C6733">
        <v>20.531590000000001</v>
      </c>
      <c r="D6733">
        <v>63</v>
      </c>
      <c r="E6733">
        <v>0</v>
      </c>
      <c r="F6733">
        <v>0</v>
      </c>
      <c r="G6733">
        <v>15</v>
      </c>
      <c r="H6733" t="s">
        <v>14192</v>
      </c>
      <c r="I6733">
        <v>526.6875</v>
      </c>
      <c r="J6733" s="3">
        <f t="shared" si="105"/>
        <v>43747.02081347222</v>
      </c>
    </row>
    <row r="6734" spans="1:10" x14ac:dyDescent="0.25">
      <c r="A6734" s="1" t="s">
        <v>6733</v>
      </c>
      <c r="B6734">
        <v>393.75</v>
      </c>
      <c r="C6734">
        <v>20.531590000000001</v>
      </c>
      <c r="D6734">
        <v>63</v>
      </c>
      <c r="E6734">
        <v>0</v>
      </c>
      <c r="F6734">
        <v>0</v>
      </c>
      <c r="G6734">
        <v>8</v>
      </c>
      <c r="H6734" t="s">
        <v>14193</v>
      </c>
      <c r="I6734">
        <v>526.6875</v>
      </c>
      <c r="J6734" s="3">
        <f t="shared" si="105"/>
        <v>43747.02088478009</v>
      </c>
    </row>
    <row r="6735" spans="1:10" x14ac:dyDescent="0.25">
      <c r="A6735" s="1" t="s">
        <v>6734</v>
      </c>
      <c r="B6735">
        <v>412.5</v>
      </c>
      <c r="C6735">
        <v>20.478950000000001</v>
      </c>
      <c r="D6735">
        <v>66</v>
      </c>
      <c r="E6735">
        <v>0</v>
      </c>
      <c r="F6735">
        <v>0</v>
      </c>
      <c r="G6735">
        <v>11</v>
      </c>
      <c r="H6735" t="s">
        <v>14194</v>
      </c>
      <c r="I6735">
        <v>532.875</v>
      </c>
      <c r="J6735" s="3">
        <f t="shared" si="105"/>
        <v>43747.020968611112</v>
      </c>
    </row>
    <row r="6736" spans="1:10" x14ac:dyDescent="0.25">
      <c r="A6736" s="1" t="s">
        <v>6735</v>
      </c>
      <c r="B6736">
        <v>393.75</v>
      </c>
      <c r="C6736">
        <v>20.478950000000001</v>
      </c>
      <c r="D6736">
        <v>65</v>
      </c>
      <c r="E6736">
        <v>0</v>
      </c>
      <c r="F6736">
        <v>0</v>
      </c>
      <c r="G6736">
        <v>9</v>
      </c>
      <c r="H6736" t="s">
        <v>14195</v>
      </c>
      <c r="I6736">
        <v>526.6875</v>
      </c>
      <c r="J6736" s="3">
        <f t="shared" si="105"/>
        <v>43747.021040196756</v>
      </c>
    </row>
    <row r="6737" spans="1:10" x14ac:dyDescent="0.25">
      <c r="A6737" s="1" t="s">
        <v>6736</v>
      </c>
      <c r="B6737">
        <v>393.75</v>
      </c>
      <c r="C6737">
        <v>20.478950000000001</v>
      </c>
      <c r="D6737">
        <v>65</v>
      </c>
      <c r="E6737">
        <v>0</v>
      </c>
      <c r="F6737">
        <v>0</v>
      </c>
      <c r="G6737">
        <v>7</v>
      </c>
      <c r="H6737" t="s">
        <v>14196</v>
      </c>
      <c r="I6737">
        <v>526.6875</v>
      </c>
      <c r="J6737" s="3">
        <f t="shared" si="105"/>
        <v>43747.021111724534</v>
      </c>
    </row>
    <row r="6738" spans="1:10" x14ac:dyDescent="0.25">
      <c r="A6738" s="1" t="s">
        <v>6737</v>
      </c>
      <c r="B6738">
        <v>393.75</v>
      </c>
      <c r="C6738">
        <v>20.531590000000001</v>
      </c>
      <c r="D6738">
        <v>65</v>
      </c>
      <c r="E6738">
        <v>0</v>
      </c>
      <c r="F6738">
        <v>0</v>
      </c>
      <c r="G6738">
        <v>10</v>
      </c>
      <c r="H6738" t="s">
        <v>14197</v>
      </c>
      <c r="I6738">
        <v>526.6875</v>
      </c>
      <c r="J6738" s="3">
        <f t="shared" si="105"/>
        <v>43747.02120711805</v>
      </c>
    </row>
    <row r="6739" spans="1:10" x14ac:dyDescent="0.25">
      <c r="A6739" s="1" t="s">
        <v>6738</v>
      </c>
      <c r="B6739">
        <v>393.75</v>
      </c>
      <c r="C6739">
        <v>20.531590000000001</v>
      </c>
      <c r="D6739">
        <v>65</v>
      </c>
      <c r="E6739">
        <v>0</v>
      </c>
      <c r="F6739">
        <v>0</v>
      </c>
      <c r="G6739">
        <v>10</v>
      </c>
      <c r="H6739" t="s">
        <v>14198</v>
      </c>
      <c r="I6739">
        <v>526.6875</v>
      </c>
      <c r="J6739" s="3">
        <f t="shared" si="105"/>
        <v>43747.021278738423</v>
      </c>
    </row>
    <row r="6740" spans="1:10" x14ac:dyDescent="0.25">
      <c r="A6740" s="1" t="s">
        <v>6739</v>
      </c>
      <c r="B6740">
        <v>393.75</v>
      </c>
      <c r="C6740">
        <v>20.531590000000001</v>
      </c>
      <c r="D6740">
        <v>64</v>
      </c>
      <c r="E6740">
        <v>0</v>
      </c>
      <c r="F6740">
        <v>0</v>
      </c>
      <c r="G6740">
        <v>7</v>
      </c>
      <c r="H6740" t="s">
        <v>14199</v>
      </c>
      <c r="I6740">
        <v>526.6875</v>
      </c>
      <c r="J6740" s="3">
        <f t="shared" si="105"/>
        <v>43747.021350266201</v>
      </c>
    </row>
    <row r="6741" spans="1:10" x14ac:dyDescent="0.25">
      <c r="A6741" s="1" t="s">
        <v>6740</v>
      </c>
      <c r="B6741">
        <v>428.125</v>
      </c>
      <c r="C6741">
        <v>20.531590000000001</v>
      </c>
      <c r="D6741">
        <v>64</v>
      </c>
      <c r="E6741">
        <v>0</v>
      </c>
      <c r="F6741">
        <v>0</v>
      </c>
      <c r="G6741">
        <v>5</v>
      </c>
      <c r="H6741" t="s">
        <v>14200</v>
      </c>
      <c r="I6741">
        <v>537.5625</v>
      </c>
      <c r="J6741" s="3">
        <f t="shared" si="105"/>
        <v>43747.021421805555</v>
      </c>
    </row>
    <row r="6742" spans="1:10" x14ac:dyDescent="0.25">
      <c r="A6742" s="1" t="s">
        <v>6741</v>
      </c>
      <c r="B6742">
        <v>393.75</v>
      </c>
      <c r="C6742">
        <v>20.531590000000001</v>
      </c>
      <c r="D6742">
        <v>62</v>
      </c>
      <c r="E6742">
        <v>0</v>
      </c>
      <c r="F6742">
        <v>0</v>
      </c>
      <c r="G6742">
        <v>4</v>
      </c>
      <c r="H6742" t="s">
        <v>14201</v>
      </c>
      <c r="I6742">
        <v>526.5</v>
      </c>
      <c r="J6742" s="3">
        <f t="shared" si="105"/>
        <v>43747.021493576387</v>
      </c>
    </row>
    <row r="6743" spans="1:10" x14ac:dyDescent="0.25">
      <c r="A6743" s="1" t="s">
        <v>6742</v>
      </c>
      <c r="B6743">
        <v>393.75</v>
      </c>
      <c r="C6743">
        <v>20.531590000000001</v>
      </c>
      <c r="D6743">
        <v>62</v>
      </c>
      <c r="E6743">
        <v>0</v>
      </c>
      <c r="F6743">
        <v>0</v>
      </c>
      <c r="G6743">
        <v>11</v>
      </c>
      <c r="H6743" t="s">
        <v>14202</v>
      </c>
      <c r="I6743">
        <v>526.5</v>
      </c>
      <c r="J6743" s="3">
        <f t="shared" si="105"/>
        <v>43747.021564976851</v>
      </c>
    </row>
    <row r="6744" spans="1:10" x14ac:dyDescent="0.25">
      <c r="A6744" s="1" t="s">
        <v>6743</v>
      </c>
      <c r="B6744">
        <v>393.75</v>
      </c>
      <c r="C6744">
        <v>20.531590000000001</v>
      </c>
      <c r="D6744">
        <v>66</v>
      </c>
      <c r="E6744">
        <v>0</v>
      </c>
      <c r="F6744">
        <v>0</v>
      </c>
      <c r="G6744">
        <v>0</v>
      </c>
      <c r="H6744" t="s">
        <v>14203</v>
      </c>
      <c r="I6744">
        <v>526.5</v>
      </c>
      <c r="J6744" s="3">
        <f t="shared" si="105"/>
        <v>43747.021636377314</v>
      </c>
    </row>
    <row r="6745" spans="1:10" x14ac:dyDescent="0.25">
      <c r="A6745" s="1" t="s">
        <v>6744</v>
      </c>
      <c r="B6745">
        <v>393.75</v>
      </c>
      <c r="C6745">
        <v>20.478950000000001</v>
      </c>
      <c r="D6745">
        <v>68</v>
      </c>
      <c r="E6745">
        <v>0</v>
      </c>
      <c r="F6745">
        <v>0</v>
      </c>
      <c r="G6745">
        <v>11</v>
      </c>
      <c r="H6745" t="s">
        <v>14204</v>
      </c>
      <c r="I6745">
        <v>526.5</v>
      </c>
      <c r="J6745" s="3">
        <f t="shared" si="105"/>
        <v>43747.021708217588</v>
      </c>
    </row>
    <row r="6746" spans="1:10" x14ac:dyDescent="0.25">
      <c r="A6746" s="1" t="s">
        <v>6745</v>
      </c>
      <c r="B6746">
        <v>393.75</v>
      </c>
      <c r="C6746">
        <v>20.531590000000001</v>
      </c>
      <c r="D6746">
        <v>68</v>
      </c>
      <c r="E6746">
        <v>0</v>
      </c>
      <c r="F6746">
        <v>0</v>
      </c>
      <c r="G6746">
        <v>7</v>
      </c>
      <c r="H6746" t="s">
        <v>14205</v>
      </c>
      <c r="I6746">
        <v>526.6875</v>
      </c>
      <c r="J6746" s="3">
        <f t="shared" si="105"/>
        <v>43747.02177954861</v>
      </c>
    </row>
    <row r="6747" spans="1:10" x14ac:dyDescent="0.25">
      <c r="A6747" s="1" t="s">
        <v>6746</v>
      </c>
      <c r="B6747">
        <v>393.75</v>
      </c>
      <c r="C6747">
        <v>20.478950000000001</v>
      </c>
      <c r="D6747">
        <v>67</v>
      </c>
      <c r="E6747">
        <v>0</v>
      </c>
      <c r="F6747">
        <v>0</v>
      </c>
      <c r="G6747">
        <v>3</v>
      </c>
      <c r="H6747" t="s">
        <v>14206</v>
      </c>
      <c r="I6747">
        <v>526.6875</v>
      </c>
      <c r="J6747" s="3">
        <f t="shared" si="105"/>
        <v>43747.021851203703</v>
      </c>
    </row>
    <row r="6748" spans="1:10" x14ac:dyDescent="0.25">
      <c r="A6748" s="1" t="s">
        <v>6747</v>
      </c>
      <c r="B6748">
        <v>393.75</v>
      </c>
      <c r="C6748">
        <v>20.478950000000001</v>
      </c>
      <c r="D6748">
        <v>67</v>
      </c>
      <c r="E6748">
        <v>0</v>
      </c>
      <c r="F6748">
        <v>0</v>
      </c>
      <c r="G6748">
        <v>9</v>
      </c>
      <c r="H6748" t="s">
        <v>14207</v>
      </c>
      <c r="I6748">
        <v>526.5</v>
      </c>
      <c r="J6748" s="3">
        <f t="shared" si="105"/>
        <v>43747.021922615742</v>
      </c>
    </row>
    <row r="6749" spans="1:10" x14ac:dyDescent="0.25">
      <c r="A6749" s="1" t="s">
        <v>6748</v>
      </c>
      <c r="B6749">
        <v>393.75</v>
      </c>
      <c r="C6749">
        <v>20.478950000000001</v>
      </c>
      <c r="D6749">
        <v>67</v>
      </c>
      <c r="E6749">
        <v>0</v>
      </c>
      <c r="F6749">
        <v>0</v>
      </c>
      <c r="G6749">
        <v>13</v>
      </c>
      <c r="H6749" t="s">
        <v>14208</v>
      </c>
      <c r="I6749">
        <v>526.6875</v>
      </c>
      <c r="J6749" s="3">
        <f t="shared" si="105"/>
        <v>43747.021994270828</v>
      </c>
    </row>
    <row r="6750" spans="1:10" x14ac:dyDescent="0.25">
      <c r="A6750" s="1" t="s">
        <v>6749</v>
      </c>
      <c r="B6750">
        <v>412.5</v>
      </c>
      <c r="C6750">
        <v>20.478950000000001</v>
      </c>
      <c r="D6750">
        <v>66</v>
      </c>
      <c r="E6750">
        <v>0</v>
      </c>
      <c r="F6750">
        <v>0</v>
      </c>
      <c r="G6750">
        <v>16</v>
      </c>
      <c r="H6750" t="s">
        <v>14209</v>
      </c>
      <c r="I6750">
        <v>532.3125</v>
      </c>
      <c r="J6750" s="3">
        <f t="shared" si="105"/>
        <v>43747.022065902776</v>
      </c>
    </row>
    <row r="6751" spans="1:10" x14ac:dyDescent="0.25">
      <c r="A6751" s="1" t="s">
        <v>6750</v>
      </c>
      <c r="B6751">
        <v>393.75</v>
      </c>
      <c r="C6751">
        <v>20.531590000000001</v>
      </c>
      <c r="D6751">
        <v>66</v>
      </c>
      <c r="E6751">
        <v>0</v>
      </c>
      <c r="F6751">
        <v>0</v>
      </c>
      <c r="G6751">
        <v>9</v>
      </c>
      <c r="H6751" t="s">
        <v>14210</v>
      </c>
      <c r="I6751">
        <v>526.6875</v>
      </c>
      <c r="J6751" s="3">
        <f t="shared" si="105"/>
        <v>43747.022137430555</v>
      </c>
    </row>
    <row r="6752" spans="1:10" x14ac:dyDescent="0.25">
      <c r="A6752" s="1" t="s">
        <v>6751</v>
      </c>
      <c r="B6752">
        <v>393.75</v>
      </c>
      <c r="C6752">
        <v>20.478950000000001</v>
      </c>
      <c r="D6752">
        <v>65</v>
      </c>
      <c r="E6752">
        <v>0</v>
      </c>
      <c r="F6752">
        <v>0</v>
      </c>
      <c r="G6752">
        <v>8</v>
      </c>
      <c r="H6752" t="s">
        <v>14211</v>
      </c>
      <c r="I6752">
        <v>526.6875</v>
      </c>
      <c r="J6752" s="3">
        <f t="shared" si="105"/>
        <v>43747.022209178242</v>
      </c>
    </row>
    <row r="6753" spans="1:10" x14ac:dyDescent="0.25">
      <c r="A6753" s="1" t="s">
        <v>6752</v>
      </c>
      <c r="B6753">
        <v>393.75</v>
      </c>
      <c r="C6753">
        <v>20.478950000000001</v>
      </c>
      <c r="D6753">
        <v>64</v>
      </c>
      <c r="E6753">
        <v>0</v>
      </c>
      <c r="F6753">
        <v>0</v>
      </c>
      <c r="G6753">
        <v>9</v>
      </c>
      <c r="H6753" t="s">
        <v>14212</v>
      </c>
      <c r="I6753">
        <v>526.5</v>
      </c>
      <c r="J6753" s="3">
        <f t="shared" si="105"/>
        <v>43747.022280486104</v>
      </c>
    </row>
    <row r="6754" spans="1:10" x14ac:dyDescent="0.25">
      <c r="A6754" s="1" t="s">
        <v>6753</v>
      </c>
      <c r="B6754">
        <v>431.25</v>
      </c>
      <c r="C6754">
        <v>20.531590000000001</v>
      </c>
      <c r="D6754">
        <v>65</v>
      </c>
      <c r="E6754">
        <v>0</v>
      </c>
      <c r="F6754">
        <v>0</v>
      </c>
      <c r="G6754">
        <v>7</v>
      </c>
      <c r="H6754" t="s">
        <v>14213</v>
      </c>
      <c r="I6754">
        <v>538.3125</v>
      </c>
      <c r="J6754" s="3">
        <f t="shared" si="105"/>
        <v>43747.0223640162</v>
      </c>
    </row>
    <row r="6755" spans="1:10" x14ac:dyDescent="0.25">
      <c r="A6755" s="1" t="s">
        <v>6754</v>
      </c>
      <c r="B6755">
        <v>393.75</v>
      </c>
      <c r="C6755">
        <v>20.478950000000001</v>
      </c>
      <c r="D6755">
        <v>64</v>
      </c>
      <c r="E6755">
        <v>0</v>
      </c>
      <c r="F6755">
        <v>0</v>
      </c>
      <c r="G6755">
        <v>16</v>
      </c>
      <c r="H6755" t="s">
        <v>14214</v>
      </c>
      <c r="I6755">
        <v>526.6875</v>
      </c>
      <c r="J6755" s="3">
        <f t="shared" si="105"/>
        <v>43747.022435567131</v>
      </c>
    </row>
    <row r="6756" spans="1:10" x14ac:dyDescent="0.25">
      <c r="A6756" s="1" t="s">
        <v>6755</v>
      </c>
      <c r="B6756">
        <v>393.75</v>
      </c>
      <c r="C6756">
        <v>20.584240000000001</v>
      </c>
      <c r="D6756">
        <v>66</v>
      </c>
      <c r="E6756">
        <v>0</v>
      </c>
      <c r="F6756">
        <v>0</v>
      </c>
      <c r="G6756">
        <v>8</v>
      </c>
      <c r="H6756" t="s">
        <v>14215</v>
      </c>
      <c r="I6756">
        <v>526.6875</v>
      </c>
      <c r="J6756" s="3">
        <f t="shared" si="105"/>
        <v>43747.022519178237</v>
      </c>
    </row>
    <row r="6757" spans="1:10" x14ac:dyDescent="0.25">
      <c r="A6757" s="1" t="s">
        <v>6756</v>
      </c>
      <c r="B6757">
        <v>412.5</v>
      </c>
      <c r="C6757">
        <v>20.478950000000001</v>
      </c>
      <c r="D6757">
        <v>65</v>
      </c>
      <c r="E6757">
        <v>0</v>
      </c>
      <c r="F6757">
        <v>0</v>
      </c>
      <c r="G6757">
        <v>9</v>
      </c>
      <c r="H6757" t="s">
        <v>14216</v>
      </c>
      <c r="I6757">
        <v>532.125</v>
      </c>
      <c r="J6757" s="3">
        <f t="shared" si="105"/>
        <v>43747.022590682864</v>
      </c>
    </row>
    <row r="6758" spans="1:10" x14ac:dyDescent="0.25">
      <c r="A6758" s="1" t="s">
        <v>6757</v>
      </c>
      <c r="B6758">
        <v>393.75</v>
      </c>
      <c r="C6758">
        <v>20.478950000000001</v>
      </c>
      <c r="D6758">
        <v>65</v>
      </c>
      <c r="E6758">
        <v>0</v>
      </c>
      <c r="F6758">
        <v>0</v>
      </c>
      <c r="G6758">
        <v>12</v>
      </c>
      <c r="H6758" t="s">
        <v>14217</v>
      </c>
      <c r="I6758">
        <v>526.6875</v>
      </c>
      <c r="J6758" s="3">
        <f t="shared" si="105"/>
        <v>43747.022662187497</v>
      </c>
    </row>
    <row r="6759" spans="1:10" x14ac:dyDescent="0.25">
      <c r="A6759" s="1" t="s">
        <v>6758</v>
      </c>
      <c r="B6759">
        <v>393.75</v>
      </c>
      <c r="C6759">
        <v>20.478950000000001</v>
      </c>
      <c r="D6759">
        <v>65</v>
      </c>
      <c r="E6759">
        <v>0</v>
      </c>
      <c r="F6759">
        <v>0</v>
      </c>
      <c r="G6759">
        <v>1</v>
      </c>
      <c r="H6759" t="s">
        <v>14218</v>
      </c>
      <c r="I6759">
        <v>526.6875</v>
      </c>
      <c r="J6759" s="3">
        <f t="shared" si="105"/>
        <v>43747.02273373842</v>
      </c>
    </row>
    <row r="6760" spans="1:10" x14ac:dyDescent="0.25">
      <c r="A6760" s="1" t="s">
        <v>6759</v>
      </c>
      <c r="B6760">
        <v>393.75</v>
      </c>
      <c r="C6760">
        <v>20.531590000000001</v>
      </c>
      <c r="D6760">
        <v>63</v>
      </c>
      <c r="E6760">
        <v>0</v>
      </c>
      <c r="F6760">
        <v>0</v>
      </c>
      <c r="G6760">
        <v>10</v>
      </c>
      <c r="H6760" t="s">
        <v>14219</v>
      </c>
      <c r="I6760">
        <v>526.5</v>
      </c>
      <c r="J6760" s="3">
        <f t="shared" si="105"/>
        <v>43747.022805486107</v>
      </c>
    </row>
    <row r="6761" spans="1:10" x14ac:dyDescent="0.25">
      <c r="A6761" s="1" t="s">
        <v>6760</v>
      </c>
      <c r="B6761">
        <v>393.75</v>
      </c>
      <c r="C6761">
        <v>20.531590000000001</v>
      </c>
      <c r="D6761">
        <v>63</v>
      </c>
      <c r="E6761">
        <v>0</v>
      </c>
      <c r="F6761">
        <v>0</v>
      </c>
      <c r="G6761">
        <v>4</v>
      </c>
      <c r="H6761" t="s">
        <v>14220</v>
      </c>
      <c r="I6761">
        <v>526.6875</v>
      </c>
      <c r="J6761" s="3">
        <f t="shared" si="105"/>
        <v>43747.022900949072</v>
      </c>
    </row>
    <row r="6762" spans="1:10" x14ac:dyDescent="0.25">
      <c r="A6762" s="1" t="s">
        <v>6761</v>
      </c>
      <c r="B6762">
        <v>393.75</v>
      </c>
      <c r="C6762">
        <v>20.531590000000001</v>
      </c>
      <c r="D6762">
        <v>64</v>
      </c>
      <c r="E6762">
        <v>0</v>
      </c>
      <c r="F6762">
        <v>0</v>
      </c>
      <c r="G6762">
        <v>7</v>
      </c>
      <c r="H6762" t="s">
        <v>14221</v>
      </c>
      <c r="I6762">
        <v>526.6875</v>
      </c>
      <c r="J6762" s="3">
        <f t="shared" si="105"/>
        <v>43747.022972256942</v>
      </c>
    </row>
    <row r="6763" spans="1:10" x14ac:dyDescent="0.25">
      <c r="A6763" s="1" t="s">
        <v>6762</v>
      </c>
      <c r="B6763">
        <v>393.75</v>
      </c>
      <c r="C6763">
        <v>20.531590000000001</v>
      </c>
      <c r="D6763">
        <v>63</v>
      </c>
      <c r="E6763">
        <v>0</v>
      </c>
      <c r="F6763">
        <v>0</v>
      </c>
      <c r="G6763">
        <v>15</v>
      </c>
      <c r="H6763" t="s">
        <v>14222</v>
      </c>
      <c r="I6763">
        <v>526.5</v>
      </c>
      <c r="J6763" s="3">
        <f t="shared" si="105"/>
        <v>43747.023059606479</v>
      </c>
    </row>
    <row r="6764" spans="1:10" x14ac:dyDescent="0.25">
      <c r="A6764" s="1" t="s">
        <v>6763</v>
      </c>
      <c r="B6764">
        <v>393.75</v>
      </c>
      <c r="C6764">
        <v>20.478950000000001</v>
      </c>
      <c r="D6764">
        <v>63</v>
      </c>
      <c r="E6764">
        <v>0</v>
      </c>
      <c r="F6764">
        <v>0</v>
      </c>
      <c r="G6764">
        <v>4</v>
      </c>
      <c r="H6764" t="s">
        <v>14223</v>
      </c>
      <c r="I6764">
        <v>526.5</v>
      </c>
      <c r="J6764" s="3">
        <f t="shared" si="105"/>
        <v>43747.023138946759</v>
      </c>
    </row>
    <row r="6765" spans="1:10" x14ac:dyDescent="0.25">
      <c r="A6765" s="1" t="s">
        <v>6764</v>
      </c>
      <c r="B6765">
        <v>393.75</v>
      </c>
      <c r="C6765">
        <v>20.478950000000001</v>
      </c>
      <c r="D6765">
        <v>64</v>
      </c>
      <c r="E6765">
        <v>0</v>
      </c>
      <c r="F6765">
        <v>0</v>
      </c>
      <c r="G6765">
        <v>5</v>
      </c>
      <c r="H6765" t="s">
        <v>14224</v>
      </c>
      <c r="I6765">
        <v>526.6875</v>
      </c>
      <c r="J6765" s="3">
        <f t="shared" si="105"/>
        <v>43747.023210844905</v>
      </c>
    </row>
    <row r="6766" spans="1:10" x14ac:dyDescent="0.25">
      <c r="A6766" s="1" t="s">
        <v>6765</v>
      </c>
      <c r="B6766">
        <v>393.75</v>
      </c>
      <c r="C6766">
        <v>20.478950000000001</v>
      </c>
      <c r="D6766">
        <v>64</v>
      </c>
      <c r="E6766">
        <v>0</v>
      </c>
      <c r="F6766">
        <v>0</v>
      </c>
      <c r="G6766">
        <v>6</v>
      </c>
      <c r="H6766" t="s">
        <v>14225</v>
      </c>
      <c r="I6766">
        <v>526.6875</v>
      </c>
      <c r="J6766" s="3">
        <f t="shared" si="105"/>
        <v>43747.02328246527</v>
      </c>
    </row>
    <row r="6767" spans="1:10" x14ac:dyDescent="0.25">
      <c r="A6767" s="1" t="s">
        <v>6766</v>
      </c>
      <c r="B6767">
        <v>393.75</v>
      </c>
      <c r="C6767">
        <v>20.531590000000001</v>
      </c>
      <c r="D6767">
        <v>62</v>
      </c>
      <c r="E6767">
        <v>0</v>
      </c>
      <c r="F6767">
        <v>0</v>
      </c>
      <c r="G6767">
        <v>8</v>
      </c>
      <c r="H6767" t="s">
        <v>14226</v>
      </c>
      <c r="I6767">
        <v>526.6875</v>
      </c>
      <c r="J6767" s="3">
        <f t="shared" si="105"/>
        <v>43747.023354016201</v>
      </c>
    </row>
    <row r="6768" spans="1:10" x14ac:dyDescent="0.25">
      <c r="A6768" s="1" t="s">
        <v>6767</v>
      </c>
      <c r="B6768">
        <v>393.75</v>
      </c>
      <c r="C6768">
        <v>20.478950000000001</v>
      </c>
      <c r="D6768">
        <v>62</v>
      </c>
      <c r="E6768">
        <v>0</v>
      </c>
      <c r="F6768">
        <v>0</v>
      </c>
      <c r="G6768">
        <v>9</v>
      </c>
      <c r="H6768" t="s">
        <v>14227</v>
      </c>
      <c r="I6768">
        <v>526.6875</v>
      </c>
      <c r="J6768" s="3">
        <f t="shared" si="105"/>
        <v>43747.023425520827</v>
      </c>
    </row>
    <row r="6769" spans="1:10" x14ac:dyDescent="0.25">
      <c r="A6769" s="1" t="s">
        <v>6768</v>
      </c>
      <c r="B6769">
        <v>393.75</v>
      </c>
      <c r="C6769">
        <v>20.531590000000001</v>
      </c>
      <c r="D6769">
        <v>62</v>
      </c>
      <c r="E6769">
        <v>0</v>
      </c>
      <c r="F6769">
        <v>0</v>
      </c>
      <c r="G6769">
        <v>11</v>
      </c>
      <c r="H6769" t="s">
        <v>14228</v>
      </c>
      <c r="I6769">
        <v>526.6875</v>
      </c>
      <c r="J6769" s="3">
        <f t="shared" si="105"/>
        <v>43747.023496817128</v>
      </c>
    </row>
    <row r="6770" spans="1:10" x14ac:dyDescent="0.25">
      <c r="A6770" s="1" t="s">
        <v>6769</v>
      </c>
      <c r="B6770">
        <v>412.5</v>
      </c>
      <c r="C6770">
        <v>20.478950000000001</v>
      </c>
      <c r="D6770">
        <v>67</v>
      </c>
      <c r="E6770">
        <v>0</v>
      </c>
      <c r="F6770">
        <v>0</v>
      </c>
      <c r="G6770">
        <v>3</v>
      </c>
      <c r="H6770" t="s">
        <v>14229</v>
      </c>
      <c r="I6770">
        <v>532.3125</v>
      </c>
      <c r="J6770" s="3">
        <f t="shared" si="105"/>
        <v>43747.023580624998</v>
      </c>
    </row>
    <row r="6771" spans="1:10" x14ac:dyDescent="0.25">
      <c r="A6771" s="1" t="s">
        <v>6770</v>
      </c>
      <c r="B6771">
        <v>393.75</v>
      </c>
      <c r="C6771">
        <v>20.531590000000001</v>
      </c>
      <c r="D6771">
        <v>67</v>
      </c>
      <c r="E6771">
        <v>0</v>
      </c>
      <c r="F6771">
        <v>0</v>
      </c>
      <c r="G6771">
        <v>3</v>
      </c>
      <c r="H6771" t="s">
        <v>14230</v>
      </c>
      <c r="I6771">
        <v>526.5</v>
      </c>
      <c r="J6771" s="3">
        <f t="shared" si="105"/>
        <v>43747.023652152777</v>
      </c>
    </row>
    <row r="6772" spans="1:10" x14ac:dyDescent="0.25">
      <c r="A6772" s="1" t="s">
        <v>6771</v>
      </c>
      <c r="B6772">
        <v>393.75</v>
      </c>
      <c r="C6772">
        <v>20.478950000000001</v>
      </c>
      <c r="D6772">
        <v>68</v>
      </c>
      <c r="E6772">
        <v>0</v>
      </c>
      <c r="F6772">
        <v>0</v>
      </c>
      <c r="G6772">
        <v>6</v>
      </c>
      <c r="H6772" t="s">
        <v>14231</v>
      </c>
      <c r="I6772">
        <v>526.6875</v>
      </c>
      <c r="J6772" s="3">
        <f t="shared" si="105"/>
        <v>43747.023735729163</v>
      </c>
    </row>
    <row r="6773" spans="1:10" x14ac:dyDescent="0.25">
      <c r="A6773" s="1" t="s">
        <v>6772</v>
      </c>
      <c r="B6773">
        <v>421.875</v>
      </c>
      <c r="C6773">
        <v>20.478950000000001</v>
      </c>
      <c r="D6773">
        <v>68</v>
      </c>
      <c r="E6773">
        <v>0</v>
      </c>
      <c r="F6773">
        <v>0</v>
      </c>
      <c r="G6773">
        <v>8</v>
      </c>
      <c r="H6773" t="s">
        <v>14232</v>
      </c>
      <c r="I6773">
        <v>535.125</v>
      </c>
      <c r="J6773" s="3">
        <f t="shared" si="105"/>
        <v>43747.023807129626</v>
      </c>
    </row>
    <row r="6774" spans="1:10" x14ac:dyDescent="0.25">
      <c r="A6774" s="1" t="s">
        <v>6773</v>
      </c>
      <c r="B6774">
        <v>393.75</v>
      </c>
      <c r="C6774">
        <v>20.478950000000001</v>
      </c>
      <c r="D6774">
        <v>66</v>
      </c>
      <c r="E6774">
        <v>0</v>
      </c>
      <c r="F6774">
        <v>0</v>
      </c>
      <c r="G6774">
        <v>7</v>
      </c>
      <c r="H6774" t="s">
        <v>14233</v>
      </c>
      <c r="I6774">
        <v>526.5</v>
      </c>
      <c r="J6774" s="3">
        <f t="shared" si="105"/>
        <v>43747.023878761574</v>
      </c>
    </row>
    <row r="6775" spans="1:10" x14ac:dyDescent="0.25">
      <c r="A6775" s="1" t="s">
        <v>6774</v>
      </c>
      <c r="B6775">
        <v>393.75</v>
      </c>
      <c r="C6775">
        <v>20.478950000000001</v>
      </c>
      <c r="D6775">
        <v>65</v>
      </c>
      <c r="E6775">
        <v>0</v>
      </c>
      <c r="F6775">
        <v>0</v>
      </c>
      <c r="G6775">
        <v>4</v>
      </c>
      <c r="H6775" t="s">
        <v>14234</v>
      </c>
      <c r="I6775">
        <v>526.6875</v>
      </c>
      <c r="J6775" s="3">
        <f t="shared" si="105"/>
        <v>43747.023950428244</v>
      </c>
    </row>
    <row r="6776" spans="1:10" x14ac:dyDescent="0.25">
      <c r="A6776" s="1" t="s">
        <v>6775</v>
      </c>
      <c r="B6776">
        <v>418.75</v>
      </c>
      <c r="C6776">
        <v>20.478950000000001</v>
      </c>
      <c r="D6776">
        <v>64</v>
      </c>
      <c r="E6776">
        <v>0</v>
      </c>
      <c r="F6776">
        <v>0</v>
      </c>
      <c r="G6776">
        <v>11</v>
      </c>
      <c r="H6776" t="s">
        <v>14235</v>
      </c>
      <c r="I6776">
        <v>534.1875</v>
      </c>
      <c r="J6776" s="3">
        <f t="shared" si="105"/>
        <v>43747.024045439808</v>
      </c>
    </row>
    <row r="6777" spans="1:10" x14ac:dyDescent="0.25">
      <c r="A6777" s="1" t="s">
        <v>6776</v>
      </c>
      <c r="B6777">
        <v>393.75</v>
      </c>
      <c r="C6777">
        <v>20.478950000000001</v>
      </c>
      <c r="D6777">
        <v>65</v>
      </c>
      <c r="E6777">
        <v>0</v>
      </c>
      <c r="F6777">
        <v>0</v>
      </c>
      <c r="G6777">
        <v>11</v>
      </c>
      <c r="H6777" t="s">
        <v>14236</v>
      </c>
      <c r="I6777">
        <v>526.5</v>
      </c>
      <c r="J6777" s="3">
        <f t="shared" si="105"/>
        <v>43747.024117326386</v>
      </c>
    </row>
    <row r="6778" spans="1:10" x14ac:dyDescent="0.25">
      <c r="A6778" s="1" t="s">
        <v>6777</v>
      </c>
      <c r="B6778">
        <v>393.75</v>
      </c>
      <c r="C6778">
        <v>20.478950000000001</v>
      </c>
      <c r="D6778">
        <v>65</v>
      </c>
      <c r="E6778">
        <v>0</v>
      </c>
      <c r="F6778">
        <v>0</v>
      </c>
      <c r="G6778">
        <v>7</v>
      </c>
      <c r="H6778" t="s">
        <v>14237</v>
      </c>
      <c r="I6778">
        <v>526.6875</v>
      </c>
      <c r="J6778" s="3">
        <f t="shared" si="105"/>
        <v>43747.024188831019</v>
      </c>
    </row>
    <row r="6779" spans="1:10" x14ac:dyDescent="0.25">
      <c r="A6779" s="1" t="s">
        <v>6778</v>
      </c>
      <c r="B6779">
        <v>393.75</v>
      </c>
      <c r="C6779">
        <v>20.531590000000001</v>
      </c>
      <c r="D6779">
        <v>65</v>
      </c>
      <c r="E6779">
        <v>0</v>
      </c>
      <c r="F6779">
        <v>0</v>
      </c>
      <c r="G6779">
        <v>5</v>
      </c>
      <c r="H6779" t="s">
        <v>14238</v>
      </c>
      <c r="I6779">
        <v>526.6875</v>
      </c>
      <c r="J6779" s="3">
        <f t="shared" si="105"/>
        <v>43747.024260254628</v>
      </c>
    </row>
    <row r="6780" spans="1:10" x14ac:dyDescent="0.25">
      <c r="A6780" s="1" t="s">
        <v>6779</v>
      </c>
      <c r="B6780">
        <v>428.125</v>
      </c>
      <c r="C6780">
        <v>20.478950000000001</v>
      </c>
      <c r="D6780">
        <v>65</v>
      </c>
      <c r="E6780">
        <v>0</v>
      </c>
      <c r="F6780">
        <v>0</v>
      </c>
      <c r="G6780">
        <v>9</v>
      </c>
      <c r="H6780" t="s">
        <v>14239</v>
      </c>
      <c r="I6780">
        <v>537.9375</v>
      </c>
      <c r="J6780" s="3">
        <f t="shared" si="105"/>
        <v>43747.024332013891</v>
      </c>
    </row>
    <row r="6781" spans="1:10" x14ac:dyDescent="0.25">
      <c r="A6781" s="1" t="s">
        <v>6780</v>
      </c>
      <c r="B6781">
        <v>393.75</v>
      </c>
      <c r="C6781">
        <v>20.531590000000001</v>
      </c>
      <c r="D6781">
        <v>65</v>
      </c>
      <c r="E6781">
        <v>0</v>
      </c>
      <c r="F6781">
        <v>0</v>
      </c>
      <c r="G6781">
        <v>15</v>
      </c>
      <c r="H6781" t="s">
        <v>14240</v>
      </c>
      <c r="I6781">
        <v>526.5</v>
      </c>
      <c r="J6781" s="3">
        <f t="shared" si="105"/>
        <v>43747.024415462962</v>
      </c>
    </row>
    <row r="6782" spans="1:10" x14ac:dyDescent="0.25">
      <c r="A6782" s="1" t="s">
        <v>6781</v>
      </c>
      <c r="B6782">
        <v>393.75</v>
      </c>
      <c r="C6782">
        <v>20.478950000000001</v>
      </c>
      <c r="D6782">
        <v>65</v>
      </c>
      <c r="E6782">
        <v>0</v>
      </c>
      <c r="F6782">
        <v>0</v>
      </c>
      <c r="G6782">
        <v>12</v>
      </c>
      <c r="H6782" t="s">
        <v>14241</v>
      </c>
      <c r="I6782">
        <v>526.6875</v>
      </c>
      <c r="J6782" s="3">
        <f t="shared" si="105"/>
        <v>43747.024486979164</v>
      </c>
    </row>
    <row r="6783" spans="1:10" x14ac:dyDescent="0.25">
      <c r="A6783" s="1" t="s">
        <v>6782</v>
      </c>
      <c r="B6783">
        <v>393.75</v>
      </c>
      <c r="C6783">
        <v>20.531590000000001</v>
      </c>
      <c r="D6783">
        <v>64</v>
      </c>
      <c r="E6783">
        <v>0</v>
      </c>
      <c r="F6783">
        <v>0</v>
      </c>
      <c r="G6783">
        <v>0</v>
      </c>
      <c r="H6783" t="s">
        <v>14242</v>
      </c>
      <c r="I6783">
        <v>526.6875</v>
      </c>
      <c r="J6783" s="3">
        <f t="shared" si="105"/>
        <v>43747.024558645826</v>
      </c>
    </row>
    <row r="6784" spans="1:10" x14ac:dyDescent="0.25">
      <c r="A6784" s="1" t="s">
        <v>6783</v>
      </c>
      <c r="B6784">
        <v>393.75</v>
      </c>
      <c r="C6784">
        <v>20.478950000000001</v>
      </c>
      <c r="D6784">
        <v>64</v>
      </c>
      <c r="E6784">
        <v>0</v>
      </c>
      <c r="F6784">
        <v>0</v>
      </c>
      <c r="G6784">
        <v>6</v>
      </c>
      <c r="H6784" t="s">
        <v>14243</v>
      </c>
      <c r="I6784">
        <v>526.6875</v>
      </c>
      <c r="J6784" s="3">
        <f t="shared" si="105"/>
        <v>43747.024630150459</v>
      </c>
    </row>
    <row r="6785" spans="1:10" x14ac:dyDescent="0.25">
      <c r="A6785" s="1" t="s">
        <v>6784</v>
      </c>
      <c r="B6785">
        <v>393.75</v>
      </c>
      <c r="C6785">
        <v>20.478950000000001</v>
      </c>
      <c r="D6785">
        <v>63</v>
      </c>
      <c r="E6785">
        <v>0</v>
      </c>
      <c r="F6785">
        <v>0</v>
      </c>
      <c r="G6785">
        <v>6</v>
      </c>
      <c r="H6785" t="s">
        <v>14244</v>
      </c>
      <c r="I6785">
        <v>526.6875</v>
      </c>
      <c r="J6785" s="3">
        <f t="shared" si="105"/>
        <v>43747.024701817129</v>
      </c>
    </row>
    <row r="6786" spans="1:10" x14ac:dyDescent="0.25">
      <c r="A6786" s="1" t="s">
        <v>6785</v>
      </c>
      <c r="B6786">
        <v>393.75</v>
      </c>
      <c r="C6786">
        <v>20.478950000000001</v>
      </c>
      <c r="D6786">
        <v>63</v>
      </c>
      <c r="E6786">
        <v>0</v>
      </c>
      <c r="F6786">
        <v>0</v>
      </c>
      <c r="G6786">
        <v>10</v>
      </c>
      <c r="H6786" t="s">
        <v>14245</v>
      </c>
      <c r="I6786">
        <v>526.6875</v>
      </c>
      <c r="J6786" s="3">
        <f t="shared" si="105"/>
        <v>43747.024773321762</v>
      </c>
    </row>
    <row r="6787" spans="1:10" x14ac:dyDescent="0.25">
      <c r="A6787" s="1" t="s">
        <v>6786</v>
      </c>
      <c r="B6787">
        <v>393.75</v>
      </c>
      <c r="C6787">
        <v>20.478950000000001</v>
      </c>
      <c r="D6787">
        <v>64</v>
      </c>
      <c r="E6787">
        <v>0</v>
      </c>
      <c r="F6787">
        <v>0</v>
      </c>
      <c r="G6787">
        <v>4</v>
      </c>
      <c r="H6787" t="s">
        <v>14246</v>
      </c>
      <c r="I6787">
        <v>526.5</v>
      </c>
      <c r="J6787" s="3">
        <f t="shared" ref="J6787:J6850" si="106">(H6787/86400000)+25569+(7/24)</f>
        <v>43747.024856550925</v>
      </c>
    </row>
    <row r="6788" spans="1:10" x14ac:dyDescent="0.25">
      <c r="A6788" s="1" t="s">
        <v>6787</v>
      </c>
      <c r="B6788">
        <v>393.75</v>
      </c>
      <c r="C6788">
        <v>20.478950000000001</v>
      </c>
      <c r="D6788">
        <v>66</v>
      </c>
      <c r="E6788">
        <v>0</v>
      </c>
      <c r="F6788">
        <v>0</v>
      </c>
      <c r="G6788">
        <v>4</v>
      </c>
      <c r="H6788" t="s">
        <v>14247</v>
      </c>
      <c r="I6788">
        <v>526.5</v>
      </c>
      <c r="J6788" s="3">
        <f t="shared" si="106"/>
        <v>43747.02492831018</v>
      </c>
    </row>
    <row r="6789" spans="1:10" x14ac:dyDescent="0.25">
      <c r="A6789" s="1" t="s">
        <v>6788</v>
      </c>
      <c r="B6789">
        <v>393.75</v>
      </c>
      <c r="C6789">
        <v>20.478950000000001</v>
      </c>
      <c r="D6789">
        <v>68</v>
      </c>
      <c r="E6789">
        <v>0</v>
      </c>
      <c r="F6789">
        <v>0</v>
      </c>
      <c r="G6789">
        <v>1</v>
      </c>
      <c r="H6789" t="s">
        <v>14248</v>
      </c>
      <c r="I6789">
        <v>526.6875</v>
      </c>
      <c r="J6789" s="3">
        <f t="shared" si="106"/>
        <v>43747.025024247683</v>
      </c>
    </row>
    <row r="6790" spans="1:10" x14ac:dyDescent="0.25">
      <c r="A6790" s="1" t="s">
        <v>6789</v>
      </c>
      <c r="B6790">
        <v>393.75</v>
      </c>
      <c r="C6790">
        <v>20.478950000000001</v>
      </c>
      <c r="D6790">
        <v>68</v>
      </c>
      <c r="E6790">
        <v>0</v>
      </c>
      <c r="F6790">
        <v>0</v>
      </c>
      <c r="G6790">
        <v>9</v>
      </c>
      <c r="H6790" t="s">
        <v>14249</v>
      </c>
      <c r="I6790">
        <v>526.6875</v>
      </c>
      <c r="J6790" s="3">
        <f t="shared" si="106"/>
        <v>43747.0250953125</v>
      </c>
    </row>
    <row r="6791" spans="1:10" x14ac:dyDescent="0.25">
      <c r="A6791" s="1" t="s">
        <v>6790</v>
      </c>
      <c r="B6791">
        <v>393.75</v>
      </c>
      <c r="C6791">
        <v>20.531590000000001</v>
      </c>
      <c r="D6791">
        <v>67</v>
      </c>
      <c r="E6791">
        <v>0</v>
      </c>
      <c r="F6791">
        <v>0</v>
      </c>
      <c r="G6791">
        <v>8</v>
      </c>
      <c r="H6791" t="s">
        <v>14250</v>
      </c>
      <c r="I6791">
        <v>526.6875</v>
      </c>
      <c r="J6791" s="3">
        <f t="shared" si="106"/>
        <v>43747.025178761571</v>
      </c>
    </row>
    <row r="6792" spans="1:10" x14ac:dyDescent="0.25">
      <c r="A6792" s="1" t="s">
        <v>6791</v>
      </c>
      <c r="B6792">
        <v>393.75</v>
      </c>
      <c r="C6792">
        <v>20.478950000000001</v>
      </c>
      <c r="D6792">
        <v>60</v>
      </c>
      <c r="E6792">
        <v>0</v>
      </c>
      <c r="F6792">
        <v>0</v>
      </c>
      <c r="G6792">
        <v>2</v>
      </c>
      <c r="H6792" t="s">
        <v>14251</v>
      </c>
      <c r="I6792">
        <v>526.6875</v>
      </c>
      <c r="J6792" s="3">
        <f t="shared" si="106"/>
        <v>43747.025250416664</v>
      </c>
    </row>
    <row r="6793" spans="1:10" x14ac:dyDescent="0.25">
      <c r="A6793" s="1" t="s">
        <v>6792</v>
      </c>
      <c r="B6793">
        <v>412.5</v>
      </c>
      <c r="C6793">
        <v>20.531590000000001</v>
      </c>
      <c r="D6793">
        <v>61</v>
      </c>
      <c r="E6793">
        <v>0</v>
      </c>
      <c r="F6793">
        <v>0</v>
      </c>
      <c r="G6793">
        <v>10</v>
      </c>
      <c r="H6793" t="s">
        <v>14252</v>
      </c>
      <c r="I6793">
        <v>532.3125</v>
      </c>
      <c r="J6793" s="3">
        <f t="shared" si="106"/>
        <v>43747.025333854159</v>
      </c>
    </row>
    <row r="6794" spans="1:10" x14ac:dyDescent="0.25">
      <c r="A6794" s="1" t="s">
        <v>6793</v>
      </c>
      <c r="B6794">
        <v>393.75</v>
      </c>
      <c r="C6794">
        <v>20.478950000000001</v>
      </c>
      <c r="D6794">
        <v>63</v>
      </c>
      <c r="E6794">
        <v>0</v>
      </c>
      <c r="F6794">
        <v>0</v>
      </c>
      <c r="G6794">
        <v>1</v>
      </c>
      <c r="H6794" t="s">
        <v>14253</v>
      </c>
      <c r="I6794">
        <v>526.6875</v>
      </c>
      <c r="J6794" s="3">
        <f t="shared" si="106"/>
        <v>43747.025405393513</v>
      </c>
    </row>
    <row r="6795" spans="1:10" x14ac:dyDescent="0.25">
      <c r="A6795" s="1" t="s">
        <v>6794</v>
      </c>
      <c r="B6795">
        <v>393.75</v>
      </c>
      <c r="C6795">
        <v>20.531590000000001</v>
      </c>
      <c r="D6795">
        <v>63</v>
      </c>
      <c r="E6795">
        <v>0</v>
      </c>
      <c r="F6795">
        <v>0</v>
      </c>
      <c r="G6795">
        <v>9</v>
      </c>
      <c r="H6795" t="s">
        <v>14254</v>
      </c>
      <c r="I6795">
        <v>526.6875</v>
      </c>
      <c r="J6795" s="3">
        <f t="shared" si="106"/>
        <v>43747.025500983793</v>
      </c>
    </row>
    <row r="6796" spans="1:10" x14ac:dyDescent="0.25">
      <c r="A6796" s="1" t="s">
        <v>6795</v>
      </c>
      <c r="B6796">
        <v>393.75</v>
      </c>
      <c r="C6796">
        <v>20.478950000000001</v>
      </c>
      <c r="D6796">
        <v>63</v>
      </c>
      <c r="E6796">
        <v>0</v>
      </c>
      <c r="F6796">
        <v>0</v>
      </c>
      <c r="G6796">
        <v>4</v>
      </c>
      <c r="H6796" t="s">
        <v>14255</v>
      </c>
      <c r="I6796">
        <v>526.6875</v>
      </c>
      <c r="J6796" s="3">
        <f t="shared" si="106"/>
        <v>43747.025572395833</v>
      </c>
    </row>
    <row r="6797" spans="1:10" x14ac:dyDescent="0.25">
      <c r="A6797" s="1" t="s">
        <v>6796</v>
      </c>
      <c r="B6797">
        <v>393.75</v>
      </c>
      <c r="C6797">
        <v>20.531590000000001</v>
      </c>
      <c r="D6797">
        <v>66</v>
      </c>
      <c r="E6797">
        <v>0</v>
      </c>
      <c r="F6797">
        <v>0</v>
      </c>
      <c r="G6797">
        <v>11</v>
      </c>
      <c r="H6797" t="s">
        <v>14256</v>
      </c>
      <c r="I6797">
        <v>526.6875</v>
      </c>
      <c r="J6797" s="3">
        <f t="shared" si="106"/>
        <v>43747.025679699072</v>
      </c>
    </row>
    <row r="6798" spans="1:10" x14ac:dyDescent="0.25">
      <c r="A6798" s="1" t="s">
        <v>6797</v>
      </c>
      <c r="B6798">
        <v>393.75</v>
      </c>
      <c r="C6798">
        <v>20.584240000000001</v>
      </c>
      <c r="D6798">
        <v>69</v>
      </c>
      <c r="E6798">
        <v>0</v>
      </c>
      <c r="F6798">
        <v>0</v>
      </c>
      <c r="G6798">
        <v>10</v>
      </c>
      <c r="H6798" t="s">
        <v>14257</v>
      </c>
      <c r="I6798">
        <v>526.6875</v>
      </c>
      <c r="J6798" s="3">
        <f t="shared" si="106"/>
        <v>43747.025751296293</v>
      </c>
    </row>
    <row r="6799" spans="1:10" x14ac:dyDescent="0.25">
      <c r="A6799" s="1" t="s">
        <v>6798</v>
      </c>
      <c r="B6799">
        <v>393.75</v>
      </c>
      <c r="C6799">
        <v>20.531590000000001</v>
      </c>
      <c r="D6799">
        <v>69</v>
      </c>
      <c r="E6799">
        <v>0</v>
      </c>
      <c r="F6799">
        <v>0</v>
      </c>
      <c r="G6799">
        <v>5</v>
      </c>
      <c r="H6799" t="s">
        <v>14258</v>
      </c>
      <c r="I6799">
        <v>526.6875</v>
      </c>
      <c r="J6799" s="3">
        <f t="shared" si="106"/>
        <v>43747.025822847216</v>
      </c>
    </row>
    <row r="6800" spans="1:10" x14ac:dyDescent="0.25">
      <c r="A6800" s="1" t="s">
        <v>6799</v>
      </c>
      <c r="B6800">
        <v>393.75</v>
      </c>
      <c r="C6800">
        <v>20.478950000000001</v>
      </c>
      <c r="D6800">
        <v>66</v>
      </c>
      <c r="E6800">
        <v>0</v>
      </c>
      <c r="F6800">
        <v>0</v>
      </c>
      <c r="G6800">
        <v>0</v>
      </c>
      <c r="H6800" t="s">
        <v>14259</v>
      </c>
      <c r="I6800">
        <v>526.5</v>
      </c>
      <c r="J6800" s="3">
        <f t="shared" si="106"/>
        <v>43747.025894375001</v>
      </c>
    </row>
    <row r="6801" spans="1:10" x14ac:dyDescent="0.25">
      <c r="A6801" s="1" t="s">
        <v>6800</v>
      </c>
      <c r="B6801">
        <v>412.5</v>
      </c>
      <c r="C6801">
        <v>20.478950000000001</v>
      </c>
      <c r="D6801">
        <v>66</v>
      </c>
      <c r="E6801">
        <v>0</v>
      </c>
      <c r="F6801">
        <v>0</v>
      </c>
      <c r="G6801">
        <v>14</v>
      </c>
      <c r="H6801" t="s">
        <v>14260</v>
      </c>
      <c r="I6801">
        <v>532.3125</v>
      </c>
      <c r="J6801" s="3">
        <f t="shared" si="106"/>
        <v>43747.025965891204</v>
      </c>
    </row>
    <row r="6802" spans="1:10" x14ac:dyDescent="0.25">
      <c r="A6802" s="1" t="s">
        <v>6801</v>
      </c>
      <c r="B6802">
        <v>393.75</v>
      </c>
      <c r="C6802">
        <v>20.478950000000001</v>
      </c>
      <c r="D6802">
        <v>66</v>
      </c>
      <c r="E6802">
        <v>0</v>
      </c>
      <c r="F6802">
        <v>0</v>
      </c>
      <c r="G6802">
        <v>4</v>
      </c>
      <c r="H6802" t="s">
        <v>14261</v>
      </c>
      <c r="I6802">
        <v>526.5</v>
      </c>
      <c r="J6802" s="3">
        <f t="shared" si="106"/>
        <v>43747.026037407406</v>
      </c>
    </row>
    <row r="6803" spans="1:10" x14ac:dyDescent="0.25">
      <c r="A6803" s="1" t="s">
        <v>6802</v>
      </c>
      <c r="B6803">
        <v>393.75</v>
      </c>
      <c r="C6803">
        <v>20.531590000000001</v>
      </c>
      <c r="D6803">
        <v>64</v>
      </c>
      <c r="E6803">
        <v>0</v>
      </c>
      <c r="F6803">
        <v>0</v>
      </c>
      <c r="G6803">
        <v>16</v>
      </c>
      <c r="H6803" t="s">
        <v>14262</v>
      </c>
      <c r="I6803">
        <v>526.6875</v>
      </c>
      <c r="J6803" s="3">
        <f t="shared" si="106"/>
        <v>43747.026109074075</v>
      </c>
    </row>
    <row r="6804" spans="1:10" x14ac:dyDescent="0.25">
      <c r="A6804" s="1" t="s">
        <v>6803</v>
      </c>
      <c r="B6804">
        <v>393.75</v>
      </c>
      <c r="C6804">
        <v>20.478950000000001</v>
      </c>
      <c r="D6804">
        <v>64</v>
      </c>
      <c r="E6804">
        <v>0</v>
      </c>
      <c r="F6804">
        <v>0</v>
      </c>
      <c r="G6804">
        <v>11</v>
      </c>
      <c r="H6804" t="s">
        <v>14263</v>
      </c>
      <c r="I6804">
        <v>526.6875</v>
      </c>
      <c r="J6804" s="3">
        <f t="shared" si="106"/>
        <v>43747.026180578701</v>
      </c>
    </row>
    <row r="6805" spans="1:10" x14ac:dyDescent="0.25">
      <c r="A6805" s="1" t="s">
        <v>6804</v>
      </c>
      <c r="B6805">
        <v>412.5</v>
      </c>
      <c r="C6805">
        <v>20.478950000000001</v>
      </c>
      <c r="D6805">
        <v>64</v>
      </c>
      <c r="E6805">
        <v>0</v>
      </c>
      <c r="F6805">
        <v>0</v>
      </c>
      <c r="G6805">
        <v>12</v>
      </c>
      <c r="H6805" t="s">
        <v>14264</v>
      </c>
      <c r="I6805">
        <v>532.3125</v>
      </c>
      <c r="J6805" s="3">
        <f t="shared" si="106"/>
        <v>43747.026263946762</v>
      </c>
    </row>
    <row r="6806" spans="1:10" x14ac:dyDescent="0.25">
      <c r="A6806" s="1" t="s">
        <v>6805</v>
      </c>
      <c r="B6806">
        <v>393.75</v>
      </c>
      <c r="C6806">
        <v>20.478950000000001</v>
      </c>
      <c r="D6806">
        <v>65</v>
      </c>
      <c r="E6806">
        <v>0</v>
      </c>
      <c r="F6806">
        <v>0</v>
      </c>
      <c r="G6806">
        <v>10</v>
      </c>
      <c r="H6806" t="s">
        <v>14265</v>
      </c>
      <c r="I6806">
        <v>526.6875</v>
      </c>
      <c r="J6806" s="3">
        <f t="shared" si="106"/>
        <v>43747.026335682873</v>
      </c>
    </row>
    <row r="6807" spans="1:10" x14ac:dyDescent="0.25">
      <c r="A6807" s="1" t="s">
        <v>6806</v>
      </c>
      <c r="B6807">
        <v>393.75</v>
      </c>
      <c r="C6807">
        <v>20.478950000000001</v>
      </c>
      <c r="D6807">
        <v>65</v>
      </c>
      <c r="E6807">
        <v>0</v>
      </c>
      <c r="F6807">
        <v>0</v>
      </c>
      <c r="G6807">
        <v>6</v>
      </c>
      <c r="H6807" t="s">
        <v>14266</v>
      </c>
      <c r="I6807">
        <v>526.5</v>
      </c>
      <c r="J6807" s="3">
        <f t="shared" si="106"/>
        <v>43747.02641914352</v>
      </c>
    </row>
    <row r="6808" spans="1:10" x14ac:dyDescent="0.25">
      <c r="A6808" s="1" t="s">
        <v>6807</v>
      </c>
      <c r="B6808">
        <v>393.75</v>
      </c>
      <c r="C6808">
        <v>20.478950000000001</v>
      </c>
      <c r="D6808">
        <v>64</v>
      </c>
      <c r="E6808">
        <v>0</v>
      </c>
      <c r="F6808">
        <v>0</v>
      </c>
      <c r="G6808">
        <v>4</v>
      </c>
      <c r="H6808" t="s">
        <v>14267</v>
      </c>
      <c r="I6808">
        <v>526.6875</v>
      </c>
      <c r="J6808" s="3">
        <f t="shared" si="106"/>
        <v>43747.026514641206</v>
      </c>
    </row>
    <row r="6809" spans="1:10" x14ac:dyDescent="0.25">
      <c r="A6809" s="1" t="s">
        <v>6808</v>
      </c>
      <c r="B6809">
        <v>393.75</v>
      </c>
      <c r="C6809">
        <v>20.478950000000001</v>
      </c>
      <c r="D6809">
        <v>67</v>
      </c>
      <c r="E6809">
        <v>0</v>
      </c>
      <c r="F6809">
        <v>0</v>
      </c>
      <c r="G6809">
        <v>6</v>
      </c>
      <c r="H6809" t="s">
        <v>14268</v>
      </c>
      <c r="I6809">
        <v>526.6875</v>
      </c>
      <c r="J6809" s="3">
        <f t="shared" si="106"/>
        <v>43747.026598159719</v>
      </c>
    </row>
    <row r="6810" spans="1:10" x14ac:dyDescent="0.25">
      <c r="A6810" s="1" t="s">
        <v>6809</v>
      </c>
      <c r="B6810">
        <v>393.75</v>
      </c>
      <c r="C6810">
        <v>20.478950000000001</v>
      </c>
      <c r="D6810">
        <v>67</v>
      </c>
      <c r="E6810">
        <v>0</v>
      </c>
      <c r="F6810">
        <v>0</v>
      </c>
      <c r="G6810">
        <v>11</v>
      </c>
      <c r="H6810" t="s">
        <v>14269</v>
      </c>
      <c r="I6810">
        <v>526.6875</v>
      </c>
      <c r="J6810" s="3">
        <f t="shared" si="106"/>
        <v>43747.026669606479</v>
      </c>
    </row>
    <row r="6811" spans="1:10" x14ac:dyDescent="0.25">
      <c r="A6811" s="1" t="s">
        <v>6810</v>
      </c>
      <c r="B6811">
        <v>393.75</v>
      </c>
      <c r="C6811">
        <v>20.478950000000001</v>
      </c>
      <c r="D6811">
        <v>67</v>
      </c>
      <c r="E6811">
        <v>0</v>
      </c>
      <c r="F6811">
        <v>0</v>
      </c>
      <c r="G6811">
        <v>2</v>
      </c>
      <c r="H6811" t="s">
        <v>14270</v>
      </c>
      <c r="I6811">
        <v>526.5</v>
      </c>
      <c r="J6811" s="3">
        <f t="shared" si="106"/>
        <v>43747.026752824073</v>
      </c>
    </row>
    <row r="6812" spans="1:10" x14ac:dyDescent="0.25">
      <c r="A6812" s="1" t="s">
        <v>6811</v>
      </c>
      <c r="B6812">
        <v>393.75</v>
      </c>
      <c r="C6812">
        <v>20.478950000000001</v>
      </c>
      <c r="D6812">
        <v>66</v>
      </c>
      <c r="E6812">
        <v>0</v>
      </c>
      <c r="F6812">
        <v>0</v>
      </c>
      <c r="G6812">
        <v>14</v>
      </c>
      <c r="H6812" t="s">
        <v>14271</v>
      </c>
      <c r="I6812">
        <v>526.5</v>
      </c>
      <c r="J6812" s="3">
        <f t="shared" si="106"/>
        <v>43747.026824699067</v>
      </c>
    </row>
    <row r="6813" spans="1:10" x14ac:dyDescent="0.25">
      <c r="A6813" s="1" t="s">
        <v>6812</v>
      </c>
      <c r="B6813">
        <v>393.75</v>
      </c>
      <c r="C6813">
        <v>20.478950000000001</v>
      </c>
      <c r="D6813">
        <v>64</v>
      </c>
      <c r="E6813">
        <v>0</v>
      </c>
      <c r="F6813">
        <v>0</v>
      </c>
      <c r="G6813">
        <v>11</v>
      </c>
      <c r="H6813" t="s">
        <v>14272</v>
      </c>
      <c r="I6813">
        <v>526.6875</v>
      </c>
      <c r="J6813" s="3">
        <f t="shared" si="106"/>
        <v>43747.026908356478</v>
      </c>
    </row>
    <row r="6814" spans="1:10" x14ac:dyDescent="0.25">
      <c r="A6814" s="1" t="s">
        <v>6813</v>
      </c>
      <c r="B6814">
        <v>393.75</v>
      </c>
      <c r="C6814">
        <v>20.531590000000001</v>
      </c>
      <c r="D6814">
        <v>65</v>
      </c>
      <c r="E6814">
        <v>0</v>
      </c>
      <c r="F6814">
        <v>0</v>
      </c>
      <c r="G6814">
        <v>1</v>
      </c>
      <c r="H6814" t="s">
        <v>14273</v>
      </c>
      <c r="I6814">
        <v>526.6875</v>
      </c>
      <c r="J6814" s="3">
        <f t="shared" si="106"/>
        <v>43747.026979791663</v>
      </c>
    </row>
    <row r="6815" spans="1:10" x14ac:dyDescent="0.25">
      <c r="A6815" s="1" t="s">
        <v>6814</v>
      </c>
      <c r="B6815">
        <v>393.75</v>
      </c>
      <c r="C6815">
        <v>20.531590000000001</v>
      </c>
      <c r="D6815">
        <v>65</v>
      </c>
      <c r="E6815">
        <v>0</v>
      </c>
      <c r="F6815">
        <v>0</v>
      </c>
      <c r="G6815">
        <v>13</v>
      </c>
      <c r="H6815" t="s">
        <v>14274</v>
      </c>
      <c r="I6815">
        <v>526.5</v>
      </c>
      <c r="J6815" s="3">
        <f t="shared" si="106"/>
        <v>43747.027051319441</v>
      </c>
    </row>
    <row r="6816" spans="1:10" x14ac:dyDescent="0.25">
      <c r="A6816" s="1" t="s">
        <v>6815</v>
      </c>
      <c r="B6816">
        <v>409.375</v>
      </c>
      <c r="C6816">
        <v>20.531590000000001</v>
      </c>
      <c r="D6816">
        <v>65</v>
      </c>
      <c r="E6816">
        <v>0</v>
      </c>
      <c r="F6816">
        <v>0</v>
      </c>
      <c r="G6816">
        <v>4</v>
      </c>
      <c r="H6816" t="s">
        <v>14275</v>
      </c>
      <c r="I6816">
        <v>531.75</v>
      </c>
      <c r="J6816" s="3">
        <f t="shared" si="106"/>
        <v>43747.027122824067</v>
      </c>
    </row>
    <row r="6817" spans="1:10" x14ac:dyDescent="0.25">
      <c r="A6817" s="1" t="s">
        <v>6816</v>
      </c>
      <c r="B6817">
        <v>393.75</v>
      </c>
      <c r="C6817">
        <v>20.478950000000001</v>
      </c>
      <c r="D6817">
        <v>64</v>
      </c>
      <c r="E6817">
        <v>0</v>
      </c>
      <c r="F6817">
        <v>0</v>
      </c>
      <c r="G6817">
        <v>2</v>
      </c>
      <c r="H6817" t="s">
        <v>14276</v>
      </c>
      <c r="I6817">
        <v>526.6875</v>
      </c>
      <c r="J6817" s="3">
        <f t="shared" si="106"/>
        <v>43747.027194351853</v>
      </c>
    </row>
    <row r="6818" spans="1:10" x14ac:dyDescent="0.25">
      <c r="A6818" s="1" t="s">
        <v>6817</v>
      </c>
      <c r="B6818">
        <v>393.75</v>
      </c>
      <c r="C6818">
        <v>20.531590000000001</v>
      </c>
      <c r="D6818">
        <v>66</v>
      </c>
      <c r="E6818">
        <v>0</v>
      </c>
      <c r="F6818">
        <v>0</v>
      </c>
      <c r="G6818">
        <v>9</v>
      </c>
      <c r="H6818" t="s">
        <v>14277</v>
      </c>
      <c r="I6818">
        <v>526.6875</v>
      </c>
      <c r="J6818" s="3">
        <f t="shared" si="106"/>
        <v>43747.027266006939</v>
      </c>
    </row>
    <row r="6819" spans="1:10" x14ac:dyDescent="0.25">
      <c r="A6819" s="1" t="s">
        <v>6818</v>
      </c>
      <c r="B6819">
        <v>393.75</v>
      </c>
      <c r="C6819">
        <v>20.478950000000001</v>
      </c>
      <c r="D6819">
        <v>66</v>
      </c>
      <c r="E6819">
        <v>0</v>
      </c>
      <c r="F6819">
        <v>0</v>
      </c>
      <c r="G6819">
        <v>12</v>
      </c>
      <c r="H6819" t="s">
        <v>14278</v>
      </c>
      <c r="I6819">
        <v>526.5</v>
      </c>
      <c r="J6819" s="3">
        <f t="shared" si="106"/>
        <v>43747.027337534724</v>
      </c>
    </row>
    <row r="6820" spans="1:10" x14ac:dyDescent="0.25">
      <c r="A6820" s="1" t="s">
        <v>6819</v>
      </c>
      <c r="B6820">
        <v>393.75</v>
      </c>
      <c r="C6820">
        <v>20.478950000000001</v>
      </c>
      <c r="D6820">
        <v>66</v>
      </c>
      <c r="E6820">
        <v>0</v>
      </c>
      <c r="F6820">
        <v>0</v>
      </c>
      <c r="G6820">
        <v>8</v>
      </c>
      <c r="H6820" t="s">
        <v>14279</v>
      </c>
      <c r="I6820">
        <v>526.6875</v>
      </c>
      <c r="J6820" s="3">
        <f t="shared" si="106"/>
        <v>43747.027409305556</v>
      </c>
    </row>
    <row r="6821" spans="1:10" x14ac:dyDescent="0.25">
      <c r="A6821" s="1" t="s">
        <v>6820</v>
      </c>
      <c r="B6821">
        <v>393.75</v>
      </c>
      <c r="C6821">
        <v>20.531590000000001</v>
      </c>
      <c r="D6821">
        <v>68</v>
      </c>
      <c r="E6821">
        <v>0</v>
      </c>
      <c r="F6821">
        <v>0</v>
      </c>
      <c r="G6821">
        <v>9</v>
      </c>
      <c r="H6821" t="s">
        <v>14280</v>
      </c>
      <c r="I6821">
        <v>526.5</v>
      </c>
      <c r="J6821" s="3">
        <f t="shared" si="106"/>
        <v>43747.027480706012</v>
      </c>
    </row>
    <row r="6822" spans="1:10" x14ac:dyDescent="0.25">
      <c r="A6822" s="1" t="s">
        <v>6821</v>
      </c>
      <c r="B6822">
        <v>393.75</v>
      </c>
      <c r="C6822">
        <v>20.478950000000001</v>
      </c>
      <c r="D6822">
        <v>68</v>
      </c>
      <c r="E6822">
        <v>0</v>
      </c>
      <c r="F6822">
        <v>0</v>
      </c>
      <c r="G6822">
        <v>6</v>
      </c>
      <c r="H6822" t="s">
        <v>14281</v>
      </c>
      <c r="I6822">
        <v>526.6875</v>
      </c>
      <c r="J6822" s="3">
        <f t="shared" si="106"/>
        <v>43747.027552222215</v>
      </c>
    </row>
    <row r="6823" spans="1:10" x14ac:dyDescent="0.25">
      <c r="A6823" s="1" t="s">
        <v>6822</v>
      </c>
      <c r="B6823">
        <v>393.75</v>
      </c>
      <c r="C6823">
        <v>20.478950000000001</v>
      </c>
      <c r="D6823">
        <v>65</v>
      </c>
      <c r="E6823">
        <v>0</v>
      </c>
      <c r="F6823">
        <v>0</v>
      </c>
      <c r="G6823">
        <v>10</v>
      </c>
      <c r="H6823" t="s">
        <v>14282</v>
      </c>
      <c r="I6823">
        <v>526.6875</v>
      </c>
      <c r="J6823" s="3">
        <f t="shared" si="106"/>
        <v>43747.027647615738</v>
      </c>
    </row>
    <row r="6824" spans="1:10" x14ac:dyDescent="0.25">
      <c r="A6824" s="1" t="s">
        <v>6823</v>
      </c>
      <c r="B6824">
        <v>393.75</v>
      </c>
      <c r="C6824">
        <v>20.478950000000001</v>
      </c>
      <c r="D6824">
        <v>65</v>
      </c>
      <c r="E6824">
        <v>0</v>
      </c>
      <c r="F6824">
        <v>0</v>
      </c>
      <c r="G6824">
        <v>7</v>
      </c>
      <c r="H6824" t="s">
        <v>14283</v>
      </c>
      <c r="I6824">
        <v>526.6875</v>
      </c>
      <c r="J6824" s="3">
        <f t="shared" si="106"/>
        <v>43747.027718900463</v>
      </c>
    </row>
    <row r="6825" spans="1:10" x14ac:dyDescent="0.25">
      <c r="A6825" s="1" t="s">
        <v>6824</v>
      </c>
      <c r="B6825">
        <v>393.75</v>
      </c>
      <c r="C6825">
        <v>20.478950000000001</v>
      </c>
      <c r="D6825">
        <v>66</v>
      </c>
      <c r="E6825">
        <v>0</v>
      </c>
      <c r="F6825">
        <v>0</v>
      </c>
      <c r="G6825">
        <v>6</v>
      </c>
      <c r="H6825" t="s">
        <v>14284</v>
      </c>
      <c r="I6825">
        <v>526.6875</v>
      </c>
      <c r="J6825" s="3">
        <f t="shared" si="106"/>
        <v>43747.027790775457</v>
      </c>
    </row>
    <row r="6826" spans="1:10" x14ac:dyDescent="0.25">
      <c r="A6826" s="1" t="s">
        <v>6825</v>
      </c>
      <c r="B6826">
        <v>393.75</v>
      </c>
      <c r="C6826">
        <v>20.478950000000001</v>
      </c>
      <c r="D6826">
        <v>66</v>
      </c>
      <c r="E6826">
        <v>0</v>
      </c>
      <c r="F6826">
        <v>0</v>
      </c>
      <c r="G6826">
        <v>11</v>
      </c>
      <c r="H6826" t="s">
        <v>14285</v>
      </c>
      <c r="I6826">
        <v>526.6875</v>
      </c>
      <c r="J6826" s="3">
        <f t="shared" si="106"/>
        <v>43747.027862326388</v>
      </c>
    </row>
    <row r="6827" spans="1:10" x14ac:dyDescent="0.25">
      <c r="A6827" s="1" t="s">
        <v>6826</v>
      </c>
      <c r="B6827">
        <v>393.75</v>
      </c>
      <c r="C6827">
        <v>20.478950000000001</v>
      </c>
      <c r="D6827">
        <v>66</v>
      </c>
      <c r="E6827">
        <v>0</v>
      </c>
      <c r="F6827">
        <v>0</v>
      </c>
      <c r="G6827">
        <v>6</v>
      </c>
      <c r="H6827" t="s">
        <v>14286</v>
      </c>
      <c r="I6827">
        <v>526.6875</v>
      </c>
      <c r="J6827" s="3">
        <f t="shared" si="106"/>
        <v>43747.027933935184</v>
      </c>
    </row>
    <row r="6828" spans="1:10" x14ac:dyDescent="0.25">
      <c r="A6828" s="1" t="s">
        <v>6827</v>
      </c>
      <c r="B6828">
        <v>393.75</v>
      </c>
      <c r="C6828">
        <v>20.478950000000001</v>
      </c>
      <c r="D6828">
        <v>67</v>
      </c>
      <c r="E6828">
        <v>0</v>
      </c>
      <c r="F6828">
        <v>0</v>
      </c>
      <c r="G6828">
        <v>0</v>
      </c>
      <c r="H6828" t="s">
        <v>14287</v>
      </c>
      <c r="I6828">
        <v>526.6875</v>
      </c>
      <c r="J6828" s="3">
        <f t="shared" si="106"/>
        <v>43747.028005462962</v>
      </c>
    </row>
    <row r="6829" spans="1:10" x14ac:dyDescent="0.25">
      <c r="A6829" s="1" t="s">
        <v>6828</v>
      </c>
      <c r="B6829">
        <v>393.75</v>
      </c>
      <c r="C6829">
        <v>20.478950000000001</v>
      </c>
      <c r="D6829">
        <v>67</v>
      </c>
      <c r="E6829">
        <v>0</v>
      </c>
      <c r="F6829">
        <v>0</v>
      </c>
      <c r="G6829">
        <v>1</v>
      </c>
      <c r="H6829" t="s">
        <v>14288</v>
      </c>
      <c r="I6829">
        <v>526.6875</v>
      </c>
      <c r="J6829" s="3">
        <f t="shared" si="106"/>
        <v>43747.028077002316</v>
      </c>
    </row>
    <row r="6830" spans="1:10" x14ac:dyDescent="0.25">
      <c r="A6830" s="1" t="s">
        <v>6829</v>
      </c>
      <c r="B6830">
        <v>393.75</v>
      </c>
      <c r="C6830">
        <v>20.478950000000001</v>
      </c>
      <c r="D6830">
        <v>66</v>
      </c>
      <c r="E6830">
        <v>0</v>
      </c>
      <c r="F6830">
        <v>0</v>
      </c>
      <c r="G6830">
        <v>4</v>
      </c>
      <c r="H6830" t="s">
        <v>14289</v>
      </c>
      <c r="I6830">
        <v>526.5</v>
      </c>
      <c r="J6830" s="3">
        <f t="shared" si="106"/>
        <v>43747.028172650462</v>
      </c>
    </row>
    <row r="6831" spans="1:10" x14ac:dyDescent="0.25">
      <c r="A6831" s="1" t="s">
        <v>6830</v>
      </c>
      <c r="B6831">
        <v>393.75</v>
      </c>
      <c r="C6831">
        <v>20.531590000000001</v>
      </c>
      <c r="D6831">
        <v>65</v>
      </c>
      <c r="E6831">
        <v>0</v>
      </c>
      <c r="F6831">
        <v>0</v>
      </c>
      <c r="G6831">
        <v>2</v>
      </c>
      <c r="H6831" t="s">
        <v>14290</v>
      </c>
      <c r="I6831">
        <v>526.6875</v>
      </c>
      <c r="J6831" s="3">
        <f t="shared" si="106"/>
        <v>43747.028255983794</v>
      </c>
    </row>
    <row r="6832" spans="1:10" x14ac:dyDescent="0.25">
      <c r="A6832" s="1" t="s">
        <v>6831</v>
      </c>
      <c r="B6832">
        <v>393.75</v>
      </c>
      <c r="C6832">
        <v>20.478950000000001</v>
      </c>
      <c r="D6832">
        <v>65</v>
      </c>
      <c r="E6832">
        <v>0</v>
      </c>
      <c r="F6832">
        <v>0</v>
      </c>
      <c r="G6832">
        <v>6</v>
      </c>
      <c r="H6832" t="s">
        <v>14291</v>
      </c>
      <c r="I6832">
        <v>526.5</v>
      </c>
      <c r="J6832" s="3">
        <f t="shared" si="106"/>
        <v>43747.028327175918</v>
      </c>
    </row>
    <row r="6833" spans="1:10" x14ac:dyDescent="0.25">
      <c r="A6833" s="1" t="s">
        <v>6832</v>
      </c>
      <c r="B6833">
        <v>393.75</v>
      </c>
      <c r="C6833">
        <v>20.478950000000001</v>
      </c>
      <c r="D6833">
        <v>65</v>
      </c>
      <c r="E6833">
        <v>0</v>
      </c>
      <c r="F6833">
        <v>0</v>
      </c>
      <c r="G6833">
        <v>7</v>
      </c>
      <c r="H6833" t="s">
        <v>14292</v>
      </c>
      <c r="I6833">
        <v>526.6875</v>
      </c>
      <c r="J6833" s="3">
        <f t="shared" si="106"/>
        <v>43747.028399039351</v>
      </c>
    </row>
    <row r="6834" spans="1:10" x14ac:dyDescent="0.25">
      <c r="A6834" s="1" t="s">
        <v>6833</v>
      </c>
      <c r="B6834">
        <v>393.75</v>
      </c>
      <c r="C6834">
        <v>20.478950000000001</v>
      </c>
      <c r="D6834">
        <v>65</v>
      </c>
      <c r="E6834">
        <v>0</v>
      </c>
      <c r="F6834">
        <v>0</v>
      </c>
      <c r="G6834">
        <v>2</v>
      </c>
      <c r="H6834" t="s">
        <v>14293</v>
      </c>
      <c r="I6834">
        <v>526.6875</v>
      </c>
      <c r="J6834" s="3">
        <f t="shared" si="106"/>
        <v>43747.028482499998</v>
      </c>
    </row>
    <row r="6835" spans="1:10" x14ac:dyDescent="0.25">
      <c r="A6835" s="1" t="s">
        <v>6834</v>
      </c>
      <c r="B6835">
        <v>393.75</v>
      </c>
      <c r="C6835">
        <v>20.531590000000001</v>
      </c>
      <c r="D6835">
        <v>66</v>
      </c>
      <c r="E6835">
        <v>0</v>
      </c>
      <c r="F6835">
        <v>0</v>
      </c>
      <c r="G6835">
        <v>3</v>
      </c>
      <c r="H6835" t="s">
        <v>14294</v>
      </c>
      <c r="I6835">
        <v>526.6875</v>
      </c>
      <c r="J6835" s="3">
        <f t="shared" si="106"/>
        <v>43747.028554143515</v>
      </c>
    </row>
    <row r="6836" spans="1:10" x14ac:dyDescent="0.25">
      <c r="A6836" s="1" t="s">
        <v>6835</v>
      </c>
      <c r="B6836">
        <v>393.75</v>
      </c>
      <c r="C6836">
        <v>20.478950000000001</v>
      </c>
      <c r="D6836">
        <v>65</v>
      </c>
      <c r="E6836">
        <v>0</v>
      </c>
      <c r="F6836">
        <v>0</v>
      </c>
      <c r="G6836">
        <v>1</v>
      </c>
      <c r="H6836" t="s">
        <v>14295</v>
      </c>
      <c r="I6836">
        <v>526.6875</v>
      </c>
      <c r="J6836" s="3">
        <f t="shared" si="106"/>
        <v>43747.028637581017</v>
      </c>
    </row>
    <row r="6837" spans="1:10" x14ac:dyDescent="0.25">
      <c r="A6837" s="1" t="s">
        <v>6836</v>
      </c>
      <c r="B6837">
        <v>393.75</v>
      </c>
      <c r="C6837">
        <v>20.478950000000001</v>
      </c>
      <c r="D6837">
        <v>65</v>
      </c>
      <c r="E6837">
        <v>0</v>
      </c>
      <c r="F6837">
        <v>0</v>
      </c>
      <c r="G6837">
        <v>3</v>
      </c>
      <c r="H6837" t="s">
        <v>14296</v>
      </c>
      <c r="I6837">
        <v>526.6875</v>
      </c>
      <c r="J6837" s="3">
        <f t="shared" si="106"/>
        <v>43747.028709120372</v>
      </c>
    </row>
    <row r="6838" spans="1:10" x14ac:dyDescent="0.25">
      <c r="A6838" s="1" t="s">
        <v>6837</v>
      </c>
      <c r="B6838">
        <v>393.75</v>
      </c>
      <c r="C6838">
        <v>20.478950000000001</v>
      </c>
      <c r="D6838">
        <v>65</v>
      </c>
      <c r="E6838">
        <v>0</v>
      </c>
      <c r="F6838">
        <v>0</v>
      </c>
      <c r="G6838">
        <v>0</v>
      </c>
      <c r="H6838" t="s">
        <v>14297</v>
      </c>
      <c r="I6838">
        <v>526.6875</v>
      </c>
      <c r="J6838" s="3">
        <f t="shared" si="106"/>
        <v>43747.028780775458</v>
      </c>
    </row>
    <row r="6839" spans="1:10" x14ac:dyDescent="0.25">
      <c r="A6839" s="1" t="s">
        <v>6838</v>
      </c>
      <c r="B6839">
        <v>393.75</v>
      </c>
      <c r="C6839">
        <v>20.478950000000001</v>
      </c>
      <c r="D6839">
        <v>64</v>
      </c>
      <c r="E6839">
        <v>0</v>
      </c>
      <c r="F6839">
        <v>0</v>
      </c>
      <c r="G6839">
        <v>2</v>
      </c>
      <c r="H6839" t="s">
        <v>14298</v>
      </c>
      <c r="I6839">
        <v>526.6875</v>
      </c>
      <c r="J6839" s="3">
        <f t="shared" si="106"/>
        <v>43747.028863969907</v>
      </c>
    </row>
    <row r="6840" spans="1:10" x14ac:dyDescent="0.25">
      <c r="A6840" s="1" t="s">
        <v>6839</v>
      </c>
      <c r="B6840">
        <v>393.75</v>
      </c>
      <c r="C6840">
        <v>20.478950000000001</v>
      </c>
      <c r="D6840">
        <v>65</v>
      </c>
      <c r="E6840">
        <v>0</v>
      </c>
      <c r="F6840">
        <v>0</v>
      </c>
      <c r="G6840">
        <v>6</v>
      </c>
      <c r="H6840" t="s">
        <v>14299</v>
      </c>
      <c r="I6840">
        <v>526.6875</v>
      </c>
      <c r="J6840" s="3">
        <f t="shared" si="106"/>
        <v>43747.028935740738</v>
      </c>
    </row>
    <row r="6841" spans="1:10" x14ac:dyDescent="0.25">
      <c r="A6841" s="1" t="s">
        <v>6840</v>
      </c>
      <c r="B6841">
        <v>393.75</v>
      </c>
      <c r="C6841">
        <v>20.478950000000001</v>
      </c>
      <c r="D6841">
        <v>63</v>
      </c>
      <c r="E6841">
        <v>0</v>
      </c>
      <c r="F6841">
        <v>0</v>
      </c>
      <c r="G6841">
        <v>2</v>
      </c>
      <c r="H6841" t="s">
        <v>14300</v>
      </c>
      <c r="I6841">
        <v>526.6875</v>
      </c>
      <c r="J6841" s="3">
        <f t="shared" si="106"/>
        <v>43747.029019178233</v>
      </c>
    </row>
    <row r="6842" spans="1:10" x14ac:dyDescent="0.25">
      <c r="A6842" s="1" t="s">
        <v>6841</v>
      </c>
      <c r="B6842">
        <v>393.75</v>
      </c>
      <c r="C6842">
        <v>20.531590000000001</v>
      </c>
      <c r="D6842">
        <v>64</v>
      </c>
      <c r="E6842">
        <v>0</v>
      </c>
      <c r="F6842">
        <v>0</v>
      </c>
      <c r="G6842">
        <v>11</v>
      </c>
      <c r="H6842" t="s">
        <v>14301</v>
      </c>
      <c r="I6842">
        <v>526.5</v>
      </c>
      <c r="J6842" s="3">
        <f t="shared" si="106"/>
        <v>43747.029090833334</v>
      </c>
    </row>
    <row r="6843" spans="1:10" x14ac:dyDescent="0.25">
      <c r="A6843" s="1" t="s">
        <v>6842</v>
      </c>
      <c r="B6843">
        <v>412.5</v>
      </c>
      <c r="C6843">
        <v>20.478950000000001</v>
      </c>
      <c r="D6843">
        <v>64</v>
      </c>
      <c r="E6843">
        <v>0</v>
      </c>
      <c r="F6843">
        <v>0</v>
      </c>
      <c r="G6843">
        <v>4</v>
      </c>
      <c r="H6843" t="s">
        <v>14302</v>
      </c>
      <c r="I6843">
        <v>532.3125</v>
      </c>
      <c r="J6843" s="3">
        <f t="shared" si="106"/>
        <v>43747.029162824074</v>
      </c>
    </row>
    <row r="6844" spans="1:10" x14ac:dyDescent="0.25">
      <c r="A6844" s="1" t="s">
        <v>6843</v>
      </c>
      <c r="B6844">
        <v>393.75</v>
      </c>
      <c r="C6844">
        <v>20.531590000000001</v>
      </c>
      <c r="D6844">
        <v>64</v>
      </c>
      <c r="E6844">
        <v>0</v>
      </c>
      <c r="F6844">
        <v>0</v>
      </c>
      <c r="G6844">
        <v>0</v>
      </c>
      <c r="H6844" t="s">
        <v>14303</v>
      </c>
      <c r="I6844">
        <v>526.6875</v>
      </c>
      <c r="J6844" s="3">
        <f t="shared" si="106"/>
        <v>43747.02923378472</v>
      </c>
    </row>
    <row r="6845" spans="1:10" x14ac:dyDescent="0.25">
      <c r="A6845" s="1" t="s">
        <v>6844</v>
      </c>
      <c r="B6845">
        <v>393.75</v>
      </c>
      <c r="C6845">
        <v>20.478950000000001</v>
      </c>
      <c r="D6845">
        <v>65</v>
      </c>
      <c r="E6845">
        <v>0</v>
      </c>
      <c r="F6845">
        <v>0</v>
      </c>
      <c r="G6845">
        <v>0</v>
      </c>
      <c r="H6845" t="s">
        <v>14304</v>
      </c>
      <c r="I6845">
        <v>526.6875</v>
      </c>
      <c r="J6845" s="3">
        <f t="shared" si="106"/>
        <v>43747.02930563657</v>
      </c>
    </row>
    <row r="6846" spans="1:10" x14ac:dyDescent="0.25">
      <c r="A6846" s="1" t="s">
        <v>6845</v>
      </c>
      <c r="B6846">
        <v>421.875</v>
      </c>
      <c r="C6846">
        <v>20.478950000000001</v>
      </c>
      <c r="D6846">
        <v>66</v>
      </c>
      <c r="E6846">
        <v>0</v>
      </c>
      <c r="F6846">
        <v>0</v>
      </c>
      <c r="G6846">
        <v>8</v>
      </c>
      <c r="H6846" t="s">
        <v>14305</v>
      </c>
      <c r="I6846">
        <v>535.875</v>
      </c>
      <c r="J6846" s="3">
        <f t="shared" si="106"/>
        <v>43747.029401006941</v>
      </c>
    </row>
    <row r="6847" spans="1:10" x14ac:dyDescent="0.25">
      <c r="A6847" s="1" t="s">
        <v>6846</v>
      </c>
      <c r="B6847">
        <v>393.75</v>
      </c>
      <c r="C6847">
        <v>20.531590000000001</v>
      </c>
      <c r="D6847">
        <v>66</v>
      </c>
      <c r="E6847">
        <v>0</v>
      </c>
      <c r="F6847">
        <v>0</v>
      </c>
      <c r="G6847">
        <v>17</v>
      </c>
      <c r="H6847" t="s">
        <v>14306</v>
      </c>
      <c r="I6847">
        <v>526.6875</v>
      </c>
      <c r="J6847" s="3">
        <f t="shared" si="106"/>
        <v>43747.029472418981</v>
      </c>
    </row>
    <row r="6848" spans="1:10" x14ac:dyDescent="0.25">
      <c r="A6848" s="1" t="s">
        <v>6847</v>
      </c>
      <c r="B6848">
        <v>393.75</v>
      </c>
      <c r="C6848">
        <v>20.478950000000001</v>
      </c>
      <c r="D6848">
        <v>66</v>
      </c>
      <c r="E6848">
        <v>0</v>
      </c>
      <c r="F6848">
        <v>0</v>
      </c>
      <c r="G6848">
        <v>11</v>
      </c>
      <c r="H6848" t="s">
        <v>14307</v>
      </c>
      <c r="I6848">
        <v>526.6875</v>
      </c>
      <c r="J6848" s="3">
        <f t="shared" si="106"/>
        <v>43747.02955598379</v>
      </c>
    </row>
    <row r="6849" spans="1:10" x14ac:dyDescent="0.25">
      <c r="A6849" s="1" t="s">
        <v>6848</v>
      </c>
      <c r="B6849">
        <v>412.5</v>
      </c>
      <c r="C6849">
        <v>20.531590000000001</v>
      </c>
      <c r="D6849">
        <v>66</v>
      </c>
      <c r="E6849">
        <v>0</v>
      </c>
      <c r="F6849">
        <v>0</v>
      </c>
      <c r="G6849">
        <v>7</v>
      </c>
      <c r="H6849" t="s">
        <v>14308</v>
      </c>
      <c r="I6849">
        <v>532.3125</v>
      </c>
      <c r="J6849" s="3">
        <f t="shared" si="106"/>
        <v>43747.029639432869</v>
      </c>
    </row>
    <row r="6850" spans="1:10" x14ac:dyDescent="0.25">
      <c r="A6850" s="1" t="s">
        <v>6849</v>
      </c>
      <c r="B6850">
        <v>393.75</v>
      </c>
      <c r="C6850">
        <v>20.584240000000001</v>
      </c>
      <c r="D6850">
        <v>65</v>
      </c>
      <c r="E6850">
        <v>0</v>
      </c>
      <c r="F6850">
        <v>0</v>
      </c>
      <c r="G6850">
        <v>3</v>
      </c>
      <c r="H6850" t="s">
        <v>14309</v>
      </c>
      <c r="I6850">
        <v>526.5</v>
      </c>
      <c r="J6850" s="3">
        <f t="shared" si="106"/>
        <v>43747.029722905085</v>
      </c>
    </row>
    <row r="6851" spans="1:10" x14ac:dyDescent="0.25">
      <c r="A6851" s="1" t="s">
        <v>6850</v>
      </c>
      <c r="B6851">
        <v>393.75</v>
      </c>
      <c r="C6851">
        <v>20.478950000000001</v>
      </c>
      <c r="D6851">
        <v>65</v>
      </c>
      <c r="E6851">
        <v>0</v>
      </c>
      <c r="F6851">
        <v>0</v>
      </c>
      <c r="G6851">
        <v>2</v>
      </c>
      <c r="H6851" t="s">
        <v>14310</v>
      </c>
      <c r="I6851">
        <v>526.6875</v>
      </c>
      <c r="J6851" s="3">
        <f t="shared" ref="J6851:J6914" si="107">(H6851/86400000)+25569+(7/24)</f>
        <v>43747.029794421294</v>
      </c>
    </row>
    <row r="6852" spans="1:10" x14ac:dyDescent="0.25">
      <c r="A6852" s="1" t="s">
        <v>6851</v>
      </c>
      <c r="B6852">
        <v>393.75</v>
      </c>
      <c r="C6852">
        <v>20.531590000000001</v>
      </c>
      <c r="D6852">
        <v>65</v>
      </c>
      <c r="E6852">
        <v>0</v>
      </c>
      <c r="F6852">
        <v>0</v>
      </c>
      <c r="G6852">
        <v>0</v>
      </c>
      <c r="H6852" t="s">
        <v>14311</v>
      </c>
      <c r="I6852">
        <v>526.6875</v>
      </c>
      <c r="J6852" s="3">
        <f t="shared" si="107"/>
        <v>43747.029865937497</v>
      </c>
    </row>
    <row r="6853" spans="1:10" x14ac:dyDescent="0.25">
      <c r="A6853" s="1" t="s">
        <v>6852</v>
      </c>
      <c r="B6853">
        <v>393.75</v>
      </c>
      <c r="C6853">
        <v>20.478950000000001</v>
      </c>
      <c r="D6853">
        <v>63</v>
      </c>
      <c r="E6853">
        <v>0</v>
      </c>
      <c r="F6853">
        <v>0</v>
      </c>
      <c r="G6853">
        <v>6</v>
      </c>
      <c r="H6853" t="s">
        <v>14312</v>
      </c>
      <c r="I6853">
        <v>526.6875</v>
      </c>
      <c r="J6853" s="3">
        <f t="shared" si="107"/>
        <v>43747.029949166659</v>
      </c>
    </row>
    <row r="6854" spans="1:10" x14ac:dyDescent="0.25">
      <c r="A6854" s="1" t="s">
        <v>6853</v>
      </c>
      <c r="B6854">
        <v>393.75</v>
      </c>
      <c r="C6854">
        <v>20.531590000000001</v>
      </c>
      <c r="D6854">
        <v>64</v>
      </c>
      <c r="E6854">
        <v>0</v>
      </c>
      <c r="F6854">
        <v>0</v>
      </c>
      <c r="G6854">
        <v>9</v>
      </c>
      <c r="H6854" t="s">
        <v>14313</v>
      </c>
      <c r="I6854">
        <v>526.6875</v>
      </c>
      <c r="J6854" s="3">
        <f t="shared" si="107"/>
        <v>43747.030021041668</v>
      </c>
    </row>
    <row r="6855" spans="1:10" x14ac:dyDescent="0.25">
      <c r="A6855" s="1" t="s">
        <v>6854</v>
      </c>
      <c r="B6855">
        <v>412.5</v>
      </c>
      <c r="C6855">
        <v>20.531590000000001</v>
      </c>
      <c r="D6855">
        <v>65</v>
      </c>
      <c r="E6855">
        <v>0</v>
      </c>
      <c r="F6855">
        <v>0</v>
      </c>
      <c r="G6855">
        <v>16</v>
      </c>
      <c r="H6855" t="s">
        <v>14314</v>
      </c>
      <c r="I6855">
        <v>532.125</v>
      </c>
      <c r="J6855" s="3">
        <f t="shared" si="107"/>
        <v>43747.030104722224</v>
      </c>
    </row>
    <row r="6856" spans="1:10" x14ac:dyDescent="0.25">
      <c r="A6856" s="1" t="s">
        <v>6855</v>
      </c>
      <c r="B6856">
        <v>393.75</v>
      </c>
      <c r="C6856">
        <v>20.478950000000001</v>
      </c>
      <c r="D6856">
        <v>66</v>
      </c>
      <c r="E6856">
        <v>0</v>
      </c>
      <c r="F6856">
        <v>0</v>
      </c>
      <c r="G6856">
        <v>5</v>
      </c>
      <c r="H6856" t="s">
        <v>14315</v>
      </c>
      <c r="I6856">
        <v>526.5</v>
      </c>
      <c r="J6856" s="3">
        <f t="shared" si="107"/>
        <v>43747.030179178233</v>
      </c>
    </row>
    <row r="6857" spans="1:10" x14ac:dyDescent="0.25">
      <c r="A6857" s="1" t="s">
        <v>6856</v>
      </c>
      <c r="B6857">
        <v>393.75</v>
      </c>
      <c r="C6857">
        <v>20.531590000000001</v>
      </c>
      <c r="D6857">
        <v>66</v>
      </c>
      <c r="E6857">
        <v>0</v>
      </c>
      <c r="F6857">
        <v>0</v>
      </c>
      <c r="G6857">
        <v>11</v>
      </c>
      <c r="H6857" t="s">
        <v>14316</v>
      </c>
      <c r="I6857">
        <v>526.6875</v>
      </c>
      <c r="J6857" s="3">
        <f t="shared" si="107"/>
        <v>43747.030259571759</v>
      </c>
    </row>
    <row r="6858" spans="1:10" x14ac:dyDescent="0.25">
      <c r="A6858" s="1" t="s">
        <v>6857</v>
      </c>
      <c r="B6858">
        <v>393.75</v>
      </c>
      <c r="C6858">
        <v>20.478950000000001</v>
      </c>
      <c r="D6858">
        <v>65</v>
      </c>
      <c r="E6858">
        <v>0</v>
      </c>
      <c r="F6858">
        <v>0</v>
      </c>
      <c r="G6858">
        <v>14</v>
      </c>
      <c r="H6858" t="s">
        <v>14317</v>
      </c>
      <c r="I6858">
        <v>526.6875</v>
      </c>
      <c r="J6858" s="3">
        <f t="shared" si="107"/>
        <v>43747.030331331021</v>
      </c>
    </row>
    <row r="6859" spans="1:10" x14ac:dyDescent="0.25">
      <c r="A6859" s="1" t="s">
        <v>6858</v>
      </c>
      <c r="B6859">
        <v>393.75</v>
      </c>
      <c r="C6859">
        <v>20.531590000000001</v>
      </c>
      <c r="D6859">
        <v>65</v>
      </c>
      <c r="E6859">
        <v>0</v>
      </c>
      <c r="F6859">
        <v>0</v>
      </c>
      <c r="G6859">
        <v>13</v>
      </c>
      <c r="H6859" t="s">
        <v>14318</v>
      </c>
      <c r="I6859">
        <v>526.6875</v>
      </c>
      <c r="J6859" s="3">
        <f t="shared" si="107"/>
        <v>43747.030402638884</v>
      </c>
    </row>
    <row r="6860" spans="1:10" x14ac:dyDescent="0.25">
      <c r="A6860" s="1" t="s">
        <v>6859</v>
      </c>
      <c r="B6860">
        <v>393.75</v>
      </c>
      <c r="C6860">
        <v>20.478950000000001</v>
      </c>
      <c r="D6860">
        <v>66</v>
      </c>
      <c r="E6860">
        <v>0</v>
      </c>
      <c r="F6860">
        <v>0</v>
      </c>
      <c r="G6860">
        <v>11</v>
      </c>
      <c r="H6860" t="s">
        <v>14319</v>
      </c>
      <c r="I6860">
        <v>526.6875</v>
      </c>
      <c r="J6860" s="3">
        <f t="shared" si="107"/>
        <v>43747.030486192125</v>
      </c>
    </row>
    <row r="6861" spans="1:10" x14ac:dyDescent="0.25">
      <c r="A6861" s="1" t="s">
        <v>6860</v>
      </c>
      <c r="B6861">
        <v>412.5</v>
      </c>
      <c r="C6861">
        <v>20.478950000000001</v>
      </c>
      <c r="D6861">
        <v>65</v>
      </c>
      <c r="E6861">
        <v>0</v>
      </c>
      <c r="F6861">
        <v>0</v>
      </c>
      <c r="G6861">
        <v>17</v>
      </c>
      <c r="H6861" t="s">
        <v>14320</v>
      </c>
      <c r="I6861">
        <v>532.6875</v>
      </c>
      <c r="J6861" s="3">
        <f t="shared" si="107"/>
        <v>43747.030557719903</v>
      </c>
    </row>
    <row r="6862" spans="1:10" x14ac:dyDescent="0.25">
      <c r="A6862" s="1" t="s">
        <v>6861</v>
      </c>
      <c r="B6862">
        <v>393.75</v>
      </c>
      <c r="C6862">
        <v>20.478950000000001</v>
      </c>
      <c r="D6862">
        <v>65</v>
      </c>
      <c r="E6862">
        <v>0</v>
      </c>
      <c r="F6862">
        <v>0</v>
      </c>
      <c r="G6862">
        <v>6</v>
      </c>
      <c r="H6862" t="s">
        <v>14321</v>
      </c>
      <c r="I6862">
        <v>526.6875</v>
      </c>
      <c r="J6862" s="3">
        <f t="shared" si="107"/>
        <v>43747.030641319441</v>
      </c>
    </row>
    <row r="6863" spans="1:10" x14ac:dyDescent="0.25">
      <c r="A6863" s="1" t="s">
        <v>6862</v>
      </c>
      <c r="B6863">
        <v>393.75</v>
      </c>
      <c r="C6863">
        <v>20.531590000000001</v>
      </c>
      <c r="D6863">
        <v>67</v>
      </c>
      <c r="E6863">
        <v>0</v>
      </c>
      <c r="F6863">
        <v>0</v>
      </c>
      <c r="G6863">
        <v>7</v>
      </c>
      <c r="H6863" t="s">
        <v>14322</v>
      </c>
      <c r="I6863">
        <v>526.6875</v>
      </c>
      <c r="J6863" s="3">
        <f t="shared" si="107"/>
        <v>43747.030727129626</v>
      </c>
    </row>
    <row r="6864" spans="1:10" x14ac:dyDescent="0.25">
      <c r="A6864" s="1" t="s">
        <v>6863</v>
      </c>
      <c r="B6864">
        <v>393.75</v>
      </c>
      <c r="C6864">
        <v>20.531590000000001</v>
      </c>
      <c r="D6864">
        <v>67</v>
      </c>
      <c r="E6864">
        <v>0</v>
      </c>
      <c r="F6864">
        <v>0</v>
      </c>
      <c r="G6864">
        <v>0</v>
      </c>
      <c r="H6864" t="s">
        <v>14323</v>
      </c>
      <c r="I6864">
        <v>526.6875</v>
      </c>
      <c r="J6864" s="3">
        <f t="shared" si="107"/>
        <v>43747.03080836805</v>
      </c>
    </row>
    <row r="6865" spans="1:10" x14ac:dyDescent="0.25">
      <c r="A6865" s="1" t="s">
        <v>6864</v>
      </c>
      <c r="B6865">
        <v>393.75</v>
      </c>
      <c r="C6865">
        <v>20.531590000000001</v>
      </c>
      <c r="D6865">
        <v>65</v>
      </c>
      <c r="E6865">
        <v>0</v>
      </c>
      <c r="F6865">
        <v>0</v>
      </c>
      <c r="G6865">
        <v>13</v>
      </c>
      <c r="H6865" t="s">
        <v>14324</v>
      </c>
      <c r="I6865">
        <v>526.6875</v>
      </c>
      <c r="J6865" s="3">
        <f t="shared" si="107"/>
        <v>43747.030879664351</v>
      </c>
    </row>
    <row r="6866" spans="1:10" x14ac:dyDescent="0.25">
      <c r="A6866" s="1" t="s">
        <v>6865</v>
      </c>
      <c r="B6866">
        <v>393.75</v>
      </c>
      <c r="C6866">
        <v>20.478950000000001</v>
      </c>
      <c r="D6866">
        <v>66</v>
      </c>
      <c r="E6866">
        <v>0</v>
      </c>
      <c r="F6866">
        <v>0</v>
      </c>
      <c r="G6866">
        <v>6</v>
      </c>
      <c r="H6866" t="s">
        <v>14325</v>
      </c>
      <c r="I6866">
        <v>526.6875</v>
      </c>
      <c r="J6866" s="3">
        <f t="shared" si="107"/>
        <v>43747.030951307868</v>
      </c>
    </row>
    <row r="6867" spans="1:10" x14ac:dyDescent="0.25">
      <c r="A6867" s="1" t="s">
        <v>6866</v>
      </c>
      <c r="B6867">
        <v>412.5</v>
      </c>
      <c r="C6867">
        <v>20.531590000000001</v>
      </c>
      <c r="D6867">
        <v>66</v>
      </c>
      <c r="E6867">
        <v>0</v>
      </c>
      <c r="F6867">
        <v>0</v>
      </c>
      <c r="G6867">
        <v>14</v>
      </c>
      <c r="H6867" t="s">
        <v>14326</v>
      </c>
      <c r="I6867">
        <v>532.5</v>
      </c>
      <c r="J6867" s="3">
        <f t="shared" si="107"/>
        <v>43747.031022835647</v>
      </c>
    </row>
    <row r="6868" spans="1:10" x14ac:dyDescent="0.25">
      <c r="A6868" s="1" t="s">
        <v>6867</v>
      </c>
      <c r="B6868">
        <v>393.75</v>
      </c>
      <c r="C6868">
        <v>20.478950000000001</v>
      </c>
      <c r="D6868">
        <v>64</v>
      </c>
      <c r="E6868">
        <v>0</v>
      </c>
      <c r="F6868">
        <v>0</v>
      </c>
      <c r="G6868">
        <v>5</v>
      </c>
      <c r="H6868" t="s">
        <v>14327</v>
      </c>
      <c r="I6868">
        <v>526.6875</v>
      </c>
      <c r="J6868" s="3">
        <f t="shared" si="107"/>
        <v>43747.031094351849</v>
      </c>
    </row>
    <row r="6869" spans="1:10" x14ac:dyDescent="0.25">
      <c r="A6869" s="1" t="s">
        <v>6868</v>
      </c>
      <c r="B6869">
        <v>393.75</v>
      </c>
      <c r="C6869">
        <v>20.531590000000001</v>
      </c>
      <c r="D6869">
        <v>63</v>
      </c>
      <c r="E6869">
        <v>0</v>
      </c>
      <c r="F6869">
        <v>0</v>
      </c>
      <c r="G6869">
        <v>13</v>
      </c>
      <c r="H6869" t="s">
        <v>14328</v>
      </c>
      <c r="I6869">
        <v>526.5</v>
      </c>
      <c r="J6869" s="3">
        <f t="shared" si="107"/>
        <v>43747.031165925924</v>
      </c>
    </row>
    <row r="6870" spans="1:10" x14ac:dyDescent="0.25">
      <c r="A6870" s="1" t="s">
        <v>6869</v>
      </c>
      <c r="B6870">
        <v>393.75</v>
      </c>
      <c r="C6870">
        <v>20.478950000000001</v>
      </c>
      <c r="D6870">
        <v>63</v>
      </c>
      <c r="E6870">
        <v>0</v>
      </c>
      <c r="F6870">
        <v>0</v>
      </c>
      <c r="G6870">
        <v>10</v>
      </c>
      <c r="H6870" t="s">
        <v>14329</v>
      </c>
      <c r="I6870">
        <v>526.6875</v>
      </c>
      <c r="J6870" s="3">
        <f t="shared" si="107"/>
        <v>43747.031237407406</v>
      </c>
    </row>
    <row r="6871" spans="1:10" x14ac:dyDescent="0.25">
      <c r="A6871" s="1" t="s">
        <v>6870</v>
      </c>
      <c r="B6871">
        <v>393.75</v>
      </c>
      <c r="C6871">
        <v>20.478950000000001</v>
      </c>
      <c r="D6871">
        <v>63</v>
      </c>
      <c r="E6871">
        <v>0</v>
      </c>
      <c r="F6871">
        <v>0</v>
      </c>
      <c r="G6871">
        <v>8</v>
      </c>
      <c r="H6871" t="s">
        <v>14330</v>
      </c>
      <c r="I6871">
        <v>526.5</v>
      </c>
      <c r="J6871" s="3">
        <f t="shared" si="107"/>
        <v>43747.031309074075</v>
      </c>
    </row>
    <row r="6872" spans="1:10" x14ac:dyDescent="0.25">
      <c r="A6872" s="1" t="s">
        <v>6871</v>
      </c>
      <c r="B6872">
        <v>393.75</v>
      </c>
      <c r="C6872">
        <v>20.478950000000001</v>
      </c>
      <c r="D6872">
        <v>65</v>
      </c>
      <c r="E6872">
        <v>0</v>
      </c>
      <c r="F6872">
        <v>0</v>
      </c>
      <c r="G6872">
        <v>10</v>
      </c>
      <c r="H6872" t="s">
        <v>14331</v>
      </c>
      <c r="I6872">
        <v>526.6875</v>
      </c>
      <c r="J6872" s="3">
        <f t="shared" si="107"/>
        <v>43747.031380370368</v>
      </c>
    </row>
    <row r="6873" spans="1:10" x14ac:dyDescent="0.25">
      <c r="A6873" s="1" t="s">
        <v>6872</v>
      </c>
      <c r="B6873">
        <v>393.75</v>
      </c>
      <c r="C6873">
        <v>20.478950000000001</v>
      </c>
      <c r="D6873">
        <v>65</v>
      </c>
      <c r="E6873">
        <v>0</v>
      </c>
      <c r="F6873">
        <v>0</v>
      </c>
      <c r="G6873">
        <v>12</v>
      </c>
      <c r="H6873" t="s">
        <v>14332</v>
      </c>
      <c r="I6873">
        <v>526.6875</v>
      </c>
      <c r="J6873" s="3">
        <f t="shared" si="107"/>
        <v>43747.031452245363</v>
      </c>
    </row>
    <row r="6874" spans="1:10" x14ac:dyDescent="0.25">
      <c r="A6874" s="1" t="s">
        <v>6873</v>
      </c>
      <c r="B6874">
        <v>393.75</v>
      </c>
      <c r="C6874">
        <v>20.531590000000001</v>
      </c>
      <c r="D6874">
        <v>65</v>
      </c>
      <c r="E6874">
        <v>0</v>
      </c>
      <c r="F6874">
        <v>0</v>
      </c>
      <c r="G6874">
        <v>12</v>
      </c>
      <c r="H6874" t="s">
        <v>14333</v>
      </c>
      <c r="I6874">
        <v>526.6875</v>
      </c>
      <c r="J6874" s="3">
        <f t="shared" si="107"/>
        <v>43747.031523993057</v>
      </c>
    </row>
    <row r="6875" spans="1:10" x14ac:dyDescent="0.25">
      <c r="A6875" s="1" t="s">
        <v>6874</v>
      </c>
      <c r="B6875">
        <v>393.75</v>
      </c>
      <c r="C6875">
        <v>20.531590000000001</v>
      </c>
      <c r="D6875">
        <v>64</v>
      </c>
      <c r="E6875">
        <v>0</v>
      </c>
      <c r="F6875">
        <v>0</v>
      </c>
      <c r="G6875">
        <v>3</v>
      </c>
      <c r="H6875" t="s">
        <v>14334</v>
      </c>
      <c r="I6875">
        <v>526.5</v>
      </c>
      <c r="J6875" s="3">
        <f t="shared" si="107"/>
        <v>43747.031595277775</v>
      </c>
    </row>
    <row r="6876" spans="1:10" x14ac:dyDescent="0.25">
      <c r="A6876" s="1" t="s">
        <v>6875</v>
      </c>
      <c r="B6876">
        <v>393.75</v>
      </c>
      <c r="C6876">
        <v>20.478950000000001</v>
      </c>
      <c r="D6876">
        <v>64</v>
      </c>
      <c r="E6876">
        <v>0</v>
      </c>
      <c r="F6876">
        <v>0</v>
      </c>
      <c r="G6876">
        <v>10</v>
      </c>
      <c r="H6876" t="s">
        <v>14335</v>
      </c>
      <c r="I6876">
        <v>526.6875</v>
      </c>
      <c r="J6876" s="3">
        <f t="shared" si="107"/>
        <v>43747.031678726846</v>
      </c>
    </row>
    <row r="6877" spans="1:10" x14ac:dyDescent="0.25">
      <c r="A6877" s="1" t="s">
        <v>6876</v>
      </c>
      <c r="B6877">
        <v>393.75</v>
      </c>
      <c r="C6877">
        <v>20.478950000000001</v>
      </c>
      <c r="D6877">
        <v>65</v>
      </c>
      <c r="E6877">
        <v>0</v>
      </c>
      <c r="F6877">
        <v>0</v>
      </c>
      <c r="G6877">
        <v>10</v>
      </c>
      <c r="H6877" t="s">
        <v>14336</v>
      </c>
      <c r="I6877">
        <v>526.5</v>
      </c>
      <c r="J6877" s="3">
        <f t="shared" si="107"/>
        <v>43747.031762314808</v>
      </c>
    </row>
    <row r="6878" spans="1:10" x14ac:dyDescent="0.25">
      <c r="A6878" s="1" t="s">
        <v>6877</v>
      </c>
      <c r="B6878">
        <v>393.75</v>
      </c>
      <c r="C6878">
        <v>20.478950000000001</v>
      </c>
      <c r="D6878">
        <v>65</v>
      </c>
      <c r="E6878">
        <v>0</v>
      </c>
      <c r="F6878">
        <v>0</v>
      </c>
      <c r="G6878">
        <v>10</v>
      </c>
      <c r="H6878" t="s">
        <v>14337</v>
      </c>
      <c r="I6878">
        <v>526.6875</v>
      </c>
      <c r="J6878" s="3">
        <f t="shared" si="107"/>
        <v>43747.031833946756</v>
      </c>
    </row>
    <row r="6879" spans="1:10" x14ac:dyDescent="0.25">
      <c r="A6879" s="1" t="s">
        <v>6878</v>
      </c>
      <c r="B6879">
        <v>393.75</v>
      </c>
      <c r="C6879">
        <v>20.478950000000001</v>
      </c>
      <c r="D6879">
        <v>69</v>
      </c>
      <c r="E6879">
        <v>0</v>
      </c>
      <c r="F6879">
        <v>0</v>
      </c>
      <c r="G6879">
        <v>7</v>
      </c>
      <c r="H6879" t="s">
        <v>14338</v>
      </c>
      <c r="I6879">
        <v>526.6875</v>
      </c>
      <c r="J6879" s="3">
        <f t="shared" si="107"/>
        <v>43747.031917395834</v>
      </c>
    </row>
    <row r="6880" spans="1:10" x14ac:dyDescent="0.25">
      <c r="A6880" s="1" t="s">
        <v>6879</v>
      </c>
      <c r="B6880">
        <v>393.75</v>
      </c>
      <c r="C6880">
        <v>20.478950000000001</v>
      </c>
      <c r="D6880">
        <v>69</v>
      </c>
      <c r="E6880">
        <v>0</v>
      </c>
      <c r="F6880">
        <v>0</v>
      </c>
      <c r="G6880">
        <v>8</v>
      </c>
      <c r="H6880" t="s">
        <v>14339</v>
      </c>
      <c r="I6880">
        <v>526.6875</v>
      </c>
      <c r="J6880" s="3">
        <f t="shared" si="107"/>
        <v>43747.031988912036</v>
      </c>
    </row>
    <row r="6881" spans="1:10" x14ac:dyDescent="0.25">
      <c r="A6881" s="1" t="s">
        <v>6880</v>
      </c>
      <c r="B6881">
        <v>393.75</v>
      </c>
      <c r="C6881">
        <v>20.478950000000001</v>
      </c>
      <c r="D6881">
        <v>64</v>
      </c>
      <c r="E6881">
        <v>0</v>
      </c>
      <c r="F6881">
        <v>0</v>
      </c>
      <c r="G6881">
        <v>7</v>
      </c>
      <c r="H6881" t="s">
        <v>14340</v>
      </c>
      <c r="I6881">
        <v>526.6875</v>
      </c>
      <c r="J6881" s="3">
        <f t="shared" si="107"/>
        <v>43747.03206020833</v>
      </c>
    </row>
    <row r="6882" spans="1:10" x14ac:dyDescent="0.25">
      <c r="A6882" s="1" t="s">
        <v>6881</v>
      </c>
      <c r="B6882">
        <v>412.5</v>
      </c>
      <c r="C6882">
        <v>20.531590000000001</v>
      </c>
      <c r="D6882">
        <v>63</v>
      </c>
      <c r="E6882">
        <v>0</v>
      </c>
      <c r="F6882">
        <v>0</v>
      </c>
      <c r="G6882">
        <v>0</v>
      </c>
      <c r="H6882" t="s">
        <v>14341</v>
      </c>
      <c r="I6882">
        <v>532.125</v>
      </c>
      <c r="J6882" s="3">
        <f t="shared" si="107"/>
        <v>43747.032132083332</v>
      </c>
    </row>
    <row r="6883" spans="1:10" x14ac:dyDescent="0.25">
      <c r="A6883" s="1" t="s">
        <v>6882</v>
      </c>
      <c r="B6883">
        <v>393.75</v>
      </c>
      <c r="C6883">
        <v>20.531590000000001</v>
      </c>
      <c r="D6883">
        <v>63</v>
      </c>
      <c r="E6883">
        <v>0</v>
      </c>
      <c r="F6883">
        <v>0</v>
      </c>
      <c r="G6883">
        <v>7</v>
      </c>
      <c r="H6883" t="s">
        <v>14342</v>
      </c>
      <c r="I6883">
        <v>526.6875</v>
      </c>
      <c r="J6883" s="3">
        <f t="shared" si="107"/>
        <v>43747.03220361111</v>
      </c>
    </row>
    <row r="6884" spans="1:10" x14ac:dyDescent="0.25">
      <c r="A6884" s="1" t="s">
        <v>6883</v>
      </c>
      <c r="B6884">
        <v>393.75</v>
      </c>
      <c r="C6884">
        <v>20.478950000000001</v>
      </c>
      <c r="D6884">
        <v>63</v>
      </c>
      <c r="E6884">
        <v>0</v>
      </c>
      <c r="F6884">
        <v>0</v>
      </c>
      <c r="G6884">
        <v>8</v>
      </c>
      <c r="H6884" t="s">
        <v>14343</v>
      </c>
      <c r="I6884">
        <v>526.6875</v>
      </c>
      <c r="J6884" s="3">
        <f t="shared" si="107"/>
        <v>43747.032275034719</v>
      </c>
    </row>
    <row r="6885" spans="1:10" x14ac:dyDescent="0.25">
      <c r="A6885" s="1" t="s">
        <v>6884</v>
      </c>
      <c r="B6885">
        <v>393.75</v>
      </c>
      <c r="C6885">
        <v>20.531590000000001</v>
      </c>
      <c r="D6885">
        <v>63</v>
      </c>
      <c r="E6885">
        <v>0</v>
      </c>
      <c r="F6885">
        <v>0</v>
      </c>
      <c r="G6885">
        <v>2</v>
      </c>
      <c r="H6885" t="s">
        <v>14344</v>
      </c>
      <c r="I6885">
        <v>526.5</v>
      </c>
      <c r="J6885" s="3">
        <f t="shared" si="107"/>
        <v>43747.03234680555</v>
      </c>
    </row>
    <row r="6886" spans="1:10" x14ac:dyDescent="0.25">
      <c r="A6886" s="1" t="s">
        <v>6885</v>
      </c>
      <c r="B6886">
        <v>412.5</v>
      </c>
      <c r="C6886">
        <v>20.478950000000001</v>
      </c>
      <c r="D6886">
        <v>63</v>
      </c>
      <c r="E6886">
        <v>0</v>
      </c>
      <c r="F6886">
        <v>0</v>
      </c>
      <c r="G6886">
        <v>9</v>
      </c>
      <c r="H6886" t="s">
        <v>14345</v>
      </c>
      <c r="I6886">
        <v>532.3125</v>
      </c>
      <c r="J6886" s="3">
        <f t="shared" si="107"/>
        <v>43747.032418078707</v>
      </c>
    </row>
    <row r="6887" spans="1:10" x14ac:dyDescent="0.25">
      <c r="A6887" s="1" t="s">
        <v>6886</v>
      </c>
      <c r="B6887">
        <v>393.75</v>
      </c>
      <c r="C6887">
        <v>20.478950000000001</v>
      </c>
      <c r="D6887">
        <v>63</v>
      </c>
      <c r="E6887">
        <v>0</v>
      </c>
      <c r="F6887">
        <v>0</v>
      </c>
      <c r="G6887">
        <v>6</v>
      </c>
      <c r="H6887" t="s">
        <v>14346</v>
      </c>
      <c r="I6887">
        <v>526.5</v>
      </c>
      <c r="J6887" s="3">
        <f t="shared" si="107"/>
        <v>43747.032489837962</v>
      </c>
    </row>
    <row r="6888" spans="1:10" x14ac:dyDescent="0.25">
      <c r="A6888" s="1" t="s">
        <v>6887</v>
      </c>
      <c r="B6888">
        <v>393.75</v>
      </c>
      <c r="C6888">
        <v>20.478950000000001</v>
      </c>
      <c r="D6888">
        <v>63</v>
      </c>
      <c r="E6888">
        <v>0</v>
      </c>
      <c r="F6888">
        <v>0</v>
      </c>
      <c r="G6888">
        <v>9</v>
      </c>
      <c r="H6888" t="s">
        <v>14347</v>
      </c>
      <c r="I6888">
        <v>526.6875</v>
      </c>
      <c r="J6888" s="3">
        <f t="shared" si="107"/>
        <v>43747.032561481479</v>
      </c>
    </row>
    <row r="6889" spans="1:10" x14ac:dyDescent="0.25">
      <c r="A6889" s="1" t="s">
        <v>6888</v>
      </c>
      <c r="B6889">
        <v>393.75</v>
      </c>
      <c r="C6889">
        <v>20.531590000000001</v>
      </c>
      <c r="D6889">
        <v>63</v>
      </c>
      <c r="E6889">
        <v>0</v>
      </c>
      <c r="F6889">
        <v>0</v>
      </c>
      <c r="G6889">
        <v>10</v>
      </c>
      <c r="H6889" t="s">
        <v>14348</v>
      </c>
      <c r="I6889">
        <v>526.5</v>
      </c>
      <c r="J6889" s="3">
        <f t="shared" si="107"/>
        <v>43747.032632789349</v>
      </c>
    </row>
    <row r="6890" spans="1:10" x14ac:dyDescent="0.25">
      <c r="A6890" s="1" t="s">
        <v>6889</v>
      </c>
      <c r="B6890">
        <v>393.75</v>
      </c>
      <c r="C6890">
        <v>20.478950000000001</v>
      </c>
      <c r="D6890">
        <v>64</v>
      </c>
      <c r="E6890">
        <v>0</v>
      </c>
      <c r="F6890">
        <v>0</v>
      </c>
      <c r="G6890">
        <v>9</v>
      </c>
      <c r="H6890" t="s">
        <v>14349</v>
      </c>
      <c r="I6890">
        <v>526.6875</v>
      </c>
      <c r="J6890" s="3">
        <f t="shared" si="107"/>
        <v>43747.032718402777</v>
      </c>
    </row>
    <row r="6891" spans="1:10" x14ac:dyDescent="0.25">
      <c r="A6891" s="1" t="s">
        <v>6890</v>
      </c>
      <c r="B6891">
        <v>393.75</v>
      </c>
      <c r="C6891">
        <v>20.584240000000001</v>
      </c>
      <c r="D6891">
        <v>65</v>
      </c>
      <c r="E6891">
        <v>0</v>
      </c>
      <c r="F6891">
        <v>0</v>
      </c>
      <c r="G6891">
        <v>12</v>
      </c>
      <c r="H6891" t="s">
        <v>14350</v>
      </c>
      <c r="I6891">
        <v>526.5</v>
      </c>
      <c r="J6891" s="3">
        <f t="shared" si="107"/>
        <v>43747.032788101853</v>
      </c>
    </row>
    <row r="6892" spans="1:10" x14ac:dyDescent="0.25">
      <c r="A6892" s="1" t="s">
        <v>6891</v>
      </c>
      <c r="B6892">
        <v>393.75</v>
      </c>
      <c r="C6892">
        <v>20.531590000000001</v>
      </c>
      <c r="D6892">
        <v>65</v>
      </c>
      <c r="E6892">
        <v>0</v>
      </c>
      <c r="F6892">
        <v>0</v>
      </c>
      <c r="G6892">
        <v>4</v>
      </c>
      <c r="H6892" t="s">
        <v>14351</v>
      </c>
      <c r="I6892">
        <v>526.6875</v>
      </c>
      <c r="J6892" s="3">
        <f t="shared" si="107"/>
        <v>43747.032859629624</v>
      </c>
    </row>
    <row r="6893" spans="1:10" x14ac:dyDescent="0.25">
      <c r="A6893" s="1" t="s">
        <v>6892</v>
      </c>
      <c r="B6893">
        <v>393.75</v>
      </c>
      <c r="C6893">
        <v>20.478950000000001</v>
      </c>
      <c r="D6893">
        <v>64</v>
      </c>
      <c r="E6893">
        <v>0</v>
      </c>
      <c r="F6893">
        <v>0</v>
      </c>
      <c r="G6893">
        <v>7</v>
      </c>
      <c r="H6893" t="s">
        <v>14352</v>
      </c>
      <c r="I6893">
        <v>526.6875</v>
      </c>
      <c r="J6893" s="3">
        <f t="shared" si="107"/>
        <v>43747.032931377311</v>
      </c>
    </row>
    <row r="6894" spans="1:10" x14ac:dyDescent="0.25">
      <c r="A6894" s="1" t="s">
        <v>6893</v>
      </c>
      <c r="B6894">
        <v>412.5</v>
      </c>
      <c r="C6894">
        <v>20.478950000000001</v>
      </c>
      <c r="D6894">
        <v>64</v>
      </c>
      <c r="E6894">
        <v>0</v>
      </c>
      <c r="F6894">
        <v>0</v>
      </c>
      <c r="G6894">
        <v>8</v>
      </c>
      <c r="H6894" t="s">
        <v>14353</v>
      </c>
      <c r="I6894">
        <v>532.125</v>
      </c>
      <c r="J6894" s="3">
        <f t="shared" si="107"/>
        <v>43747.033002800927</v>
      </c>
    </row>
    <row r="6895" spans="1:10" x14ac:dyDescent="0.25">
      <c r="A6895" s="1" t="s">
        <v>6894</v>
      </c>
      <c r="B6895">
        <v>393.75</v>
      </c>
      <c r="C6895">
        <v>20.531590000000001</v>
      </c>
      <c r="D6895">
        <v>64</v>
      </c>
      <c r="E6895">
        <v>0</v>
      </c>
      <c r="F6895">
        <v>0</v>
      </c>
      <c r="G6895">
        <v>4</v>
      </c>
      <c r="H6895" t="s">
        <v>14354</v>
      </c>
      <c r="I6895">
        <v>526.6875</v>
      </c>
      <c r="J6895" s="3">
        <f t="shared" si="107"/>
        <v>43747.033086145828</v>
      </c>
    </row>
    <row r="6896" spans="1:10" x14ac:dyDescent="0.25">
      <c r="A6896" s="1" t="s">
        <v>6895</v>
      </c>
      <c r="B6896">
        <v>393.75</v>
      </c>
      <c r="C6896">
        <v>20.478950000000001</v>
      </c>
      <c r="D6896">
        <v>62</v>
      </c>
      <c r="E6896">
        <v>0</v>
      </c>
      <c r="F6896">
        <v>0</v>
      </c>
      <c r="G6896">
        <v>11</v>
      </c>
      <c r="H6896" t="s">
        <v>14355</v>
      </c>
      <c r="I6896">
        <v>526.6875</v>
      </c>
      <c r="J6896" s="3">
        <f t="shared" si="107"/>
        <v>43747.033157789345</v>
      </c>
    </row>
    <row r="6897" spans="1:10" x14ac:dyDescent="0.25">
      <c r="A6897" s="1" t="s">
        <v>6896</v>
      </c>
      <c r="B6897">
        <v>393.75</v>
      </c>
      <c r="C6897">
        <v>20.478950000000001</v>
      </c>
      <c r="D6897">
        <v>62</v>
      </c>
      <c r="E6897">
        <v>0</v>
      </c>
      <c r="F6897">
        <v>0</v>
      </c>
      <c r="G6897">
        <v>5</v>
      </c>
      <c r="H6897" t="s">
        <v>14356</v>
      </c>
      <c r="I6897">
        <v>526.6875</v>
      </c>
      <c r="J6897" s="3">
        <f t="shared" si="107"/>
        <v>43747.03325296296</v>
      </c>
    </row>
    <row r="6898" spans="1:10" x14ac:dyDescent="0.25">
      <c r="A6898" s="1" t="s">
        <v>6897</v>
      </c>
      <c r="B6898">
        <v>393.75</v>
      </c>
      <c r="C6898">
        <v>20.531590000000001</v>
      </c>
      <c r="D6898">
        <v>62</v>
      </c>
      <c r="E6898">
        <v>0</v>
      </c>
      <c r="F6898">
        <v>0</v>
      </c>
      <c r="G6898">
        <v>5</v>
      </c>
      <c r="H6898" t="s">
        <v>14357</v>
      </c>
      <c r="I6898">
        <v>526.5</v>
      </c>
      <c r="J6898" s="3">
        <f t="shared" si="107"/>
        <v>43747.033324837961</v>
      </c>
    </row>
    <row r="6899" spans="1:10" x14ac:dyDescent="0.25">
      <c r="A6899" s="1" t="s">
        <v>6898</v>
      </c>
      <c r="B6899">
        <v>393.75</v>
      </c>
      <c r="C6899">
        <v>20.531590000000001</v>
      </c>
      <c r="D6899">
        <v>63</v>
      </c>
      <c r="E6899">
        <v>0</v>
      </c>
      <c r="F6899">
        <v>0</v>
      </c>
      <c r="G6899">
        <v>9</v>
      </c>
      <c r="H6899" t="s">
        <v>14358</v>
      </c>
      <c r="I6899">
        <v>526.5</v>
      </c>
      <c r="J6899" s="3">
        <f t="shared" si="107"/>
        <v>43747.033408391202</v>
      </c>
    </row>
    <row r="6900" spans="1:10" x14ac:dyDescent="0.25">
      <c r="A6900" s="1" t="s">
        <v>6899</v>
      </c>
      <c r="B6900">
        <v>393.75</v>
      </c>
      <c r="C6900">
        <v>20.478950000000001</v>
      </c>
      <c r="D6900">
        <v>63</v>
      </c>
      <c r="E6900">
        <v>0</v>
      </c>
      <c r="F6900">
        <v>0</v>
      </c>
      <c r="G6900">
        <v>3</v>
      </c>
      <c r="H6900" t="s">
        <v>14359</v>
      </c>
      <c r="I6900">
        <v>526.6875</v>
      </c>
      <c r="J6900" s="3">
        <f t="shared" si="107"/>
        <v>43747.033491851849</v>
      </c>
    </row>
    <row r="6901" spans="1:10" x14ac:dyDescent="0.25">
      <c r="A6901" s="1" t="s">
        <v>6900</v>
      </c>
      <c r="B6901">
        <v>393.75</v>
      </c>
      <c r="C6901">
        <v>20.478950000000001</v>
      </c>
      <c r="D6901">
        <v>63</v>
      </c>
      <c r="E6901">
        <v>0</v>
      </c>
      <c r="F6901">
        <v>0</v>
      </c>
      <c r="G6901">
        <v>6</v>
      </c>
      <c r="H6901" t="s">
        <v>14360</v>
      </c>
      <c r="I6901">
        <v>526.6875</v>
      </c>
      <c r="J6901" s="3">
        <f t="shared" si="107"/>
        <v>43747.033575057867</v>
      </c>
    </row>
    <row r="6902" spans="1:10" x14ac:dyDescent="0.25">
      <c r="A6902" s="1" t="s">
        <v>6901</v>
      </c>
      <c r="B6902">
        <v>393.75</v>
      </c>
      <c r="C6902">
        <v>20.478950000000001</v>
      </c>
      <c r="D6902">
        <v>63</v>
      </c>
      <c r="E6902">
        <v>0</v>
      </c>
      <c r="F6902">
        <v>0</v>
      </c>
      <c r="G6902">
        <v>5</v>
      </c>
      <c r="H6902" t="s">
        <v>14361</v>
      </c>
      <c r="I6902">
        <v>526.6875</v>
      </c>
      <c r="J6902" s="3">
        <f t="shared" si="107"/>
        <v>43747.033646840275</v>
      </c>
    </row>
    <row r="6903" spans="1:10" x14ac:dyDescent="0.25">
      <c r="A6903" s="1" t="s">
        <v>6902</v>
      </c>
      <c r="B6903">
        <v>393.75</v>
      </c>
      <c r="C6903">
        <v>20.478950000000001</v>
      </c>
      <c r="D6903">
        <v>63</v>
      </c>
      <c r="E6903">
        <v>0</v>
      </c>
      <c r="F6903">
        <v>0</v>
      </c>
      <c r="G6903">
        <v>5</v>
      </c>
      <c r="H6903" t="s">
        <v>14362</v>
      </c>
      <c r="I6903">
        <v>526.6875</v>
      </c>
      <c r="J6903" s="3">
        <f t="shared" si="107"/>
        <v>43747.033730405092</v>
      </c>
    </row>
    <row r="6904" spans="1:10" x14ac:dyDescent="0.25">
      <c r="A6904" s="1" t="s">
        <v>6903</v>
      </c>
      <c r="B6904">
        <v>393.75</v>
      </c>
      <c r="C6904">
        <v>20.531590000000001</v>
      </c>
      <c r="D6904">
        <v>64</v>
      </c>
      <c r="E6904">
        <v>0</v>
      </c>
      <c r="F6904">
        <v>0</v>
      </c>
      <c r="G6904">
        <v>11</v>
      </c>
      <c r="H6904" t="s">
        <v>14363</v>
      </c>
      <c r="I6904">
        <v>526.6875</v>
      </c>
      <c r="J6904" s="3">
        <f t="shared" si="107"/>
        <v>43747.03380193287</v>
      </c>
    </row>
    <row r="6905" spans="1:10" x14ac:dyDescent="0.25">
      <c r="A6905" s="1" t="s">
        <v>6904</v>
      </c>
      <c r="B6905">
        <v>415.625</v>
      </c>
      <c r="C6905">
        <v>20.478950000000001</v>
      </c>
      <c r="D6905">
        <v>62</v>
      </c>
      <c r="E6905">
        <v>0</v>
      </c>
      <c r="F6905">
        <v>0</v>
      </c>
      <c r="G6905">
        <v>12</v>
      </c>
      <c r="H6905" t="s">
        <v>14364</v>
      </c>
      <c r="I6905">
        <v>533.4375</v>
      </c>
      <c r="J6905" s="3">
        <f t="shared" si="107"/>
        <v>43747.033875393514</v>
      </c>
    </row>
    <row r="6906" spans="1:10" x14ac:dyDescent="0.25">
      <c r="A6906" s="1" t="s">
        <v>6905</v>
      </c>
      <c r="B6906">
        <v>393.75</v>
      </c>
      <c r="C6906">
        <v>20.478950000000001</v>
      </c>
      <c r="D6906">
        <v>62</v>
      </c>
      <c r="E6906">
        <v>0</v>
      </c>
      <c r="F6906">
        <v>0</v>
      </c>
      <c r="G6906">
        <v>8</v>
      </c>
      <c r="H6906" t="s">
        <v>14365</v>
      </c>
      <c r="I6906">
        <v>526.6875</v>
      </c>
      <c r="J6906" s="3">
        <f t="shared" si="107"/>
        <v>43747.033944965275</v>
      </c>
    </row>
    <row r="6907" spans="1:10" x14ac:dyDescent="0.25">
      <c r="A6907" s="1" t="s">
        <v>6906</v>
      </c>
      <c r="B6907">
        <v>393.75</v>
      </c>
      <c r="C6907">
        <v>20.478950000000001</v>
      </c>
      <c r="D6907">
        <v>62</v>
      </c>
      <c r="E6907">
        <v>0</v>
      </c>
      <c r="F6907">
        <v>0</v>
      </c>
      <c r="G6907">
        <v>8</v>
      </c>
      <c r="H6907" t="s">
        <v>14366</v>
      </c>
      <c r="I6907">
        <v>526.6875</v>
      </c>
      <c r="J6907" s="3">
        <f t="shared" si="107"/>
        <v>43747.034028530092</v>
      </c>
    </row>
    <row r="6908" spans="1:10" x14ac:dyDescent="0.25">
      <c r="A6908" s="1" t="s">
        <v>6907</v>
      </c>
      <c r="B6908">
        <v>393.75</v>
      </c>
      <c r="C6908">
        <v>20.478950000000001</v>
      </c>
      <c r="D6908">
        <v>63</v>
      </c>
      <c r="E6908">
        <v>0</v>
      </c>
      <c r="F6908">
        <v>0</v>
      </c>
      <c r="G6908">
        <v>0</v>
      </c>
      <c r="H6908" t="s">
        <v>14367</v>
      </c>
      <c r="I6908">
        <v>526.6875</v>
      </c>
      <c r="J6908" s="3">
        <f t="shared" si="107"/>
        <v>43747.03412556713</v>
      </c>
    </row>
    <row r="6909" spans="1:10" x14ac:dyDescent="0.25">
      <c r="A6909" s="1" t="s">
        <v>6908</v>
      </c>
      <c r="B6909">
        <v>393.75</v>
      </c>
      <c r="C6909">
        <v>20.478950000000001</v>
      </c>
      <c r="D6909">
        <v>63</v>
      </c>
      <c r="E6909">
        <v>0</v>
      </c>
      <c r="F6909">
        <v>0</v>
      </c>
      <c r="G6909">
        <v>4</v>
      </c>
      <c r="H6909" t="s">
        <v>14368</v>
      </c>
      <c r="I6909">
        <v>526.5</v>
      </c>
      <c r="J6909" s="3">
        <f t="shared" si="107"/>
        <v>43747.034207488425</v>
      </c>
    </row>
    <row r="6910" spans="1:10" x14ac:dyDescent="0.25">
      <c r="A6910" s="1" t="s">
        <v>6909</v>
      </c>
      <c r="B6910">
        <v>415.625</v>
      </c>
      <c r="C6910">
        <v>20.478950000000001</v>
      </c>
      <c r="D6910">
        <v>64</v>
      </c>
      <c r="E6910">
        <v>0</v>
      </c>
      <c r="F6910">
        <v>0</v>
      </c>
      <c r="G6910">
        <v>7</v>
      </c>
      <c r="H6910" t="s">
        <v>14369</v>
      </c>
      <c r="I6910">
        <v>533.0625</v>
      </c>
      <c r="J6910" s="3">
        <f t="shared" si="107"/>
        <v>43747.034278784718</v>
      </c>
    </row>
    <row r="6911" spans="1:10" x14ac:dyDescent="0.25">
      <c r="A6911" s="1" t="s">
        <v>6910</v>
      </c>
      <c r="B6911">
        <v>393.75</v>
      </c>
      <c r="C6911">
        <v>20.531590000000001</v>
      </c>
      <c r="D6911">
        <v>64</v>
      </c>
      <c r="E6911">
        <v>0</v>
      </c>
      <c r="F6911">
        <v>0</v>
      </c>
      <c r="G6911">
        <v>6</v>
      </c>
      <c r="H6911" t="s">
        <v>14370</v>
      </c>
      <c r="I6911">
        <v>526.6875</v>
      </c>
      <c r="J6911" s="3">
        <f t="shared" si="107"/>
        <v>43747.034350543974</v>
      </c>
    </row>
    <row r="6912" spans="1:10" x14ac:dyDescent="0.25">
      <c r="A6912" s="1" t="s">
        <v>6911</v>
      </c>
      <c r="B6912">
        <v>393.75</v>
      </c>
      <c r="C6912">
        <v>20.478950000000001</v>
      </c>
      <c r="D6912">
        <v>63</v>
      </c>
      <c r="E6912">
        <v>0</v>
      </c>
      <c r="F6912">
        <v>0</v>
      </c>
      <c r="G6912">
        <v>10</v>
      </c>
      <c r="H6912" t="s">
        <v>14371</v>
      </c>
      <c r="I6912">
        <v>526.6875</v>
      </c>
      <c r="J6912" s="3">
        <f t="shared" si="107"/>
        <v>43747.034446238424</v>
      </c>
    </row>
    <row r="6913" spans="1:10" x14ac:dyDescent="0.25">
      <c r="A6913" s="1" t="s">
        <v>6912</v>
      </c>
      <c r="B6913">
        <v>393.75</v>
      </c>
      <c r="C6913">
        <v>20.531590000000001</v>
      </c>
      <c r="D6913">
        <v>63</v>
      </c>
      <c r="E6913">
        <v>0</v>
      </c>
      <c r="F6913">
        <v>0</v>
      </c>
      <c r="G6913">
        <v>6</v>
      </c>
      <c r="H6913" t="s">
        <v>14372</v>
      </c>
      <c r="I6913">
        <v>526.6875</v>
      </c>
      <c r="J6913" s="3">
        <f t="shared" si="107"/>
        <v>43747.03451755787</v>
      </c>
    </row>
    <row r="6914" spans="1:10" x14ac:dyDescent="0.25">
      <c r="A6914" s="1" t="s">
        <v>6913</v>
      </c>
      <c r="B6914">
        <v>393.75</v>
      </c>
      <c r="C6914">
        <v>20.478950000000001</v>
      </c>
      <c r="D6914">
        <v>63</v>
      </c>
      <c r="E6914">
        <v>0</v>
      </c>
      <c r="F6914">
        <v>0</v>
      </c>
      <c r="G6914">
        <v>4</v>
      </c>
      <c r="H6914" t="s">
        <v>14373</v>
      </c>
      <c r="I6914">
        <v>526.5</v>
      </c>
      <c r="J6914" s="3">
        <f t="shared" si="107"/>
        <v>43747.034601006941</v>
      </c>
    </row>
    <row r="6915" spans="1:10" x14ac:dyDescent="0.25">
      <c r="A6915" s="1" t="s">
        <v>6914</v>
      </c>
      <c r="B6915">
        <v>393.75</v>
      </c>
      <c r="C6915">
        <v>20.531590000000001</v>
      </c>
      <c r="D6915">
        <v>63</v>
      </c>
      <c r="E6915">
        <v>0</v>
      </c>
      <c r="F6915">
        <v>0</v>
      </c>
      <c r="G6915">
        <v>7</v>
      </c>
      <c r="H6915" t="s">
        <v>14374</v>
      </c>
      <c r="I6915">
        <v>526.6875</v>
      </c>
      <c r="J6915" s="3">
        <f t="shared" ref="J6915:J6978" si="108">(H6915/86400000)+25569+(7/24)</f>
        <v>43747.034672638889</v>
      </c>
    </row>
    <row r="6916" spans="1:10" x14ac:dyDescent="0.25">
      <c r="A6916" s="1" t="s">
        <v>6915</v>
      </c>
      <c r="B6916">
        <v>412.5</v>
      </c>
      <c r="C6916">
        <v>20.478950000000001</v>
      </c>
      <c r="D6916">
        <v>65</v>
      </c>
      <c r="E6916">
        <v>0</v>
      </c>
      <c r="F6916">
        <v>0</v>
      </c>
      <c r="G6916">
        <v>0</v>
      </c>
      <c r="H6916" t="s">
        <v>14375</v>
      </c>
      <c r="I6916">
        <v>532.3125</v>
      </c>
      <c r="J6916" s="3">
        <f t="shared" si="108"/>
        <v>43747.03475619213</v>
      </c>
    </row>
    <row r="6917" spans="1:10" x14ac:dyDescent="0.25">
      <c r="A6917" s="1" t="s">
        <v>6916</v>
      </c>
      <c r="B6917">
        <v>393.75</v>
      </c>
      <c r="C6917">
        <v>20.531590000000001</v>
      </c>
      <c r="D6917">
        <v>66</v>
      </c>
      <c r="E6917">
        <v>0</v>
      </c>
      <c r="F6917">
        <v>0</v>
      </c>
      <c r="G6917">
        <v>0</v>
      </c>
      <c r="H6917" t="s">
        <v>14376</v>
      </c>
      <c r="I6917">
        <v>526.6875</v>
      </c>
      <c r="J6917" s="3">
        <f t="shared" si="108"/>
        <v>43747.03482778935</v>
      </c>
    </row>
    <row r="6918" spans="1:10" x14ac:dyDescent="0.25">
      <c r="A6918" s="1" t="s">
        <v>6917</v>
      </c>
      <c r="B6918">
        <v>393.75</v>
      </c>
      <c r="C6918">
        <v>20.478950000000001</v>
      </c>
      <c r="D6918">
        <v>67</v>
      </c>
      <c r="E6918">
        <v>0</v>
      </c>
      <c r="F6918">
        <v>0</v>
      </c>
      <c r="G6918">
        <v>7</v>
      </c>
      <c r="H6918" t="s">
        <v>14377</v>
      </c>
      <c r="I6918">
        <v>526.6875</v>
      </c>
      <c r="J6918" s="3">
        <f t="shared" si="108"/>
        <v>43747.034899270831</v>
      </c>
    </row>
    <row r="6919" spans="1:10" x14ac:dyDescent="0.25">
      <c r="A6919" s="1" t="s">
        <v>6918</v>
      </c>
      <c r="B6919">
        <v>393.75</v>
      </c>
      <c r="C6919">
        <v>20.478950000000001</v>
      </c>
      <c r="D6919">
        <v>66</v>
      </c>
      <c r="E6919">
        <v>0</v>
      </c>
      <c r="F6919">
        <v>0</v>
      </c>
      <c r="G6919">
        <v>6</v>
      </c>
      <c r="H6919" t="s">
        <v>14378</v>
      </c>
      <c r="I6919">
        <v>526.6875</v>
      </c>
      <c r="J6919" s="3">
        <f t="shared" si="108"/>
        <v>43747.034982488425</v>
      </c>
    </row>
    <row r="6920" spans="1:10" x14ac:dyDescent="0.25">
      <c r="A6920" s="1" t="s">
        <v>6919</v>
      </c>
      <c r="B6920">
        <v>393.75</v>
      </c>
      <c r="C6920">
        <v>20.478950000000001</v>
      </c>
      <c r="D6920">
        <v>67</v>
      </c>
      <c r="E6920">
        <v>0</v>
      </c>
      <c r="F6920">
        <v>0</v>
      </c>
      <c r="G6920">
        <v>8</v>
      </c>
      <c r="H6920" t="s">
        <v>14379</v>
      </c>
      <c r="I6920">
        <v>526.5</v>
      </c>
      <c r="J6920" s="3">
        <f t="shared" si="108"/>
        <v>43747.035054340275</v>
      </c>
    </row>
    <row r="6921" spans="1:10" x14ac:dyDescent="0.25">
      <c r="A6921" s="1" t="s">
        <v>6920</v>
      </c>
      <c r="B6921">
        <v>393.75</v>
      </c>
      <c r="C6921">
        <v>20.478950000000001</v>
      </c>
      <c r="D6921">
        <v>66</v>
      </c>
      <c r="E6921">
        <v>0</v>
      </c>
      <c r="F6921">
        <v>0</v>
      </c>
      <c r="G6921">
        <v>7</v>
      </c>
      <c r="H6921" t="s">
        <v>14380</v>
      </c>
      <c r="I6921">
        <v>526.6875</v>
      </c>
      <c r="J6921" s="3">
        <f t="shared" si="108"/>
        <v>43747.035138043975</v>
      </c>
    </row>
    <row r="6922" spans="1:10" x14ac:dyDescent="0.25">
      <c r="A6922" s="1" t="s">
        <v>6921</v>
      </c>
      <c r="B6922">
        <v>421.875</v>
      </c>
      <c r="C6922">
        <v>20.478950000000001</v>
      </c>
      <c r="D6922">
        <v>67</v>
      </c>
      <c r="E6922">
        <v>0</v>
      </c>
      <c r="F6922">
        <v>0</v>
      </c>
      <c r="G6922">
        <v>10</v>
      </c>
      <c r="H6922" t="s">
        <v>14381</v>
      </c>
      <c r="I6922">
        <v>535.875</v>
      </c>
      <c r="J6922" s="3">
        <f t="shared" si="108"/>
        <v>43747.0352093287</v>
      </c>
    </row>
    <row r="6923" spans="1:10" x14ac:dyDescent="0.25">
      <c r="A6923" s="1" t="s">
        <v>6922</v>
      </c>
      <c r="B6923">
        <v>393.75</v>
      </c>
      <c r="C6923">
        <v>20.478950000000001</v>
      </c>
      <c r="D6923">
        <v>67</v>
      </c>
      <c r="E6923">
        <v>0</v>
      </c>
      <c r="F6923">
        <v>0</v>
      </c>
      <c r="G6923">
        <v>12</v>
      </c>
      <c r="H6923" t="s">
        <v>14382</v>
      </c>
      <c r="I6923">
        <v>526.6875</v>
      </c>
      <c r="J6923" s="3">
        <f t="shared" si="108"/>
        <v>43747.035280972217</v>
      </c>
    </row>
    <row r="6924" spans="1:10" x14ac:dyDescent="0.25">
      <c r="A6924" s="1" t="s">
        <v>6923</v>
      </c>
      <c r="B6924">
        <v>393.75</v>
      </c>
      <c r="C6924">
        <v>20.478950000000001</v>
      </c>
      <c r="D6924">
        <v>66</v>
      </c>
      <c r="E6924">
        <v>0</v>
      </c>
      <c r="F6924">
        <v>0</v>
      </c>
      <c r="G6924">
        <v>6</v>
      </c>
      <c r="H6924" t="s">
        <v>14383</v>
      </c>
      <c r="I6924">
        <v>526.5</v>
      </c>
      <c r="J6924" s="3">
        <f t="shared" si="108"/>
        <v>43747.035364189811</v>
      </c>
    </row>
    <row r="6925" spans="1:10" x14ac:dyDescent="0.25">
      <c r="A6925" s="1" t="s">
        <v>6924</v>
      </c>
      <c r="B6925">
        <v>393.75</v>
      </c>
      <c r="C6925">
        <v>20.478950000000001</v>
      </c>
      <c r="D6925">
        <v>66</v>
      </c>
      <c r="E6925">
        <v>0</v>
      </c>
      <c r="F6925">
        <v>0</v>
      </c>
      <c r="G6925">
        <v>4</v>
      </c>
      <c r="H6925" t="s">
        <v>14384</v>
      </c>
      <c r="I6925">
        <v>526.6875</v>
      </c>
      <c r="J6925" s="3">
        <f t="shared" si="108"/>
        <v>43747.03543596065</v>
      </c>
    </row>
    <row r="6926" spans="1:10" x14ac:dyDescent="0.25">
      <c r="A6926" s="1" t="s">
        <v>6925</v>
      </c>
      <c r="B6926">
        <v>393.75</v>
      </c>
      <c r="C6926">
        <v>20.531590000000001</v>
      </c>
      <c r="D6926">
        <v>68</v>
      </c>
      <c r="E6926">
        <v>0</v>
      </c>
      <c r="F6926">
        <v>0</v>
      </c>
      <c r="G6926">
        <v>8</v>
      </c>
      <c r="H6926" t="s">
        <v>14385</v>
      </c>
      <c r="I6926">
        <v>526.6875</v>
      </c>
      <c r="J6926" s="3">
        <f t="shared" si="108"/>
        <v>43747.035519513891</v>
      </c>
    </row>
    <row r="6927" spans="1:10" x14ac:dyDescent="0.25">
      <c r="A6927" s="1" t="s">
        <v>6926</v>
      </c>
      <c r="B6927">
        <v>393.75</v>
      </c>
      <c r="C6927">
        <v>20.478950000000001</v>
      </c>
      <c r="D6927">
        <v>67</v>
      </c>
      <c r="E6927">
        <v>0</v>
      </c>
      <c r="F6927">
        <v>0</v>
      </c>
      <c r="G6927">
        <v>6</v>
      </c>
      <c r="H6927" t="s">
        <v>14386</v>
      </c>
      <c r="I6927">
        <v>526.6875</v>
      </c>
      <c r="J6927" s="3">
        <f t="shared" si="108"/>
        <v>43747.035591030093</v>
      </c>
    </row>
    <row r="6928" spans="1:10" x14ac:dyDescent="0.25">
      <c r="A6928" s="1" t="s">
        <v>6927</v>
      </c>
      <c r="B6928">
        <v>393.75</v>
      </c>
      <c r="C6928">
        <v>20.478950000000001</v>
      </c>
      <c r="D6928">
        <v>65</v>
      </c>
      <c r="E6928">
        <v>0</v>
      </c>
      <c r="F6928">
        <v>0</v>
      </c>
      <c r="G6928">
        <v>5</v>
      </c>
      <c r="H6928" t="s">
        <v>14387</v>
      </c>
      <c r="I6928">
        <v>526.6875</v>
      </c>
      <c r="J6928" s="3">
        <f t="shared" si="108"/>
        <v>43747.035674502309</v>
      </c>
    </row>
    <row r="6929" spans="1:10" x14ac:dyDescent="0.25">
      <c r="A6929" s="1" t="s">
        <v>6928</v>
      </c>
      <c r="B6929">
        <v>393.75</v>
      </c>
      <c r="C6929">
        <v>20.478950000000001</v>
      </c>
      <c r="D6929">
        <v>66</v>
      </c>
      <c r="E6929">
        <v>0</v>
      </c>
      <c r="F6929">
        <v>0</v>
      </c>
      <c r="G6929">
        <v>7</v>
      </c>
      <c r="H6929" t="s">
        <v>14388</v>
      </c>
      <c r="I6929">
        <v>526.6875</v>
      </c>
      <c r="J6929" s="3">
        <f t="shared" si="108"/>
        <v>43747.03574623842</v>
      </c>
    </row>
    <row r="6930" spans="1:10" x14ac:dyDescent="0.25">
      <c r="A6930" s="1" t="s">
        <v>6929</v>
      </c>
      <c r="B6930">
        <v>393.75</v>
      </c>
      <c r="C6930">
        <v>20.478950000000001</v>
      </c>
      <c r="D6930">
        <v>66</v>
      </c>
      <c r="E6930">
        <v>0</v>
      </c>
      <c r="F6930">
        <v>0</v>
      </c>
      <c r="G6930">
        <v>8</v>
      </c>
      <c r="H6930" t="s">
        <v>14389</v>
      </c>
      <c r="I6930">
        <v>526.6875</v>
      </c>
      <c r="J6930" s="3">
        <f t="shared" si="108"/>
        <v>43747.035841851852</v>
      </c>
    </row>
    <row r="6931" spans="1:10" x14ac:dyDescent="0.25">
      <c r="A6931" s="1" t="s">
        <v>6930</v>
      </c>
      <c r="B6931">
        <v>393.75</v>
      </c>
      <c r="C6931">
        <v>20.478950000000001</v>
      </c>
      <c r="D6931">
        <v>67</v>
      </c>
      <c r="E6931">
        <v>0</v>
      </c>
      <c r="F6931">
        <v>0</v>
      </c>
      <c r="G6931">
        <v>8</v>
      </c>
      <c r="H6931" t="s">
        <v>14390</v>
      </c>
      <c r="I6931">
        <v>526.6875</v>
      </c>
      <c r="J6931" s="3">
        <f t="shared" si="108"/>
        <v>43747.035913020831</v>
      </c>
    </row>
    <row r="6932" spans="1:10" x14ac:dyDescent="0.25">
      <c r="A6932" s="1" t="s">
        <v>6931</v>
      </c>
      <c r="B6932">
        <v>393.75</v>
      </c>
      <c r="C6932">
        <v>20.478950000000001</v>
      </c>
      <c r="D6932">
        <v>63</v>
      </c>
      <c r="E6932">
        <v>0</v>
      </c>
      <c r="F6932">
        <v>0</v>
      </c>
      <c r="G6932">
        <v>0</v>
      </c>
      <c r="H6932" t="s">
        <v>14391</v>
      </c>
      <c r="I6932">
        <v>526.6875</v>
      </c>
      <c r="J6932" s="3">
        <f t="shared" si="108"/>
        <v>43747.035984699069</v>
      </c>
    </row>
    <row r="6933" spans="1:10" x14ac:dyDescent="0.25">
      <c r="A6933" s="1" t="s">
        <v>6932</v>
      </c>
      <c r="B6933">
        <v>393.75</v>
      </c>
      <c r="C6933">
        <v>20.478950000000001</v>
      </c>
      <c r="D6933">
        <v>63</v>
      </c>
      <c r="E6933">
        <v>0</v>
      </c>
      <c r="F6933">
        <v>0</v>
      </c>
      <c r="G6933">
        <v>5</v>
      </c>
      <c r="H6933" t="s">
        <v>14392</v>
      </c>
      <c r="I6933">
        <v>526.6875</v>
      </c>
      <c r="J6933" s="3">
        <f t="shared" si="108"/>
        <v>43747.036055960642</v>
      </c>
    </row>
    <row r="6934" spans="1:10" x14ac:dyDescent="0.25">
      <c r="A6934" s="1" t="s">
        <v>6933</v>
      </c>
      <c r="B6934">
        <v>393.75</v>
      </c>
      <c r="C6934">
        <v>20.478950000000001</v>
      </c>
      <c r="D6934">
        <v>64</v>
      </c>
      <c r="E6934">
        <v>0</v>
      </c>
      <c r="F6934">
        <v>0</v>
      </c>
      <c r="G6934">
        <v>4</v>
      </c>
      <c r="H6934" t="s">
        <v>14393</v>
      </c>
      <c r="I6934">
        <v>526.6875</v>
      </c>
      <c r="J6934" s="3">
        <f t="shared" si="108"/>
        <v>43747.036139641197</v>
      </c>
    </row>
    <row r="6935" spans="1:10" x14ac:dyDescent="0.25">
      <c r="A6935" s="1" t="s">
        <v>6934</v>
      </c>
      <c r="B6935">
        <v>393.75</v>
      </c>
      <c r="C6935">
        <v>20.478950000000001</v>
      </c>
      <c r="D6935">
        <v>67</v>
      </c>
      <c r="E6935">
        <v>0</v>
      </c>
      <c r="F6935">
        <v>0</v>
      </c>
      <c r="G6935">
        <v>10</v>
      </c>
      <c r="H6935" t="s">
        <v>14394</v>
      </c>
      <c r="I6935">
        <v>526.5</v>
      </c>
      <c r="J6935" s="3">
        <f t="shared" si="108"/>
        <v>43747.036223240742</v>
      </c>
    </row>
    <row r="6936" spans="1:10" x14ac:dyDescent="0.25">
      <c r="A6936" s="1" t="s">
        <v>6935</v>
      </c>
      <c r="B6936">
        <v>393.75</v>
      </c>
      <c r="C6936">
        <v>20.531590000000001</v>
      </c>
      <c r="D6936">
        <v>67</v>
      </c>
      <c r="E6936">
        <v>0</v>
      </c>
      <c r="F6936">
        <v>0</v>
      </c>
      <c r="G6936">
        <v>8</v>
      </c>
      <c r="H6936" t="s">
        <v>14395</v>
      </c>
      <c r="I6936">
        <v>526.6875</v>
      </c>
      <c r="J6936" s="3">
        <f t="shared" si="108"/>
        <v>43747.036294756945</v>
      </c>
    </row>
    <row r="6937" spans="1:10" x14ac:dyDescent="0.25">
      <c r="A6937" s="1" t="s">
        <v>6936</v>
      </c>
      <c r="B6937">
        <v>393.75</v>
      </c>
      <c r="C6937">
        <v>20.531590000000001</v>
      </c>
      <c r="D6937">
        <v>68</v>
      </c>
      <c r="E6937">
        <v>0</v>
      </c>
      <c r="F6937">
        <v>0</v>
      </c>
      <c r="G6937">
        <v>4</v>
      </c>
      <c r="H6937" t="s">
        <v>14396</v>
      </c>
      <c r="I6937">
        <v>526.6875</v>
      </c>
      <c r="J6937" s="3">
        <f t="shared" si="108"/>
        <v>43747.03637819444</v>
      </c>
    </row>
    <row r="6938" spans="1:10" x14ac:dyDescent="0.25">
      <c r="A6938" s="1" t="s">
        <v>6937</v>
      </c>
      <c r="B6938">
        <v>393.75</v>
      </c>
      <c r="C6938">
        <v>20.478950000000001</v>
      </c>
      <c r="D6938">
        <v>68</v>
      </c>
      <c r="E6938">
        <v>0</v>
      </c>
      <c r="F6938">
        <v>0</v>
      </c>
      <c r="G6938">
        <v>8</v>
      </c>
      <c r="H6938" t="s">
        <v>14397</v>
      </c>
      <c r="I6938">
        <v>526.6875</v>
      </c>
      <c r="J6938" s="3">
        <f t="shared" si="108"/>
        <v>43747.036449965271</v>
      </c>
    </row>
    <row r="6939" spans="1:10" x14ac:dyDescent="0.25">
      <c r="A6939" s="1" t="s">
        <v>6938</v>
      </c>
      <c r="B6939">
        <v>393.75</v>
      </c>
      <c r="C6939">
        <v>20.531590000000001</v>
      </c>
      <c r="D6939">
        <v>68</v>
      </c>
      <c r="E6939">
        <v>0</v>
      </c>
      <c r="F6939">
        <v>0</v>
      </c>
      <c r="G6939">
        <v>6</v>
      </c>
      <c r="H6939" t="s">
        <v>14398</v>
      </c>
      <c r="I6939">
        <v>526.6875</v>
      </c>
      <c r="J6939" s="3">
        <f t="shared" si="108"/>
        <v>43747.036546956013</v>
      </c>
    </row>
    <row r="6940" spans="1:10" x14ac:dyDescent="0.25">
      <c r="A6940" s="1" t="s">
        <v>6939</v>
      </c>
      <c r="B6940">
        <v>393.75</v>
      </c>
      <c r="C6940">
        <v>20.478950000000001</v>
      </c>
      <c r="D6940">
        <v>68</v>
      </c>
      <c r="E6940">
        <v>0</v>
      </c>
      <c r="F6940">
        <v>0</v>
      </c>
      <c r="G6940">
        <v>9</v>
      </c>
      <c r="H6940" t="s">
        <v>14399</v>
      </c>
      <c r="I6940">
        <v>526.6875</v>
      </c>
      <c r="J6940" s="3">
        <f t="shared" si="108"/>
        <v>43747.036628657406</v>
      </c>
    </row>
    <row r="6941" spans="1:10" x14ac:dyDescent="0.25">
      <c r="A6941" s="1" t="s">
        <v>6940</v>
      </c>
      <c r="B6941">
        <v>393.75</v>
      </c>
      <c r="C6941">
        <v>20.478950000000001</v>
      </c>
      <c r="D6941">
        <v>67</v>
      </c>
      <c r="E6941">
        <v>0</v>
      </c>
      <c r="F6941">
        <v>0</v>
      </c>
      <c r="G6941">
        <v>14</v>
      </c>
      <c r="H6941" t="s">
        <v>14400</v>
      </c>
      <c r="I6941">
        <v>526.6875</v>
      </c>
      <c r="J6941" s="3">
        <f t="shared" si="108"/>
        <v>43747.036712222216</v>
      </c>
    </row>
    <row r="6942" spans="1:10" x14ac:dyDescent="0.25">
      <c r="A6942" s="1" t="s">
        <v>6941</v>
      </c>
      <c r="B6942">
        <v>412.5</v>
      </c>
      <c r="C6942">
        <v>20.531590000000001</v>
      </c>
      <c r="D6942">
        <v>68</v>
      </c>
      <c r="E6942">
        <v>0</v>
      </c>
      <c r="F6942">
        <v>0</v>
      </c>
      <c r="G6942">
        <v>5</v>
      </c>
      <c r="H6942" t="s">
        <v>14401</v>
      </c>
      <c r="I6942">
        <v>532.125</v>
      </c>
      <c r="J6942" s="3">
        <f t="shared" si="108"/>
        <v>43747.036783773146</v>
      </c>
    </row>
    <row r="6943" spans="1:10" x14ac:dyDescent="0.25">
      <c r="A6943" s="1" t="s">
        <v>6942</v>
      </c>
      <c r="B6943">
        <v>393.75</v>
      </c>
      <c r="C6943">
        <v>20.531590000000001</v>
      </c>
      <c r="D6943">
        <v>67</v>
      </c>
      <c r="E6943">
        <v>0</v>
      </c>
      <c r="F6943">
        <v>0</v>
      </c>
      <c r="G6943">
        <v>0</v>
      </c>
      <c r="H6943" t="s">
        <v>14402</v>
      </c>
      <c r="I6943">
        <v>526.6875</v>
      </c>
      <c r="J6943" s="3">
        <f t="shared" si="108"/>
        <v>43747.036867650466</v>
      </c>
    </row>
    <row r="6944" spans="1:10" x14ac:dyDescent="0.25">
      <c r="A6944" s="1" t="s">
        <v>6943</v>
      </c>
      <c r="B6944">
        <v>393.75</v>
      </c>
      <c r="C6944">
        <v>20.531590000000001</v>
      </c>
      <c r="D6944">
        <v>67</v>
      </c>
      <c r="E6944">
        <v>0</v>
      </c>
      <c r="F6944">
        <v>0</v>
      </c>
      <c r="G6944">
        <v>6</v>
      </c>
      <c r="H6944" t="s">
        <v>14403</v>
      </c>
      <c r="I6944">
        <v>526.6875</v>
      </c>
      <c r="J6944" s="3">
        <f t="shared" si="108"/>
        <v>43747.03693848379</v>
      </c>
    </row>
    <row r="6945" spans="1:10" x14ac:dyDescent="0.25">
      <c r="A6945" s="1" t="s">
        <v>6944</v>
      </c>
      <c r="B6945">
        <v>393.75</v>
      </c>
      <c r="C6945">
        <v>20.478950000000001</v>
      </c>
      <c r="D6945">
        <v>67</v>
      </c>
      <c r="E6945">
        <v>0</v>
      </c>
      <c r="F6945">
        <v>0</v>
      </c>
      <c r="G6945">
        <v>9</v>
      </c>
      <c r="H6945" t="s">
        <v>14404</v>
      </c>
      <c r="I6945">
        <v>526.6875</v>
      </c>
      <c r="J6945" s="3">
        <f t="shared" si="108"/>
        <v>43747.03701039352</v>
      </c>
    </row>
    <row r="6946" spans="1:10" x14ac:dyDescent="0.25">
      <c r="A6946" s="1" t="s">
        <v>6945</v>
      </c>
      <c r="B6946">
        <v>393.75</v>
      </c>
      <c r="C6946">
        <v>20.478950000000001</v>
      </c>
      <c r="D6946">
        <v>67</v>
      </c>
      <c r="E6946">
        <v>0</v>
      </c>
      <c r="F6946">
        <v>0</v>
      </c>
      <c r="G6946">
        <v>11</v>
      </c>
      <c r="H6946" t="s">
        <v>14405</v>
      </c>
      <c r="I6946">
        <v>526.6875</v>
      </c>
      <c r="J6946" s="3">
        <f t="shared" si="108"/>
        <v>43747.037093576386</v>
      </c>
    </row>
    <row r="6947" spans="1:10" x14ac:dyDescent="0.25">
      <c r="A6947" s="1" t="s">
        <v>6946</v>
      </c>
      <c r="B6947">
        <v>393.75</v>
      </c>
      <c r="C6947">
        <v>20.531590000000001</v>
      </c>
      <c r="D6947">
        <v>67</v>
      </c>
      <c r="E6947">
        <v>0</v>
      </c>
      <c r="F6947">
        <v>0</v>
      </c>
      <c r="G6947">
        <v>9</v>
      </c>
      <c r="H6947" t="s">
        <v>14406</v>
      </c>
      <c r="I6947">
        <v>526.6875</v>
      </c>
      <c r="J6947" s="3">
        <f t="shared" si="108"/>
        <v>43747.037165462963</v>
      </c>
    </row>
    <row r="6948" spans="1:10" x14ac:dyDescent="0.25">
      <c r="A6948" s="1" t="s">
        <v>6947</v>
      </c>
      <c r="B6948">
        <v>393.75</v>
      </c>
      <c r="C6948">
        <v>20.531590000000001</v>
      </c>
      <c r="D6948">
        <v>67</v>
      </c>
      <c r="E6948">
        <v>0</v>
      </c>
      <c r="F6948">
        <v>0</v>
      </c>
      <c r="G6948">
        <v>3</v>
      </c>
      <c r="H6948" t="s">
        <v>14407</v>
      </c>
      <c r="I6948">
        <v>526.6875</v>
      </c>
      <c r="J6948" s="3">
        <f t="shared" si="108"/>
        <v>43747.037248923611</v>
      </c>
    </row>
    <row r="6949" spans="1:10" x14ac:dyDescent="0.25">
      <c r="A6949" s="1" t="s">
        <v>6948</v>
      </c>
      <c r="B6949">
        <v>393.75</v>
      </c>
      <c r="C6949">
        <v>20.478950000000001</v>
      </c>
      <c r="D6949">
        <v>66</v>
      </c>
      <c r="E6949">
        <v>0</v>
      </c>
      <c r="F6949">
        <v>0</v>
      </c>
      <c r="G6949">
        <v>1</v>
      </c>
      <c r="H6949" t="s">
        <v>14408</v>
      </c>
      <c r="I6949">
        <v>526.6875</v>
      </c>
      <c r="J6949" s="3">
        <f t="shared" si="108"/>
        <v>43747.037320497686</v>
      </c>
    </row>
    <row r="6950" spans="1:10" x14ac:dyDescent="0.25">
      <c r="A6950" s="1" t="s">
        <v>6949</v>
      </c>
      <c r="B6950">
        <v>393.75</v>
      </c>
      <c r="C6950">
        <v>20.478950000000001</v>
      </c>
      <c r="D6950">
        <v>67</v>
      </c>
      <c r="E6950">
        <v>0</v>
      </c>
      <c r="F6950">
        <v>0</v>
      </c>
      <c r="G6950">
        <v>5</v>
      </c>
      <c r="H6950" t="s">
        <v>14409</v>
      </c>
      <c r="I6950">
        <v>526.6875</v>
      </c>
      <c r="J6950" s="3">
        <f t="shared" si="108"/>
        <v>43747.037392071761</v>
      </c>
    </row>
    <row r="6951" spans="1:10" x14ac:dyDescent="0.25">
      <c r="A6951" s="1" t="s">
        <v>6950</v>
      </c>
      <c r="B6951">
        <v>412.5</v>
      </c>
      <c r="C6951">
        <v>20.478950000000001</v>
      </c>
      <c r="D6951">
        <v>68</v>
      </c>
      <c r="E6951">
        <v>0</v>
      </c>
      <c r="F6951">
        <v>0</v>
      </c>
      <c r="G6951">
        <v>3</v>
      </c>
      <c r="H6951" t="s">
        <v>14410</v>
      </c>
      <c r="I6951">
        <v>532.3125</v>
      </c>
      <c r="J6951" s="3">
        <f t="shared" si="108"/>
        <v>43747.037487453701</v>
      </c>
    </row>
    <row r="6952" spans="1:10" x14ac:dyDescent="0.25">
      <c r="A6952" s="1" t="s">
        <v>6951</v>
      </c>
      <c r="B6952">
        <v>393.75</v>
      </c>
      <c r="C6952">
        <v>20.478950000000001</v>
      </c>
      <c r="D6952">
        <v>68</v>
      </c>
      <c r="E6952">
        <v>0</v>
      </c>
      <c r="F6952">
        <v>0</v>
      </c>
      <c r="G6952">
        <v>6</v>
      </c>
      <c r="H6952" t="s">
        <v>14411</v>
      </c>
      <c r="I6952">
        <v>526.6875</v>
      </c>
      <c r="J6952" s="3">
        <f t="shared" si="108"/>
        <v>43747.037570914348</v>
      </c>
    </row>
    <row r="6953" spans="1:10" x14ac:dyDescent="0.25">
      <c r="A6953" s="1" t="s">
        <v>6952</v>
      </c>
      <c r="B6953">
        <v>393.75</v>
      </c>
      <c r="C6953">
        <v>20.531590000000001</v>
      </c>
      <c r="D6953">
        <v>67</v>
      </c>
      <c r="E6953">
        <v>0</v>
      </c>
      <c r="F6953">
        <v>0</v>
      </c>
      <c r="G6953">
        <v>2</v>
      </c>
      <c r="H6953" t="s">
        <v>14412</v>
      </c>
      <c r="I6953">
        <v>526.6875</v>
      </c>
      <c r="J6953" s="3">
        <f t="shared" si="108"/>
        <v>43747.037642546296</v>
      </c>
    </row>
    <row r="6954" spans="1:10" x14ac:dyDescent="0.25">
      <c r="A6954" s="1" t="s">
        <v>6953</v>
      </c>
      <c r="B6954">
        <v>412.5</v>
      </c>
      <c r="C6954">
        <v>20.478950000000001</v>
      </c>
      <c r="D6954">
        <v>66</v>
      </c>
      <c r="E6954">
        <v>0</v>
      </c>
      <c r="F6954">
        <v>0</v>
      </c>
      <c r="G6954">
        <v>0</v>
      </c>
      <c r="H6954" t="s">
        <v>14413</v>
      </c>
      <c r="I6954">
        <v>532.3125</v>
      </c>
      <c r="J6954" s="3">
        <f t="shared" si="108"/>
        <v>43747.037714062499</v>
      </c>
    </row>
    <row r="6955" spans="1:10" x14ac:dyDescent="0.25">
      <c r="A6955" s="1" t="s">
        <v>6954</v>
      </c>
      <c r="B6955">
        <v>393.75</v>
      </c>
      <c r="C6955">
        <v>20.478950000000001</v>
      </c>
      <c r="D6955">
        <v>65</v>
      </c>
      <c r="E6955">
        <v>0</v>
      </c>
      <c r="F6955">
        <v>0</v>
      </c>
      <c r="G6955">
        <v>3</v>
      </c>
      <c r="H6955" t="s">
        <v>14414</v>
      </c>
      <c r="I6955">
        <v>526.6875</v>
      </c>
      <c r="J6955" s="3">
        <f t="shared" si="108"/>
        <v>43747.037797303237</v>
      </c>
    </row>
    <row r="6956" spans="1:10" x14ac:dyDescent="0.25">
      <c r="A6956" s="1" t="s">
        <v>6955</v>
      </c>
      <c r="B6956">
        <v>393.75</v>
      </c>
      <c r="C6956">
        <v>20.531590000000001</v>
      </c>
      <c r="D6956">
        <v>65</v>
      </c>
      <c r="E6956">
        <v>0</v>
      </c>
      <c r="F6956">
        <v>0</v>
      </c>
      <c r="G6956">
        <v>7</v>
      </c>
      <c r="H6956" t="s">
        <v>14415</v>
      </c>
      <c r="I6956">
        <v>526.6875</v>
      </c>
      <c r="J6956" s="3">
        <f t="shared" si="108"/>
        <v>43747.037869050924</v>
      </c>
    </row>
    <row r="6957" spans="1:10" x14ac:dyDescent="0.25">
      <c r="A6957" s="1" t="s">
        <v>6956</v>
      </c>
      <c r="B6957">
        <v>418.75</v>
      </c>
      <c r="C6957">
        <v>20.478950000000001</v>
      </c>
      <c r="D6957">
        <v>65</v>
      </c>
      <c r="E6957">
        <v>0</v>
      </c>
      <c r="F6957">
        <v>0</v>
      </c>
      <c r="G6957">
        <v>11</v>
      </c>
      <c r="H6957" t="s">
        <v>14416</v>
      </c>
      <c r="I6957">
        <v>534.375</v>
      </c>
      <c r="J6957" s="3">
        <f t="shared" si="108"/>
        <v>43747.03795262731</v>
      </c>
    </row>
    <row r="6958" spans="1:10" x14ac:dyDescent="0.25">
      <c r="A6958" s="1" t="s">
        <v>6957</v>
      </c>
      <c r="B6958">
        <v>393.75</v>
      </c>
      <c r="C6958">
        <v>20.478950000000001</v>
      </c>
      <c r="D6958">
        <v>64</v>
      </c>
      <c r="E6958">
        <v>0</v>
      </c>
      <c r="F6958">
        <v>0</v>
      </c>
      <c r="G6958">
        <v>1</v>
      </c>
      <c r="H6958" t="s">
        <v>14417</v>
      </c>
      <c r="I6958">
        <v>526.6875</v>
      </c>
      <c r="J6958" s="3">
        <f t="shared" si="108"/>
        <v>43747.038024155088</v>
      </c>
    </row>
    <row r="6959" spans="1:10" x14ac:dyDescent="0.25">
      <c r="A6959" s="1" t="s">
        <v>6958</v>
      </c>
      <c r="B6959">
        <v>393.75</v>
      </c>
      <c r="C6959">
        <v>20.478950000000001</v>
      </c>
      <c r="D6959">
        <v>63</v>
      </c>
      <c r="E6959">
        <v>0</v>
      </c>
      <c r="F6959">
        <v>0</v>
      </c>
      <c r="G6959">
        <v>0</v>
      </c>
      <c r="H6959" t="s">
        <v>14418</v>
      </c>
      <c r="I6959">
        <v>526.6875</v>
      </c>
      <c r="J6959" s="3">
        <f t="shared" si="108"/>
        <v>43747.038095659715</v>
      </c>
    </row>
    <row r="6960" spans="1:10" x14ac:dyDescent="0.25">
      <c r="A6960" s="1" t="s">
        <v>6959</v>
      </c>
      <c r="B6960">
        <v>393.75</v>
      </c>
      <c r="C6960">
        <v>20.478950000000001</v>
      </c>
      <c r="D6960">
        <v>63</v>
      </c>
      <c r="E6960">
        <v>0</v>
      </c>
      <c r="F6960">
        <v>0</v>
      </c>
      <c r="G6960">
        <v>13</v>
      </c>
      <c r="H6960" t="s">
        <v>14419</v>
      </c>
      <c r="I6960">
        <v>526.6875</v>
      </c>
      <c r="J6960" s="3">
        <f t="shared" si="108"/>
        <v>43747.038167210645</v>
      </c>
    </row>
    <row r="6961" spans="1:10" x14ac:dyDescent="0.25">
      <c r="A6961" s="1" t="s">
        <v>6960</v>
      </c>
      <c r="B6961">
        <v>412.5</v>
      </c>
      <c r="C6961">
        <v>20.478950000000001</v>
      </c>
      <c r="D6961">
        <v>63</v>
      </c>
      <c r="E6961">
        <v>0</v>
      </c>
      <c r="F6961">
        <v>0</v>
      </c>
      <c r="G6961">
        <v>3</v>
      </c>
      <c r="H6961" t="s">
        <v>14420</v>
      </c>
      <c r="I6961">
        <v>532.125</v>
      </c>
      <c r="J6961" s="3">
        <f t="shared" si="108"/>
        <v>43747.038238854169</v>
      </c>
    </row>
    <row r="6962" spans="1:10" x14ac:dyDescent="0.25">
      <c r="A6962" s="1" t="s">
        <v>6961</v>
      </c>
      <c r="B6962">
        <v>393.75</v>
      </c>
      <c r="C6962">
        <v>20.478950000000001</v>
      </c>
      <c r="D6962">
        <v>64</v>
      </c>
      <c r="E6962">
        <v>0</v>
      </c>
      <c r="F6962">
        <v>0</v>
      </c>
      <c r="G6962">
        <v>16</v>
      </c>
      <c r="H6962" t="s">
        <v>14421</v>
      </c>
      <c r="I6962">
        <v>526.6875</v>
      </c>
      <c r="J6962" s="3">
        <f t="shared" si="108"/>
        <v>43747.038310370372</v>
      </c>
    </row>
    <row r="6963" spans="1:10" x14ac:dyDescent="0.25">
      <c r="A6963" s="1" t="s">
        <v>6962</v>
      </c>
      <c r="B6963">
        <v>393.75</v>
      </c>
      <c r="C6963">
        <v>20.478950000000001</v>
      </c>
      <c r="D6963">
        <v>64</v>
      </c>
      <c r="E6963">
        <v>0</v>
      </c>
      <c r="F6963">
        <v>0</v>
      </c>
      <c r="G6963">
        <v>4</v>
      </c>
      <c r="H6963" t="s">
        <v>14422</v>
      </c>
      <c r="I6963">
        <v>526.5</v>
      </c>
      <c r="J6963" s="3">
        <f t="shared" si="108"/>
        <v>43747.03843043981</v>
      </c>
    </row>
    <row r="6964" spans="1:10" x14ac:dyDescent="0.25">
      <c r="A6964" s="1" t="s">
        <v>6963</v>
      </c>
      <c r="B6964">
        <v>393.75</v>
      </c>
      <c r="C6964">
        <v>20.478950000000001</v>
      </c>
      <c r="D6964">
        <v>64</v>
      </c>
      <c r="E6964">
        <v>0</v>
      </c>
      <c r="F6964">
        <v>0</v>
      </c>
      <c r="G6964">
        <v>3</v>
      </c>
      <c r="H6964" t="s">
        <v>14423</v>
      </c>
      <c r="I6964">
        <v>526.6875</v>
      </c>
      <c r="J6964" s="3">
        <f t="shared" si="108"/>
        <v>43747.038501006937</v>
      </c>
    </row>
    <row r="6965" spans="1:10" x14ac:dyDescent="0.25">
      <c r="A6965" s="1" t="s">
        <v>6964</v>
      </c>
      <c r="B6965">
        <v>393.75</v>
      </c>
      <c r="C6965">
        <v>20.478950000000001</v>
      </c>
      <c r="D6965">
        <v>64</v>
      </c>
      <c r="E6965">
        <v>0</v>
      </c>
      <c r="F6965">
        <v>0</v>
      </c>
      <c r="G6965">
        <v>0</v>
      </c>
      <c r="H6965" t="s">
        <v>14424</v>
      </c>
      <c r="I6965">
        <v>526.6875</v>
      </c>
      <c r="J6965" s="3">
        <f t="shared" si="108"/>
        <v>43747.038572754631</v>
      </c>
    </row>
    <row r="6966" spans="1:10" x14ac:dyDescent="0.25">
      <c r="A6966" s="1" t="s">
        <v>6965</v>
      </c>
      <c r="B6966">
        <v>393.75</v>
      </c>
      <c r="C6966">
        <v>20.478950000000001</v>
      </c>
      <c r="D6966">
        <v>64</v>
      </c>
      <c r="E6966">
        <v>0</v>
      </c>
      <c r="F6966">
        <v>0</v>
      </c>
      <c r="G6966">
        <v>3</v>
      </c>
      <c r="H6966" t="s">
        <v>14425</v>
      </c>
      <c r="I6966">
        <v>526.6875</v>
      </c>
      <c r="J6966" s="3">
        <f t="shared" si="108"/>
        <v>43747.038656307872</v>
      </c>
    </row>
    <row r="6967" spans="1:10" x14ac:dyDescent="0.25">
      <c r="A6967" s="1" t="s">
        <v>6966</v>
      </c>
      <c r="B6967">
        <v>393.75</v>
      </c>
      <c r="C6967">
        <v>20.531590000000001</v>
      </c>
      <c r="D6967">
        <v>64</v>
      </c>
      <c r="E6967">
        <v>0</v>
      </c>
      <c r="F6967">
        <v>0</v>
      </c>
      <c r="G6967">
        <v>7</v>
      </c>
      <c r="H6967" t="s">
        <v>14426</v>
      </c>
      <c r="I6967">
        <v>526.6875</v>
      </c>
      <c r="J6967" s="3">
        <f t="shared" si="108"/>
        <v>43747.038727835643</v>
      </c>
    </row>
    <row r="6968" spans="1:10" x14ac:dyDescent="0.25">
      <c r="A6968" s="1" t="s">
        <v>6967</v>
      </c>
      <c r="B6968">
        <v>393.75</v>
      </c>
      <c r="C6968">
        <v>20.478950000000001</v>
      </c>
      <c r="D6968">
        <v>64</v>
      </c>
      <c r="E6968">
        <v>0</v>
      </c>
      <c r="F6968">
        <v>0</v>
      </c>
      <c r="G6968">
        <v>10</v>
      </c>
      <c r="H6968" t="s">
        <v>14427</v>
      </c>
      <c r="I6968">
        <v>526.6875</v>
      </c>
      <c r="J6968" s="3">
        <f t="shared" si="108"/>
        <v>43747.038799363429</v>
      </c>
    </row>
    <row r="6969" spans="1:10" x14ac:dyDescent="0.25">
      <c r="A6969" s="1" t="s">
        <v>6968</v>
      </c>
      <c r="B6969">
        <v>393.75</v>
      </c>
      <c r="C6969">
        <v>20.478950000000001</v>
      </c>
      <c r="D6969">
        <v>64</v>
      </c>
      <c r="E6969">
        <v>0</v>
      </c>
      <c r="F6969">
        <v>0</v>
      </c>
      <c r="G6969">
        <v>7</v>
      </c>
      <c r="H6969" t="s">
        <v>14428</v>
      </c>
      <c r="I6969">
        <v>526.6875</v>
      </c>
      <c r="J6969" s="3">
        <f t="shared" si="108"/>
        <v>43747.038870787037</v>
      </c>
    </row>
    <row r="6970" spans="1:10" x14ac:dyDescent="0.25">
      <c r="A6970" s="1" t="s">
        <v>6969</v>
      </c>
      <c r="B6970">
        <v>393.75</v>
      </c>
      <c r="C6970">
        <v>20.478950000000001</v>
      </c>
      <c r="D6970">
        <v>64</v>
      </c>
      <c r="E6970">
        <v>0</v>
      </c>
      <c r="F6970">
        <v>0</v>
      </c>
      <c r="G6970">
        <v>2</v>
      </c>
      <c r="H6970" t="s">
        <v>14429</v>
      </c>
      <c r="I6970">
        <v>526.6875</v>
      </c>
      <c r="J6970" s="3">
        <f t="shared" si="108"/>
        <v>43747.038942534717</v>
      </c>
    </row>
    <row r="6971" spans="1:10" x14ac:dyDescent="0.25">
      <c r="A6971" s="1" t="s">
        <v>6970</v>
      </c>
      <c r="B6971">
        <v>393.75</v>
      </c>
      <c r="C6971">
        <v>20.531590000000001</v>
      </c>
      <c r="D6971">
        <v>65</v>
      </c>
      <c r="E6971">
        <v>0</v>
      </c>
      <c r="F6971">
        <v>0</v>
      </c>
      <c r="G6971">
        <v>2</v>
      </c>
      <c r="H6971" t="s">
        <v>14430</v>
      </c>
      <c r="I6971">
        <v>526.6875</v>
      </c>
      <c r="J6971" s="3">
        <f t="shared" si="108"/>
        <v>43747.039014074071</v>
      </c>
    </row>
    <row r="6972" spans="1:10" x14ac:dyDescent="0.25">
      <c r="A6972" s="1" t="s">
        <v>6971</v>
      </c>
      <c r="B6972">
        <v>393.75</v>
      </c>
      <c r="C6972">
        <v>20.531590000000001</v>
      </c>
      <c r="D6972">
        <v>65</v>
      </c>
      <c r="E6972">
        <v>0</v>
      </c>
      <c r="F6972">
        <v>0</v>
      </c>
      <c r="G6972">
        <v>3</v>
      </c>
      <c r="H6972" t="s">
        <v>14431</v>
      </c>
      <c r="I6972">
        <v>526.6875</v>
      </c>
      <c r="J6972" s="3">
        <f t="shared" si="108"/>
        <v>43747.039085601849</v>
      </c>
    </row>
    <row r="6973" spans="1:10" x14ac:dyDescent="0.25">
      <c r="A6973" s="1" t="s">
        <v>6972</v>
      </c>
      <c r="B6973">
        <v>393.75</v>
      </c>
      <c r="C6973">
        <v>20.478950000000001</v>
      </c>
      <c r="D6973">
        <v>64</v>
      </c>
      <c r="E6973">
        <v>0</v>
      </c>
      <c r="F6973">
        <v>0</v>
      </c>
      <c r="G6973">
        <v>17</v>
      </c>
      <c r="H6973" t="s">
        <v>14432</v>
      </c>
      <c r="I6973">
        <v>526.5</v>
      </c>
      <c r="J6973" s="3">
        <f t="shared" si="108"/>
        <v>43747.039157372681</v>
      </c>
    </row>
    <row r="6974" spans="1:10" x14ac:dyDescent="0.25">
      <c r="A6974" s="1" t="s">
        <v>6973</v>
      </c>
      <c r="B6974">
        <v>412.5</v>
      </c>
      <c r="C6974">
        <v>20.531590000000001</v>
      </c>
      <c r="D6974">
        <v>64</v>
      </c>
      <c r="E6974">
        <v>0</v>
      </c>
      <c r="F6974">
        <v>0</v>
      </c>
      <c r="G6974">
        <v>8</v>
      </c>
      <c r="H6974" t="s">
        <v>14433</v>
      </c>
      <c r="I6974">
        <v>532.125</v>
      </c>
      <c r="J6974" s="3">
        <f t="shared" si="108"/>
        <v>43747.039228773145</v>
      </c>
    </row>
    <row r="6975" spans="1:10" x14ac:dyDescent="0.25">
      <c r="A6975" s="1" t="s">
        <v>6974</v>
      </c>
      <c r="B6975">
        <v>393.75</v>
      </c>
      <c r="C6975">
        <v>20.478950000000001</v>
      </c>
      <c r="D6975">
        <v>69</v>
      </c>
      <c r="E6975">
        <v>0</v>
      </c>
      <c r="F6975">
        <v>0</v>
      </c>
      <c r="G6975">
        <v>12</v>
      </c>
      <c r="H6975" t="s">
        <v>14434</v>
      </c>
      <c r="I6975">
        <v>526.5</v>
      </c>
      <c r="J6975" s="3">
        <f t="shared" si="108"/>
        <v>43747.039312106477</v>
      </c>
    </row>
    <row r="6976" spans="1:10" x14ac:dyDescent="0.25">
      <c r="A6976" s="1" t="s">
        <v>6975</v>
      </c>
      <c r="B6976">
        <v>393.75</v>
      </c>
      <c r="C6976">
        <v>20.478950000000001</v>
      </c>
      <c r="D6976">
        <v>69</v>
      </c>
      <c r="E6976">
        <v>0</v>
      </c>
      <c r="F6976">
        <v>0</v>
      </c>
      <c r="G6976">
        <v>13</v>
      </c>
      <c r="H6976" t="s">
        <v>14435</v>
      </c>
      <c r="I6976">
        <v>526.5</v>
      </c>
      <c r="J6976" s="3">
        <f t="shared" si="108"/>
        <v>43747.039383749994</v>
      </c>
    </row>
    <row r="6977" spans="1:10" x14ac:dyDescent="0.25">
      <c r="A6977" s="1" t="s">
        <v>6976</v>
      </c>
      <c r="B6977">
        <v>412.5</v>
      </c>
      <c r="C6977">
        <v>20.531590000000001</v>
      </c>
      <c r="D6977">
        <v>60</v>
      </c>
      <c r="E6977">
        <v>0</v>
      </c>
      <c r="F6977">
        <v>0</v>
      </c>
      <c r="G6977">
        <v>10</v>
      </c>
      <c r="H6977" t="s">
        <v>14436</v>
      </c>
      <c r="I6977">
        <v>532.3125</v>
      </c>
      <c r="J6977" s="3">
        <f t="shared" si="108"/>
        <v>43747.039467407405</v>
      </c>
    </row>
    <row r="6978" spans="1:10" x14ac:dyDescent="0.25">
      <c r="A6978" s="1" t="s">
        <v>6977</v>
      </c>
      <c r="B6978">
        <v>393.75</v>
      </c>
      <c r="C6978">
        <v>20.531590000000001</v>
      </c>
      <c r="D6978">
        <v>61</v>
      </c>
      <c r="E6978">
        <v>0</v>
      </c>
      <c r="F6978">
        <v>0</v>
      </c>
      <c r="G6978">
        <v>5</v>
      </c>
      <c r="H6978" t="s">
        <v>14437</v>
      </c>
      <c r="I6978">
        <v>526.6875</v>
      </c>
      <c r="J6978" s="3">
        <f t="shared" si="108"/>
        <v>43747.039550752314</v>
      </c>
    </row>
    <row r="6979" spans="1:10" x14ac:dyDescent="0.25">
      <c r="A6979" s="1" t="s">
        <v>6978</v>
      </c>
      <c r="B6979">
        <v>393.75</v>
      </c>
      <c r="C6979">
        <v>20.478950000000001</v>
      </c>
      <c r="D6979">
        <v>63</v>
      </c>
      <c r="E6979">
        <v>0</v>
      </c>
      <c r="F6979">
        <v>0</v>
      </c>
      <c r="G6979">
        <v>1</v>
      </c>
      <c r="H6979" t="s">
        <v>14438</v>
      </c>
      <c r="I6979">
        <v>526.5</v>
      </c>
      <c r="J6979" s="3">
        <f t="shared" ref="J6979:J7042" si="109">(H6979/86400000)+25569+(7/24)</f>
        <v>43747.039634340275</v>
      </c>
    </row>
    <row r="6980" spans="1:10" x14ac:dyDescent="0.25">
      <c r="A6980" s="1" t="s">
        <v>6979</v>
      </c>
      <c r="B6980">
        <v>393.75</v>
      </c>
      <c r="C6980">
        <v>20.531590000000001</v>
      </c>
      <c r="D6980">
        <v>63</v>
      </c>
      <c r="E6980">
        <v>0</v>
      </c>
      <c r="F6980">
        <v>0</v>
      </c>
      <c r="G6980">
        <v>3</v>
      </c>
      <c r="H6980" t="s">
        <v>14439</v>
      </c>
      <c r="I6980">
        <v>526.6875</v>
      </c>
      <c r="J6980" s="3">
        <f t="shared" si="109"/>
        <v>43747.039705844909</v>
      </c>
    </row>
    <row r="6981" spans="1:10" x14ac:dyDescent="0.25">
      <c r="A6981" s="1" t="s">
        <v>6980</v>
      </c>
      <c r="B6981">
        <v>393.75</v>
      </c>
      <c r="C6981">
        <v>20.531590000000001</v>
      </c>
      <c r="D6981">
        <v>64</v>
      </c>
      <c r="E6981">
        <v>0</v>
      </c>
      <c r="F6981">
        <v>0</v>
      </c>
      <c r="G6981">
        <v>0</v>
      </c>
      <c r="H6981" t="s">
        <v>14440</v>
      </c>
      <c r="I6981">
        <v>526.5</v>
      </c>
      <c r="J6981" s="3">
        <f t="shared" si="109"/>
        <v>43747.039789282404</v>
      </c>
    </row>
    <row r="6982" spans="1:10" x14ac:dyDescent="0.25">
      <c r="A6982" s="1" t="s">
        <v>6981</v>
      </c>
      <c r="B6982">
        <v>418.75</v>
      </c>
      <c r="C6982">
        <v>20.478950000000001</v>
      </c>
      <c r="D6982">
        <v>64</v>
      </c>
      <c r="E6982">
        <v>0</v>
      </c>
      <c r="F6982">
        <v>0</v>
      </c>
      <c r="G6982">
        <v>4</v>
      </c>
      <c r="H6982" t="s">
        <v>14441</v>
      </c>
      <c r="I6982">
        <v>534.5625</v>
      </c>
      <c r="J6982" s="3">
        <f t="shared" si="109"/>
        <v>43747.039872870366</v>
      </c>
    </row>
    <row r="6983" spans="1:10" x14ac:dyDescent="0.25">
      <c r="A6983" s="1" t="s">
        <v>6982</v>
      </c>
      <c r="B6983">
        <v>393.75</v>
      </c>
      <c r="C6983">
        <v>20.531590000000001</v>
      </c>
      <c r="D6983">
        <v>65</v>
      </c>
      <c r="E6983">
        <v>0</v>
      </c>
      <c r="F6983">
        <v>0</v>
      </c>
      <c r="G6983">
        <v>3</v>
      </c>
      <c r="H6983" t="s">
        <v>14442</v>
      </c>
      <c r="I6983">
        <v>526.6875</v>
      </c>
      <c r="J6983" s="3">
        <f t="shared" si="109"/>
        <v>43747.039956539353</v>
      </c>
    </row>
    <row r="6984" spans="1:10" x14ac:dyDescent="0.25">
      <c r="A6984" s="1" t="s">
        <v>6983</v>
      </c>
      <c r="B6984">
        <v>393.75</v>
      </c>
      <c r="C6984">
        <v>20.478950000000001</v>
      </c>
      <c r="D6984">
        <v>65</v>
      </c>
      <c r="E6984">
        <v>0</v>
      </c>
      <c r="F6984">
        <v>0</v>
      </c>
      <c r="G6984">
        <v>0</v>
      </c>
      <c r="H6984" t="s">
        <v>14443</v>
      </c>
      <c r="I6984">
        <v>526.5</v>
      </c>
      <c r="J6984" s="3">
        <f t="shared" si="109"/>
        <v>43747.040027835646</v>
      </c>
    </row>
    <row r="6985" spans="1:10" x14ac:dyDescent="0.25">
      <c r="A6985" s="1" t="s">
        <v>6984</v>
      </c>
      <c r="B6985">
        <v>412.5</v>
      </c>
      <c r="C6985">
        <v>20.478950000000001</v>
      </c>
      <c r="D6985">
        <v>65</v>
      </c>
      <c r="E6985">
        <v>0</v>
      </c>
      <c r="F6985">
        <v>0</v>
      </c>
      <c r="G6985">
        <v>6</v>
      </c>
      <c r="H6985" t="s">
        <v>14444</v>
      </c>
      <c r="I6985">
        <v>532.3125</v>
      </c>
      <c r="J6985" s="3">
        <f t="shared" si="109"/>
        <v>43747.040099502316</v>
      </c>
    </row>
    <row r="6986" spans="1:10" x14ac:dyDescent="0.25">
      <c r="A6986" s="1" t="s">
        <v>6985</v>
      </c>
      <c r="B6986">
        <v>393.75</v>
      </c>
      <c r="C6986">
        <v>20.478950000000001</v>
      </c>
      <c r="D6986">
        <v>65</v>
      </c>
      <c r="E6986">
        <v>0</v>
      </c>
      <c r="F6986">
        <v>0</v>
      </c>
      <c r="G6986">
        <v>8</v>
      </c>
      <c r="H6986" t="s">
        <v>14445</v>
      </c>
      <c r="I6986">
        <v>526.6875</v>
      </c>
      <c r="J6986" s="3">
        <f t="shared" si="109"/>
        <v>43747.040170775457</v>
      </c>
    </row>
    <row r="6987" spans="1:10" x14ac:dyDescent="0.25">
      <c r="A6987" s="1" t="s">
        <v>6986</v>
      </c>
      <c r="B6987">
        <v>393.75</v>
      </c>
      <c r="C6987">
        <v>20.584240000000001</v>
      </c>
      <c r="D6987">
        <v>65</v>
      </c>
      <c r="E6987">
        <v>0</v>
      </c>
      <c r="F6987">
        <v>0</v>
      </c>
      <c r="G6987">
        <v>7</v>
      </c>
      <c r="H6987" t="s">
        <v>14446</v>
      </c>
      <c r="I6987">
        <v>526.6875</v>
      </c>
      <c r="J6987" s="3">
        <f t="shared" si="109"/>
        <v>43747.04024253472</v>
      </c>
    </row>
    <row r="6988" spans="1:10" x14ac:dyDescent="0.25">
      <c r="A6988" s="1" t="s">
        <v>6987</v>
      </c>
      <c r="B6988">
        <v>393.75</v>
      </c>
      <c r="C6988">
        <v>20.531590000000001</v>
      </c>
      <c r="D6988">
        <v>65</v>
      </c>
      <c r="E6988">
        <v>0</v>
      </c>
      <c r="F6988">
        <v>0</v>
      </c>
      <c r="G6988">
        <v>10</v>
      </c>
      <c r="H6988" t="s">
        <v>14447</v>
      </c>
      <c r="I6988">
        <v>526.5</v>
      </c>
      <c r="J6988" s="3">
        <f t="shared" si="109"/>
        <v>43747.040314062499</v>
      </c>
    </row>
    <row r="6989" spans="1:10" x14ac:dyDescent="0.25">
      <c r="A6989" s="1" t="s">
        <v>6988</v>
      </c>
      <c r="B6989">
        <v>412.5</v>
      </c>
      <c r="C6989">
        <v>20.478950000000001</v>
      </c>
      <c r="D6989">
        <v>65</v>
      </c>
      <c r="E6989">
        <v>0</v>
      </c>
      <c r="F6989">
        <v>0</v>
      </c>
      <c r="G6989">
        <v>3</v>
      </c>
      <c r="H6989" t="s">
        <v>14448</v>
      </c>
      <c r="I6989">
        <v>532.5</v>
      </c>
      <c r="J6989" s="3">
        <f t="shared" si="109"/>
        <v>43747.040397291661</v>
      </c>
    </row>
    <row r="6990" spans="1:10" x14ac:dyDescent="0.25">
      <c r="A6990" s="1" t="s">
        <v>6989</v>
      </c>
      <c r="B6990">
        <v>393.75</v>
      </c>
      <c r="C6990">
        <v>20.478950000000001</v>
      </c>
      <c r="D6990">
        <v>66</v>
      </c>
      <c r="E6990">
        <v>0</v>
      </c>
      <c r="F6990">
        <v>0</v>
      </c>
      <c r="G6990">
        <v>0</v>
      </c>
      <c r="H6990" t="s">
        <v>14449</v>
      </c>
      <c r="I6990">
        <v>526.6875</v>
      </c>
      <c r="J6990" s="3">
        <f t="shared" si="109"/>
        <v>43747.040469178239</v>
      </c>
    </row>
    <row r="6991" spans="1:10" x14ac:dyDescent="0.25">
      <c r="A6991" s="1" t="s">
        <v>6990</v>
      </c>
      <c r="B6991">
        <v>393.75</v>
      </c>
      <c r="C6991">
        <v>20.478950000000001</v>
      </c>
      <c r="D6991">
        <v>66</v>
      </c>
      <c r="E6991">
        <v>0</v>
      </c>
      <c r="F6991">
        <v>0</v>
      </c>
      <c r="G6991">
        <v>0</v>
      </c>
      <c r="H6991" t="s">
        <v>14450</v>
      </c>
      <c r="I6991">
        <v>526.6875</v>
      </c>
      <c r="J6991" s="3">
        <f t="shared" si="109"/>
        <v>43747.040552847218</v>
      </c>
    </row>
    <row r="6992" spans="1:10" x14ac:dyDescent="0.25">
      <c r="A6992" s="1" t="s">
        <v>6991</v>
      </c>
      <c r="B6992">
        <v>393.75</v>
      </c>
      <c r="C6992">
        <v>20.478950000000001</v>
      </c>
      <c r="D6992">
        <v>67</v>
      </c>
      <c r="E6992">
        <v>0</v>
      </c>
      <c r="F6992">
        <v>0</v>
      </c>
      <c r="G6992">
        <v>1</v>
      </c>
      <c r="H6992" t="s">
        <v>14451</v>
      </c>
      <c r="I6992">
        <v>526.6875</v>
      </c>
      <c r="J6992" s="3">
        <f t="shared" si="109"/>
        <v>43747.040624270834</v>
      </c>
    </row>
    <row r="6993" spans="1:10" x14ac:dyDescent="0.25">
      <c r="A6993" s="1" t="s">
        <v>6992</v>
      </c>
      <c r="B6993">
        <v>393.75</v>
      </c>
      <c r="C6993">
        <v>20.531590000000001</v>
      </c>
      <c r="D6993">
        <v>67</v>
      </c>
      <c r="E6993">
        <v>0</v>
      </c>
      <c r="F6993">
        <v>0</v>
      </c>
      <c r="G6993">
        <v>0</v>
      </c>
      <c r="H6993" t="s">
        <v>14452</v>
      </c>
      <c r="I6993">
        <v>526.6875</v>
      </c>
      <c r="J6993" s="3">
        <f t="shared" si="109"/>
        <v>43747.040707708329</v>
      </c>
    </row>
    <row r="6994" spans="1:10" x14ac:dyDescent="0.25">
      <c r="A6994" s="1" t="s">
        <v>6993</v>
      </c>
      <c r="B6994">
        <v>393.75</v>
      </c>
      <c r="C6994">
        <v>20.478950000000001</v>
      </c>
      <c r="D6994">
        <v>67</v>
      </c>
      <c r="E6994">
        <v>0</v>
      </c>
      <c r="F6994">
        <v>0</v>
      </c>
      <c r="G6994">
        <v>0</v>
      </c>
      <c r="H6994" t="s">
        <v>14453</v>
      </c>
      <c r="I6994">
        <v>526.6875</v>
      </c>
      <c r="J6994" s="3">
        <f t="shared" si="109"/>
        <v>43747.040779467592</v>
      </c>
    </row>
    <row r="6995" spans="1:10" x14ac:dyDescent="0.25">
      <c r="A6995" s="1" t="s">
        <v>6994</v>
      </c>
      <c r="B6995">
        <v>393.75</v>
      </c>
      <c r="C6995">
        <v>20.478950000000001</v>
      </c>
      <c r="D6995">
        <v>67</v>
      </c>
      <c r="E6995">
        <v>0</v>
      </c>
      <c r="F6995">
        <v>0</v>
      </c>
      <c r="G6995">
        <v>6</v>
      </c>
      <c r="H6995" t="s">
        <v>14454</v>
      </c>
      <c r="I6995">
        <v>526.6875</v>
      </c>
      <c r="J6995" s="3">
        <f t="shared" si="109"/>
        <v>43747.040850775462</v>
      </c>
    </row>
    <row r="6996" spans="1:10" x14ac:dyDescent="0.25">
      <c r="A6996" s="1" t="s">
        <v>6995</v>
      </c>
      <c r="B6996">
        <v>393.75</v>
      </c>
      <c r="C6996">
        <v>20.478950000000001</v>
      </c>
      <c r="D6996">
        <v>67</v>
      </c>
      <c r="E6996">
        <v>0</v>
      </c>
      <c r="F6996">
        <v>0</v>
      </c>
      <c r="G6996">
        <v>7</v>
      </c>
      <c r="H6996" t="s">
        <v>14455</v>
      </c>
      <c r="I6996">
        <v>526.6875</v>
      </c>
      <c r="J6996" s="3">
        <f t="shared" si="109"/>
        <v>43747.040922280088</v>
      </c>
    </row>
    <row r="6997" spans="1:10" x14ac:dyDescent="0.25">
      <c r="A6997" s="1" t="s">
        <v>6996</v>
      </c>
      <c r="B6997">
        <v>393.75</v>
      </c>
      <c r="C6997">
        <v>20.478950000000001</v>
      </c>
      <c r="D6997">
        <v>66</v>
      </c>
      <c r="E6997">
        <v>0</v>
      </c>
      <c r="F6997">
        <v>0</v>
      </c>
      <c r="G6997">
        <v>5</v>
      </c>
      <c r="H6997" t="s">
        <v>14456</v>
      </c>
      <c r="I6997">
        <v>526.5</v>
      </c>
      <c r="J6997" s="3">
        <f t="shared" si="109"/>
        <v>43747.041005844905</v>
      </c>
    </row>
    <row r="6998" spans="1:10" x14ac:dyDescent="0.25">
      <c r="A6998" s="1" t="s">
        <v>6997</v>
      </c>
      <c r="B6998">
        <v>393.75</v>
      </c>
      <c r="C6998">
        <v>20.531590000000001</v>
      </c>
      <c r="D6998">
        <v>59</v>
      </c>
      <c r="E6998">
        <v>0</v>
      </c>
      <c r="F6998">
        <v>0</v>
      </c>
      <c r="G6998">
        <v>6</v>
      </c>
      <c r="H6998" t="s">
        <v>14457</v>
      </c>
      <c r="I6998">
        <v>526.6875</v>
      </c>
      <c r="J6998" s="3">
        <f t="shared" si="109"/>
        <v>43747.041077465277</v>
      </c>
    </row>
    <row r="6999" spans="1:10" x14ac:dyDescent="0.25">
      <c r="A6999" s="1" t="s">
        <v>6998</v>
      </c>
      <c r="B6999">
        <v>393.75</v>
      </c>
      <c r="C6999">
        <v>20.478950000000001</v>
      </c>
      <c r="D6999">
        <v>59</v>
      </c>
      <c r="E6999">
        <v>0</v>
      </c>
      <c r="F6999">
        <v>0</v>
      </c>
      <c r="G6999">
        <v>9</v>
      </c>
      <c r="H6999" t="s">
        <v>14458</v>
      </c>
      <c r="I6999">
        <v>526.6875</v>
      </c>
      <c r="J6999" s="3">
        <f t="shared" si="109"/>
        <v>43747.041160613422</v>
      </c>
    </row>
    <row r="7000" spans="1:10" x14ac:dyDescent="0.25">
      <c r="A7000" s="1" t="s">
        <v>6999</v>
      </c>
      <c r="B7000">
        <v>393.75</v>
      </c>
      <c r="C7000">
        <v>20.478950000000001</v>
      </c>
      <c r="D7000">
        <v>63</v>
      </c>
      <c r="E7000">
        <v>0</v>
      </c>
      <c r="F7000">
        <v>0</v>
      </c>
      <c r="G7000">
        <v>4</v>
      </c>
      <c r="H7000" t="s">
        <v>14459</v>
      </c>
      <c r="I7000">
        <v>526.5</v>
      </c>
      <c r="J7000" s="3">
        <f t="shared" si="109"/>
        <v>43747.041232476848</v>
      </c>
    </row>
    <row r="7001" spans="1:10" x14ac:dyDescent="0.25">
      <c r="A7001" s="1" t="s">
        <v>7000</v>
      </c>
      <c r="B7001">
        <v>393.75</v>
      </c>
      <c r="C7001">
        <v>20.478950000000001</v>
      </c>
      <c r="D7001">
        <v>63</v>
      </c>
      <c r="E7001">
        <v>0</v>
      </c>
      <c r="F7001">
        <v>0</v>
      </c>
      <c r="G7001">
        <v>8</v>
      </c>
      <c r="H7001" t="s">
        <v>14460</v>
      </c>
      <c r="I7001">
        <v>526.6875</v>
      </c>
      <c r="J7001" s="3">
        <f t="shared" si="109"/>
        <v>43747.04131581018</v>
      </c>
    </row>
    <row r="7002" spans="1:10" x14ac:dyDescent="0.25">
      <c r="A7002" s="1" t="s">
        <v>7001</v>
      </c>
      <c r="B7002">
        <v>393.75</v>
      </c>
      <c r="C7002">
        <v>20.478950000000001</v>
      </c>
      <c r="D7002">
        <v>63</v>
      </c>
      <c r="E7002">
        <v>0</v>
      </c>
      <c r="F7002">
        <v>0</v>
      </c>
      <c r="G7002">
        <v>0</v>
      </c>
      <c r="H7002" t="s">
        <v>14461</v>
      </c>
      <c r="I7002">
        <v>526.6875</v>
      </c>
      <c r="J7002" s="3">
        <f t="shared" si="109"/>
        <v>43747.041387442128</v>
      </c>
    </row>
    <row r="7003" spans="1:10" x14ac:dyDescent="0.25">
      <c r="A7003" s="1" t="s">
        <v>7002</v>
      </c>
      <c r="B7003">
        <v>393.75</v>
      </c>
      <c r="C7003">
        <v>20.478950000000001</v>
      </c>
      <c r="D7003">
        <v>63</v>
      </c>
      <c r="E7003">
        <v>0</v>
      </c>
      <c r="F7003">
        <v>0</v>
      </c>
      <c r="G7003">
        <v>2</v>
      </c>
      <c r="H7003" t="s">
        <v>14462</v>
      </c>
      <c r="I7003">
        <v>526.5</v>
      </c>
      <c r="J7003" s="3">
        <f t="shared" si="109"/>
        <v>43747.041471018521</v>
      </c>
    </row>
    <row r="7004" spans="1:10" x14ac:dyDescent="0.25">
      <c r="A7004" s="1" t="s">
        <v>7003</v>
      </c>
      <c r="B7004">
        <v>393.75</v>
      </c>
      <c r="C7004">
        <v>20.478950000000001</v>
      </c>
      <c r="D7004">
        <v>63</v>
      </c>
      <c r="E7004">
        <v>0</v>
      </c>
      <c r="F7004">
        <v>0</v>
      </c>
      <c r="G7004">
        <v>5</v>
      </c>
      <c r="H7004" t="s">
        <v>14463</v>
      </c>
      <c r="I7004">
        <v>526.5</v>
      </c>
      <c r="J7004" s="3">
        <f t="shared" si="109"/>
        <v>43747.041542557869</v>
      </c>
    </row>
    <row r="7005" spans="1:10" x14ac:dyDescent="0.25">
      <c r="A7005" s="1" t="s">
        <v>7004</v>
      </c>
      <c r="B7005">
        <v>393.75</v>
      </c>
      <c r="C7005">
        <v>20.531590000000001</v>
      </c>
      <c r="D7005">
        <v>63</v>
      </c>
      <c r="E7005">
        <v>0</v>
      </c>
      <c r="F7005">
        <v>0</v>
      </c>
      <c r="G7005">
        <v>11</v>
      </c>
      <c r="H7005" t="s">
        <v>14464</v>
      </c>
      <c r="I7005">
        <v>526.5</v>
      </c>
      <c r="J7005" s="3">
        <f t="shared" si="109"/>
        <v>43747.041614062495</v>
      </c>
    </row>
    <row r="7006" spans="1:10" x14ac:dyDescent="0.25">
      <c r="A7006" s="1" t="s">
        <v>7005</v>
      </c>
      <c r="B7006">
        <v>393.75</v>
      </c>
      <c r="C7006">
        <v>20.478950000000001</v>
      </c>
      <c r="D7006">
        <v>63</v>
      </c>
      <c r="E7006">
        <v>0</v>
      </c>
      <c r="F7006">
        <v>0</v>
      </c>
      <c r="G7006">
        <v>7</v>
      </c>
      <c r="H7006" t="s">
        <v>14465</v>
      </c>
      <c r="I7006">
        <v>526.6875</v>
      </c>
      <c r="J7006" s="3">
        <f t="shared" si="109"/>
        <v>43747.041685613425</v>
      </c>
    </row>
    <row r="7007" spans="1:10" x14ac:dyDescent="0.25">
      <c r="A7007" s="1" t="s">
        <v>7006</v>
      </c>
      <c r="B7007">
        <v>393.75</v>
      </c>
      <c r="C7007">
        <v>20.531590000000001</v>
      </c>
      <c r="D7007">
        <v>63</v>
      </c>
      <c r="E7007">
        <v>0</v>
      </c>
      <c r="F7007">
        <v>0</v>
      </c>
      <c r="G7007">
        <v>12</v>
      </c>
      <c r="H7007" t="s">
        <v>14466</v>
      </c>
      <c r="I7007">
        <v>526.6875</v>
      </c>
      <c r="J7007" s="3">
        <f t="shared" si="109"/>
        <v>43747.041781099535</v>
      </c>
    </row>
    <row r="7008" spans="1:10" x14ac:dyDescent="0.25">
      <c r="A7008" s="1" t="s">
        <v>7007</v>
      </c>
      <c r="B7008">
        <v>393.75</v>
      </c>
      <c r="C7008">
        <v>20.478950000000001</v>
      </c>
      <c r="D7008">
        <v>63</v>
      </c>
      <c r="E7008">
        <v>0</v>
      </c>
      <c r="F7008">
        <v>0</v>
      </c>
      <c r="G7008">
        <v>11</v>
      </c>
      <c r="H7008" t="s">
        <v>14467</v>
      </c>
      <c r="I7008">
        <v>526.6875</v>
      </c>
      <c r="J7008" s="3">
        <f t="shared" si="109"/>
        <v>43747.041852256945</v>
      </c>
    </row>
    <row r="7009" spans="1:10" x14ac:dyDescent="0.25">
      <c r="A7009" s="1" t="s">
        <v>7008</v>
      </c>
      <c r="B7009">
        <v>393.75</v>
      </c>
      <c r="C7009">
        <v>20.478950000000001</v>
      </c>
      <c r="D7009">
        <v>62</v>
      </c>
      <c r="E7009">
        <v>0</v>
      </c>
      <c r="F7009">
        <v>0</v>
      </c>
      <c r="G7009">
        <v>1</v>
      </c>
      <c r="H7009" t="s">
        <v>14468</v>
      </c>
      <c r="I7009">
        <v>526.6875</v>
      </c>
      <c r="J7009" s="3">
        <f t="shared" si="109"/>
        <v>43747.04193608796</v>
      </c>
    </row>
    <row r="7010" spans="1:10" x14ac:dyDescent="0.25">
      <c r="A7010" s="1" t="s">
        <v>7009</v>
      </c>
      <c r="B7010">
        <v>393.75</v>
      </c>
      <c r="C7010">
        <v>20.478950000000001</v>
      </c>
      <c r="D7010">
        <v>64</v>
      </c>
      <c r="E7010">
        <v>0</v>
      </c>
      <c r="F7010">
        <v>0</v>
      </c>
      <c r="G7010">
        <v>8</v>
      </c>
      <c r="H7010" t="s">
        <v>14469</v>
      </c>
      <c r="I7010">
        <v>526.6875</v>
      </c>
      <c r="J7010" s="3">
        <f t="shared" si="109"/>
        <v>43747.042019525463</v>
      </c>
    </row>
    <row r="7011" spans="1:10" x14ac:dyDescent="0.25">
      <c r="A7011" s="1" t="s">
        <v>7010</v>
      </c>
      <c r="B7011">
        <v>393.75</v>
      </c>
      <c r="C7011">
        <v>20.478950000000001</v>
      </c>
      <c r="D7011">
        <v>58</v>
      </c>
      <c r="E7011">
        <v>0</v>
      </c>
      <c r="F7011">
        <v>0</v>
      </c>
      <c r="G7011">
        <v>7</v>
      </c>
      <c r="H7011" t="s">
        <v>14470</v>
      </c>
      <c r="I7011">
        <v>526.6875</v>
      </c>
      <c r="J7011" s="3">
        <f t="shared" si="109"/>
        <v>43747.042091145828</v>
      </c>
    </row>
    <row r="7012" spans="1:10" x14ac:dyDescent="0.25">
      <c r="A7012" s="1" t="s">
        <v>7011</v>
      </c>
      <c r="B7012">
        <v>393.75</v>
      </c>
      <c r="C7012">
        <v>20.531590000000001</v>
      </c>
      <c r="D7012">
        <v>58</v>
      </c>
      <c r="E7012">
        <v>0</v>
      </c>
      <c r="F7012">
        <v>0</v>
      </c>
      <c r="G7012">
        <v>1</v>
      </c>
      <c r="H7012" t="s">
        <v>14471</v>
      </c>
      <c r="I7012">
        <v>526.6875</v>
      </c>
      <c r="J7012" s="3">
        <f t="shared" si="109"/>
        <v>43747.042174606475</v>
      </c>
    </row>
    <row r="7013" spans="1:10" x14ac:dyDescent="0.25">
      <c r="A7013" s="1" t="s">
        <v>7012</v>
      </c>
      <c r="B7013">
        <v>415.625</v>
      </c>
      <c r="C7013">
        <v>20.478950000000001</v>
      </c>
      <c r="D7013">
        <v>57</v>
      </c>
      <c r="E7013">
        <v>0</v>
      </c>
      <c r="F7013">
        <v>0</v>
      </c>
      <c r="G7013">
        <v>0</v>
      </c>
      <c r="H7013" t="s">
        <v>14472</v>
      </c>
      <c r="I7013">
        <v>533.625</v>
      </c>
      <c r="J7013" s="3">
        <f t="shared" si="109"/>
        <v>43747.042258182868</v>
      </c>
    </row>
    <row r="7014" spans="1:10" x14ac:dyDescent="0.25">
      <c r="A7014" s="1" t="s">
        <v>7013</v>
      </c>
      <c r="B7014">
        <v>393.75</v>
      </c>
      <c r="C7014">
        <v>20.478950000000001</v>
      </c>
      <c r="D7014">
        <v>57</v>
      </c>
      <c r="E7014">
        <v>0</v>
      </c>
      <c r="F7014">
        <v>0</v>
      </c>
      <c r="G7014">
        <v>0</v>
      </c>
      <c r="H7014" t="s">
        <v>14473</v>
      </c>
      <c r="I7014">
        <v>526.5</v>
      </c>
      <c r="J7014" s="3">
        <f t="shared" si="109"/>
        <v>43747.042341724533</v>
      </c>
    </row>
    <row r="7015" spans="1:10" x14ac:dyDescent="0.25">
      <c r="A7015" s="1" t="s">
        <v>7014</v>
      </c>
      <c r="B7015">
        <v>412.5</v>
      </c>
      <c r="C7015">
        <v>20.478950000000001</v>
      </c>
      <c r="D7015">
        <v>58</v>
      </c>
      <c r="E7015">
        <v>0</v>
      </c>
      <c r="F7015">
        <v>0</v>
      </c>
      <c r="G7015">
        <v>6</v>
      </c>
      <c r="H7015" t="s">
        <v>14474</v>
      </c>
      <c r="I7015">
        <v>532.125</v>
      </c>
      <c r="J7015" s="3">
        <f t="shared" si="109"/>
        <v>43747.042425057873</v>
      </c>
    </row>
    <row r="7016" spans="1:10" x14ac:dyDescent="0.25">
      <c r="A7016" s="1" t="s">
        <v>7015</v>
      </c>
      <c r="B7016">
        <v>393.75</v>
      </c>
      <c r="C7016">
        <v>20.478950000000001</v>
      </c>
      <c r="D7016">
        <v>58</v>
      </c>
      <c r="E7016">
        <v>0</v>
      </c>
      <c r="F7016">
        <v>0</v>
      </c>
      <c r="G7016">
        <v>4</v>
      </c>
      <c r="H7016" t="s">
        <v>14475</v>
      </c>
      <c r="I7016">
        <v>526.6875</v>
      </c>
      <c r="J7016" s="3">
        <f t="shared" si="109"/>
        <v>43747.042508391205</v>
      </c>
    </row>
    <row r="7017" spans="1:10" x14ac:dyDescent="0.25">
      <c r="A7017" s="1" t="s">
        <v>7016</v>
      </c>
      <c r="B7017">
        <v>393.75</v>
      </c>
      <c r="C7017">
        <v>20.478950000000001</v>
      </c>
      <c r="D7017">
        <v>58</v>
      </c>
      <c r="E7017">
        <v>0</v>
      </c>
      <c r="F7017">
        <v>0</v>
      </c>
      <c r="G7017">
        <v>0</v>
      </c>
      <c r="H7017" t="s">
        <v>14476</v>
      </c>
      <c r="I7017">
        <v>526.6875</v>
      </c>
      <c r="J7017" s="3">
        <f t="shared" si="109"/>
        <v>43747.042580150461</v>
      </c>
    </row>
    <row r="7018" spans="1:10" x14ac:dyDescent="0.25">
      <c r="A7018" s="1" t="s">
        <v>7017</v>
      </c>
      <c r="B7018">
        <v>393.75</v>
      </c>
      <c r="C7018">
        <v>20.531590000000001</v>
      </c>
      <c r="D7018">
        <v>58</v>
      </c>
      <c r="E7018">
        <v>0</v>
      </c>
      <c r="F7018">
        <v>0</v>
      </c>
      <c r="G7018">
        <v>7</v>
      </c>
      <c r="H7018" t="s">
        <v>14477</v>
      </c>
      <c r="I7018">
        <v>526.6875</v>
      </c>
      <c r="J7018" s="3">
        <f t="shared" si="109"/>
        <v>43747.042663622684</v>
      </c>
    </row>
    <row r="7019" spans="1:10" x14ac:dyDescent="0.25">
      <c r="A7019" s="1" t="s">
        <v>7018</v>
      </c>
      <c r="B7019">
        <v>393.75</v>
      </c>
      <c r="C7019">
        <v>20.478950000000001</v>
      </c>
      <c r="D7019">
        <v>57</v>
      </c>
      <c r="E7019">
        <v>0</v>
      </c>
      <c r="F7019">
        <v>0</v>
      </c>
      <c r="G7019">
        <v>9</v>
      </c>
      <c r="H7019" t="s">
        <v>14478</v>
      </c>
      <c r="I7019">
        <v>526.6875</v>
      </c>
      <c r="J7019" s="3">
        <f t="shared" si="109"/>
        <v>43747.042737673612</v>
      </c>
    </row>
    <row r="7020" spans="1:10" x14ac:dyDescent="0.25">
      <c r="A7020" s="1" t="s">
        <v>7019</v>
      </c>
      <c r="B7020">
        <v>418.75</v>
      </c>
      <c r="C7020">
        <v>20.478950000000001</v>
      </c>
      <c r="D7020">
        <v>58</v>
      </c>
      <c r="E7020">
        <v>0</v>
      </c>
      <c r="F7020">
        <v>0</v>
      </c>
      <c r="G7020">
        <v>0</v>
      </c>
      <c r="H7020" t="s">
        <v>14479</v>
      </c>
      <c r="I7020">
        <v>534.1875</v>
      </c>
      <c r="J7020" s="3">
        <f t="shared" si="109"/>
        <v>43747.042830636572</v>
      </c>
    </row>
    <row r="7021" spans="1:10" x14ac:dyDescent="0.25">
      <c r="A7021" s="1" t="s">
        <v>7020</v>
      </c>
      <c r="B7021">
        <v>393.75</v>
      </c>
      <c r="C7021">
        <v>20.478950000000001</v>
      </c>
      <c r="D7021">
        <v>61</v>
      </c>
      <c r="E7021">
        <v>0</v>
      </c>
      <c r="F7021">
        <v>0</v>
      </c>
      <c r="G7021">
        <v>3</v>
      </c>
      <c r="H7021" t="s">
        <v>14480</v>
      </c>
      <c r="I7021">
        <v>526.6875</v>
      </c>
      <c r="J7021" s="3">
        <f t="shared" si="109"/>
        <v>43747.042902152774</v>
      </c>
    </row>
    <row r="7022" spans="1:10" x14ac:dyDescent="0.25">
      <c r="A7022" s="1" t="s">
        <v>7021</v>
      </c>
      <c r="B7022">
        <v>393.75</v>
      </c>
      <c r="C7022">
        <v>20.478950000000001</v>
      </c>
      <c r="D7022">
        <v>61</v>
      </c>
      <c r="E7022">
        <v>0</v>
      </c>
      <c r="F7022">
        <v>0</v>
      </c>
      <c r="G7022">
        <v>0</v>
      </c>
      <c r="H7022" t="s">
        <v>14481</v>
      </c>
      <c r="I7022">
        <v>526.5</v>
      </c>
      <c r="J7022" s="3">
        <f t="shared" si="109"/>
        <v>43747.042985717591</v>
      </c>
    </row>
    <row r="7023" spans="1:10" x14ac:dyDescent="0.25">
      <c r="A7023" s="1" t="s">
        <v>7022</v>
      </c>
      <c r="B7023">
        <v>393.75</v>
      </c>
      <c r="C7023">
        <v>20.478950000000001</v>
      </c>
      <c r="D7023">
        <v>61</v>
      </c>
      <c r="E7023">
        <v>0</v>
      </c>
      <c r="F7023">
        <v>0</v>
      </c>
      <c r="G7023">
        <v>8</v>
      </c>
      <c r="H7023" t="s">
        <v>14482</v>
      </c>
      <c r="I7023">
        <v>526.6875</v>
      </c>
      <c r="J7023" s="3">
        <f t="shared" si="109"/>
        <v>43747.043057256938</v>
      </c>
    </row>
    <row r="7024" spans="1:10" x14ac:dyDescent="0.25">
      <c r="A7024" s="1" t="s">
        <v>7023</v>
      </c>
      <c r="B7024">
        <v>393.75</v>
      </c>
      <c r="C7024">
        <v>20.478950000000001</v>
      </c>
      <c r="D7024">
        <v>61</v>
      </c>
      <c r="E7024">
        <v>0</v>
      </c>
      <c r="F7024">
        <v>0</v>
      </c>
      <c r="G7024">
        <v>10</v>
      </c>
      <c r="H7024" t="s">
        <v>14483</v>
      </c>
      <c r="I7024">
        <v>526.6875</v>
      </c>
      <c r="J7024" s="3">
        <f t="shared" si="109"/>
        <v>43747.043128773141</v>
      </c>
    </row>
    <row r="7025" spans="1:10" x14ac:dyDescent="0.25">
      <c r="A7025" s="1" t="s">
        <v>7024</v>
      </c>
      <c r="B7025">
        <v>393.75</v>
      </c>
      <c r="C7025">
        <v>20.478950000000001</v>
      </c>
      <c r="D7025">
        <v>62</v>
      </c>
      <c r="E7025">
        <v>0</v>
      </c>
      <c r="F7025">
        <v>0</v>
      </c>
      <c r="G7025">
        <v>0</v>
      </c>
      <c r="H7025" t="s">
        <v>14484</v>
      </c>
      <c r="I7025">
        <v>526.6875</v>
      </c>
      <c r="J7025" s="3">
        <f t="shared" si="109"/>
        <v>43747.043200405089</v>
      </c>
    </row>
    <row r="7026" spans="1:10" x14ac:dyDescent="0.25">
      <c r="A7026" s="1" t="s">
        <v>7025</v>
      </c>
      <c r="B7026">
        <v>393.75</v>
      </c>
      <c r="C7026">
        <v>20.478950000000001</v>
      </c>
      <c r="D7026">
        <v>62</v>
      </c>
      <c r="E7026">
        <v>0</v>
      </c>
      <c r="F7026">
        <v>0</v>
      </c>
      <c r="G7026">
        <v>5</v>
      </c>
      <c r="H7026" t="s">
        <v>14485</v>
      </c>
      <c r="I7026">
        <v>526.6875</v>
      </c>
      <c r="J7026" s="3">
        <f t="shared" si="109"/>
        <v>43747.043283865736</v>
      </c>
    </row>
    <row r="7027" spans="1:10" x14ac:dyDescent="0.25">
      <c r="A7027" s="1" t="s">
        <v>7026</v>
      </c>
      <c r="B7027">
        <v>412.5</v>
      </c>
      <c r="C7027">
        <v>20.478950000000001</v>
      </c>
      <c r="D7027">
        <v>62</v>
      </c>
      <c r="E7027">
        <v>0</v>
      </c>
      <c r="F7027">
        <v>0</v>
      </c>
      <c r="G7027">
        <v>6</v>
      </c>
      <c r="H7027" t="s">
        <v>14486</v>
      </c>
      <c r="I7027">
        <v>532.125</v>
      </c>
      <c r="J7027" s="3">
        <f t="shared" si="109"/>
        <v>43747.043367314815</v>
      </c>
    </row>
    <row r="7028" spans="1:10" x14ac:dyDescent="0.25">
      <c r="A7028" s="1" t="s">
        <v>7027</v>
      </c>
      <c r="B7028">
        <v>393.75</v>
      </c>
      <c r="C7028">
        <v>20.531590000000001</v>
      </c>
      <c r="D7028">
        <v>61</v>
      </c>
      <c r="E7028">
        <v>0</v>
      </c>
      <c r="F7028">
        <v>0</v>
      </c>
      <c r="G7028">
        <v>2</v>
      </c>
      <c r="H7028" t="s">
        <v>14487</v>
      </c>
      <c r="I7028">
        <v>526.6875</v>
      </c>
      <c r="J7028" s="3">
        <f t="shared" si="109"/>
        <v>43747.043438842586</v>
      </c>
    </row>
    <row r="7029" spans="1:10" x14ac:dyDescent="0.25">
      <c r="A7029" s="1" t="s">
        <v>7028</v>
      </c>
      <c r="B7029">
        <v>393.75</v>
      </c>
      <c r="C7029">
        <v>20.531590000000001</v>
      </c>
      <c r="D7029">
        <v>62</v>
      </c>
      <c r="E7029">
        <v>0</v>
      </c>
      <c r="F7029">
        <v>0</v>
      </c>
      <c r="G7029">
        <v>0</v>
      </c>
      <c r="H7029" t="s">
        <v>14488</v>
      </c>
      <c r="I7029">
        <v>526.6875</v>
      </c>
      <c r="J7029" s="3">
        <f t="shared" si="109"/>
        <v>43747.043510497686</v>
      </c>
    </row>
    <row r="7030" spans="1:10" x14ac:dyDescent="0.25">
      <c r="A7030" s="1" t="s">
        <v>7029</v>
      </c>
      <c r="B7030">
        <v>393.75</v>
      </c>
      <c r="C7030">
        <v>20.478950000000001</v>
      </c>
      <c r="D7030">
        <v>63</v>
      </c>
      <c r="E7030">
        <v>0</v>
      </c>
      <c r="F7030">
        <v>0</v>
      </c>
      <c r="G7030">
        <v>7</v>
      </c>
      <c r="H7030" t="s">
        <v>14489</v>
      </c>
      <c r="I7030">
        <v>526.6875</v>
      </c>
      <c r="J7030" s="3">
        <f t="shared" si="109"/>
        <v>43747.043605925923</v>
      </c>
    </row>
    <row r="7031" spans="1:10" x14ac:dyDescent="0.25">
      <c r="A7031" s="1" t="s">
        <v>7030</v>
      </c>
      <c r="B7031">
        <v>393.75</v>
      </c>
      <c r="C7031">
        <v>20.478950000000001</v>
      </c>
      <c r="D7031">
        <v>63</v>
      </c>
      <c r="E7031">
        <v>0</v>
      </c>
      <c r="F7031">
        <v>0</v>
      </c>
      <c r="G7031">
        <v>1</v>
      </c>
      <c r="H7031" t="s">
        <v>14490</v>
      </c>
      <c r="I7031">
        <v>526.6875</v>
      </c>
      <c r="J7031" s="3">
        <f t="shared" si="109"/>
        <v>43747.043677361107</v>
      </c>
    </row>
    <row r="7032" spans="1:10" x14ac:dyDescent="0.25">
      <c r="A7032" s="1" t="s">
        <v>7031</v>
      </c>
      <c r="B7032">
        <v>403.125</v>
      </c>
      <c r="C7032">
        <v>20.478950000000001</v>
      </c>
      <c r="D7032">
        <v>62</v>
      </c>
      <c r="E7032">
        <v>0</v>
      </c>
      <c r="F7032">
        <v>0</v>
      </c>
      <c r="G7032">
        <v>9</v>
      </c>
      <c r="H7032" t="s">
        <v>14491</v>
      </c>
      <c r="I7032">
        <v>529.3125</v>
      </c>
      <c r="J7032" s="3">
        <f t="shared" si="109"/>
        <v>43747.043772847224</v>
      </c>
    </row>
    <row r="7033" spans="1:10" x14ac:dyDescent="0.25">
      <c r="A7033" s="1" t="s">
        <v>7032</v>
      </c>
      <c r="B7033">
        <v>393.75</v>
      </c>
      <c r="C7033">
        <v>20.531590000000001</v>
      </c>
      <c r="D7033">
        <v>62</v>
      </c>
      <c r="E7033">
        <v>0</v>
      </c>
      <c r="F7033">
        <v>0</v>
      </c>
      <c r="G7033">
        <v>0</v>
      </c>
      <c r="H7033" t="s">
        <v>14492</v>
      </c>
      <c r="I7033">
        <v>526.6875</v>
      </c>
      <c r="J7033" s="3">
        <f t="shared" si="109"/>
        <v>43747.043856249998</v>
      </c>
    </row>
    <row r="7034" spans="1:10" x14ac:dyDescent="0.25">
      <c r="A7034" s="1" t="s">
        <v>7033</v>
      </c>
      <c r="B7034">
        <v>393.75</v>
      </c>
      <c r="C7034">
        <v>20.478950000000001</v>
      </c>
      <c r="D7034">
        <v>62</v>
      </c>
      <c r="E7034">
        <v>0</v>
      </c>
      <c r="F7034">
        <v>0</v>
      </c>
      <c r="G7034">
        <v>0</v>
      </c>
      <c r="H7034" t="s">
        <v>14493</v>
      </c>
      <c r="I7034">
        <v>526.5</v>
      </c>
      <c r="J7034" s="3">
        <f t="shared" si="109"/>
        <v>43747.043927824074</v>
      </c>
    </row>
    <row r="7035" spans="1:10" x14ac:dyDescent="0.25">
      <c r="A7035" s="1" t="s">
        <v>7034</v>
      </c>
      <c r="B7035">
        <v>393.75</v>
      </c>
      <c r="C7035">
        <v>20.478950000000001</v>
      </c>
      <c r="D7035">
        <v>62</v>
      </c>
      <c r="E7035">
        <v>0</v>
      </c>
      <c r="F7035">
        <v>0</v>
      </c>
      <c r="G7035">
        <v>8</v>
      </c>
      <c r="H7035" t="s">
        <v>14494</v>
      </c>
      <c r="I7035">
        <v>526.6875</v>
      </c>
      <c r="J7035" s="3">
        <f t="shared" si="109"/>
        <v>43747.043999456015</v>
      </c>
    </row>
    <row r="7036" spans="1:10" x14ac:dyDescent="0.25">
      <c r="A7036" s="1" t="s">
        <v>7035</v>
      </c>
      <c r="B7036">
        <v>393.75</v>
      </c>
      <c r="C7036">
        <v>20.478950000000001</v>
      </c>
      <c r="D7036">
        <v>62</v>
      </c>
      <c r="E7036">
        <v>0</v>
      </c>
      <c r="F7036">
        <v>0</v>
      </c>
      <c r="G7036">
        <v>12</v>
      </c>
      <c r="H7036" t="s">
        <v>14495</v>
      </c>
      <c r="I7036">
        <v>526.5</v>
      </c>
      <c r="J7036" s="3">
        <f t="shared" si="109"/>
        <v>43747.044070891199</v>
      </c>
    </row>
    <row r="7037" spans="1:10" x14ac:dyDescent="0.25">
      <c r="A7037" s="1" t="s">
        <v>7036</v>
      </c>
      <c r="B7037">
        <v>393.75</v>
      </c>
      <c r="C7037">
        <v>20.478950000000001</v>
      </c>
      <c r="D7037">
        <v>66</v>
      </c>
      <c r="E7037">
        <v>0</v>
      </c>
      <c r="F7037">
        <v>0</v>
      </c>
      <c r="G7037">
        <v>12</v>
      </c>
      <c r="H7037" t="s">
        <v>14496</v>
      </c>
      <c r="I7037">
        <v>526.6875</v>
      </c>
      <c r="J7037" s="3">
        <f t="shared" si="109"/>
        <v>43747.044142557868</v>
      </c>
    </row>
    <row r="7038" spans="1:10" x14ac:dyDescent="0.25">
      <c r="A7038" s="1" t="s">
        <v>7037</v>
      </c>
      <c r="B7038">
        <v>393.75</v>
      </c>
      <c r="C7038">
        <v>20.478950000000001</v>
      </c>
      <c r="D7038">
        <v>64</v>
      </c>
      <c r="E7038">
        <v>0</v>
      </c>
      <c r="F7038">
        <v>0</v>
      </c>
      <c r="G7038">
        <v>0</v>
      </c>
      <c r="H7038" t="s">
        <v>14497</v>
      </c>
      <c r="I7038">
        <v>526.6875</v>
      </c>
      <c r="J7038" s="3">
        <f t="shared" si="109"/>
        <v>43747.044213923604</v>
      </c>
    </row>
    <row r="7039" spans="1:10" x14ac:dyDescent="0.25">
      <c r="A7039" s="1" t="s">
        <v>7038</v>
      </c>
      <c r="B7039">
        <v>412.5</v>
      </c>
      <c r="C7039">
        <v>20.531590000000001</v>
      </c>
      <c r="D7039">
        <v>64</v>
      </c>
      <c r="E7039">
        <v>0</v>
      </c>
      <c r="F7039">
        <v>0</v>
      </c>
      <c r="G7039">
        <v>5</v>
      </c>
      <c r="H7039" t="s">
        <v>14498</v>
      </c>
      <c r="I7039">
        <v>532.3125</v>
      </c>
      <c r="J7039" s="3">
        <f t="shared" si="109"/>
        <v>43747.044285590273</v>
      </c>
    </row>
    <row r="7040" spans="1:10" x14ac:dyDescent="0.25">
      <c r="A7040" s="1" t="s">
        <v>7039</v>
      </c>
      <c r="B7040">
        <v>393.75</v>
      </c>
      <c r="C7040">
        <v>20.478950000000001</v>
      </c>
      <c r="D7040">
        <v>62</v>
      </c>
      <c r="E7040">
        <v>0</v>
      </c>
      <c r="F7040">
        <v>0</v>
      </c>
      <c r="G7040">
        <v>2</v>
      </c>
      <c r="H7040" t="s">
        <v>14499</v>
      </c>
      <c r="I7040">
        <v>526.6875</v>
      </c>
      <c r="J7040" s="3">
        <f t="shared" si="109"/>
        <v>43747.044357349536</v>
      </c>
    </row>
    <row r="7041" spans="1:10" x14ac:dyDescent="0.25">
      <c r="A7041" s="1" t="s">
        <v>7040</v>
      </c>
      <c r="B7041">
        <v>393.75</v>
      </c>
      <c r="C7041">
        <v>20.478950000000001</v>
      </c>
      <c r="D7041">
        <v>61</v>
      </c>
      <c r="E7041">
        <v>0</v>
      </c>
      <c r="F7041">
        <v>0</v>
      </c>
      <c r="G7041">
        <v>7</v>
      </c>
      <c r="H7041" t="s">
        <v>14500</v>
      </c>
      <c r="I7041">
        <v>526.6875</v>
      </c>
      <c r="J7041" s="3">
        <f t="shared" si="109"/>
        <v>43747.044428738423</v>
      </c>
    </row>
    <row r="7042" spans="1:10" x14ac:dyDescent="0.25">
      <c r="A7042" s="1" t="s">
        <v>7041</v>
      </c>
      <c r="B7042">
        <v>393.75</v>
      </c>
      <c r="C7042">
        <v>20.531590000000001</v>
      </c>
      <c r="D7042">
        <v>62</v>
      </c>
      <c r="E7042">
        <v>0</v>
      </c>
      <c r="F7042">
        <v>0</v>
      </c>
      <c r="G7042">
        <v>0</v>
      </c>
      <c r="H7042" t="s">
        <v>14501</v>
      </c>
      <c r="I7042">
        <v>526.6875</v>
      </c>
      <c r="J7042" s="3">
        <f t="shared" si="109"/>
        <v>43747.044500266202</v>
      </c>
    </row>
    <row r="7043" spans="1:10" x14ac:dyDescent="0.25">
      <c r="A7043" s="1" t="s">
        <v>7042</v>
      </c>
      <c r="B7043">
        <v>393.75</v>
      </c>
      <c r="C7043">
        <v>20.531590000000001</v>
      </c>
      <c r="D7043">
        <v>62</v>
      </c>
      <c r="E7043">
        <v>0</v>
      </c>
      <c r="F7043">
        <v>0</v>
      </c>
      <c r="G7043">
        <v>2</v>
      </c>
      <c r="H7043" t="s">
        <v>14502</v>
      </c>
      <c r="I7043">
        <v>526.6875</v>
      </c>
      <c r="J7043" s="3">
        <f t="shared" ref="J7043:J7106" si="110">(H7043/86400000)+25569+(7/24)</f>
        <v>43747.044572025457</v>
      </c>
    </row>
    <row r="7044" spans="1:10" x14ac:dyDescent="0.25">
      <c r="A7044" s="1" t="s">
        <v>7043</v>
      </c>
      <c r="B7044">
        <v>393.75</v>
      </c>
      <c r="C7044">
        <v>20.478950000000001</v>
      </c>
      <c r="D7044">
        <v>63</v>
      </c>
      <c r="E7044">
        <v>0</v>
      </c>
      <c r="F7044">
        <v>0</v>
      </c>
      <c r="G7044">
        <v>12</v>
      </c>
      <c r="H7044" t="s">
        <v>14503</v>
      </c>
      <c r="I7044">
        <v>526.6875</v>
      </c>
      <c r="J7044" s="3">
        <f t="shared" si="110"/>
        <v>43747.044642986111</v>
      </c>
    </row>
    <row r="7045" spans="1:10" x14ac:dyDescent="0.25">
      <c r="A7045" s="1" t="s">
        <v>7044</v>
      </c>
      <c r="B7045">
        <v>393.75</v>
      </c>
      <c r="C7045">
        <v>20.478950000000001</v>
      </c>
      <c r="D7045">
        <v>63</v>
      </c>
      <c r="E7045">
        <v>0</v>
      </c>
      <c r="F7045">
        <v>0</v>
      </c>
      <c r="G7045">
        <v>0</v>
      </c>
      <c r="H7045" t="s">
        <v>14504</v>
      </c>
      <c r="I7045">
        <v>526.6875</v>
      </c>
      <c r="J7045" s="3">
        <f t="shared" si="110"/>
        <v>43747.04472690972</v>
      </c>
    </row>
    <row r="7046" spans="1:10" x14ac:dyDescent="0.25">
      <c r="A7046" s="1" t="s">
        <v>7045</v>
      </c>
      <c r="B7046">
        <v>393.75</v>
      </c>
      <c r="C7046">
        <v>20.478950000000001</v>
      </c>
      <c r="D7046">
        <v>64</v>
      </c>
      <c r="E7046">
        <v>0</v>
      </c>
      <c r="F7046">
        <v>0</v>
      </c>
      <c r="G7046">
        <v>8</v>
      </c>
      <c r="H7046" t="s">
        <v>14505</v>
      </c>
      <c r="I7046">
        <v>526.6875</v>
      </c>
      <c r="J7046" s="3">
        <f t="shared" si="110"/>
        <v>43747.044805879625</v>
      </c>
    </row>
    <row r="7047" spans="1:10" x14ac:dyDescent="0.25">
      <c r="A7047" s="1" t="s">
        <v>7046</v>
      </c>
      <c r="B7047">
        <v>393.75</v>
      </c>
      <c r="C7047">
        <v>20.531590000000001</v>
      </c>
      <c r="D7047">
        <v>64</v>
      </c>
      <c r="E7047">
        <v>0</v>
      </c>
      <c r="F7047">
        <v>0</v>
      </c>
      <c r="G7047">
        <v>5</v>
      </c>
      <c r="H7047" t="s">
        <v>14506</v>
      </c>
      <c r="I7047">
        <v>526.6875</v>
      </c>
      <c r="J7047" s="3">
        <f t="shared" si="110"/>
        <v>43747.044881874994</v>
      </c>
    </row>
    <row r="7048" spans="1:10" x14ac:dyDescent="0.25">
      <c r="A7048" s="1" t="s">
        <v>7047</v>
      </c>
      <c r="B7048">
        <v>393.75</v>
      </c>
      <c r="C7048">
        <v>20.478950000000001</v>
      </c>
      <c r="D7048">
        <v>64</v>
      </c>
      <c r="E7048">
        <v>0</v>
      </c>
      <c r="F7048">
        <v>0</v>
      </c>
      <c r="G7048">
        <v>5</v>
      </c>
      <c r="H7048" t="s">
        <v>14507</v>
      </c>
      <c r="I7048">
        <v>526.6875</v>
      </c>
      <c r="J7048" s="3">
        <f t="shared" si="110"/>
        <v>43747.044953622688</v>
      </c>
    </row>
    <row r="7049" spans="1:10" x14ac:dyDescent="0.25">
      <c r="A7049" s="1" t="s">
        <v>7048</v>
      </c>
      <c r="B7049">
        <v>393.75</v>
      </c>
      <c r="C7049">
        <v>20.478950000000001</v>
      </c>
      <c r="D7049">
        <v>64</v>
      </c>
      <c r="E7049">
        <v>0</v>
      </c>
      <c r="F7049">
        <v>0</v>
      </c>
      <c r="G7049">
        <v>7</v>
      </c>
      <c r="H7049" t="s">
        <v>14508</v>
      </c>
      <c r="I7049">
        <v>526.6875</v>
      </c>
      <c r="J7049" s="3">
        <f t="shared" si="110"/>
        <v>43747.045025057865</v>
      </c>
    </row>
    <row r="7050" spans="1:10" x14ac:dyDescent="0.25">
      <c r="A7050" s="1" t="s">
        <v>7049</v>
      </c>
      <c r="B7050">
        <v>393.75</v>
      </c>
      <c r="C7050">
        <v>20.531590000000001</v>
      </c>
      <c r="D7050">
        <v>65</v>
      </c>
      <c r="E7050">
        <v>0</v>
      </c>
      <c r="F7050">
        <v>0</v>
      </c>
      <c r="G7050">
        <v>3</v>
      </c>
      <c r="H7050" t="s">
        <v>14509</v>
      </c>
      <c r="I7050">
        <v>526.6875</v>
      </c>
      <c r="J7050" s="3">
        <f t="shared" si="110"/>
        <v>43747.045096585651</v>
      </c>
    </row>
    <row r="7051" spans="1:10" x14ac:dyDescent="0.25">
      <c r="A7051" s="1" t="s">
        <v>7050</v>
      </c>
      <c r="B7051">
        <v>393.75</v>
      </c>
      <c r="C7051">
        <v>20.478950000000001</v>
      </c>
      <c r="D7051">
        <v>65</v>
      </c>
      <c r="E7051">
        <v>0</v>
      </c>
      <c r="F7051">
        <v>0</v>
      </c>
      <c r="G7051">
        <v>0</v>
      </c>
      <c r="H7051" t="s">
        <v>14510</v>
      </c>
      <c r="I7051">
        <v>526.6875</v>
      </c>
      <c r="J7051" s="3">
        <f t="shared" si="110"/>
        <v>43747.045168321762</v>
      </c>
    </row>
    <row r="7052" spans="1:10" x14ac:dyDescent="0.25">
      <c r="A7052" s="1" t="s">
        <v>7051</v>
      </c>
      <c r="B7052">
        <v>393.75</v>
      </c>
      <c r="C7052">
        <v>20.478950000000001</v>
      </c>
      <c r="D7052">
        <v>65</v>
      </c>
      <c r="E7052">
        <v>0</v>
      </c>
      <c r="F7052">
        <v>0</v>
      </c>
      <c r="G7052">
        <v>0</v>
      </c>
      <c r="H7052" t="s">
        <v>14511</v>
      </c>
      <c r="I7052">
        <v>526.6875</v>
      </c>
      <c r="J7052" s="3">
        <f t="shared" si="110"/>
        <v>43747.04523974537</v>
      </c>
    </row>
    <row r="7053" spans="1:10" x14ac:dyDescent="0.25">
      <c r="A7053" s="1" t="s">
        <v>7052</v>
      </c>
      <c r="B7053">
        <v>393.75</v>
      </c>
      <c r="C7053">
        <v>20.531590000000001</v>
      </c>
      <c r="D7053">
        <v>64</v>
      </c>
      <c r="E7053">
        <v>0</v>
      </c>
      <c r="F7053">
        <v>0</v>
      </c>
      <c r="G7053">
        <v>14</v>
      </c>
      <c r="H7053" t="s">
        <v>14512</v>
      </c>
      <c r="I7053">
        <v>526.6875</v>
      </c>
      <c r="J7053" s="3">
        <f t="shared" si="110"/>
        <v>43747.045323194441</v>
      </c>
    </row>
    <row r="7054" spans="1:10" x14ac:dyDescent="0.25">
      <c r="A7054" s="1" t="s">
        <v>7053</v>
      </c>
      <c r="B7054">
        <v>412.5</v>
      </c>
      <c r="C7054">
        <v>20.531590000000001</v>
      </c>
      <c r="D7054">
        <v>63</v>
      </c>
      <c r="E7054">
        <v>0</v>
      </c>
      <c r="F7054">
        <v>0</v>
      </c>
      <c r="G7054">
        <v>8</v>
      </c>
      <c r="H7054" t="s">
        <v>14513</v>
      </c>
      <c r="I7054">
        <v>532.125</v>
      </c>
      <c r="J7054" s="3">
        <f t="shared" si="110"/>
        <v>43747.045394710651</v>
      </c>
    </row>
    <row r="7055" spans="1:10" x14ac:dyDescent="0.25">
      <c r="A7055" s="1" t="s">
        <v>7054</v>
      </c>
      <c r="B7055">
        <v>393.75</v>
      </c>
      <c r="C7055">
        <v>20.478950000000001</v>
      </c>
      <c r="D7055">
        <v>65</v>
      </c>
      <c r="E7055">
        <v>0</v>
      </c>
      <c r="F7055">
        <v>0</v>
      </c>
      <c r="G7055">
        <v>11</v>
      </c>
      <c r="H7055" t="s">
        <v>14514</v>
      </c>
      <c r="I7055">
        <v>526.5</v>
      </c>
      <c r="J7055" s="3">
        <f t="shared" si="110"/>
        <v>43747.045478287029</v>
      </c>
    </row>
    <row r="7056" spans="1:10" x14ac:dyDescent="0.25">
      <c r="A7056" s="1" t="s">
        <v>7055</v>
      </c>
      <c r="B7056">
        <v>393.75</v>
      </c>
      <c r="C7056">
        <v>20.478950000000001</v>
      </c>
      <c r="D7056">
        <v>66</v>
      </c>
      <c r="E7056">
        <v>0</v>
      </c>
      <c r="F7056">
        <v>0</v>
      </c>
      <c r="G7056">
        <v>4</v>
      </c>
      <c r="H7056" t="s">
        <v>14515</v>
      </c>
      <c r="I7056">
        <v>526.6875</v>
      </c>
      <c r="J7056" s="3">
        <f t="shared" si="110"/>
        <v>43747.045561747684</v>
      </c>
    </row>
    <row r="7057" spans="1:10" x14ac:dyDescent="0.25">
      <c r="A7057" s="1" t="s">
        <v>7056</v>
      </c>
      <c r="B7057">
        <v>393.75</v>
      </c>
      <c r="C7057">
        <v>20.478950000000001</v>
      </c>
      <c r="D7057">
        <v>66</v>
      </c>
      <c r="E7057">
        <v>0</v>
      </c>
      <c r="F7057">
        <v>0</v>
      </c>
      <c r="G7057">
        <v>4</v>
      </c>
      <c r="H7057" t="s">
        <v>14516</v>
      </c>
      <c r="I7057">
        <v>526.6875</v>
      </c>
      <c r="J7057" s="3">
        <f t="shared" si="110"/>
        <v>43747.045645428239</v>
      </c>
    </row>
    <row r="7058" spans="1:10" x14ac:dyDescent="0.25">
      <c r="A7058" s="1" t="s">
        <v>7057</v>
      </c>
      <c r="B7058">
        <v>393.75</v>
      </c>
      <c r="C7058">
        <v>20.478950000000001</v>
      </c>
      <c r="D7058">
        <v>67</v>
      </c>
      <c r="E7058">
        <v>0</v>
      </c>
      <c r="F7058">
        <v>0</v>
      </c>
      <c r="G7058">
        <v>0</v>
      </c>
      <c r="H7058" t="s">
        <v>14517</v>
      </c>
      <c r="I7058">
        <v>526.6875</v>
      </c>
      <c r="J7058" s="3">
        <f t="shared" si="110"/>
        <v>43747.045716840272</v>
      </c>
    </row>
    <row r="7059" spans="1:10" x14ac:dyDescent="0.25">
      <c r="A7059" s="1" t="s">
        <v>7058</v>
      </c>
      <c r="B7059">
        <v>393.75</v>
      </c>
      <c r="C7059">
        <v>20.531590000000001</v>
      </c>
      <c r="D7059">
        <v>67</v>
      </c>
      <c r="E7059">
        <v>0</v>
      </c>
      <c r="F7059">
        <v>0</v>
      </c>
      <c r="G7059">
        <v>8</v>
      </c>
      <c r="H7059" t="s">
        <v>14518</v>
      </c>
      <c r="I7059">
        <v>526.6875</v>
      </c>
      <c r="J7059" s="3">
        <f t="shared" si="110"/>
        <v>43747.045800266198</v>
      </c>
    </row>
    <row r="7060" spans="1:10" x14ac:dyDescent="0.25">
      <c r="A7060" s="1" t="s">
        <v>7059</v>
      </c>
      <c r="B7060">
        <v>393.75</v>
      </c>
      <c r="C7060">
        <v>20.531590000000001</v>
      </c>
      <c r="D7060">
        <v>67</v>
      </c>
      <c r="E7060">
        <v>0</v>
      </c>
      <c r="F7060">
        <v>0</v>
      </c>
      <c r="G7060">
        <v>14</v>
      </c>
      <c r="H7060" t="s">
        <v>14519</v>
      </c>
      <c r="I7060">
        <v>526.6875</v>
      </c>
      <c r="J7060" s="3">
        <f t="shared" si="110"/>
        <v>43747.045872025461</v>
      </c>
    </row>
    <row r="7061" spans="1:10" x14ac:dyDescent="0.25">
      <c r="A7061" s="1" t="s">
        <v>7060</v>
      </c>
      <c r="B7061">
        <v>393.75</v>
      </c>
      <c r="C7061">
        <v>20.478950000000001</v>
      </c>
      <c r="D7061">
        <v>66</v>
      </c>
      <c r="E7061">
        <v>0</v>
      </c>
      <c r="F7061">
        <v>0</v>
      </c>
      <c r="G7061">
        <v>3</v>
      </c>
      <c r="H7061" t="s">
        <v>14520</v>
      </c>
      <c r="I7061">
        <v>526.6875</v>
      </c>
      <c r="J7061" s="3">
        <f t="shared" si="110"/>
        <v>43747.045943437501</v>
      </c>
    </row>
    <row r="7062" spans="1:10" x14ac:dyDescent="0.25">
      <c r="A7062" s="1" t="s">
        <v>7061</v>
      </c>
      <c r="B7062">
        <v>393.75</v>
      </c>
      <c r="C7062">
        <v>20.584240000000001</v>
      </c>
      <c r="D7062">
        <v>65</v>
      </c>
      <c r="E7062">
        <v>0</v>
      </c>
      <c r="F7062">
        <v>0</v>
      </c>
      <c r="G7062">
        <v>0</v>
      </c>
      <c r="H7062" t="s">
        <v>14521</v>
      </c>
      <c r="I7062">
        <v>526.6875</v>
      </c>
      <c r="J7062" s="3">
        <f t="shared" si="110"/>
        <v>43747.046026886572</v>
      </c>
    </row>
    <row r="7063" spans="1:10" x14ac:dyDescent="0.25">
      <c r="A7063" s="1" t="s">
        <v>7062</v>
      </c>
      <c r="B7063">
        <v>393.75</v>
      </c>
      <c r="C7063">
        <v>20.531590000000001</v>
      </c>
      <c r="D7063">
        <v>66</v>
      </c>
      <c r="E7063">
        <v>0</v>
      </c>
      <c r="F7063">
        <v>0</v>
      </c>
      <c r="G7063">
        <v>1</v>
      </c>
      <c r="H7063" t="s">
        <v>14522</v>
      </c>
      <c r="I7063">
        <v>526.6875</v>
      </c>
      <c r="J7063" s="3">
        <f t="shared" si="110"/>
        <v>43747.046112361109</v>
      </c>
    </row>
    <row r="7064" spans="1:10" x14ac:dyDescent="0.25">
      <c r="A7064" s="1" t="s">
        <v>7063</v>
      </c>
      <c r="B7064">
        <v>393.75</v>
      </c>
      <c r="C7064">
        <v>20.478950000000001</v>
      </c>
      <c r="D7064">
        <v>67</v>
      </c>
      <c r="E7064">
        <v>0</v>
      </c>
      <c r="F7064">
        <v>0</v>
      </c>
      <c r="G7064">
        <v>3</v>
      </c>
      <c r="H7064" t="s">
        <v>14523</v>
      </c>
      <c r="I7064">
        <v>526.6875</v>
      </c>
      <c r="J7064" s="3">
        <f t="shared" si="110"/>
        <v>43747.046193587965</v>
      </c>
    </row>
    <row r="7065" spans="1:10" x14ac:dyDescent="0.25">
      <c r="A7065" s="1" t="s">
        <v>7064</v>
      </c>
      <c r="B7065">
        <v>412.5</v>
      </c>
      <c r="C7065">
        <v>20.531590000000001</v>
      </c>
      <c r="D7065">
        <v>66</v>
      </c>
      <c r="E7065">
        <v>0</v>
      </c>
      <c r="F7065">
        <v>0</v>
      </c>
      <c r="G7065">
        <v>0</v>
      </c>
      <c r="H7065" t="s">
        <v>14524</v>
      </c>
      <c r="I7065">
        <v>532.3125</v>
      </c>
      <c r="J7065" s="3">
        <f t="shared" si="110"/>
        <v>43747.046265474535</v>
      </c>
    </row>
    <row r="7066" spans="1:10" x14ac:dyDescent="0.25">
      <c r="A7066" s="1" t="s">
        <v>7065</v>
      </c>
      <c r="B7066">
        <v>393.75</v>
      </c>
      <c r="C7066">
        <v>20.478950000000001</v>
      </c>
      <c r="D7066">
        <v>67</v>
      </c>
      <c r="E7066">
        <v>0</v>
      </c>
      <c r="F7066">
        <v>0</v>
      </c>
      <c r="G7066">
        <v>0</v>
      </c>
      <c r="H7066" t="s">
        <v>14525</v>
      </c>
      <c r="I7066">
        <v>526.6875</v>
      </c>
      <c r="J7066" s="3">
        <f t="shared" si="110"/>
        <v>43747.046360937493</v>
      </c>
    </row>
    <row r="7067" spans="1:10" x14ac:dyDescent="0.25">
      <c r="A7067" s="1" t="s">
        <v>7066</v>
      </c>
      <c r="B7067">
        <v>393.75</v>
      </c>
      <c r="C7067">
        <v>20.531590000000001</v>
      </c>
      <c r="D7067">
        <v>66</v>
      </c>
      <c r="E7067">
        <v>0</v>
      </c>
      <c r="F7067">
        <v>0</v>
      </c>
      <c r="G7067">
        <v>0</v>
      </c>
      <c r="H7067" t="s">
        <v>14526</v>
      </c>
      <c r="I7067">
        <v>526.6875</v>
      </c>
      <c r="J7067" s="3">
        <f t="shared" si="110"/>
        <v>43747.046432476847</v>
      </c>
    </row>
    <row r="7068" spans="1:10" x14ac:dyDescent="0.25">
      <c r="A7068" s="1" t="s">
        <v>7067</v>
      </c>
      <c r="B7068">
        <v>393.75</v>
      </c>
      <c r="C7068">
        <v>20.478950000000001</v>
      </c>
      <c r="D7068">
        <v>65</v>
      </c>
      <c r="E7068">
        <v>0</v>
      </c>
      <c r="F7068">
        <v>0</v>
      </c>
      <c r="G7068">
        <v>9</v>
      </c>
      <c r="H7068" t="s">
        <v>14527</v>
      </c>
      <c r="I7068">
        <v>526.6875</v>
      </c>
      <c r="J7068" s="3">
        <f t="shared" si="110"/>
        <v>43747.04651581018</v>
      </c>
    </row>
    <row r="7069" spans="1:10" x14ac:dyDescent="0.25">
      <c r="A7069" s="1" t="s">
        <v>7068</v>
      </c>
      <c r="B7069">
        <v>393.75</v>
      </c>
      <c r="C7069">
        <v>20.478950000000001</v>
      </c>
      <c r="D7069">
        <v>65</v>
      </c>
      <c r="E7069">
        <v>0</v>
      </c>
      <c r="F7069">
        <v>0</v>
      </c>
      <c r="G7069">
        <v>2</v>
      </c>
      <c r="H7069" t="s">
        <v>14528</v>
      </c>
      <c r="I7069">
        <v>526.6875</v>
      </c>
      <c r="J7069" s="3">
        <f t="shared" si="110"/>
        <v>43747.04658746528</v>
      </c>
    </row>
    <row r="7070" spans="1:10" x14ac:dyDescent="0.25">
      <c r="A7070" s="1" t="s">
        <v>7069</v>
      </c>
      <c r="B7070">
        <v>393.75</v>
      </c>
      <c r="C7070">
        <v>20.531590000000001</v>
      </c>
      <c r="D7070">
        <v>66</v>
      </c>
      <c r="E7070">
        <v>0</v>
      </c>
      <c r="F7070">
        <v>0</v>
      </c>
      <c r="G7070">
        <v>9</v>
      </c>
      <c r="H7070" t="s">
        <v>14529</v>
      </c>
      <c r="I7070">
        <v>526.6875</v>
      </c>
      <c r="J7070" s="3">
        <f t="shared" si="110"/>
        <v>43747.046670902775</v>
      </c>
    </row>
    <row r="7071" spans="1:10" x14ac:dyDescent="0.25">
      <c r="A7071" s="1" t="s">
        <v>7070</v>
      </c>
      <c r="B7071">
        <v>393.75</v>
      </c>
      <c r="C7071">
        <v>20.478950000000001</v>
      </c>
      <c r="D7071">
        <v>66</v>
      </c>
      <c r="E7071">
        <v>0</v>
      </c>
      <c r="F7071">
        <v>0</v>
      </c>
      <c r="G7071">
        <v>9</v>
      </c>
      <c r="H7071" t="s">
        <v>14530</v>
      </c>
      <c r="I7071">
        <v>526.6875</v>
      </c>
      <c r="J7071" s="3">
        <f t="shared" si="110"/>
        <v>43747.046742673607</v>
      </c>
    </row>
    <row r="7072" spans="1:10" x14ac:dyDescent="0.25">
      <c r="A7072" s="1" t="s">
        <v>7071</v>
      </c>
      <c r="B7072">
        <v>393.75</v>
      </c>
      <c r="C7072">
        <v>20.531590000000001</v>
      </c>
      <c r="D7072">
        <v>66</v>
      </c>
      <c r="E7072">
        <v>0</v>
      </c>
      <c r="F7072">
        <v>0</v>
      </c>
      <c r="G7072">
        <v>2</v>
      </c>
      <c r="H7072" t="s">
        <v>14531</v>
      </c>
      <c r="I7072">
        <v>526.6875</v>
      </c>
      <c r="J7072" s="3">
        <f t="shared" si="110"/>
        <v>43747.046814062494</v>
      </c>
    </row>
    <row r="7073" spans="1:10" x14ac:dyDescent="0.25">
      <c r="A7073" s="1" t="s">
        <v>7072</v>
      </c>
      <c r="B7073">
        <v>393.75</v>
      </c>
      <c r="C7073">
        <v>20.478950000000001</v>
      </c>
      <c r="D7073">
        <v>66</v>
      </c>
      <c r="E7073">
        <v>0</v>
      </c>
      <c r="F7073">
        <v>0</v>
      </c>
      <c r="G7073">
        <v>9</v>
      </c>
      <c r="H7073" t="s">
        <v>14532</v>
      </c>
      <c r="I7073">
        <v>526.6875</v>
      </c>
      <c r="J7073" s="3">
        <f t="shared" si="110"/>
        <v>43747.046897303233</v>
      </c>
    </row>
    <row r="7074" spans="1:10" x14ac:dyDescent="0.25">
      <c r="A7074" s="1" t="s">
        <v>7073</v>
      </c>
      <c r="B7074">
        <v>393.75</v>
      </c>
      <c r="C7074">
        <v>20.478950000000001</v>
      </c>
      <c r="D7074">
        <v>67</v>
      </c>
      <c r="E7074">
        <v>0</v>
      </c>
      <c r="F7074">
        <v>0</v>
      </c>
      <c r="G7074">
        <v>12</v>
      </c>
      <c r="H7074" t="s">
        <v>14533</v>
      </c>
      <c r="I7074">
        <v>526.6875</v>
      </c>
      <c r="J7074" s="3">
        <f t="shared" si="110"/>
        <v>43747.04696915509</v>
      </c>
    </row>
    <row r="7075" spans="1:10" x14ac:dyDescent="0.25">
      <c r="A7075" s="1" t="s">
        <v>7074</v>
      </c>
      <c r="B7075">
        <v>393.75</v>
      </c>
      <c r="C7075">
        <v>20.478950000000001</v>
      </c>
      <c r="D7075">
        <v>67</v>
      </c>
      <c r="E7075">
        <v>0</v>
      </c>
      <c r="F7075">
        <v>0</v>
      </c>
      <c r="G7075">
        <v>0</v>
      </c>
      <c r="H7075" t="s">
        <v>14534</v>
      </c>
      <c r="I7075">
        <v>526.6875</v>
      </c>
      <c r="J7075" s="3">
        <f t="shared" si="110"/>
        <v>43747.047052627313</v>
      </c>
    </row>
    <row r="7076" spans="1:10" x14ac:dyDescent="0.25">
      <c r="A7076" s="1" t="s">
        <v>7075</v>
      </c>
      <c r="B7076">
        <v>393.75</v>
      </c>
      <c r="C7076">
        <v>20.478950000000001</v>
      </c>
      <c r="D7076">
        <v>66</v>
      </c>
      <c r="E7076">
        <v>0</v>
      </c>
      <c r="F7076">
        <v>0</v>
      </c>
      <c r="G7076">
        <v>4</v>
      </c>
      <c r="H7076" t="s">
        <v>14535</v>
      </c>
      <c r="I7076">
        <v>526.6875</v>
      </c>
      <c r="J7076" s="3">
        <f t="shared" si="110"/>
        <v>43747.047124155091</v>
      </c>
    </row>
    <row r="7077" spans="1:10" x14ac:dyDescent="0.25">
      <c r="A7077" s="1" t="s">
        <v>7076</v>
      </c>
      <c r="B7077">
        <v>412.5</v>
      </c>
      <c r="C7077">
        <v>20.478950000000001</v>
      </c>
      <c r="D7077">
        <v>66</v>
      </c>
      <c r="E7077">
        <v>0</v>
      </c>
      <c r="F7077">
        <v>0</v>
      </c>
      <c r="G7077">
        <v>8</v>
      </c>
      <c r="H7077" t="s">
        <v>14536</v>
      </c>
      <c r="I7077">
        <v>532.3125</v>
      </c>
      <c r="J7077" s="3">
        <f t="shared" si="110"/>
        <v>43747.047195451385</v>
      </c>
    </row>
    <row r="7078" spans="1:10" x14ac:dyDescent="0.25">
      <c r="A7078" s="1" t="s">
        <v>7077</v>
      </c>
      <c r="B7078">
        <v>393.75</v>
      </c>
      <c r="C7078">
        <v>20.478950000000001</v>
      </c>
      <c r="D7078">
        <v>66</v>
      </c>
      <c r="E7078">
        <v>0</v>
      </c>
      <c r="F7078">
        <v>0</v>
      </c>
      <c r="G7078">
        <v>7</v>
      </c>
      <c r="H7078" t="s">
        <v>14537</v>
      </c>
      <c r="I7078">
        <v>526.5</v>
      </c>
      <c r="J7078" s="3">
        <f>(H7078/86400000)+25569+(7/24)</f>
        <v>43747.047267106478</v>
      </c>
    </row>
    <row r="7079" spans="1:10" x14ac:dyDescent="0.25">
      <c r="A7079" s="1" t="s">
        <v>7078</v>
      </c>
      <c r="B7079">
        <v>393.75</v>
      </c>
      <c r="C7079">
        <v>20.478950000000001</v>
      </c>
      <c r="D7079">
        <v>65</v>
      </c>
      <c r="E7079">
        <v>0</v>
      </c>
      <c r="F7079">
        <v>0</v>
      </c>
      <c r="G7079">
        <v>8</v>
      </c>
      <c r="H7079" t="s">
        <v>14538</v>
      </c>
      <c r="I7079">
        <v>526.6875</v>
      </c>
      <c r="J7079" s="3">
        <f t="shared" si="110"/>
        <v>43747.047350752313</v>
      </c>
    </row>
    <row r="7080" spans="1:10" x14ac:dyDescent="0.25">
      <c r="A7080" s="1" t="s">
        <v>7079</v>
      </c>
      <c r="B7080">
        <v>428.125</v>
      </c>
      <c r="C7080">
        <v>20.478950000000001</v>
      </c>
      <c r="D7080">
        <v>67</v>
      </c>
      <c r="E7080">
        <v>0</v>
      </c>
      <c r="F7080">
        <v>0</v>
      </c>
      <c r="G7080">
        <v>10</v>
      </c>
      <c r="H7080" t="s">
        <v>14539</v>
      </c>
      <c r="I7080">
        <v>537</v>
      </c>
      <c r="J7080" s="3">
        <f t="shared" si="110"/>
        <v>43747.04743431713</v>
      </c>
    </row>
    <row r="7081" spans="1:10" x14ac:dyDescent="0.25">
      <c r="A7081" s="1" t="s">
        <v>7080</v>
      </c>
      <c r="B7081">
        <v>393.75</v>
      </c>
      <c r="C7081">
        <v>20.478950000000001</v>
      </c>
      <c r="D7081">
        <v>67</v>
      </c>
      <c r="E7081">
        <v>0</v>
      </c>
      <c r="F7081">
        <v>0</v>
      </c>
      <c r="G7081">
        <v>8</v>
      </c>
      <c r="H7081" t="s">
        <v>14540</v>
      </c>
      <c r="I7081">
        <v>526.6875</v>
      </c>
      <c r="J7081" s="3">
        <f t="shared" si="110"/>
        <v>43747.047517789346</v>
      </c>
    </row>
    <row r="7082" spans="1:10" x14ac:dyDescent="0.25">
      <c r="A7082" s="1" t="s">
        <v>7081</v>
      </c>
      <c r="B7082">
        <v>393.75</v>
      </c>
      <c r="C7082">
        <v>20.478950000000001</v>
      </c>
      <c r="D7082">
        <v>67</v>
      </c>
      <c r="E7082">
        <v>0</v>
      </c>
      <c r="F7082">
        <v>0</v>
      </c>
      <c r="G7082">
        <v>7</v>
      </c>
      <c r="H7082" t="s">
        <v>14541</v>
      </c>
      <c r="I7082">
        <v>526.6875</v>
      </c>
      <c r="J7082" s="3">
        <f t="shared" si="110"/>
        <v>43747.047600983795</v>
      </c>
    </row>
    <row r="7083" spans="1:10" x14ac:dyDescent="0.25">
      <c r="A7083" s="1" t="s">
        <v>7082</v>
      </c>
      <c r="B7083">
        <v>390.625</v>
      </c>
      <c r="C7083">
        <v>20.478950000000001</v>
      </c>
      <c r="D7083">
        <v>67</v>
      </c>
      <c r="E7083">
        <v>0</v>
      </c>
      <c r="F7083">
        <v>0</v>
      </c>
      <c r="G7083">
        <v>9</v>
      </c>
      <c r="H7083" t="s">
        <v>14542</v>
      </c>
      <c r="I7083">
        <v>525.75</v>
      </c>
      <c r="J7083" s="3">
        <f t="shared" si="110"/>
        <v>43747.047672418979</v>
      </c>
    </row>
    <row r="7084" spans="1:10" x14ac:dyDescent="0.25">
      <c r="A7084" s="1" t="s">
        <v>7083</v>
      </c>
      <c r="B7084">
        <v>393.75</v>
      </c>
      <c r="C7084">
        <v>20.531590000000001</v>
      </c>
      <c r="D7084">
        <v>66</v>
      </c>
      <c r="E7084">
        <v>0</v>
      </c>
      <c r="F7084">
        <v>0</v>
      </c>
      <c r="G7084">
        <v>6</v>
      </c>
      <c r="H7084" t="s">
        <v>14543</v>
      </c>
      <c r="I7084">
        <v>526.5</v>
      </c>
      <c r="J7084" s="3">
        <f t="shared" si="110"/>
        <v>43747.047756215274</v>
      </c>
    </row>
    <row r="7085" spans="1:10" x14ac:dyDescent="0.25">
      <c r="A7085" s="1" t="s">
        <v>7084</v>
      </c>
      <c r="B7085">
        <v>393.75</v>
      </c>
      <c r="C7085">
        <v>20.478950000000001</v>
      </c>
      <c r="D7085">
        <v>66</v>
      </c>
      <c r="E7085">
        <v>0</v>
      </c>
      <c r="F7085">
        <v>0</v>
      </c>
      <c r="G7085">
        <v>7</v>
      </c>
      <c r="H7085" t="s">
        <v>14544</v>
      </c>
      <c r="I7085">
        <v>526.6875</v>
      </c>
      <c r="J7085" s="3">
        <f t="shared" si="110"/>
        <v>43747.047827835646</v>
      </c>
    </row>
    <row r="7086" spans="1:10" x14ac:dyDescent="0.25">
      <c r="A7086" s="1" t="s">
        <v>7085</v>
      </c>
      <c r="B7086">
        <v>393.75</v>
      </c>
      <c r="C7086">
        <v>20.478950000000001</v>
      </c>
      <c r="D7086">
        <v>65</v>
      </c>
      <c r="E7086">
        <v>0</v>
      </c>
      <c r="F7086">
        <v>0</v>
      </c>
      <c r="G7086">
        <v>0</v>
      </c>
      <c r="H7086" t="s">
        <v>14545</v>
      </c>
      <c r="I7086">
        <v>526.5</v>
      </c>
      <c r="J7086" s="3">
        <f t="shared" si="110"/>
        <v>43747.047899398145</v>
      </c>
    </row>
    <row r="7087" spans="1:10" x14ac:dyDescent="0.25">
      <c r="A7087" s="1" t="s">
        <v>7086</v>
      </c>
      <c r="B7087">
        <v>393.75</v>
      </c>
      <c r="C7087">
        <v>20.478950000000001</v>
      </c>
      <c r="D7087">
        <v>65</v>
      </c>
      <c r="E7087">
        <v>0</v>
      </c>
      <c r="F7087">
        <v>0</v>
      </c>
      <c r="G7087">
        <v>10</v>
      </c>
      <c r="H7087" t="s">
        <v>14546</v>
      </c>
      <c r="I7087">
        <v>526.6875</v>
      </c>
      <c r="J7087" s="3">
        <f t="shared" si="110"/>
        <v>43747.047982604163</v>
      </c>
    </row>
    <row r="7088" spans="1:10" x14ac:dyDescent="0.25">
      <c r="A7088" s="1" t="s">
        <v>7087</v>
      </c>
      <c r="B7088">
        <v>393.75</v>
      </c>
      <c r="C7088">
        <v>20.478950000000001</v>
      </c>
      <c r="D7088">
        <v>65</v>
      </c>
      <c r="E7088">
        <v>0</v>
      </c>
      <c r="F7088">
        <v>0</v>
      </c>
      <c r="G7088">
        <v>8</v>
      </c>
      <c r="H7088" t="s">
        <v>14547</v>
      </c>
      <c r="I7088">
        <v>526.5</v>
      </c>
      <c r="J7088" s="3">
        <f t="shared" si="110"/>
        <v>43747.048054120365</v>
      </c>
    </row>
    <row r="7089" spans="1:10" x14ac:dyDescent="0.25">
      <c r="A7089" s="1" t="s">
        <v>7088</v>
      </c>
      <c r="B7089">
        <v>393.75</v>
      </c>
      <c r="C7089">
        <v>20.478950000000001</v>
      </c>
      <c r="D7089">
        <v>66</v>
      </c>
      <c r="E7089">
        <v>0</v>
      </c>
      <c r="F7089">
        <v>0</v>
      </c>
      <c r="G7089">
        <v>9</v>
      </c>
      <c r="H7089" t="s">
        <v>14548</v>
      </c>
      <c r="I7089">
        <v>526.6875</v>
      </c>
      <c r="J7089" s="3">
        <f t="shared" si="110"/>
        <v>43747.048138020829</v>
      </c>
    </row>
    <row r="7090" spans="1:10" x14ac:dyDescent="0.25">
      <c r="A7090" s="1" t="s">
        <v>7089</v>
      </c>
      <c r="B7090">
        <v>393.75</v>
      </c>
      <c r="C7090">
        <v>20.478950000000001</v>
      </c>
      <c r="D7090">
        <v>66</v>
      </c>
      <c r="E7090">
        <v>0</v>
      </c>
      <c r="F7090">
        <v>0</v>
      </c>
      <c r="G7090">
        <v>13</v>
      </c>
      <c r="H7090" t="s">
        <v>14549</v>
      </c>
      <c r="I7090">
        <v>526.6875</v>
      </c>
      <c r="J7090" s="3">
        <f t="shared" si="110"/>
        <v>43747.048209571753</v>
      </c>
    </row>
    <row r="7091" spans="1:10" x14ac:dyDescent="0.25">
      <c r="A7091" s="1" t="s">
        <v>7090</v>
      </c>
      <c r="B7091">
        <v>393.75</v>
      </c>
      <c r="C7091">
        <v>20.478950000000001</v>
      </c>
      <c r="D7091">
        <v>66</v>
      </c>
      <c r="E7091">
        <v>0</v>
      </c>
      <c r="F7091">
        <v>0</v>
      </c>
      <c r="G7091">
        <v>10</v>
      </c>
      <c r="H7091" t="s">
        <v>14550</v>
      </c>
      <c r="I7091">
        <v>526.6875</v>
      </c>
      <c r="J7091" s="3">
        <f t="shared" si="110"/>
        <v>43747.048293009262</v>
      </c>
    </row>
    <row r="7092" spans="1:10" x14ac:dyDescent="0.25">
      <c r="A7092" s="1" t="s">
        <v>7091</v>
      </c>
      <c r="B7092">
        <v>393.75</v>
      </c>
      <c r="C7092">
        <v>20.531590000000001</v>
      </c>
      <c r="D7092">
        <v>65</v>
      </c>
      <c r="E7092">
        <v>0</v>
      </c>
      <c r="F7092">
        <v>0</v>
      </c>
      <c r="G7092">
        <v>8</v>
      </c>
      <c r="H7092" t="s">
        <v>14551</v>
      </c>
      <c r="I7092">
        <v>526.6875</v>
      </c>
      <c r="J7092" s="3">
        <f t="shared" si="110"/>
        <v>43747.048364756942</v>
      </c>
    </row>
    <row r="7093" spans="1:10" x14ac:dyDescent="0.25">
      <c r="A7093" s="1" t="s">
        <v>7092</v>
      </c>
      <c r="B7093">
        <v>393.75</v>
      </c>
      <c r="C7093">
        <v>20.478950000000001</v>
      </c>
      <c r="D7093">
        <v>64</v>
      </c>
      <c r="E7093">
        <v>0</v>
      </c>
      <c r="F7093">
        <v>0</v>
      </c>
      <c r="G7093">
        <v>11</v>
      </c>
      <c r="H7093" t="s">
        <v>14552</v>
      </c>
      <c r="I7093">
        <v>526.6875</v>
      </c>
      <c r="J7093" s="3">
        <f t="shared" si="110"/>
        <v>43747.048436064812</v>
      </c>
    </row>
    <row r="7094" spans="1:10" x14ac:dyDescent="0.25">
      <c r="A7094" s="1" t="s">
        <v>7093</v>
      </c>
      <c r="B7094">
        <v>393.75</v>
      </c>
      <c r="C7094">
        <v>20.478950000000001</v>
      </c>
      <c r="D7094">
        <v>65</v>
      </c>
      <c r="E7094">
        <v>0</v>
      </c>
      <c r="F7094">
        <v>0</v>
      </c>
      <c r="G7094">
        <v>9</v>
      </c>
      <c r="H7094" t="s">
        <v>14553</v>
      </c>
      <c r="I7094">
        <v>526.6875</v>
      </c>
      <c r="J7094" s="3">
        <f t="shared" si="110"/>
        <v>43747.048519525466</v>
      </c>
    </row>
    <row r="7095" spans="1:10" x14ac:dyDescent="0.25">
      <c r="A7095" s="1" t="s">
        <v>7094</v>
      </c>
      <c r="B7095">
        <v>412.5</v>
      </c>
      <c r="C7095">
        <v>20.478950000000001</v>
      </c>
      <c r="D7095">
        <v>67</v>
      </c>
      <c r="E7095">
        <v>0</v>
      </c>
      <c r="F7095">
        <v>0</v>
      </c>
      <c r="G7095">
        <v>8</v>
      </c>
      <c r="H7095" t="s">
        <v>14554</v>
      </c>
      <c r="I7095">
        <v>532.3125</v>
      </c>
      <c r="J7095" s="3">
        <f t="shared" si="110"/>
        <v>43747.048591145831</v>
      </c>
    </row>
    <row r="7096" spans="1:10" x14ac:dyDescent="0.25">
      <c r="A7096" s="1" t="s">
        <v>7095</v>
      </c>
      <c r="B7096">
        <v>393.75</v>
      </c>
      <c r="C7096">
        <v>20.478950000000001</v>
      </c>
      <c r="D7096">
        <v>68</v>
      </c>
      <c r="E7096">
        <v>0</v>
      </c>
      <c r="F7096">
        <v>0</v>
      </c>
      <c r="G7096">
        <v>8</v>
      </c>
      <c r="H7096" t="s">
        <v>14555</v>
      </c>
      <c r="I7096">
        <v>526.6875</v>
      </c>
      <c r="J7096" s="3">
        <f t="shared" si="110"/>
        <v>43747.048674710641</v>
      </c>
    </row>
    <row r="7097" spans="1:10" x14ac:dyDescent="0.25">
      <c r="A7097" s="1" t="s">
        <v>7096</v>
      </c>
      <c r="B7097">
        <v>415.625</v>
      </c>
      <c r="C7097">
        <v>20.478950000000001</v>
      </c>
      <c r="D7097">
        <v>68</v>
      </c>
      <c r="E7097">
        <v>0</v>
      </c>
      <c r="F7097">
        <v>0</v>
      </c>
      <c r="G7097">
        <v>7</v>
      </c>
      <c r="H7097" t="s">
        <v>14556</v>
      </c>
      <c r="I7097">
        <v>533.25</v>
      </c>
      <c r="J7097" s="3">
        <f t="shared" si="110"/>
        <v>43747.048770046291</v>
      </c>
    </row>
    <row r="7098" spans="1:10" x14ac:dyDescent="0.25">
      <c r="A7098" s="1" t="s">
        <v>7097</v>
      </c>
      <c r="B7098">
        <v>393.75</v>
      </c>
      <c r="C7098">
        <v>20.478950000000001</v>
      </c>
      <c r="D7098">
        <v>68</v>
      </c>
      <c r="E7098">
        <v>0</v>
      </c>
      <c r="F7098">
        <v>0</v>
      </c>
      <c r="G7098">
        <v>2</v>
      </c>
      <c r="H7098" t="s">
        <v>14557</v>
      </c>
      <c r="I7098">
        <v>526.6875</v>
      </c>
      <c r="J7098" s="3">
        <f t="shared" si="110"/>
        <v>43747.048841724536</v>
      </c>
    </row>
    <row r="7099" spans="1:10" x14ac:dyDescent="0.25">
      <c r="A7099" s="1" t="s">
        <v>7098</v>
      </c>
      <c r="B7099">
        <v>393.75</v>
      </c>
      <c r="C7099">
        <v>20.478950000000001</v>
      </c>
      <c r="D7099">
        <v>70</v>
      </c>
      <c r="E7099">
        <v>0</v>
      </c>
      <c r="F7099">
        <v>0</v>
      </c>
      <c r="G7099">
        <v>4</v>
      </c>
      <c r="H7099" t="s">
        <v>14558</v>
      </c>
      <c r="I7099">
        <v>526.6875</v>
      </c>
      <c r="J7099" s="3">
        <f t="shared" si="110"/>
        <v>43747.048913240738</v>
      </c>
    </row>
    <row r="7100" spans="1:10" x14ac:dyDescent="0.25">
      <c r="A7100" s="1" t="s">
        <v>7099</v>
      </c>
      <c r="B7100">
        <v>393.75</v>
      </c>
      <c r="C7100">
        <v>20.478950000000001</v>
      </c>
      <c r="D7100">
        <v>70</v>
      </c>
      <c r="E7100">
        <v>0</v>
      </c>
      <c r="F7100">
        <v>0</v>
      </c>
      <c r="G7100">
        <v>0</v>
      </c>
      <c r="H7100" t="s">
        <v>14559</v>
      </c>
      <c r="I7100">
        <v>526.6875</v>
      </c>
      <c r="J7100" s="3">
        <f t="shared" si="110"/>
        <v>43747.048996666665</v>
      </c>
    </row>
    <row r="7101" spans="1:10" x14ac:dyDescent="0.25">
      <c r="A7101" s="1" t="s">
        <v>7100</v>
      </c>
      <c r="B7101">
        <v>393.75</v>
      </c>
      <c r="C7101">
        <v>20.478950000000001</v>
      </c>
      <c r="D7101">
        <v>70</v>
      </c>
      <c r="E7101">
        <v>0</v>
      </c>
      <c r="F7101">
        <v>0</v>
      </c>
      <c r="G7101">
        <v>9</v>
      </c>
      <c r="H7101" t="s">
        <v>14560</v>
      </c>
      <c r="I7101">
        <v>526.5</v>
      </c>
      <c r="J7101" s="3">
        <f t="shared" si="110"/>
        <v>43747.04906784722</v>
      </c>
    </row>
    <row r="7102" spans="1:10" x14ac:dyDescent="0.25">
      <c r="A7102" s="1" t="s">
        <v>7101</v>
      </c>
      <c r="B7102">
        <v>393.75</v>
      </c>
      <c r="C7102">
        <v>20.584240000000001</v>
      </c>
      <c r="D7102">
        <v>69</v>
      </c>
      <c r="E7102">
        <v>0</v>
      </c>
      <c r="F7102">
        <v>0</v>
      </c>
      <c r="G7102">
        <v>13</v>
      </c>
      <c r="H7102" t="s">
        <v>14561</v>
      </c>
      <c r="I7102">
        <v>526.5</v>
      </c>
      <c r="J7102" s="3">
        <f t="shared" si="110"/>
        <v>43747.04913983796</v>
      </c>
    </row>
    <row r="7103" spans="1:10" x14ac:dyDescent="0.25">
      <c r="A7103" s="1" t="s">
        <v>7102</v>
      </c>
      <c r="B7103">
        <v>393.75</v>
      </c>
      <c r="C7103">
        <v>20.478950000000001</v>
      </c>
      <c r="D7103">
        <v>65</v>
      </c>
      <c r="E7103">
        <v>0</v>
      </c>
      <c r="F7103">
        <v>0</v>
      </c>
      <c r="G7103">
        <v>3</v>
      </c>
      <c r="H7103" t="s">
        <v>14562</v>
      </c>
      <c r="I7103">
        <v>526.5</v>
      </c>
      <c r="J7103" s="3">
        <f t="shared" si="110"/>
        <v>43747.049211377314</v>
      </c>
    </row>
    <row r="7104" spans="1:10" x14ac:dyDescent="0.25">
      <c r="A7104" s="1" t="s">
        <v>7103</v>
      </c>
      <c r="B7104">
        <v>412.5</v>
      </c>
      <c r="C7104">
        <v>20.531590000000001</v>
      </c>
      <c r="D7104">
        <v>65</v>
      </c>
      <c r="E7104">
        <v>0</v>
      </c>
      <c r="F7104">
        <v>0</v>
      </c>
      <c r="G7104">
        <v>0</v>
      </c>
      <c r="H7104" t="s">
        <v>14563</v>
      </c>
      <c r="I7104">
        <v>532.3125</v>
      </c>
      <c r="J7104" s="3">
        <f t="shared" si="110"/>
        <v>43747.049294826385</v>
      </c>
    </row>
    <row r="7105" spans="1:10" x14ac:dyDescent="0.25">
      <c r="A7105" s="1" t="s">
        <v>7104</v>
      </c>
      <c r="B7105">
        <v>393.75</v>
      </c>
      <c r="C7105">
        <v>20.478950000000001</v>
      </c>
      <c r="D7105">
        <v>63</v>
      </c>
      <c r="E7105">
        <v>0</v>
      </c>
      <c r="F7105">
        <v>0</v>
      </c>
      <c r="G7105">
        <v>0</v>
      </c>
      <c r="H7105" t="s">
        <v>14564</v>
      </c>
      <c r="I7105">
        <v>526.5</v>
      </c>
      <c r="J7105" s="3">
        <f t="shared" si="110"/>
        <v>43747.049378263888</v>
      </c>
    </row>
    <row r="7106" spans="1:10" x14ac:dyDescent="0.25">
      <c r="A7106" s="1" t="s">
        <v>7105</v>
      </c>
      <c r="B7106">
        <v>393.75</v>
      </c>
      <c r="C7106">
        <v>20.531590000000001</v>
      </c>
      <c r="D7106">
        <v>64</v>
      </c>
      <c r="E7106">
        <v>0</v>
      </c>
      <c r="F7106">
        <v>0</v>
      </c>
      <c r="G7106">
        <v>6</v>
      </c>
      <c r="H7106" t="s">
        <v>14565</v>
      </c>
      <c r="I7106">
        <v>526.6875</v>
      </c>
      <c r="J7106" s="3">
        <f t="shared" si="110"/>
        <v>43747.049449791659</v>
      </c>
    </row>
    <row r="7107" spans="1:10" x14ac:dyDescent="0.25">
      <c r="A7107" s="1" t="s">
        <v>7106</v>
      </c>
      <c r="B7107">
        <v>415.625</v>
      </c>
      <c r="C7107">
        <v>20.478950000000001</v>
      </c>
      <c r="D7107">
        <v>62</v>
      </c>
      <c r="E7107">
        <v>0</v>
      </c>
      <c r="F7107">
        <v>0</v>
      </c>
      <c r="G7107">
        <v>7</v>
      </c>
      <c r="H7107" t="s">
        <v>14566</v>
      </c>
      <c r="I7107">
        <v>533.0625</v>
      </c>
      <c r="J7107" s="3">
        <f t="shared" ref="J7107:J7170" si="111">(H7107/86400000)+25569+(7/24)</f>
        <v>43747.049521435183</v>
      </c>
    </row>
    <row r="7108" spans="1:10" x14ac:dyDescent="0.25">
      <c r="A7108" s="1" t="s">
        <v>7107</v>
      </c>
      <c r="B7108">
        <v>393.75</v>
      </c>
      <c r="C7108">
        <v>20.478950000000001</v>
      </c>
      <c r="D7108">
        <v>63</v>
      </c>
      <c r="E7108">
        <v>0</v>
      </c>
      <c r="F7108">
        <v>0</v>
      </c>
      <c r="G7108">
        <v>8</v>
      </c>
      <c r="H7108" t="s">
        <v>14567</v>
      </c>
      <c r="I7108">
        <v>526.6875</v>
      </c>
      <c r="J7108" s="3">
        <f t="shared" si="111"/>
        <v>43747.049616828699</v>
      </c>
    </row>
    <row r="7109" spans="1:10" x14ac:dyDescent="0.25">
      <c r="A7109" s="1" t="s">
        <v>7108</v>
      </c>
      <c r="B7109">
        <v>393.75</v>
      </c>
      <c r="C7109">
        <v>20.531590000000001</v>
      </c>
      <c r="D7109">
        <v>63</v>
      </c>
      <c r="E7109">
        <v>0</v>
      </c>
      <c r="F7109">
        <v>0</v>
      </c>
      <c r="G7109">
        <v>4</v>
      </c>
      <c r="H7109" t="s">
        <v>14568</v>
      </c>
      <c r="I7109">
        <v>526.5</v>
      </c>
      <c r="J7109" s="3">
        <f t="shared" si="111"/>
        <v>43747.049688333333</v>
      </c>
    </row>
    <row r="7110" spans="1:10" x14ac:dyDescent="0.25">
      <c r="A7110" s="1" t="s">
        <v>7109</v>
      </c>
      <c r="B7110">
        <v>393.75</v>
      </c>
      <c r="C7110">
        <v>20.478950000000001</v>
      </c>
      <c r="D7110">
        <v>67</v>
      </c>
      <c r="E7110">
        <v>0</v>
      </c>
      <c r="F7110">
        <v>0</v>
      </c>
      <c r="G7110">
        <v>9</v>
      </c>
      <c r="H7110" t="s">
        <v>14569</v>
      </c>
      <c r="I7110">
        <v>526.6875</v>
      </c>
      <c r="J7110" s="3">
        <f t="shared" si="111"/>
        <v>43747.04975997685</v>
      </c>
    </row>
    <row r="7111" spans="1:10" x14ac:dyDescent="0.25">
      <c r="A7111" s="1" t="s">
        <v>7110</v>
      </c>
      <c r="B7111">
        <v>393.75</v>
      </c>
      <c r="C7111">
        <v>20.478950000000001</v>
      </c>
      <c r="D7111">
        <v>69</v>
      </c>
      <c r="E7111">
        <v>0</v>
      </c>
      <c r="F7111">
        <v>0</v>
      </c>
      <c r="G7111">
        <v>11</v>
      </c>
      <c r="H7111" t="s">
        <v>14570</v>
      </c>
      <c r="I7111">
        <v>526.6875</v>
      </c>
      <c r="J7111" s="3">
        <f t="shared" si="111"/>
        <v>43747.049831527773</v>
      </c>
    </row>
    <row r="7112" spans="1:10" x14ac:dyDescent="0.25">
      <c r="A7112" s="1" t="s">
        <v>7111</v>
      </c>
      <c r="B7112">
        <v>393.75</v>
      </c>
      <c r="C7112">
        <v>20.478950000000001</v>
      </c>
      <c r="D7112">
        <v>68</v>
      </c>
      <c r="E7112">
        <v>0</v>
      </c>
      <c r="F7112">
        <v>0</v>
      </c>
      <c r="G7112">
        <v>14</v>
      </c>
      <c r="H7112" t="s">
        <v>14571</v>
      </c>
      <c r="I7112">
        <v>526.6875</v>
      </c>
      <c r="J7112" s="3">
        <f t="shared" si="111"/>
        <v>43747.049903159721</v>
      </c>
    </row>
    <row r="7113" spans="1:10" x14ac:dyDescent="0.25">
      <c r="A7113" s="1" t="s">
        <v>7112</v>
      </c>
      <c r="B7113">
        <v>393.75</v>
      </c>
      <c r="C7113">
        <v>20.478950000000001</v>
      </c>
      <c r="D7113">
        <v>67</v>
      </c>
      <c r="E7113">
        <v>0</v>
      </c>
      <c r="F7113">
        <v>0</v>
      </c>
      <c r="G7113">
        <v>0</v>
      </c>
      <c r="H7113" t="s">
        <v>14572</v>
      </c>
      <c r="I7113">
        <v>526.6875</v>
      </c>
      <c r="J7113" s="3">
        <f t="shared" si="111"/>
        <v>43747.049974687499</v>
      </c>
    </row>
    <row r="7114" spans="1:10" x14ac:dyDescent="0.25">
      <c r="A7114" s="1" t="s">
        <v>7113</v>
      </c>
      <c r="B7114">
        <v>412.5</v>
      </c>
      <c r="C7114">
        <v>20.531590000000001</v>
      </c>
      <c r="D7114">
        <v>66</v>
      </c>
      <c r="E7114">
        <v>0</v>
      </c>
      <c r="F7114">
        <v>0</v>
      </c>
      <c r="G7114">
        <v>0</v>
      </c>
      <c r="H7114" t="s">
        <v>14573</v>
      </c>
      <c r="I7114">
        <v>532.3125</v>
      </c>
      <c r="J7114" s="3">
        <f t="shared" si="111"/>
        <v>43747.050046203702</v>
      </c>
    </row>
    <row r="7115" spans="1:10" x14ac:dyDescent="0.25">
      <c r="A7115" s="1" t="s">
        <v>7114</v>
      </c>
      <c r="B7115">
        <v>393.75</v>
      </c>
      <c r="C7115">
        <v>20.478950000000001</v>
      </c>
      <c r="D7115">
        <v>66</v>
      </c>
      <c r="E7115">
        <v>0</v>
      </c>
      <c r="F7115">
        <v>0</v>
      </c>
      <c r="G7115">
        <v>1</v>
      </c>
      <c r="H7115" t="s">
        <v>14574</v>
      </c>
      <c r="I7115">
        <v>526.5</v>
      </c>
      <c r="J7115" s="3">
        <f t="shared" si="111"/>
        <v>43747.05011773148</v>
      </c>
    </row>
    <row r="7116" spans="1:10" x14ac:dyDescent="0.25">
      <c r="A7116" s="1" t="s">
        <v>7115</v>
      </c>
      <c r="B7116">
        <v>393.75</v>
      </c>
      <c r="C7116">
        <v>20.478950000000001</v>
      </c>
      <c r="D7116">
        <v>70</v>
      </c>
      <c r="E7116">
        <v>0</v>
      </c>
      <c r="F7116">
        <v>0</v>
      </c>
      <c r="G7116">
        <v>13</v>
      </c>
      <c r="H7116" t="s">
        <v>14575</v>
      </c>
      <c r="I7116">
        <v>526.6875</v>
      </c>
      <c r="J7116" s="3">
        <f t="shared" si="111"/>
        <v>43747.050200972219</v>
      </c>
    </row>
    <row r="7117" spans="1:10" x14ac:dyDescent="0.25">
      <c r="A7117" s="1" t="s">
        <v>7116</v>
      </c>
      <c r="B7117">
        <v>393.75</v>
      </c>
      <c r="C7117">
        <v>20.478950000000001</v>
      </c>
      <c r="D7117">
        <v>69</v>
      </c>
      <c r="E7117">
        <v>0</v>
      </c>
      <c r="F7117">
        <v>0</v>
      </c>
      <c r="G7117">
        <v>2</v>
      </c>
      <c r="H7117" t="s">
        <v>14576</v>
      </c>
      <c r="I7117">
        <v>526.5</v>
      </c>
      <c r="J7117" s="3">
        <f t="shared" si="111"/>
        <v>43747.050272824075</v>
      </c>
    </row>
    <row r="7118" spans="1:10" x14ac:dyDescent="0.25">
      <c r="A7118" s="1" t="s">
        <v>7117</v>
      </c>
      <c r="B7118">
        <v>393.75</v>
      </c>
      <c r="C7118">
        <v>20.478950000000001</v>
      </c>
      <c r="D7118">
        <v>60</v>
      </c>
      <c r="E7118">
        <v>0</v>
      </c>
      <c r="F7118">
        <v>0</v>
      </c>
      <c r="G7118">
        <v>15</v>
      </c>
      <c r="H7118" t="s">
        <v>14577</v>
      </c>
      <c r="I7118">
        <v>526.6875</v>
      </c>
      <c r="J7118" s="3">
        <f t="shared" si="111"/>
        <v>43747.0503565162</v>
      </c>
    </row>
    <row r="7119" spans="1:10" x14ac:dyDescent="0.25">
      <c r="A7119" s="1" t="s">
        <v>7118</v>
      </c>
      <c r="B7119">
        <v>393.75</v>
      </c>
      <c r="C7119">
        <v>20.531590000000001</v>
      </c>
      <c r="D7119">
        <v>64</v>
      </c>
      <c r="E7119">
        <v>0</v>
      </c>
      <c r="F7119">
        <v>0</v>
      </c>
      <c r="G7119">
        <v>16</v>
      </c>
      <c r="H7119" t="s">
        <v>14578</v>
      </c>
      <c r="I7119">
        <v>526.6875</v>
      </c>
      <c r="J7119" s="3">
        <f t="shared" si="111"/>
        <v>43747.05042792824</v>
      </c>
    </row>
    <row r="7120" spans="1:10" x14ac:dyDescent="0.25">
      <c r="A7120" s="1" t="s">
        <v>7119</v>
      </c>
      <c r="B7120">
        <v>393.75</v>
      </c>
      <c r="C7120">
        <v>20.478950000000001</v>
      </c>
      <c r="D7120">
        <v>65</v>
      </c>
      <c r="E7120">
        <v>0</v>
      </c>
      <c r="F7120">
        <v>0</v>
      </c>
      <c r="G7120">
        <v>17</v>
      </c>
      <c r="H7120" t="s">
        <v>14579</v>
      </c>
      <c r="I7120">
        <v>526.6875</v>
      </c>
      <c r="J7120" s="3">
        <f t="shared" si="111"/>
        <v>43747.050499444442</v>
      </c>
    </row>
    <row r="7121" spans="1:10" x14ac:dyDescent="0.25">
      <c r="A7121" s="1" t="s">
        <v>7120</v>
      </c>
      <c r="B7121">
        <v>393.75</v>
      </c>
      <c r="C7121">
        <v>20.531590000000001</v>
      </c>
      <c r="D7121">
        <v>64</v>
      </c>
      <c r="E7121">
        <v>0</v>
      </c>
      <c r="F7121">
        <v>0</v>
      </c>
      <c r="G7121">
        <v>13</v>
      </c>
      <c r="H7121" t="s">
        <v>14580</v>
      </c>
      <c r="I7121">
        <v>526.6875</v>
      </c>
      <c r="J7121" s="3">
        <f t="shared" si="111"/>
        <v>43747.05057097222</v>
      </c>
    </row>
    <row r="7122" spans="1:10" x14ac:dyDescent="0.25">
      <c r="A7122" s="1" t="s">
        <v>7121</v>
      </c>
      <c r="B7122">
        <v>393.75</v>
      </c>
      <c r="C7122">
        <v>20.478950000000001</v>
      </c>
      <c r="D7122">
        <v>65</v>
      </c>
      <c r="E7122">
        <v>0</v>
      </c>
      <c r="F7122">
        <v>0</v>
      </c>
      <c r="G7122">
        <v>4</v>
      </c>
      <c r="H7122" t="s">
        <v>14581</v>
      </c>
      <c r="I7122">
        <v>526.6875</v>
      </c>
      <c r="J7122" s="3">
        <f t="shared" si="111"/>
        <v>43747.050642511567</v>
      </c>
    </row>
    <row r="7123" spans="1:10" x14ac:dyDescent="0.25">
      <c r="A7123" s="1" t="s">
        <v>7122</v>
      </c>
      <c r="B7123">
        <v>393.75</v>
      </c>
      <c r="C7123">
        <v>20.478950000000001</v>
      </c>
      <c r="D7123">
        <v>64</v>
      </c>
      <c r="E7123">
        <v>0</v>
      </c>
      <c r="F7123">
        <v>0</v>
      </c>
      <c r="G7123">
        <v>6</v>
      </c>
      <c r="H7123" t="s">
        <v>14582</v>
      </c>
      <c r="I7123">
        <v>526.6875</v>
      </c>
      <c r="J7123" s="3">
        <f t="shared" si="111"/>
        <v>43747.050714155092</v>
      </c>
    </row>
    <row r="7124" spans="1:10" x14ac:dyDescent="0.25">
      <c r="A7124" s="1" t="s">
        <v>7123</v>
      </c>
      <c r="B7124">
        <v>393.75</v>
      </c>
      <c r="C7124">
        <v>20.584240000000001</v>
      </c>
      <c r="D7124">
        <v>64</v>
      </c>
      <c r="E7124">
        <v>0</v>
      </c>
      <c r="F7124">
        <v>0</v>
      </c>
      <c r="G7124">
        <v>7</v>
      </c>
      <c r="H7124" t="s">
        <v>14583</v>
      </c>
      <c r="I7124">
        <v>526.6875</v>
      </c>
      <c r="J7124" s="3">
        <f t="shared" si="111"/>
        <v>43747.050785567124</v>
      </c>
    </row>
    <row r="7125" spans="1:10" x14ac:dyDescent="0.25">
      <c r="A7125" s="1" t="s">
        <v>7124</v>
      </c>
      <c r="B7125">
        <v>421.875</v>
      </c>
      <c r="C7125">
        <v>20.478950000000001</v>
      </c>
      <c r="D7125">
        <v>65</v>
      </c>
      <c r="E7125">
        <v>0</v>
      </c>
      <c r="F7125">
        <v>0</v>
      </c>
      <c r="G7125">
        <v>9</v>
      </c>
      <c r="H7125" t="s">
        <v>14584</v>
      </c>
      <c r="I7125">
        <v>535.125</v>
      </c>
      <c r="J7125" s="3">
        <f t="shared" si="111"/>
        <v>43747.050857210641</v>
      </c>
    </row>
    <row r="7126" spans="1:10" x14ac:dyDescent="0.25">
      <c r="A7126" s="1" t="s">
        <v>7125</v>
      </c>
      <c r="B7126">
        <v>393.75</v>
      </c>
      <c r="C7126">
        <v>20.478950000000001</v>
      </c>
      <c r="D7126">
        <v>65</v>
      </c>
      <c r="E7126">
        <v>0</v>
      </c>
      <c r="F7126">
        <v>0</v>
      </c>
      <c r="G7126">
        <v>8</v>
      </c>
      <c r="H7126" t="s">
        <v>14585</v>
      </c>
      <c r="I7126">
        <v>526.5</v>
      </c>
      <c r="J7126" s="3">
        <f t="shared" si="111"/>
        <v>43747.050928842589</v>
      </c>
    </row>
    <row r="7127" spans="1:10" x14ac:dyDescent="0.25">
      <c r="A7127" s="1" t="s">
        <v>7126</v>
      </c>
      <c r="B7127">
        <v>393.75</v>
      </c>
      <c r="C7127">
        <v>20.478950000000001</v>
      </c>
      <c r="D7127">
        <v>65</v>
      </c>
      <c r="E7127">
        <v>0</v>
      </c>
      <c r="F7127">
        <v>0</v>
      </c>
      <c r="G7127">
        <v>5</v>
      </c>
      <c r="H7127" t="s">
        <v>14586</v>
      </c>
      <c r="I7127">
        <v>526.6875</v>
      </c>
      <c r="J7127" s="3">
        <f t="shared" si="111"/>
        <v>43747.051012187498</v>
      </c>
    </row>
    <row r="7128" spans="1:10" x14ac:dyDescent="0.25">
      <c r="A7128" s="1" t="s">
        <v>7127</v>
      </c>
      <c r="B7128">
        <v>393.75</v>
      </c>
      <c r="C7128">
        <v>20.478950000000001</v>
      </c>
      <c r="D7128">
        <v>65</v>
      </c>
      <c r="E7128">
        <v>0</v>
      </c>
      <c r="F7128">
        <v>0</v>
      </c>
      <c r="G7128">
        <v>10</v>
      </c>
      <c r="H7128" t="s">
        <v>14587</v>
      </c>
      <c r="I7128">
        <v>526.6875</v>
      </c>
      <c r="J7128" s="3">
        <f t="shared" si="111"/>
        <v>43747.05108380787</v>
      </c>
    </row>
    <row r="7129" spans="1:10" x14ac:dyDescent="0.25">
      <c r="A7129" s="1" t="s">
        <v>7128</v>
      </c>
      <c r="B7129">
        <v>393.75</v>
      </c>
      <c r="C7129">
        <v>20.478950000000001</v>
      </c>
      <c r="D7129">
        <v>65</v>
      </c>
      <c r="E7129">
        <v>0</v>
      </c>
      <c r="F7129">
        <v>0</v>
      </c>
      <c r="G7129">
        <v>14</v>
      </c>
      <c r="H7129" t="s">
        <v>14588</v>
      </c>
      <c r="I7129">
        <v>526.6875</v>
      </c>
      <c r="J7129" s="3">
        <f t="shared" si="111"/>
        <v>43747.051155138884</v>
      </c>
    </row>
    <row r="7130" spans="1:10" x14ac:dyDescent="0.25">
      <c r="A7130" s="1" t="s">
        <v>7129</v>
      </c>
      <c r="B7130">
        <v>393.75</v>
      </c>
      <c r="C7130">
        <v>20.478950000000001</v>
      </c>
      <c r="D7130">
        <v>66</v>
      </c>
      <c r="E7130">
        <v>0</v>
      </c>
      <c r="F7130">
        <v>0</v>
      </c>
      <c r="G7130">
        <v>8</v>
      </c>
      <c r="H7130" t="s">
        <v>14589</v>
      </c>
      <c r="I7130">
        <v>526.6875</v>
      </c>
      <c r="J7130" s="3">
        <f t="shared" si="111"/>
        <v>43747.051239062501</v>
      </c>
    </row>
    <row r="7131" spans="1:10" x14ac:dyDescent="0.25">
      <c r="A7131" s="1" t="s">
        <v>7130</v>
      </c>
      <c r="B7131">
        <v>393.75</v>
      </c>
      <c r="C7131">
        <v>20.478950000000001</v>
      </c>
      <c r="D7131">
        <v>67</v>
      </c>
      <c r="E7131">
        <v>0</v>
      </c>
      <c r="F7131">
        <v>0</v>
      </c>
      <c r="G7131">
        <v>17</v>
      </c>
      <c r="H7131" t="s">
        <v>14590</v>
      </c>
      <c r="I7131">
        <v>526.6875</v>
      </c>
      <c r="J7131" s="3">
        <f t="shared" si="111"/>
        <v>43747.051310486109</v>
      </c>
    </row>
    <row r="7132" spans="1:10" x14ac:dyDescent="0.25">
      <c r="A7132" s="1" t="s">
        <v>7131</v>
      </c>
      <c r="B7132">
        <v>412.5</v>
      </c>
      <c r="C7132">
        <v>20.478950000000001</v>
      </c>
      <c r="D7132">
        <v>68</v>
      </c>
      <c r="E7132">
        <v>0</v>
      </c>
      <c r="F7132">
        <v>0</v>
      </c>
      <c r="G7132">
        <v>0</v>
      </c>
      <c r="H7132" t="s">
        <v>14591</v>
      </c>
      <c r="I7132">
        <v>532.125</v>
      </c>
      <c r="J7132" s="3">
        <f t="shared" si="111"/>
        <v>43747.051393680558</v>
      </c>
    </row>
    <row r="7133" spans="1:10" x14ac:dyDescent="0.25">
      <c r="A7133" s="1" t="s">
        <v>7132</v>
      </c>
      <c r="B7133">
        <v>393.75</v>
      </c>
      <c r="C7133">
        <v>20.478950000000001</v>
      </c>
      <c r="D7133">
        <v>68</v>
      </c>
      <c r="E7133">
        <v>0</v>
      </c>
      <c r="F7133">
        <v>0</v>
      </c>
      <c r="G7133">
        <v>10</v>
      </c>
      <c r="H7133" t="s">
        <v>14592</v>
      </c>
      <c r="I7133">
        <v>526.6875</v>
      </c>
      <c r="J7133" s="3">
        <f t="shared" si="111"/>
        <v>43747.0514655324</v>
      </c>
    </row>
    <row r="7134" spans="1:10" x14ac:dyDescent="0.25">
      <c r="A7134" s="1" t="s">
        <v>7133</v>
      </c>
      <c r="B7134">
        <v>393.75</v>
      </c>
      <c r="C7134">
        <v>20.478950000000001</v>
      </c>
      <c r="D7134">
        <v>68</v>
      </c>
      <c r="E7134">
        <v>0</v>
      </c>
      <c r="F7134">
        <v>0</v>
      </c>
      <c r="G7134">
        <v>3</v>
      </c>
      <c r="H7134" t="s">
        <v>14593</v>
      </c>
      <c r="I7134">
        <v>526.6875</v>
      </c>
      <c r="J7134" s="3">
        <f t="shared" si="111"/>
        <v>43747.051549131946</v>
      </c>
    </row>
    <row r="7135" spans="1:10" x14ac:dyDescent="0.25">
      <c r="A7135" s="1" t="s">
        <v>7134</v>
      </c>
      <c r="B7135">
        <v>393.75</v>
      </c>
      <c r="C7135">
        <v>20.584240000000001</v>
      </c>
      <c r="D7135">
        <v>68</v>
      </c>
      <c r="E7135">
        <v>0</v>
      </c>
      <c r="F7135">
        <v>0</v>
      </c>
      <c r="G7135">
        <v>6</v>
      </c>
      <c r="H7135" t="s">
        <v>14594</v>
      </c>
      <c r="I7135">
        <v>526.6875</v>
      </c>
      <c r="J7135" s="3">
        <f t="shared" si="111"/>
        <v>43747.051620555554</v>
      </c>
    </row>
    <row r="7136" spans="1:10" x14ac:dyDescent="0.25">
      <c r="A7136" s="1" t="s">
        <v>7135</v>
      </c>
      <c r="B7136">
        <v>393.75</v>
      </c>
      <c r="C7136">
        <v>20.478950000000001</v>
      </c>
      <c r="D7136">
        <v>65</v>
      </c>
      <c r="E7136">
        <v>0</v>
      </c>
      <c r="F7136">
        <v>0</v>
      </c>
      <c r="G7136">
        <v>14</v>
      </c>
      <c r="H7136" t="s">
        <v>14595</v>
      </c>
      <c r="I7136">
        <v>526.5</v>
      </c>
      <c r="J7136" s="3">
        <f t="shared" si="111"/>
        <v>43747.051692199071</v>
      </c>
    </row>
    <row r="7137" spans="1:10" x14ac:dyDescent="0.25">
      <c r="A7137" s="1" t="s">
        <v>7136</v>
      </c>
      <c r="B7137">
        <v>393.75</v>
      </c>
      <c r="C7137">
        <v>20.478950000000001</v>
      </c>
      <c r="D7137">
        <v>66</v>
      </c>
      <c r="E7137">
        <v>0</v>
      </c>
      <c r="F7137">
        <v>0</v>
      </c>
      <c r="G7137">
        <v>15</v>
      </c>
      <c r="H7137" t="s">
        <v>14596</v>
      </c>
      <c r="I7137">
        <v>526.6875</v>
      </c>
      <c r="J7137" s="3">
        <f t="shared" si="111"/>
        <v>43747.051787581011</v>
      </c>
    </row>
    <row r="7138" spans="1:10" x14ac:dyDescent="0.25">
      <c r="A7138" s="1" t="s">
        <v>7137</v>
      </c>
      <c r="B7138">
        <v>393.75</v>
      </c>
      <c r="C7138">
        <v>20.531590000000001</v>
      </c>
      <c r="D7138">
        <v>66</v>
      </c>
      <c r="E7138">
        <v>0</v>
      </c>
      <c r="F7138">
        <v>0</v>
      </c>
      <c r="G7138">
        <v>6</v>
      </c>
      <c r="H7138" t="s">
        <v>14597</v>
      </c>
      <c r="I7138">
        <v>526.6875</v>
      </c>
      <c r="J7138" s="3">
        <f t="shared" si="111"/>
        <v>43747.051882696753</v>
      </c>
    </row>
    <row r="7139" spans="1:10" x14ac:dyDescent="0.25">
      <c r="A7139" s="1" t="s">
        <v>7138</v>
      </c>
      <c r="B7139">
        <v>393.75</v>
      </c>
      <c r="C7139">
        <v>20.478950000000001</v>
      </c>
      <c r="D7139">
        <v>67</v>
      </c>
      <c r="E7139">
        <v>0</v>
      </c>
      <c r="F7139">
        <v>0</v>
      </c>
      <c r="G7139">
        <v>0</v>
      </c>
      <c r="H7139" t="s">
        <v>14598</v>
      </c>
      <c r="I7139">
        <v>526.6875</v>
      </c>
      <c r="J7139" s="3">
        <f t="shared" si="111"/>
        <v>43747.05195458333</v>
      </c>
    </row>
    <row r="7140" spans="1:10" x14ac:dyDescent="0.25">
      <c r="A7140" s="1" t="s">
        <v>7139</v>
      </c>
      <c r="B7140">
        <v>393.75</v>
      </c>
      <c r="C7140">
        <v>20.478950000000001</v>
      </c>
      <c r="D7140">
        <v>67</v>
      </c>
      <c r="E7140">
        <v>0</v>
      </c>
      <c r="F7140">
        <v>0</v>
      </c>
      <c r="G7140">
        <v>0</v>
      </c>
      <c r="H7140" t="s">
        <v>14599</v>
      </c>
      <c r="I7140">
        <v>526.6875</v>
      </c>
      <c r="J7140" s="3">
        <f t="shared" si="111"/>
        <v>43747.052038009257</v>
      </c>
    </row>
    <row r="7141" spans="1:10" x14ac:dyDescent="0.25">
      <c r="A7141" s="1" t="s">
        <v>7140</v>
      </c>
      <c r="B7141">
        <v>393.75</v>
      </c>
      <c r="C7141">
        <v>20.531590000000001</v>
      </c>
      <c r="D7141">
        <v>66</v>
      </c>
      <c r="E7141">
        <v>0</v>
      </c>
      <c r="F7141">
        <v>0</v>
      </c>
      <c r="G7141">
        <v>6</v>
      </c>
      <c r="H7141" t="s">
        <v>14600</v>
      </c>
      <c r="I7141">
        <v>526.6875</v>
      </c>
      <c r="J7141" s="3">
        <f t="shared" si="111"/>
        <v>43747.05212148148</v>
      </c>
    </row>
    <row r="7142" spans="1:10" x14ac:dyDescent="0.25">
      <c r="A7142" s="1" t="s">
        <v>7141</v>
      </c>
      <c r="B7142">
        <v>421.875</v>
      </c>
      <c r="C7142">
        <v>20.478950000000001</v>
      </c>
      <c r="D7142">
        <v>66</v>
      </c>
      <c r="E7142">
        <v>0</v>
      </c>
      <c r="F7142">
        <v>0</v>
      </c>
      <c r="G7142">
        <v>8</v>
      </c>
      <c r="H7142" t="s">
        <v>14601</v>
      </c>
      <c r="I7142">
        <v>535.3125</v>
      </c>
      <c r="J7142" s="3">
        <f t="shared" si="111"/>
        <v>43747.052192997682</v>
      </c>
    </row>
    <row r="7143" spans="1:10" x14ac:dyDescent="0.25">
      <c r="A7143" s="1" t="s">
        <v>7142</v>
      </c>
      <c r="B7143">
        <v>393.75</v>
      </c>
      <c r="C7143">
        <v>20.478950000000001</v>
      </c>
      <c r="D7143">
        <v>66</v>
      </c>
      <c r="E7143">
        <v>0</v>
      </c>
      <c r="F7143">
        <v>0</v>
      </c>
      <c r="G7143">
        <v>6</v>
      </c>
      <c r="H7143" t="s">
        <v>14602</v>
      </c>
      <c r="I7143">
        <v>526.6875</v>
      </c>
      <c r="J7143" s="3">
        <f t="shared" si="111"/>
        <v>43747.052264745369</v>
      </c>
    </row>
    <row r="7144" spans="1:10" x14ac:dyDescent="0.25">
      <c r="A7144" s="1" t="s">
        <v>7143</v>
      </c>
      <c r="B7144">
        <v>393.75</v>
      </c>
      <c r="C7144">
        <v>20.478950000000001</v>
      </c>
      <c r="D7144">
        <v>66</v>
      </c>
      <c r="E7144">
        <v>0</v>
      </c>
      <c r="F7144">
        <v>0</v>
      </c>
      <c r="G7144">
        <v>8</v>
      </c>
      <c r="H7144" t="s">
        <v>14603</v>
      </c>
      <c r="I7144">
        <v>526.6875</v>
      </c>
      <c r="J7144" s="3">
        <f t="shared" si="111"/>
        <v>43747.052341620372</v>
      </c>
    </row>
    <row r="7145" spans="1:10" x14ac:dyDescent="0.25">
      <c r="A7145" s="1" t="s">
        <v>7144</v>
      </c>
      <c r="B7145">
        <v>393.75</v>
      </c>
      <c r="C7145">
        <v>20.478950000000001</v>
      </c>
      <c r="D7145">
        <v>66</v>
      </c>
      <c r="E7145">
        <v>0</v>
      </c>
      <c r="F7145">
        <v>0</v>
      </c>
      <c r="G7145">
        <v>10</v>
      </c>
      <c r="H7145" t="s">
        <v>14604</v>
      </c>
      <c r="I7145">
        <v>526.6875</v>
      </c>
      <c r="J7145" s="3">
        <f t="shared" si="111"/>
        <v>43747.05241950231</v>
      </c>
    </row>
    <row r="7146" spans="1:10" x14ac:dyDescent="0.25">
      <c r="A7146" s="1" t="s">
        <v>7145</v>
      </c>
      <c r="B7146">
        <v>412.5</v>
      </c>
      <c r="C7146">
        <v>20.478950000000001</v>
      </c>
      <c r="D7146">
        <v>68</v>
      </c>
      <c r="E7146">
        <v>0</v>
      </c>
      <c r="F7146">
        <v>0</v>
      </c>
      <c r="G7146">
        <v>11</v>
      </c>
      <c r="H7146" t="s">
        <v>14605</v>
      </c>
      <c r="I7146">
        <v>532.125</v>
      </c>
      <c r="J7146" s="3">
        <f t="shared" si="111"/>
        <v>43747.052491192131</v>
      </c>
    </row>
    <row r="7147" spans="1:10" x14ac:dyDescent="0.25">
      <c r="A7147" s="1" t="s">
        <v>7146</v>
      </c>
      <c r="B7147">
        <v>393.75</v>
      </c>
      <c r="C7147">
        <v>20.531590000000001</v>
      </c>
      <c r="D7147">
        <v>68</v>
      </c>
      <c r="E7147">
        <v>0</v>
      </c>
      <c r="F7147">
        <v>0</v>
      </c>
      <c r="G7147">
        <v>11</v>
      </c>
      <c r="H7147" t="s">
        <v>14606</v>
      </c>
      <c r="I7147">
        <v>526.6875</v>
      </c>
      <c r="J7147" s="3">
        <f t="shared" si="111"/>
        <v>43747.052574710644</v>
      </c>
    </row>
    <row r="7148" spans="1:10" x14ac:dyDescent="0.25">
      <c r="A7148" s="1" t="s">
        <v>7147</v>
      </c>
      <c r="B7148">
        <v>393.75</v>
      </c>
      <c r="C7148">
        <v>20.478950000000001</v>
      </c>
      <c r="D7148">
        <v>62</v>
      </c>
      <c r="E7148">
        <v>0</v>
      </c>
      <c r="F7148">
        <v>0</v>
      </c>
      <c r="G7148">
        <v>8</v>
      </c>
      <c r="H7148" t="s">
        <v>14607</v>
      </c>
      <c r="I7148">
        <v>526.5</v>
      </c>
      <c r="J7148" s="3">
        <f t="shared" si="111"/>
        <v>43747.052646249998</v>
      </c>
    </row>
    <row r="7149" spans="1:10" x14ac:dyDescent="0.25">
      <c r="A7149" s="1" t="s">
        <v>7148</v>
      </c>
      <c r="B7149">
        <v>393.75</v>
      </c>
      <c r="C7149">
        <v>20.478950000000001</v>
      </c>
      <c r="D7149">
        <v>62</v>
      </c>
      <c r="E7149">
        <v>0</v>
      </c>
      <c r="F7149">
        <v>0</v>
      </c>
      <c r="G7149">
        <v>4</v>
      </c>
      <c r="H7149" t="s">
        <v>14608</v>
      </c>
      <c r="I7149">
        <v>526.6875</v>
      </c>
      <c r="J7149" s="3">
        <f t="shared" si="111"/>
        <v>43747.052717777777</v>
      </c>
    </row>
    <row r="7150" spans="1:10" x14ac:dyDescent="0.25">
      <c r="A7150" s="1" t="s">
        <v>7149</v>
      </c>
      <c r="B7150">
        <v>390.625</v>
      </c>
      <c r="C7150">
        <v>20.478950000000001</v>
      </c>
      <c r="D7150">
        <v>63</v>
      </c>
      <c r="E7150">
        <v>0</v>
      </c>
      <c r="F7150">
        <v>0</v>
      </c>
      <c r="G7150">
        <v>10</v>
      </c>
      <c r="H7150" t="s">
        <v>14609</v>
      </c>
      <c r="I7150">
        <v>525.9375</v>
      </c>
      <c r="J7150" s="3">
        <f t="shared" si="111"/>
        <v>43747.052800972218</v>
      </c>
    </row>
    <row r="7151" spans="1:10" x14ac:dyDescent="0.25">
      <c r="A7151" s="1" t="s">
        <v>7150</v>
      </c>
      <c r="B7151">
        <v>393.75</v>
      </c>
      <c r="C7151">
        <v>20.531590000000001</v>
      </c>
      <c r="D7151">
        <v>61</v>
      </c>
      <c r="E7151">
        <v>0</v>
      </c>
      <c r="F7151">
        <v>0</v>
      </c>
      <c r="G7151">
        <v>10</v>
      </c>
      <c r="H7151" t="s">
        <v>14610</v>
      </c>
      <c r="I7151">
        <v>526.6875</v>
      </c>
      <c r="J7151" s="3">
        <f t="shared" si="111"/>
        <v>43747.052872893517</v>
      </c>
    </row>
    <row r="7152" spans="1:10" x14ac:dyDescent="0.25">
      <c r="A7152" s="1" t="s">
        <v>7151</v>
      </c>
      <c r="B7152">
        <v>393.75</v>
      </c>
      <c r="C7152">
        <v>20.531590000000001</v>
      </c>
      <c r="D7152">
        <v>60</v>
      </c>
      <c r="E7152">
        <v>0</v>
      </c>
      <c r="F7152">
        <v>0</v>
      </c>
      <c r="G7152">
        <v>4</v>
      </c>
      <c r="H7152" t="s">
        <v>14611</v>
      </c>
      <c r="I7152">
        <v>526.6875</v>
      </c>
      <c r="J7152" s="3">
        <f t="shared" si="111"/>
        <v>43747.052956319443</v>
      </c>
    </row>
    <row r="7153" spans="1:10" x14ac:dyDescent="0.25">
      <c r="A7153" s="1" t="s">
        <v>7152</v>
      </c>
      <c r="B7153">
        <v>393.75</v>
      </c>
      <c r="C7153">
        <v>20.478950000000001</v>
      </c>
      <c r="D7153">
        <v>62</v>
      </c>
      <c r="E7153">
        <v>0</v>
      </c>
      <c r="F7153">
        <v>0</v>
      </c>
      <c r="G7153">
        <v>4</v>
      </c>
      <c r="H7153" t="s">
        <v>14612</v>
      </c>
      <c r="I7153">
        <v>526.5</v>
      </c>
      <c r="J7153" s="3">
        <f t="shared" si="111"/>
        <v>43747.053027835645</v>
      </c>
    </row>
    <row r="7154" spans="1:10" x14ac:dyDescent="0.25">
      <c r="A7154" s="1" t="s">
        <v>7153</v>
      </c>
      <c r="B7154">
        <v>393.75</v>
      </c>
      <c r="C7154">
        <v>20.478950000000001</v>
      </c>
      <c r="D7154">
        <v>62</v>
      </c>
      <c r="E7154">
        <v>0</v>
      </c>
      <c r="F7154">
        <v>0</v>
      </c>
      <c r="G7154">
        <v>7</v>
      </c>
      <c r="H7154" t="s">
        <v>14613</v>
      </c>
      <c r="I7154">
        <v>526.5</v>
      </c>
      <c r="J7154" s="3">
        <f t="shared" si="111"/>
        <v>43747.053099363424</v>
      </c>
    </row>
    <row r="7155" spans="1:10" x14ac:dyDescent="0.25">
      <c r="A7155" s="1" t="s">
        <v>7154</v>
      </c>
      <c r="B7155">
        <v>393.75</v>
      </c>
      <c r="C7155">
        <v>20.478950000000001</v>
      </c>
      <c r="D7155">
        <v>63</v>
      </c>
      <c r="E7155">
        <v>0</v>
      </c>
      <c r="F7155">
        <v>0</v>
      </c>
      <c r="G7155">
        <v>0</v>
      </c>
      <c r="H7155" t="s">
        <v>14614</v>
      </c>
      <c r="I7155">
        <v>526.6875</v>
      </c>
      <c r="J7155" s="3">
        <f t="shared" si="111"/>
        <v>43747.053182569442</v>
      </c>
    </row>
    <row r="7156" spans="1:10" x14ac:dyDescent="0.25">
      <c r="A7156" s="1" t="s">
        <v>7155</v>
      </c>
      <c r="B7156">
        <v>393.75</v>
      </c>
      <c r="C7156">
        <v>20.478950000000001</v>
      </c>
      <c r="D7156">
        <v>63</v>
      </c>
      <c r="E7156">
        <v>0</v>
      </c>
      <c r="F7156">
        <v>0</v>
      </c>
      <c r="G7156">
        <v>1</v>
      </c>
      <c r="H7156" t="s">
        <v>14615</v>
      </c>
      <c r="I7156">
        <v>526.6875</v>
      </c>
      <c r="J7156" s="3">
        <f t="shared" si="111"/>
        <v>43747.053254444443</v>
      </c>
    </row>
    <row r="7157" spans="1:10" x14ac:dyDescent="0.25">
      <c r="A7157" s="1" t="s">
        <v>7156</v>
      </c>
      <c r="B7157">
        <v>393.75</v>
      </c>
      <c r="C7157">
        <v>20.531590000000001</v>
      </c>
      <c r="D7157">
        <v>63</v>
      </c>
      <c r="E7157">
        <v>0</v>
      </c>
      <c r="F7157">
        <v>0</v>
      </c>
      <c r="G7157">
        <v>4</v>
      </c>
      <c r="H7157" t="s">
        <v>14616</v>
      </c>
      <c r="I7157">
        <v>526.6875</v>
      </c>
      <c r="J7157" s="3">
        <f t="shared" si="111"/>
        <v>43747.053350069444</v>
      </c>
    </row>
    <row r="7158" spans="1:10" x14ac:dyDescent="0.25">
      <c r="A7158" s="1" t="s">
        <v>7157</v>
      </c>
      <c r="B7158">
        <v>412.5</v>
      </c>
      <c r="C7158">
        <v>20.531590000000001</v>
      </c>
      <c r="D7158">
        <v>63</v>
      </c>
      <c r="E7158">
        <v>0</v>
      </c>
      <c r="F7158">
        <v>0</v>
      </c>
      <c r="G7158">
        <v>11</v>
      </c>
      <c r="H7158" t="s">
        <v>14617</v>
      </c>
      <c r="I7158">
        <v>532.125</v>
      </c>
      <c r="J7158" s="3">
        <f t="shared" si="111"/>
        <v>43747.053421481476</v>
      </c>
    </row>
    <row r="7159" spans="1:10" x14ac:dyDescent="0.25">
      <c r="A7159" s="1" t="s">
        <v>7158</v>
      </c>
      <c r="B7159">
        <v>393.75</v>
      </c>
      <c r="C7159">
        <v>20.478950000000001</v>
      </c>
      <c r="D7159">
        <v>63</v>
      </c>
      <c r="E7159">
        <v>0</v>
      </c>
      <c r="F7159">
        <v>0</v>
      </c>
      <c r="G7159">
        <v>13</v>
      </c>
      <c r="H7159" t="s">
        <v>14618</v>
      </c>
      <c r="I7159">
        <v>526.6875</v>
      </c>
      <c r="J7159" s="3">
        <f t="shared" si="111"/>
        <v>43747.053504687494</v>
      </c>
    </row>
    <row r="7160" spans="1:10" x14ac:dyDescent="0.25">
      <c r="A7160" s="1" t="s">
        <v>7159</v>
      </c>
      <c r="B7160">
        <v>393.75</v>
      </c>
      <c r="C7160">
        <v>20.478950000000001</v>
      </c>
      <c r="D7160">
        <v>63</v>
      </c>
      <c r="E7160">
        <v>0</v>
      </c>
      <c r="F7160">
        <v>0</v>
      </c>
      <c r="G7160">
        <v>10</v>
      </c>
      <c r="H7160" t="s">
        <v>14619</v>
      </c>
      <c r="I7160">
        <v>526.6875</v>
      </c>
      <c r="J7160" s="3">
        <f t="shared" si="111"/>
        <v>43747.053576446757</v>
      </c>
    </row>
    <row r="7161" spans="1:10" x14ac:dyDescent="0.25">
      <c r="A7161" s="1" t="s">
        <v>7160</v>
      </c>
      <c r="B7161">
        <v>415.625</v>
      </c>
      <c r="C7161">
        <v>20.478950000000001</v>
      </c>
      <c r="D7161">
        <v>63</v>
      </c>
      <c r="E7161">
        <v>0</v>
      </c>
      <c r="F7161">
        <v>0</v>
      </c>
      <c r="G7161">
        <v>5</v>
      </c>
      <c r="H7161" t="s">
        <v>14620</v>
      </c>
      <c r="I7161">
        <v>533.8125</v>
      </c>
      <c r="J7161" s="3">
        <f t="shared" si="111"/>
        <v>43747.053647754627</v>
      </c>
    </row>
    <row r="7162" spans="1:10" x14ac:dyDescent="0.25">
      <c r="A7162" s="1" t="s">
        <v>7161</v>
      </c>
      <c r="B7162">
        <v>393.75</v>
      </c>
      <c r="C7162">
        <v>20.531590000000001</v>
      </c>
      <c r="D7162">
        <v>63</v>
      </c>
      <c r="E7162">
        <v>0</v>
      </c>
      <c r="F7162">
        <v>0</v>
      </c>
      <c r="G7162">
        <v>10</v>
      </c>
      <c r="H7162" t="s">
        <v>14621</v>
      </c>
      <c r="I7162">
        <v>526.6875</v>
      </c>
      <c r="J7162" s="3">
        <f t="shared" si="111"/>
        <v>43747.053719513882</v>
      </c>
    </row>
    <row r="7163" spans="1:10" x14ac:dyDescent="0.25">
      <c r="A7163" s="1" t="s">
        <v>7162</v>
      </c>
      <c r="B7163">
        <v>393.75</v>
      </c>
      <c r="C7163">
        <v>20.531590000000001</v>
      </c>
      <c r="D7163">
        <v>63</v>
      </c>
      <c r="E7163">
        <v>0</v>
      </c>
      <c r="F7163">
        <v>0</v>
      </c>
      <c r="G7163">
        <v>7</v>
      </c>
      <c r="H7163" t="s">
        <v>14622</v>
      </c>
      <c r="I7163">
        <v>526.6875</v>
      </c>
      <c r="J7163" s="3">
        <f t="shared" si="111"/>
        <v>43747.053834525461</v>
      </c>
    </row>
    <row r="7164" spans="1:10" x14ac:dyDescent="0.25">
      <c r="A7164" s="1" t="s">
        <v>7163</v>
      </c>
      <c r="B7164">
        <v>393.75</v>
      </c>
      <c r="C7164">
        <v>20.531590000000001</v>
      </c>
      <c r="D7164">
        <v>63</v>
      </c>
      <c r="E7164">
        <v>0</v>
      </c>
      <c r="F7164">
        <v>0</v>
      </c>
      <c r="G7164">
        <v>6</v>
      </c>
      <c r="H7164" t="s">
        <v>14623</v>
      </c>
      <c r="I7164">
        <v>526.5</v>
      </c>
      <c r="J7164" s="3">
        <f t="shared" si="111"/>
        <v>43747.053910428243</v>
      </c>
    </row>
    <row r="7165" spans="1:10" x14ac:dyDescent="0.25">
      <c r="A7165" s="1" t="s">
        <v>7164</v>
      </c>
      <c r="B7165">
        <v>393.75</v>
      </c>
      <c r="C7165">
        <v>20.478950000000001</v>
      </c>
      <c r="D7165">
        <v>61</v>
      </c>
      <c r="E7165">
        <v>0</v>
      </c>
      <c r="F7165">
        <v>0</v>
      </c>
      <c r="G7165">
        <v>11</v>
      </c>
      <c r="H7165" t="s">
        <v>14624</v>
      </c>
      <c r="I7165">
        <v>526.5</v>
      </c>
      <c r="J7165" s="3">
        <f t="shared" si="111"/>
        <v>43747.053993553236</v>
      </c>
    </row>
    <row r="7166" spans="1:10" x14ac:dyDescent="0.25">
      <c r="A7166" s="1" t="s">
        <v>7165</v>
      </c>
      <c r="B7166">
        <v>393.75</v>
      </c>
      <c r="C7166">
        <v>20.531590000000001</v>
      </c>
      <c r="D7166">
        <v>63</v>
      </c>
      <c r="E7166">
        <v>0</v>
      </c>
      <c r="F7166">
        <v>0</v>
      </c>
      <c r="G7166">
        <v>13</v>
      </c>
      <c r="H7166" t="s">
        <v>14625</v>
      </c>
      <c r="I7166">
        <v>526.5</v>
      </c>
      <c r="J7166" s="3">
        <f t="shared" si="111"/>
        <v>43747.054065439814</v>
      </c>
    </row>
    <row r="7167" spans="1:10" x14ac:dyDescent="0.25">
      <c r="A7167" s="1" t="s">
        <v>7166</v>
      </c>
      <c r="B7167">
        <v>393.75</v>
      </c>
      <c r="C7167">
        <v>20.478950000000001</v>
      </c>
      <c r="D7167">
        <v>63</v>
      </c>
      <c r="E7167">
        <v>0</v>
      </c>
      <c r="F7167">
        <v>0</v>
      </c>
      <c r="G7167">
        <v>3</v>
      </c>
      <c r="H7167" t="s">
        <v>14626</v>
      </c>
      <c r="I7167">
        <v>526.6875</v>
      </c>
      <c r="J7167" s="3">
        <f t="shared" si="111"/>
        <v>43747.054149108793</v>
      </c>
    </row>
    <row r="7168" spans="1:10" x14ac:dyDescent="0.25">
      <c r="A7168" s="1" t="s">
        <v>7167</v>
      </c>
      <c r="B7168">
        <v>393.75</v>
      </c>
      <c r="C7168">
        <v>20.478950000000001</v>
      </c>
      <c r="D7168">
        <v>64</v>
      </c>
      <c r="E7168">
        <v>0</v>
      </c>
      <c r="F7168">
        <v>0</v>
      </c>
      <c r="G7168">
        <v>2</v>
      </c>
      <c r="H7168" t="s">
        <v>14627</v>
      </c>
      <c r="I7168">
        <v>526.5</v>
      </c>
      <c r="J7168" s="3">
        <f t="shared" si="111"/>
        <v>43747.054220520826</v>
      </c>
    </row>
    <row r="7169" spans="1:10" x14ac:dyDescent="0.25">
      <c r="A7169" s="1" t="s">
        <v>7168</v>
      </c>
      <c r="B7169">
        <v>412.5</v>
      </c>
      <c r="C7169">
        <v>20.478950000000001</v>
      </c>
      <c r="D7169">
        <v>64</v>
      </c>
      <c r="E7169">
        <v>0</v>
      </c>
      <c r="F7169">
        <v>0</v>
      </c>
      <c r="G7169">
        <v>6</v>
      </c>
      <c r="H7169" t="s">
        <v>14628</v>
      </c>
      <c r="I7169">
        <v>532.3125</v>
      </c>
      <c r="J7169" s="3">
        <f t="shared" si="111"/>
        <v>43747.054292048611</v>
      </c>
    </row>
    <row r="7170" spans="1:10" x14ac:dyDescent="0.25">
      <c r="A7170" s="1" t="s">
        <v>7169</v>
      </c>
      <c r="B7170">
        <v>393.75</v>
      </c>
      <c r="C7170">
        <v>20.478950000000001</v>
      </c>
      <c r="D7170">
        <v>63</v>
      </c>
      <c r="E7170">
        <v>0</v>
      </c>
      <c r="F7170">
        <v>0</v>
      </c>
      <c r="G7170">
        <v>9</v>
      </c>
      <c r="H7170" t="s">
        <v>14629</v>
      </c>
      <c r="I7170">
        <v>526.6875</v>
      </c>
      <c r="J7170" s="3">
        <f t="shared" si="111"/>
        <v>43747.05438739583</v>
      </c>
    </row>
    <row r="7171" spans="1:10" x14ac:dyDescent="0.25">
      <c r="A7171" s="1" t="s">
        <v>7170</v>
      </c>
      <c r="B7171">
        <v>393.75</v>
      </c>
      <c r="C7171">
        <v>20.478950000000001</v>
      </c>
      <c r="D7171">
        <v>63</v>
      </c>
      <c r="E7171">
        <v>0</v>
      </c>
      <c r="F7171">
        <v>0</v>
      </c>
      <c r="G7171">
        <v>9</v>
      </c>
      <c r="H7171" t="s">
        <v>14630</v>
      </c>
      <c r="I7171">
        <v>526.5</v>
      </c>
      <c r="J7171" s="3">
        <f t="shared" ref="J7171:J7234" si="112">(H7171/86400000)+25569+(7/24)</f>
        <v>43747.054470983792</v>
      </c>
    </row>
    <row r="7172" spans="1:10" x14ac:dyDescent="0.25">
      <c r="A7172" s="1" t="s">
        <v>7171</v>
      </c>
      <c r="B7172">
        <v>393.75</v>
      </c>
      <c r="C7172">
        <v>20.531590000000001</v>
      </c>
      <c r="D7172">
        <v>64</v>
      </c>
      <c r="E7172">
        <v>0</v>
      </c>
      <c r="F7172">
        <v>0</v>
      </c>
      <c r="G7172">
        <v>11</v>
      </c>
      <c r="H7172" t="s">
        <v>14631</v>
      </c>
      <c r="I7172">
        <v>526.5</v>
      </c>
      <c r="J7172" s="3">
        <f t="shared" si="112"/>
        <v>43747.054542557868</v>
      </c>
    </row>
    <row r="7173" spans="1:10" x14ac:dyDescent="0.25">
      <c r="A7173" s="1" t="s">
        <v>7172</v>
      </c>
      <c r="B7173">
        <v>393.75</v>
      </c>
      <c r="C7173">
        <v>20.478950000000001</v>
      </c>
      <c r="D7173">
        <v>64</v>
      </c>
      <c r="E7173">
        <v>0</v>
      </c>
      <c r="F7173">
        <v>0</v>
      </c>
      <c r="G7173">
        <v>14</v>
      </c>
      <c r="H7173" t="s">
        <v>14632</v>
      </c>
      <c r="I7173">
        <v>526.6875</v>
      </c>
      <c r="J7173" s="3">
        <f t="shared" si="112"/>
        <v>43747.054614039349</v>
      </c>
    </row>
    <row r="7174" spans="1:10" x14ac:dyDescent="0.25">
      <c r="A7174" s="1" t="s">
        <v>7173</v>
      </c>
      <c r="B7174">
        <v>393.75</v>
      </c>
      <c r="C7174">
        <v>20.531590000000001</v>
      </c>
      <c r="D7174">
        <v>64</v>
      </c>
      <c r="E7174">
        <v>0</v>
      </c>
      <c r="F7174">
        <v>0</v>
      </c>
      <c r="G7174">
        <v>7</v>
      </c>
      <c r="H7174" t="s">
        <v>14633</v>
      </c>
      <c r="I7174">
        <v>526.6875</v>
      </c>
      <c r="J7174" s="3">
        <f t="shared" si="112"/>
        <v>43747.054685543982</v>
      </c>
    </row>
    <row r="7175" spans="1:10" x14ac:dyDescent="0.25">
      <c r="A7175" s="1" t="s">
        <v>7174</v>
      </c>
      <c r="B7175">
        <v>412.5</v>
      </c>
      <c r="C7175">
        <v>20.478950000000001</v>
      </c>
      <c r="D7175">
        <v>64</v>
      </c>
      <c r="E7175">
        <v>0</v>
      </c>
      <c r="F7175">
        <v>0</v>
      </c>
      <c r="G7175">
        <v>10</v>
      </c>
      <c r="H7175" t="s">
        <v>14634</v>
      </c>
      <c r="I7175">
        <v>532.125</v>
      </c>
      <c r="J7175" s="3">
        <f t="shared" si="112"/>
        <v>43747.054757303238</v>
      </c>
    </row>
    <row r="7176" spans="1:10" x14ac:dyDescent="0.25">
      <c r="A7176" s="1" t="s">
        <v>7175</v>
      </c>
      <c r="B7176">
        <v>393.75</v>
      </c>
      <c r="C7176">
        <v>20.478950000000001</v>
      </c>
      <c r="D7176">
        <v>65</v>
      </c>
      <c r="E7176">
        <v>0</v>
      </c>
      <c r="F7176">
        <v>0</v>
      </c>
      <c r="G7176">
        <v>7</v>
      </c>
      <c r="H7176" t="s">
        <v>14635</v>
      </c>
      <c r="I7176">
        <v>526.6875</v>
      </c>
      <c r="J7176" s="3">
        <f t="shared" si="112"/>
        <v>43747.054828738423</v>
      </c>
    </row>
    <row r="7177" spans="1:10" x14ac:dyDescent="0.25">
      <c r="A7177" s="1" t="s">
        <v>7176</v>
      </c>
      <c r="B7177">
        <v>393.75</v>
      </c>
      <c r="C7177">
        <v>20.531590000000001</v>
      </c>
      <c r="D7177">
        <v>65</v>
      </c>
      <c r="E7177">
        <v>0</v>
      </c>
      <c r="F7177">
        <v>0</v>
      </c>
      <c r="G7177">
        <v>8</v>
      </c>
      <c r="H7177" t="s">
        <v>14636</v>
      </c>
      <c r="I7177">
        <v>526.6875</v>
      </c>
      <c r="J7177" s="3">
        <f t="shared" si="112"/>
        <v>43747.054900370371</v>
      </c>
    </row>
    <row r="7178" spans="1:10" x14ac:dyDescent="0.25">
      <c r="A7178" s="1" t="s">
        <v>7177</v>
      </c>
      <c r="B7178">
        <v>415.625</v>
      </c>
      <c r="C7178">
        <v>20.478950000000001</v>
      </c>
      <c r="D7178">
        <v>65</v>
      </c>
      <c r="E7178">
        <v>0</v>
      </c>
      <c r="F7178">
        <v>0</v>
      </c>
      <c r="G7178">
        <v>5</v>
      </c>
      <c r="H7178" t="s">
        <v>14637</v>
      </c>
      <c r="I7178">
        <v>533.25</v>
      </c>
      <c r="J7178" s="3">
        <f t="shared" si="112"/>
        <v>43747.054995763887</v>
      </c>
    </row>
    <row r="7179" spans="1:10" x14ac:dyDescent="0.25">
      <c r="A7179" s="1" t="s">
        <v>7178</v>
      </c>
      <c r="B7179">
        <v>393.75</v>
      </c>
      <c r="C7179">
        <v>20.478950000000001</v>
      </c>
      <c r="D7179">
        <v>65</v>
      </c>
      <c r="E7179">
        <v>0</v>
      </c>
      <c r="F7179">
        <v>0</v>
      </c>
      <c r="G7179">
        <v>9</v>
      </c>
      <c r="H7179" t="s">
        <v>14638</v>
      </c>
      <c r="I7179">
        <v>526.6875</v>
      </c>
      <c r="J7179" s="3">
        <f t="shared" si="112"/>
        <v>43747.055078726851</v>
      </c>
    </row>
    <row r="7180" spans="1:10" x14ac:dyDescent="0.25">
      <c r="A7180" s="1" t="s">
        <v>7179</v>
      </c>
      <c r="B7180">
        <v>393.75</v>
      </c>
      <c r="C7180">
        <v>20.478950000000001</v>
      </c>
      <c r="D7180">
        <v>65</v>
      </c>
      <c r="E7180">
        <v>0</v>
      </c>
      <c r="F7180">
        <v>0</v>
      </c>
      <c r="G7180">
        <v>1</v>
      </c>
      <c r="H7180" t="s">
        <v>14639</v>
      </c>
      <c r="I7180">
        <v>526.6875</v>
      </c>
      <c r="J7180" s="3">
        <f t="shared" si="112"/>
        <v>43747.05515083333</v>
      </c>
    </row>
    <row r="7181" spans="1:10" x14ac:dyDescent="0.25">
      <c r="A7181" s="1" t="s">
        <v>7180</v>
      </c>
      <c r="B7181">
        <v>393.75</v>
      </c>
      <c r="C7181">
        <v>20.478950000000001</v>
      </c>
      <c r="D7181">
        <v>66</v>
      </c>
      <c r="E7181">
        <v>0</v>
      </c>
      <c r="F7181">
        <v>0</v>
      </c>
      <c r="G7181">
        <v>0</v>
      </c>
      <c r="H7181" t="s">
        <v>14640</v>
      </c>
      <c r="I7181">
        <v>526.6875</v>
      </c>
      <c r="J7181" s="3">
        <f t="shared" si="112"/>
        <v>43747.055234293977</v>
      </c>
    </row>
    <row r="7182" spans="1:10" x14ac:dyDescent="0.25">
      <c r="A7182" s="1" t="s">
        <v>7181</v>
      </c>
      <c r="B7182">
        <v>393.75</v>
      </c>
      <c r="C7182">
        <v>20.478950000000001</v>
      </c>
      <c r="D7182">
        <v>66</v>
      </c>
      <c r="E7182">
        <v>0</v>
      </c>
      <c r="F7182">
        <v>0</v>
      </c>
      <c r="G7182">
        <v>5</v>
      </c>
      <c r="H7182" t="s">
        <v>14641</v>
      </c>
      <c r="I7182">
        <v>526.6875</v>
      </c>
      <c r="J7182" s="3">
        <f t="shared" si="112"/>
        <v>43747.055305937502</v>
      </c>
    </row>
    <row r="7183" spans="1:10" x14ac:dyDescent="0.25">
      <c r="A7183" s="1" t="s">
        <v>7182</v>
      </c>
      <c r="B7183">
        <v>393.75</v>
      </c>
      <c r="C7183">
        <v>20.478950000000001</v>
      </c>
      <c r="D7183">
        <v>66</v>
      </c>
      <c r="E7183">
        <v>0</v>
      </c>
      <c r="F7183">
        <v>0</v>
      </c>
      <c r="G7183">
        <v>9</v>
      </c>
      <c r="H7183" t="s">
        <v>14642</v>
      </c>
      <c r="I7183">
        <v>526.6875</v>
      </c>
      <c r="J7183" s="3">
        <f t="shared" si="112"/>
        <v>43747.055377337958</v>
      </c>
    </row>
    <row r="7184" spans="1:10" x14ac:dyDescent="0.25">
      <c r="A7184" s="1" t="s">
        <v>7183</v>
      </c>
      <c r="B7184">
        <v>393.75</v>
      </c>
      <c r="C7184">
        <v>20.478950000000001</v>
      </c>
      <c r="D7184">
        <v>66</v>
      </c>
      <c r="E7184">
        <v>0</v>
      </c>
      <c r="F7184">
        <v>0</v>
      </c>
      <c r="G7184">
        <v>9</v>
      </c>
      <c r="H7184" t="s">
        <v>14643</v>
      </c>
      <c r="I7184">
        <v>526.6875</v>
      </c>
      <c r="J7184" s="3">
        <f t="shared" si="112"/>
        <v>43747.05544910879</v>
      </c>
    </row>
    <row r="7185" spans="1:10" x14ac:dyDescent="0.25">
      <c r="A7185" s="1" t="s">
        <v>7184</v>
      </c>
      <c r="B7185">
        <v>393.75</v>
      </c>
      <c r="C7185">
        <v>20.478950000000001</v>
      </c>
      <c r="D7185">
        <v>64</v>
      </c>
      <c r="E7185">
        <v>0</v>
      </c>
      <c r="F7185">
        <v>0</v>
      </c>
      <c r="G7185">
        <v>5</v>
      </c>
      <c r="H7185" t="s">
        <v>14644</v>
      </c>
      <c r="I7185">
        <v>526.5</v>
      </c>
      <c r="J7185" s="3">
        <f t="shared" si="112"/>
        <v>43747.055532546299</v>
      </c>
    </row>
    <row r="7186" spans="1:10" x14ac:dyDescent="0.25">
      <c r="A7186" s="1" t="s">
        <v>7185</v>
      </c>
      <c r="B7186">
        <v>393.75</v>
      </c>
      <c r="C7186">
        <v>20.531590000000001</v>
      </c>
      <c r="D7186">
        <v>64</v>
      </c>
      <c r="E7186">
        <v>0</v>
      </c>
      <c r="F7186">
        <v>0</v>
      </c>
      <c r="G7186">
        <v>9</v>
      </c>
      <c r="H7186" t="s">
        <v>14645</v>
      </c>
      <c r="I7186">
        <v>526.5</v>
      </c>
      <c r="J7186" s="3">
        <f t="shared" si="112"/>
        <v>43747.055615787038</v>
      </c>
    </row>
    <row r="7187" spans="1:10" x14ac:dyDescent="0.25">
      <c r="A7187" s="1" t="s">
        <v>7186</v>
      </c>
      <c r="B7187">
        <v>412.5</v>
      </c>
      <c r="C7187">
        <v>20.531590000000001</v>
      </c>
      <c r="D7187">
        <v>63</v>
      </c>
      <c r="E7187">
        <v>0</v>
      </c>
      <c r="F7187">
        <v>0</v>
      </c>
      <c r="G7187">
        <v>14</v>
      </c>
      <c r="H7187" t="s">
        <v>14646</v>
      </c>
      <c r="I7187">
        <v>532.3125</v>
      </c>
      <c r="J7187" s="3">
        <f t="shared" si="112"/>
        <v>43747.055687523149</v>
      </c>
    </row>
    <row r="7188" spans="1:10" x14ac:dyDescent="0.25">
      <c r="A7188" s="1" t="s">
        <v>7187</v>
      </c>
      <c r="B7188">
        <v>393.75</v>
      </c>
      <c r="C7188">
        <v>20.531590000000001</v>
      </c>
      <c r="D7188">
        <v>63</v>
      </c>
      <c r="E7188">
        <v>0</v>
      </c>
      <c r="F7188">
        <v>0</v>
      </c>
      <c r="G7188">
        <v>5</v>
      </c>
      <c r="H7188" t="s">
        <v>14647</v>
      </c>
      <c r="I7188">
        <v>526.6875</v>
      </c>
      <c r="J7188" s="3">
        <f t="shared" si="112"/>
        <v>43747.055758831011</v>
      </c>
    </row>
    <row r="7189" spans="1:10" x14ac:dyDescent="0.25">
      <c r="A7189" s="1" t="s">
        <v>7188</v>
      </c>
      <c r="B7189">
        <v>393.75</v>
      </c>
      <c r="C7189">
        <v>20.478950000000001</v>
      </c>
      <c r="D7189">
        <v>62</v>
      </c>
      <c r="E7189">
        <v>0</v>
      </c>
      <c r="F7189">
        <v>0</v>
      </c>
      <c r="G7189">
        <v>4</v>
      </c>
      <c r="H7189" t="s">
        <v>14648</v>
      </c>
      <c r="I7189">
        <v>526.6875</v>
      </c>
      <c r="J7189" s="3">
        <f t="shared" si="112"/>
        <v>43747.055830567122</v>
      </c>
    </row>
    <row r="7190" spans="1:10" x14ac:dyDescent="0.25">
      <c r="A7190" s="1" t="s">
        <v>7189</v>
      </c>
      <c r="B7190">
        <v>393.75</v>
      </c>
      <c r="C7190">
        <v>20.531590000000001</v>
      </c>
      <c r="D7190">
        <v>63</v>
      </c>
      <c r="E7190">
        <v>0</v>
      </c>
      <c r="F7190">
        <v>0</v>
      </c>
      <c r="G7190">
        <v>6</v>
      </c>
      <c r="H7190" t="s">
        <v>14649</v>
      </c>
      <c r="I7190">
        <v>526.6875</v>
      </c>
      <c r="J7190" s="3">
        <f t="shared" si="112"/>
        <v>43747.055902268512</v>
      </c>
    </row>
    <row r="7191" spans="1:10" x14ac:dyDescent="0.25">
      <c r="A7191" s="1" t="s">
        <v>7190</v>
      </c>
      <c r="B7191">
        <v>428.125</v>
      </c>
      <c r="C7191">
        <v>20.531590000000001</v>
      </c>
      <c r="D7191">
        <v>63</v>
      </c>
      <c r="E7191">
        <v>0</v>
      </c>
      <c r="F7191">
        <v>0</v>
      </c>
      <c r="G7191">
        <v>7</v>
      </c>
      <c r="H7191" t="s">
        <v>14650</v>
      </c>
      <c r="I7191">
        <v>537.1875</v>
      </c>
      <c r="J7191" s="3">
        <f t="shared" si="112"/>
        <v>43747.055973645831</v>
      </c>
    </row>
    <row r="7192" spans="1:10" x14ac:dyDescent="0.25">
      <c r="A7192" s="1" t="s">
        <v>7191</v>
      </c>
      <c r="B7192">
        <v>393.75</v>
      </c>
      <c r="C7192">
        <v>20.478950000000001</v>
      </c>
      <c r="D7192">
        <v>65</v>
      </c>
      <c r="E7192">
        <v>0</v>
      </c>
      <c r="F7192">
        <v>0</v>
      </c>
      <c r="G7192">
        <v>7</v>
      </c>
      <c r="H7192" t="s">
        <v>14651</v>
      </c>
      <c r="I7192">
        <v>526.6875</v>
      </c>
      <c r="J7192" s="3">
        <f t="shared" si="112"/>
        <v>43747.056045405094</v>
      </c>
    </row>
    <row r="7193" spans="1:10" x14ac:dyDescent="0.25">
      <c r="A7193" s="1" t="s">
        <v>7192</v>
      </c>
      <c r="B7193">
        <v>393.75</v>
      </c>
      <c r="C7193">
        <v>20.478950000000001</v>
      </c>
      <c r="D7193">
        <v>64</v>
      </c>
      <c r="E7193">
        <v>0</v>
      </c>
      <c r="F7193">
        <v>0</v>
      </c>
      <c r="G7193">
        <v>9</v>
      </c>
      <c r="H7193" t="s">
        <v>14652</v>
      </c>
      <c r="I7193">
        <v>526.5</v>
      </c>
      <c r="J7193" s="3">
        <f t="shared" si="112"/>
        <v>43747.056117025459</v>
      </c>
    </row>
    <row r="7194" spans="1:10" x14ac:dyDescent="0.25">
      <c r="A7194" s="1" t="s">
        <v>7193</v>
      </c>
      <c r="B7194">
        <v>393.75</v>
      </c>
      <c r="C7194">
        <v>20.478950000000001</v>
      </c>
      <c r="D7194">
        <v>64</v>
      </c>
      <c r="E7194">
        <v>0</v>
      </c>
      <c r="F7194">
        <v>0</v>
      </c>
      <c r="G7194">
        <v>0</v>
      </c>
      <c r="H7194" t="s">
        <v>14653</v>
      </c>
      <c r="I7194">
        <v>526.6875</v>
      </c>
      <c r="J7194" s="3">
        <f t="shared" si="112"/>
        <v>43747.05618846065</v>
      </c>
    </row>
    <row r="7195" spans="1:10" x14ac:dyDescent="0.25">
      <c r="A7195" s="1" t="s">
        <v>7194</v>
      </c>
      <c r="B7195">
        <v>393.75</v>
      </c>
      <c r="C7195">
        <v>20.531590000000001</v>
      </c>
      <c r="D7195">
        <v>65</v>
      </c>
      <c r="E7195">
        <v>0</v>
      </c>
      <c r="F7195">
        <v>0</v>
      </c>
      <c r="G7195">
        <v>7</v>
      </c>
      <c r="H7195" t="s">
        <v>14654</v>
      </c>
      <c r="I7195">
        <v>526.6875</v>
      </c>
      <c r="J7195" s="3">
        <f t="shared" si="112"/>
        <v>43747.056260219906</v>
      </c>
    </row>
    <row r="7196" spans="1:10" x14ac:dyDescent="0.25">
      <c r="A7196" s="1" t="s">
        <v>7195</v>
      </c>
      <c r="B7196">
        <v>393.75</v>
      </c>
      <c r="C7196">
        <v>20.478950000000001</v>
      </c>
      <c r="D7196">
        <v>101</v>
      </c>
      <c r="E7196">
        <v>0</v>
      </c>
      <c r="F7196">
        <v>0</v>
      </c>
      <c r="G7196">
        <v>0</v>
      </c>
      <c r="H7196" t="s">
        <v>14655</v>
      </c>
      <c r="I7196">
        <v>526.6875</v>
      </c>
      <c r="J7196" s="3">
        <f t="shared" si="112"/>
        <v>43747.403764317125</v>
      </c>
    </row>
    <row r="7197" spans="1:10" x14ac:dyDescent="0.25">
      <c r="A7197" s="1" t="s">
        <v>7196</v>
      </c>
      <c r="B7197">
        <v>393.75</v>
      </c>
      <c r="C7197">
        <v>20.478950000000001</v>
      </c>
      <c r="D7197">
        <v>101</v>
      </c>
      <c r="E7197">
        <v>0</v>
      </c>
      <c r="F7197">
        <v>0</v>
      </c>
      <c r="G7197">
        <v>0</v>
      </c>
      <c r="H7197" t="s">
        <v>14656</v>
      </c>
      <c r="I7197">
        <v>526.6875</v>
      </c>
      <c r="J7197" s="3">
        <f t="shared" si="112"/>
        <v>43747.403845208326</v>
      </c>
    </row>
    <row r="7198" spans="1:10" x14ac:dyDescent="0.25">
      <c r="A7198" s="1" t="s">
        <v>7197</v>
      </c>
      <c r="B7198">
        <v>393.75</v>
      </c>
      <c r="C7198">
        <v>20.478950000000001</v>
      </c>
      <c r="D7198">
        <v>101</v>
      </c>
      <c r="E7198">
        <v>0</v>
      </c>
      <c r="F7198">
        <v>0</v>
      </c>
      <c r="G7198">
        <v>0</v>
      </c>
      <c r="H7198" t="s">
        <v>14657</v>
      </c>
      <c r="I7198">
        <v>526.6875</v>
      </c>
      <c r="J7198" s="3">
        <f t="shared" si="112"/>
        <v>43747.40391552083</v>
      </c>
    </row>
    <row r="7199" spans="1:10" x14ac:dyDescent="0.25">
      <c r="A7199" s="1" t="s">
        <v>7198</v>
      </c>
      <c r="B7199">
        <v>393.75</v>
      </c>
      <c r="C7199">
        <v>20.478950000000001</v>
      </c>
      <c r="D7199">
        <v>101</v>
      </c>
      <c r="E7199">
        <v>0</v>
      </c>
      <c r="F7199">
        <v>0</v>
      </c>
      <c r="G7199">
        <v>0</v>
      </c>
      <c r="H7199" t="s">
        <v>14658</v>
      </c>
      <c r="I7199">
        <v>526.6875</v>
      </c>
      <c r="J7199" s="3">
        <f t="shared" si="112"/>
        <v>43747.403999108799</v>
      </c>
    </row>
    <row r="7200" spans="1:10" x14ac:dyDescent="0.25">
      <c r="A7200" s="1" t="s">
        <v>7199</v>
      </c>
      <c r="B7200">
        <v>393.75</v>
      </c>
      <c r="C7200">
        <v>20.478950000000001</v>
      </c>
      <c r="D7200">
        <v>101</v>
      </c>
      <c r="E7200">
        <v>0</v>
      </c>
      <c r="F7200">
        <v>0</v>
      </c>
      <c r="G7200">
        <v>8</v>
      </c>
      <c r="H7200" t="s">
        <v>14659</v>
      </c>
      <c r="I7200">
        <v>526.6875</v>
      </c>
      <c r="J7200" s="3">
        <f t="shared" si="112"/>
        <v>43747.404082083332</v>
      </c>
    </row>
    <row r="7201" spans="1:10" x14ac:dyDescent="0.25">
      <c r="A7201" s="1" t="s">
        <v>7200</v>
      </c>
      <c r="B7201">
        <v>393.75</v>
      </c>
      <c r="C7201">
        <v>20.478950000000001</v>
      </c>
      <c r="D7201">
        <v>101</v>
      </c>
      <c r="E7201">
        <v>0</v>
      </c>
      <c r="F7201">
        <v>0</v>
      </c>
      <c r="G7201">
        <v>0</v>
      </c>
      <c r="H7201" t="s">
        <v>14660</v>
      </c>
      <c r="I7201">
        <v>526.6875</v>
      </c>
      <c r="J7201" s="3">
        <f t="shared" si="112"/>
        <v>43747.404153888885</v>
      </c>
    </row>
    <row r="7202" spans="1:10" x14ac:dyDescent="0.25">
      <c r="A7202" s="1" t="s">
        <v>7201</v>
      </c>
      <c r="B7202">
        <v>393.75</v>
      </c>
      <c r="C7202">
        <v>20.478950000000001</v>
      </c>
      <c r="D7202">
        <v>99</v>
      </c>
      <c r="E7202">
        <v>0</v>
      </c>
      <c r="F7202">
        <v>0</v>
      </c>
      <c r="G7202">
        <v>0</v>
      </c>
      <c r="H7202" t="s">
        <v>14661</v>
      </c>
      <c r="I7202">
        <v>526.5</v>
      </c>
      <c r="J7202" s="3">
        <f t="shared" si="112"/>
        <v>43747.40423763889</v>
      </c>
    </row>
    <row r="7203" spans="1:10" x14ac:dyDescent="0.25">
      <c r="A7203" s="1" t="s">
        <v>7202</v>
      </c>
      <c r="B7203">
        <v>412.5</v>
      </c>
      <c r="C7203">
        <v>20.478950000000001</v>
      </c>
      <c r="D7203">
        <v>98</v>
      </c>
      <c r="E7203">
        <v>0</v>
      </c>
      <c r="F7203">
        <v>0</v>
      </c>
      <c r="G7203">
        <v>0</v>
      </c>
      <c r="H7203" t="s">
        <v>14662</v>
      </c>
      <c r="I7203">
        <v>532.3125</v>
      </c>
      <c r="J7203" s="3">
        <f t="shared" si="112"/>
        <v>43747.404320995367</v>
      </c>
    </row>
    <row r="7204" spans="1:10" x14ac:dyDescent="0.25">
      <c r="A7204" s="1" t="s">
        <v>7203</v>
      </c>
      <c r="B7204">
        <v>393.75</v>
      </c>
      <c r="C7204">
        <v>20.478950000000001</v>
      </c>
      <c r="D7204">
        <v>98</v>
      </c>
      <c r="E7204">
        <v>0</v>
      </c>
      <c r="F7204">
        <v>0</v>
      </c>
      <c r="G7204">
        <v>18</v>
      </c>
      <c r="H7204" t="s">
        <v>14663</v>
      </c>
      <c r="I7204">
        <v>526.5</v>
      </c>
      <c r="J7204" s="3">
        <f t="shared" si="112"/>
        <v>43747.404404432869</v>
      </c>
    </row>
    <row r="7205" spans="1:10" x14ac:dyDescent="0.25">
      <c r="A7205" s="1" t="s">
        <v>7204</v>
      </c>
      <c r="B7205">
        <v>393.75</v>
      </c>
      <c r="C7205">
        <v>20.478950000000001</v>
      </c>
      <c r="D7205">
        <v>98</v>
      </c>
      <c r="E7205">
        <v>0</v>
      </c>
      <c r="F7205">
        <v>0</v>
      </c>
      <c r="G7205">
        <v>13</v>
      </c>
      <c r="H7205" t="s">
        <v>14664</v>
      </c>
      <c r="I7205">
        <v>526.6875</v>
      </c>
      <c r="J7205" s="3">
        <f t="shared" si="112"/>
        <v>43747.404487870364</v>
      </c>
    </row>
    <row r="7206" spans="1:10" x14ac:dyDescent="0.25">
      <c r="A7206" s="1" t="s">
        <v>7205</v>
      </c>
      <c r="B7206">
        <v>393.75</v>
      </c>
      <c r="C7206">
        <v>20.478950000000001</v>
      </c>
      <c r="D7206">
        <v>96</v>
      </c>
      <c r="E7206">
        <v>0</v>
      </c>
      <c r="F7206">
        <v>0</v>
      </c>
      <c r="G7206">
        <v>8</v>
      </c>
      <c r="H7206" t="s">
        <v>14665</v>
      </c>
      <c r="I7206">
        <v>526.6875</v>
      </c>
      <c r="J7206" s="3">
        <f t="shared" si="112"/>
        <v>43747.404570983796</v>
      </c>
    </row>
    <row r="7207" spans="1:10" x14ac:dyDescent="0.25">
      <c r="A7207" s="1" t="s">
        <v>7206</v>
      </c>
      <c r="B7207">
        <v>396.875</v>
      </c>
      <c r="C7207">
        <v>20.478950000000001</v>
      </c>
      <c r="D7207">
        <v>95</v>
      </c>
      <c r="E7207">
        <v>0</v>
      </c>
      <c r="F7207">
        <v>0</v>
      </c>
      <c r="G7207">
        <v>10</v>
      </c>
      <c r="H7207" t="s">
        <v>14666</v>
      </c>
      <c r="I7207">
        <v>527.4375</v>
      </c>
      <c r="J7207" s="3">
        <f t="shared" si="112"/>
        <v>43747.404642858797</v>
      </c>
    </row>
    <row r="7208" spans="1:10" x14ac:dyDescent="0.25">
      <c r="A7208" s="1" t="s">
        <v>7207</v>
      </c>
      <c r="B7208">
        <v>415.625</v>
      </c>
      <c r="C7208">
        <v>20.478950000000001</v>
      </c>
      <c r="D7208">
        <v>96</v>
      </c>
      <c r="E7208">
        <v>0</v>
      </c>
      <c r="F7208">
        <v>0</v>
      </c>
      <c r="G7208">
        <v>8</v>
      </c>
      <c r="H7208" t="s">
        <v>14667</v>
      </c>
      <c r="I7208">
        <v>533.0625</v>
      </c>
      <c r="J7208" s="3">
        <f t="shared" si="112"/>
        <v>43747.404726296292</v>
      </c>
    </row>
    <row r="7209" spans="1:10" x14ac:dyDescent="0.25">
      <c r="A7209" s="1" t="s">
        <v>7208</v>
      </c>
      <c r="B7209">
        <v>393.75</v>
      </c>
      <c r="C7209">
        <v>20.478950000000001</v>
      </c>
      <c r="D7209">
        <v>95</v>
      </c>
      <c r="E7209">
        <v>0</v>
      </c>
      <c r="F7209">
        <v>0</v>
      </c>
      <c r="G7209">
        <v>8</v>
      </c>
      <c r="H7209" t="s">
        <v>14668</v>
      </c>
      <c r="I7209">
        <v>526.5</v>
      </c>
      <c r="J7209" s="3">
        <f t="shared" si="112"/>
        <v>43747.404809768515</v>
      </c>
    </row>
    <row r="7210" spans="1:10" x14ac:dyDescent="0.25">
      <c r="A7210" s="1" t="s">
        <v>7209</v>
      </c>
      <c r="B7210">
        <v>396.875</v>
      </c>
      <c r="C7210">
        <v>20.478950000000001</v>
      </c>
      <c r="D7210">
        <v>95</v>
      </c>
      <c r="E7210">
        <v>0</v>
      </c>
      <c r="F7210">
        <v>0</v>
      </c>
      <c r="G7210">
        <v>9</v>
      </c>
      <c r="H7210" t="s">
        <v>14669</v>
      </c>
      <c r="I7210">
        <v>527.4375</v>
      </c>
      <c r="J7210" s="3">
        <f t="shared" si="112"/>
        <v>43747.404893206018</v>
      </c>
    </row>
    <row r="7211" spans="1:10" x14ac:dyDescent="0.25">
      <c r="A7211" s="1" t="s">
        <v>7210</v>
      </c>
      <c r="B7211">
        <v>396.875</v>
      </c>
      <c r="C7211">
        <v>20.478950000000001</v>
      </c>
      <c r="D7211">
        <v>95</v>
      </c>
      <c r="E7211">
        <v>0</v>
      </c>
      <c r="F7211">
        <v>0</v>
      </c>
      <c r="G7211">
        <v>5</v>
      </c>
      <c r="H7211" t="s">
        <v>14670</v>
      </c>
      <c r="I7211">
        <v>527.4375</v>
      </c>
      <c r="J7211" s="3">
        <f t="shared" si="112"/>
        <v>43747.404976655089</v>
      </c>
    </row>
    <row r="7212" spans="1:10" x14ac:dyDescent="0.25">
      <c r="A7212" s="1" t="s">
        <v>7211</v>
      </c>
      <c r="B7212">
        <v>400</v>
      </c>
      <c r="C7212">
        <v>20.478950000000001</v>
      </c>
      <c r="D7212">
        <v>95</v>
      </c>
      <c r="E7212">
        <v>0</v>
      </c>
      <c r="F7212">
        <v>0</v>
      </c>
      <c r="G7212">
        <v>9</v>
      </c>
      <c r="H7212" t="s">
        <v>14671</v>
      </c>
      <c r="I7212">
        <v>528.1875</v>
      </c>
      <c r="J7212" s="3">
        <f t="shared" si="112"/>
        <v>43747.405059872683</v>
      </c>
    </row>
    <row r="7213" spans="1:10" x14ac:dyDescent="0.25">
      <c r="A7213" s="1" t="s">
        <v>7212</v>
      </c>
      <c r="B7213">
        <v>400</v>
      </c>
      <c r="C7213">
        <v>20.478950000000001</v>
      </c>
      <c r="D7213">
        <v>95</v>
      </c>
      <c r="E7213">
        <v>0</v>
      </c>
      <c r="F7213">
        <v>0</v>
      </c>
      <c r="G7213">
        <v>2</v>
      </c>
      <c r="H7213" t="s">
        <v>14672</v>
      </c>
      <c r="I7213">
        <v>528.1875</v>
      </c>
      <c r="J7213" s="3">
        <f t="shared" si="112"/>
        <v>43747.405131631946</v>
      </c>
    </row>
    <row r="7214" spans="1:10" x14ac:dyDescent="0.25">
      <c r="A7214" s="1" t="s">
        <v>7213</v>
      </c>
      <c r="B7214">
        <v>400</v>
      </c>
      <c r="C7214">
        <v>20.478950000000001</v>
      </c>
      <c r="D7214">
        <v>95</v>
      </c>
      <c r="E7214">
        <v>0</v>
      </c>
      <c r="F7214">
        <v>0</v>
      </c>
      <c r="G7214">
        <v>6</v>
      </c>
      <c r="H7214" t="s">
        <v>14673</v>
      </c>
      <c r="I7214">
        <v>528.375</v>
      </c>
      <c r="J7214" s="3">
        <f t="shared" si="112"/>
        <v>43747.405203055554</v>
      </c>
    </row>
    <row r="7215" spans="1:10" x14ac:dyDescent="0.25">
      <c r="A7215" s="1" t="s">
        <v>7214</v>
      </c>
      <c r="B7215">
        <v>400</v>
      </c>
      <c r="C7215">
        <v>20.478950000000001</v>
      </c>
      <c r="D7215">
        <v>94</v>
      </c>
      <c r="E7215">
        <v>0</v>
      </c>
      <c r="F7215">
        <v>0</v>
      </c>
      <c r="G7215">
        <v>9</v>
      </c>
      <c r="H7215" t="s">
        <v>14674</v>
      </c>
      <c r="I7215">
        <v>528.1875</v>
      </c>
      <c r="J7215" s="3">
        <f t="shared" si="112"/>
        <v>43747.405286620364</v>
      </c>
    </row>
    <row r="7216" spans="1:10" x14ac:dyDescent="0.25">
      <c r="A7216" s="1" t="s">
        <v>7215</v>
      </c>
      <c r="B7216">
        <v>415.625</v>
      </c>
      <c r="C7216">
        <v>20.531590000000001</v>
      </c>
      <c r="D7216">
        <v>97</v>
      </c>
      <c r="E7216">
        <v>0</v>
      </c>
      <c r="F7216">
        <v>0</v>
      </c>
      <c r="G7216">
        <v>5</v>
      </c>
      <c r="H7216" t="s">
        <v>14675</v>
      </c>
      <c r="I7216">
        <v>533.8125</v>
      </c>
      <c r="J7216" s="3">
        <f t="shared" si="112"/>
        <v>43747.405370138884</v>
      </c>
    </row>
    <row r="7217" spans="1:10" x14ac:dyDescent="0.25">
      <c r="A7217" s="1" t="s">
        <v>7216</v>
      </c>
      <c r="B7217">
        <v>400</v>
      </c>
      <c r="C7217">
        <v>20.478950000000001</v>
      </c>
      <c r="D7217">
        <v>95</v>
      </c>
      <c r="E7217">
        <v>0</v>
      </c>
      <c r="F7217">
        <v>0</v>
      </c>
      <c r="G7217">
        <v>7</v>
      </c>
      <c r="H7217" t="s">
        <v>14676</v>
      </c>
      <c r="I7217">
        <v>528.375</v>
      </c>
      <c r="J7217" s="3">
        <f t="shared" si="112"/>
        <v>43747.405453749998</v>
      </c>
    </row>
    <row r="7218" spans="1:10" x14ac:dyDescent="0.25">
      <c r="A7218" s="1" t="s">
        <v>7217</v>
      </c>
      <c r="B7218">
        <v>415.625</v>
      </c>
      <c r="C7218">
        <v>20.478950000000001</v>
      </c>
      <c r="D7218">
        <v>95</v>
      </c>
      <c r="E7218">
        <v>0</v>
      </c>
      <c r="F7218">
        <v>0</v>
      </c>
      <c r="G7218">
        <v>19</v>
      </c>
      <c r="H7218" t="s">
        <v>14677</v>
      </c>
      <c r="I7218">
        <v>533.4375</v>
      </c>
      <c r="J7218" s="3">
        <f t="shared" si="112"/>
        <v>43747.405537071762</v>
      </c>
    </row>
    <row r="7219" spans="1:10" x14ac:dyDescent="0.25">
      <c r="A7219" s="1" t="s">
        <v>7218</v>
      </c>
      <c r="B7219">
        <v>400</v>
      </c>
      <c r="C7219">
        <v>20.478950000000001</v>
      </c>
      <c r="D7219">
        <v>95</v>
      </c>
      <c r="E7219">
        <v>0</v>
      </c>
      <c r="F7219">
        <v>0</v>
      </c>
      <c r="G7219">
        <v>19</v>
      </c>
      <c r="H7219" t="s">
        <v>14678</v>
      </c>
      <c r="I7219">
        <v>528.1875</v>
      </c>
      <c r="J7219" s="3">
        <f t="shared" si="112"/>
        <v>43747.405620532409</v>
      </c>
    </row>
    <row r="7220" spans="1:10" x14ac:dyDescent="0.25">
      <c r="A7220" s="1" t="s">
        <v>7219</v>
      </c>
      <c r="B7220">
        <v>400</v>
      </c>
      <c r="C7220">
        <v>20.478950000000001</v>
      </c>
      <c r="D7220">
        <v>97</v>
      </c>
      <c r="E7220">
        <v>0</v>
      </c>
      <c r="F7220">
        <v>0</v>
      </c>
      <c r="G7220">
        <v>10</v>
      </c>
      <c r="H7220" t="s">
        <v>14679</v>
      </c>
      <c r="I7220">
        <v>528.375</v>
      </c>
      <c r="J7220" s="3">
        <f t="shared" si="112"/>
        <v>43747.405703958335</v>
      </c>
    </row>
    <row r="7221" spans="1:10" x14ac:dyDescent="0.25">
      <c r="A7221" s="1" t="s">
        <v>7220</v>
      </c>
      <c r="B7221">
        <v>400</v>
      </c>
      <c r="C7221">
        <v>20.478950000000001</v>
      </c>
      <c r="D7221">
        <v>94</v>
      </c>
      <c r="E7221">
        <v>0</v>
      </c>
      <c r="F7221">
        <v>0</v>
      </c>
      <c r="G7221">
        <v>18</v>
      </c>
      <c r="H7221" t="s">
        <v>14680</v>
      </c>
      <c r="I7221">
        <v>528.375</v>
      </c>
      <c r="J7221" s="3">
        <f t="shared" si="112"/>
        <v>43747.405787662035</v>
      </c>
    </row>
    <row r="7222" spans="1:10" x14ac:dyDescent="0.25">
      <c r="A7222" s="1" t="s">
        <v>7221</v>
      </c>
      <c r="B7222">
        <v>400</v>
      </c>
      <c r="C7222">
        <v>20.478950000000001</v>
      </c>
      <c r="D7222">
        <v>93</v>
      </c>
      <c r="E7222">
        <v>0</v>
      </c>
      <c r="F7222">
        <v>0</v>
      </c>
      <c r="G7222">
        <v>15</v>
      </c>
      <c r="H7222" t="s">
        <v>14681</v>
      </c>
      <c r="I7222">
        <v>528.9375</v>
      </c>
      <c r="J7222" s="3">
        <f t="shared" si="112"/>
        <v>43747.405870995368</v>
      </c>
    </row>
    <row r="7223" spans="1:10" x14ac:dyDescent="0.25">
      <c r="A7223" s="1" t="s">
        <v>7222</v>
      </c>
      <c r="B7223">
        <v>403.125</v>
      </c>
      <c r="C7223">
        <v>20.478950000000001</v>
      </c>
      <c r="D7223">
        <v>93</v>
      </c>
      <c r="E7223">
        <v>0</v>
      </c>
      <c r="F7223">
        <v>0</v>
      </c>
      <c r="G7223">
        <v>7</v>
      </c>
      <c r="H7223" t="s">
        <v>14682</v>
      </c>
      <c r="I7223">
        <v>529.125</v>
      </c>
      <c r="J7223" s="3">
        <f t="shared" si="112"/>
        <v>43747.405954317124</v>
      </c>
    </row>
    <row r="7224" spans="1:10" x14ac:dyDescent="0.25">
      <c r="A7224" s="1" t="s">
        <v>7223</v>
      </c>
      <c r="B7224">
        <v>403.125</v>
      </c>
      <c r="C7224">
        <v>20.478950000000001</v>
      </c>
      <c r="D7224">
        <v>93</v>
      </c>
      <c r="E7224">
        <v>0</v>
      </c>
      <c r="F7224">
        <v>0</v>
      </c>
      <c r="G7224">
        <v>5</v>
      </c>
      <c r="H7224" t="s">
        <v>14683</v>
      </c>
      <c r="I7224">
        <v>529.125</v>
      </c>
      <c r="J7224" s="3">
        <f t="shared" si="112"/>
        <v>43747.406025856479</v>
      </c>
    </row>
    <row r="7225" spans="1:10" x14ac:dyDescent="0.25">
      <c r="A7225" s="1" t="s">
        <v>7224</v>
      </c>
      <c r="B7225">
        <v>400</v>
      </c>
      <c r="C7225">
        <v>20.478950000000001</v>
      </c>
      <c r="D7225">
        <v>93</v>
      </c>
      <c r="E7225">
        <v>0</v>
      </c>
      <c r="F7225">
        <v>0</v>
      </c>
      <c r="G7225">
        <v>8</v>
      </c>
      <c r="H7225" t="s">
        <v>14684</v>
      </c>
      <c r="I7225">
        <v>528.9375</v>
      </c>
      <c r="J7225" s="3">
        <f t="shared" si="112"/>
        <v>43747.406109282405</v>
      </c>
    </row>
    <row r="7226" spans="1:10" x14ac:dyDescent="0.25">
      <c r="A7226" s="1" t="s">
        <v>7225</v>
      </c>
      <c r="B7226">
        <v>403.125</v>
      </c>
      <c r="C7226">
        <v>20.478950000000001</v>
      </c>
      <c r="D7226">
        <v>97</v>
      </c>
      <c r="E7226">
        <v>0</v>
      </c>
      <c r="F7226">
        <v>0</v>
      </c>
      <c r="G7226">
        <v>8</v>
      </c>
      <c r="H7226" t="s">
        <v>14685</v>
      </c>
      <c r="I7226">
        <v>529.125</v>
      </c>
      <c r="J7226" s="3">
        <f t="shared" si="112"/>
        <v>43747.406192743052</v>
      </c>
    </row>
    <row r="7227" spans="1:10" x14ac:dyDescent="0.25">
      <c r="A7227" s="1" t="s">
        <v>7226</v>
      </c>
      <c r="B7227">
        <v>403.125</v>
      </c>
      <c r="C7227">
        <v>20.478950000000001</v>
      </c>
      <c r="D7227">
        <v>97</v>
      </c>
      <c r="E7227">
        <v>0</v>
      </c>
      <c r="F7227">
        <v>0</v>
      </c>
      <c r="G7227">
        <v>17</v>
      </c>
      <c r="H7227" t="s">
        <v>14686</v>
      </c>
      <c r="I7227">
        <v>529.125</v>
      </c>
      <c r="J7227" s="3">
        <f t="shared" si="112"/>
        <v>43747.406276180554</v>
      </c>
    </row>
    <row r="7228" spans="1:10" x14ac:dyDescent="0.25">
      <c r="A7228" s="1" t="s">
        <v>7227</v>
      </c>
      <c r="B7228">
        <v>403.125</v>
      </c>
      <c r="C7228">
        <v>20.531590000000001</v>
      </c>
      <c r="D7228">
        <v>97</v>
      </c>
      <c r="E7228">
        <v>0</v>
      </c>
      <c r="F7228">
        <v>0</v>
      </c>
      <c r="G7228">
        <v>14</v>
      </c>
      <c r="H7228" t="s">
        <v>14687</v>
      </c>
      <c r="I7228">
        <v>529.125</v>
      </c>
      <c r="J7228" s="3">
        <f t="shared" si="112"/>
        <v>43747.40635986111</v>
      </c>
    </row>
    <row r="7229" spans="1:10" x14ac:dyDescent="0.25">
      <c r="A7229" s="1" t="s">
        <v>7228</v>
      </c>
      <c r="B7229">
        <v>403.125</v>
      </c>
      <c r="C7229">
        <v>20.478950000000001</v>
      </c>
      <c r="D7229">
        <v>95</v>
      </c>
      <c r="E7229">
        <v>0</v>
      </c>
      <c r="F7229">
        <v>0</v>
      </c>
      <c r="G7229">
        <v>2</v>
      </c>
      <c r="H7229" t="s">
        <v>14688</v>
      </c>
      <c r="I7229">
        <v>529.125</v>
      </c>
      <c r="J7229" s="3">
        <f t="shared" si="112"/>
        <v>43747.406443078704</v>
      </c>
    </row>
    <row r="7230" spans="1:10" x14ac:dyDescent="0.25">
      <c r="A7230" s="1" t="s">
        <v>7229</v>
      </c>
      <c r="B7230">
        <v>403.125</v>
      </c>
      <c r="C7230">
        <v>20.478950000000001</v>
      </c>
      <c r="D7230">
        <v>95</v>
      </c>
      <c r="E7230">
        <v>0</v>
      </c>
      <c r="F7230">
        <v>0</v>
      </c>
      <c r="G7230">
        <v>3</v>
      </c>
      <c r="H7230" t="s">
        <v>14689</v>
      </c>
      <c r="I7230">
        <v>529.125</v>
      </c>
      <c r="J7230" s="3">
        <f t="shared" si="112"/>
        <v>43747.406538460644</v>
      </c>
    </row>
    <row r="7231" spans="1:10" x14ac:dyDescent="0.25">
      <c r="A7231" s="1" t="s">
        <v>7230</v>
      </c>
      <c r="B7231">
        <v>403.125</v>
      </c>
      <c r="C7231">
        <v>20.478950000000001</v>
      </c>
      <c r="D7231">
        <v>95</v>
      </c>
      <c r="E7231">
        <v>0</v>
      </c>
      <c r="F7231">
        <v>0</v>
      </c>
      <c r="G7231">
        <v>8</v>
      </c>
      <c r="H7231" t="s">
        <v>14690</v>
      </c>
      <c r="I7231">
        <v>529.125</v>
      </c>
      <c r="J7231" s="3">
        <f t="shared" si="112"/>
        <v>43747.406609745369</v>
      </c>
    </row>
    <row r="7232" spans="1:10" x14ac:dyDescent="0.25">
      <c r="A7232" s="1" t="s">
        <v>7231</v>
      </c>
      <c r="B7232">
        <v>403.125</v>
      </c>
      <c r="C7232">
        <v>20.478950000000001</v>
      </c>
      <c r="D7232">
        <v>97</v>
      </c>
      <c r="E7232">
        <v>0</v>
      </c>
      <c r="F7232">
        <v>0</v>
      </c>
      <c r="G7232">
        <v>1</v>
      </c>
      <c r="H7232" t="s">
        <v>14691</v>
      </c>
      <c r="I7232">
        <v>529.125</v>
      </c>
      <c r="J7232" s="3">
        <f t="shared" si="112"/>
        <v>43747.406693206016</v>
      </c>
    </row>
    <row r="7233" spans="1:10" x14ac:dyDescent="0.25">
      <c r="A7233" s="1" t="s">
        <v>7232</v>
      </c>
      <c r="B7233">
        <v>400</v>
      </c>
      <c r="C7233">
        <v>20.478950000000001</v>
      </c>
      <c r="D7233">
        <v>97</v>
      </c>
      <c r="E7233">
        <v>0</v>
      </c>
      <c r="F7233">
        <v>0</v>
      </c>
      <c r="G7233">
        <v>15</v>
      </c>
      <c r="H7233" t="s">
        <v>14692</v>
      </c>
      <c r="I7233">
        <v>528.1875</v>
      </c>
      <c r="J7233" s="3">
        <f t="shared" si="112"/>
        <v>43747.406764976848</v>
      </c>
    </row>
    <row r="7234" spans="1:10" x14ac:dyDescent="0.25">
      <c r="A7234" s="1" t="s">
        <v>7233</v>
      </c>
      <c r="B7234">
        <v>400</v>
      </c>
      <c r="C7234">
        <v>20.478950000000001</v>
      </c>
      <c r="D7234">
        <v>97</v>
      </c>
      <c r="E7234">
        <v>0</v>
      </c>
      <c r="F7234">
        <v>0</v>
      </c>
      <c r="G7234">
        <v>9</v>
      </c>
      <c r="H7234" t="s">
        <v>14693</v>
      </c>
      <c r="I7234">
        <v>528.9375</v>
      </c>
      <c r="J7234" s="3">
        <f t="shared" si="112"/>
        <v>43747.406848541665</v>
      </c>
    </row>
    <row r="7235" spans="1:10" x14ac:dyDescent="0.25">
      <c r="A7235" s="1" t="s">
        <v>7234</v>
      </c>
      <c r="B7235">
        <v>403.125</v>
      </c>
      <c r="C7235">
        <v>20.478950000000001</v>
      </c>
      <c r="D7235">
        <v>96</v>
      </c>
      <c r="E7235">
        <v>0</v>
      </c>
      <c r="F7235">
        <v>0</v>
      </c>
      <c r="G7235">
        <v>11</v>
      </c>
      <c r="H7235" t="s">
        <v>14694</v>
      </c>
      <c r="I7235">
        <v>529.125</v>
      </c>
      <c r="J7235" s="3">
        <f t="shared" ref="J7235:J7298" si="113">(H7235/86400000)+25569+(7/24)</f>
        <v>43747.406931990736</v>
      </c>
    </row>
    <row r="7236" spans="1:10" x14ac:dyDescent="0.25">
      <c r="A7236" s="1" t="s">
        <v>7235</v>
      </c>
      <c r="B7236">
        <v>400</v>
      </c>
      <c r="C7236">
        <v>20.478950000000001</v>
      </c>
      <c r="D7236">
        <v>96</v>
      </c>
      <c r="E7236">
        <v>0</v>
      </c>
      <c r="F7236">
        <v>0</v>
      </c>
      <c r="G7236">
        <v>10</v>
      </c>
      <c r="H7236" t="s">
        <v>14695</v>
      </c>
      <c r="I7236">
        <v>528.1875</v>
      </c>
      <c r="J7236" s="3">
        <f t="shared" si="113"/>
        <v>43747.407015474535</v>
      </c>
    </row>
    <row r="7237" spans="1:10" x14ac:dyDescent="0.25">
      <c r="A7237" s="1" t="s">
        <v>7236</v>
      </c>
      <c r="B7237">
        <v>400</v>
      </c>
      <c r="C7237">
        <v>20.478950000000001</v>
      </c>
      <c r="D7237">
        <v>96</v>
      </c>
      <c r="E7237">
        <v>0</v>
      </c>
      <c r="F7237">
        <v>0</v>
      </c>
      <c r="G7237">
        <v>14</v>
      </c>
      <c r="H7237" t="s">
        <v>14696</v>
      </c>
      <c r="I7237">
        <v>528.1875</v>
      </c>
      <c r="J7237" s="3">
        <f t="shared" si="113"/>
        <v>43747.407098888885</v>
      </c>
    </row>
    <row r="7238" spans="1:10" x14ac:dyDescent="0.25">
      <c r="A7238" s="1" t="s">
        <v>7237</v>
      </c>
      <c r="B7238">
        <v>403.125</v>
      </c>
      <c r="C7238">
        <v>20.478950000000001</v>
      </c>
      <c r="D7238">
        <v>97</v>
      </c>
      <c r="E7238">
        <v>0</v>
      </c>
      <c r="F7238">
        <v>0</v>
      </c>
      <c r="G7238">
        <v>14</v>
      </c>
      <c r="H7238" t="s">
        <v>14697</v>
      </c>
      <c r="I7238">
        <v>529.125</v>
      </c>
      <c r="J7238" s="3">
        <f t="shared" si="113"/>
        <v>43747.407182106479</v>
      </c>
    </row>
    <row r="7239" spans="1:10" x14ac:dyDescent="0.25">
      <c r="A7239" s="1" t="s">
        <v>7238</v>
      </c>
      <c r="B7239">
        <v>403.125</v>
      </c>
      <c r="C7239">
        <v>20.478950000000001</v>
      </c>
      <c r="D7239">
        <v>97</v>
      </c>
      <c r="E7239">
        <v>0</v>
      </c>
      <c r="F7239">
        <v>0</v>
      </c>
      <c r="G7239">
        <v>15</v>
      </c>
      <c r="H7239" t="s">
        <v>14698</v>
      </c>
      <c r="I7239">
        <v>529.125</v>
      </c>
      <c r="J7239" s="3">
        <f t="shared" si="113"/>
        <v>43747.407253726851</v>
      </c>
    </row>
    <row r="7240" spans="1:10" x14ac:dyDescent="0.25">
      <c r="A7240" s="1" t="s">
        <v>7239</v>
      </c>
      <c r="B7240">
        <v>403.125</v>
      </c>
      <c r="C7240">
        <v>20.478950000000001</v>
      </c>
      <c r="D7240">
        <v>93</v>
      </c>
      <c r="E7240">
        <v>0</v>
      </c>
      <c r="F7240">
        <v>0</v>
      </c>
      <c r="G7240">
        <v>10</v>
      </c>
      <c r="H7240" t="s">
        <v>14699</v>
      </c>
      <c r="I7240">
        <v>529.125</v>
      </c>
      <c r="J7240" s="3">
        <f t="shared" si="113"/>
        <v>43747.40733765046</v>
      </c>
    </row>
    <row r="7241" spans="1:10" x14ac:dyDescent="0.25">
      <c r="A7241" s="1" t="s">
        <v>7240</v>
      </c>
      <c r="B7241">
        <v>403.125</v>
      </c>
      <c r="C7241">
        <v>20.478950000000001</v>
      </c>
      <c r="D7241">
        <v>93</v>
      </c>
      <c r="E7241">
        <v>0</v>
      </c>
      <c r="F7241">
        <v>0</v>
      </c>
      <c r="G7241">
        <v>12</v>
      </c>
      <c r="H7241" t="s">
        <v>14700</v>
      </c>
      <c r="I7241">
        <v>529.875</v>
      </c>
      <c r="J7241" s="3">
        <f t="shared" si="113"/>
        <v>43747.407420752315</v>
      </c>
    </row>
    <row r="7242" spans="1:10" x14ac:dyDescent="0.25">
      <c r="A7242" s="1" t="s">
        <v>7241</v>
      </c>
      <c r="B7242">
        <v>403.125</v>
      </c>
      <c r="C7242">
        <v>20.531590000000001</v>
      </c>
      <c r="D7242">
        <v>94</v>
      </c>
      <c r="E7242">
        <v>0</v>
      </c>
      <c r="F7242">
        <v>0</v>
      </c>
      <c r="G7242">
        <v>11</v>
      </c>
      <c r="H7242" t="s">
        <v>14701</v>
      </c>
      <c r="I7242">
        <v>529.875</v>
      </c>
      <c r="J7242" s="3">
        <f t="shared" si="113"/>
        <v>43747.407504328701</v>
      </c>
    </row>
    <row r="7243" spans="1:10" x14ac:dyDescent="0.25">
      <c r="A7243" s="1" t="s">
        <v>7242</v>
      </c>
      <c r="B7243">
        <v>403.125</v>
      </c>
      <c r="C7243">
        <v>20.478950000000001</v>
      </c>
      <c r="D7243">
        <v>94</v>
      </c>
      <c r="E7243">
        <v>0</v>
      </c>
      <c r="F7243">
        <v>0</v>
      </c>
      <c r="G7243">
        <v>12</v>
      </c>
      <c r="H7243" t="s">
        <v>14702</v>
      </c>
      <c r="I7243">
        <v>529.875</v>
      </c>
      <c r="J7243" s="3">
        <f t="shared" si="113"/>
        <v>43747.40758767361</v>
      </c>
    </row>
    <row r="7244" spans="1:10" x14ac:dyDescent="0.25">
      <c r="A7244" s="1" t="s">
        <v>7243</v>
      </c>
      <c r="B7244">
        <v>406.25</v>
      </c>
      <c r="C7244">
        <v>20.531590000000001</v>
      </c>
      <c r="D7244">
        <v>95</v>
      </c>
      <c r="E7244">
        <v>0</v>
      </c>
      <c r="F7244">
        <v>0</v>
      </c>
      <c r="G7244">
        <v>10</v>
      </c>
      <c r="H7244" t="s">
        <v>14703</v>
      </c>
      <c r="I7244">
        <v>530.625</v>
      </c>
      <c r="J7244" s="3">
        <f t="shared" si="113"/>
        <v>43747.407671006942</v>
      </c>
    </row>
    <row r="7245" spans="1:10" x14ac:dyDescent="0.25">
      <c r="A7245" s="1" t="s">
        <v>7244</v>
      </c>
      <c r="B7245">
        <v>425</v>
      </c>
      <c r="C7245">
        <v>20.478950000000001</v>
      </c>
      <c r="D7245">
        <v>95</v>
      </c>
      <c r="E7245">
        <v>0</v>
      </c>
      <c r="F7245">
        <v>0</v>
      </c>
      <c r="G7245">
        <v>13</v>
      </c>
      <c r="H7245" t="s">
        <v>14704</v>
      </c>
      <c r="I7245">
        <v>536.25</v>
      </c>
      <c r="J7245" s="3">
        <f t="shared" si="113"/>
        <v>43747.407754583335</v>
      </c>
    </row>
    <row r="7246" spans="1:10" x14ac:dyDescent="0.25">
      <c r="A7246" s="1" t="s">
        <v>7245</v>
      </c>
      <c r="B7246">
        <v>406.25</v>
      </c>
      <c r="C7246">
        <v>20.478950000000001</v>
      </c>
      <c r="D7246">
        <v>95</v>
      </c>
      <c r="E7246">
        <v>0</v>
      </c>
      <c r="F7246">
        <v>0</v>
      </c>
      <c r="G7246">
        <v>12</v>
      </c>
      <c r="H7246" t="s">
        <v>14705</v>
      </c>
      <c r="I7246">
        <v>530.625</v>
      </c>
      <c r="J7246" s="3">
        <f t="shared" si="113"/>
        <v>43747.407837789353</v>
      </c>
    </row>
    <row r="7247" spans="1:10" x14ac:dyDescent="0.25">
      <c r="A7247" s="1" t="s">
        <v>7246</v>
      </c>
      <c r="B7247">
        <v>406.25</v>
      </c>
      <c r="C7247">
        <v>20.478950000000001</v>
      </c>
      <c r="D7247">
        <v>95</v>
      </c>
      <c r="E7247">
        <v>0</v>
      </c>
      <c r="F7247">
        <v>0</v>
      </c>
      <c r="G7247">
        <v>10</v>
      </c>
      <c r="H7247" t="s">
        <v>14706</v>
      </c>
      <c r="I7247">
        <v>530.625</v>
      </c>
      <c r="J7247" s="3">
        <f t="shared" si="113"/>
        <v>43747.407909305555</v>
      </c>
    </row>
    <row r="7248" spans="1:10" x14ac:dyDescent="0.25">
      <c r="A7248" s="1" t="s">
        <v>7247</v>
      </c>
      <c r="B7248">
        <v>406.25</v>
      </c>
      <c r="C7248">
        <v>20.478950000000001</v>
      </c>
      <c r="D7248">
        <v>98</v>
      </c>
      <c r="E7248">
        <v>0</v>
      </c>
      <c r="F7248">
        <v>0</v>
      </c>
      <c r="G7248">
        <v>15</v>
      </c>
      <c r="H7248" t="s">
        <v>14707</v>
      </c>
      <c r="I7248">
        <v>530.8125</v>
      </c>
      <c r="J7248" s="3">
        <f t="shared" si="113"/>
        <v>43747.407993217588</v>
      </c>
    </row>
    <row r="7249" spans="1:10" x14ac:dyDescent="0.25">
      <c r="A7249" s="1" t="s">
        <v>7248</v>
      </c>
      <c r="B7249">
        <v>403.125</v>
      </c>
      <c r="C7249">
        <v>20.478950000000001</v>
      </c>
      <c r="D7249">
        <v>96</v>
      </c>
      <c r="E7249">
        <v>0</v>
      </c>
      <c r="F7249">
        <v>0</v>
      </c>
      <c r="G7249">
        <v>18</v>
      </c>
      <c r="H7249" t="s">
        <v>14708</v>
      </c>
      <c r="I7249">
        <v>529.875</v>
      </c>
      <c r="J7249" s="3">
        <f t="shared" si="113"/>
        <v>43747.408076550921</v>
      </c>
    </row>
    <row r="7250" spans="1:10" x14ac:dyDescent="0.25">
      <c r="A7250" s="1" t="s">
        <v>7249</v>
      </c>
      <c r="B7250">
        <v>428.125</v>
      </c>
      <c r="C7250">
        <v>20.478950000000001</v>
      </c>
      <c r="D7250">
        <v>95</v>
      </c>
      <c r="E7250">
        <v>0</v>
      </c>
      <c r="F7250">
        <v>0</v>
      </c>
      <c r="G7250">
        <v>13</v>
      </c>
      <c r="H7250" t="s">
        <v>14709</v>
      </c>
      <c r="I7250">
        <v>537.75</v>
      </c>
      <c r="J7250" s="3">
        <f t="shared" si="113"/>
        <v>43747.408148067123</v>
      </c>
    </row>
    <row r="7251" spans="1:10" x14ac:dyDescent="0.25">
      <c r="A7251" s="1" t="s">
        <v>7250</v>
      </c>
      <c r="B7251">
        <v>403.125</v>
      </c>
      <c r="C7251">
        <v>20.478950000000001</v>
      </c>
      <c r="D7251">
        <v>94</v>
      </c>
      <c r="E7251">
        <v>0</v>
      </c>
      <c r="F7251">
        <v>0</v>
      </c>
      <c r="G7251">
        <v>4</v>
      </c>
      <c r="H7251" t="s">
        <v>14710</v>
      </c>
      <c r="I7251">
        <v>529.125</v>
      </c>
      <c r="J7251" s="3">
        <f t="shared" si="113"/>
        <v>43747.408231516201</v>
      </c>
    </row>
    <row r="7252" spans="1:10" x14ac:dyDescent="0.25">
      <c r="A7252" s="1" t="s">
        <v>7251</v>
      </c>
      <c r="B7252">
        <v>403.125</v>
      </c>
      <c r="C7252">
        <v>20.478950000000001</v>
      </c>
      <c r="D7252">
        <v>95</v>
      </c>
      <c r="E7252">
        <v>0</v>
      </c>
      <c r="F7252">
        <v>0</v>
      </c>
      <c r="G7252">
        <v>6</v>
      </c>
      <c r="H7252" t="s">
        <v>14711</v>
      </c>
      <c r="I7252">
        <v>529.125</v>
      </c>
      <c r="J7252" s="3">
        <f t="shared" si="113"/>
        <v>43747.40830304398</v>
      </c>
    </row>
    <row r="7253" spans="1:10" x14ac:dyDescent="0.25">
      <c r="A7253" s="1" t="s">
        <v>7252</v>
      </c>
      <c r="B7253">
        <v>403.125</v>
      </c>
      <c r="C7253">
        <v>20.478950000000001</v>
      </c>
      <c r="D7253">
        <v>94</v>
      </c>
      <c r="E7253">
        <v>0</v>
      </c>
      <c r="F7253">
        <v>0</v>
      </c>
      <c r="G7253">
        <v>6</v>
      </c>
      <c r="H7253" t="s">
        <v>14712</v>
      </c>
      <c r="I7253">
        <v>529.125</v>
      </c>
      <c r="J7253" s="3">
        <f t="shared" si="113"/>
        <v>43747.408386284718</v>
      </c>
    </row>
    <row r="7254" spans="1:10" x14ac:dyDescent="0.25">
      <c r="A7254" s="1" t="s">
        <v>7253</v>
      </c>
      <c r="B7254">
        <v>403.125</v>
      </c>
      <c r="C7254">
        <v>20.478950000000001</v>
      </c>
      <c r="D7254">
        <v>95</v>
      </c>
      <c r="E7254">
        <v>0</v>
      </c>
      <c r="F7254">
        <v>0</v>
      </c>
      <c r="G7254">
        <v>10</v>
      </c>
      <c r="H7254" t="s">
        <v>14713</v>
      </c>
      <c r="I7254">
        <v>529.125</v>
      </c>
      <c r="J7254" s="3">
        <f t="shared" si="113"/>
        <v>43747.408458148151</v>
      </c>
    </row>
    <row r="7255" spans="1:10" x14ac:dyDescent="0.25">
      <c r="A7255" s="1" t="s">
        <v>7254</v>
      </c>
      <c r="B7255">
        <v>403.125</v>
      </c>
      <c r="C7255">
        <v>20.478950000000001</v>
      </c>
      <c r="D7255">
        <v>95</v>
      </c>
      <c r="E7255">
        <v>0</v>
      </c>
      <c r="F7255">
        <v>0</v>
      </c>
      <c r="G7255">
        <v>3</v>
      </c>
      <c r="H7255" t="s">
        <v>14714</v>
      </c>
      <c r="I7255">
        <v>529.125</v>
      </c>
      <c r="J7255" s="3">
        <f t="shared" si="113"/>
        <v>43747.408541365738</v>
      </c>
    </row>
    <row r="7256" spans="1:10" x14ac:dyDescent="0.25">
      <c r="A7256" s="1" t="s">
        <v>7255</v>
      </c>
      <c r="B7256">
        <v>418.75</v>
      </c>
      <c r="C7256">
        <v>20.478950000000001</v>
      </c>
      <c r="D7256">
        <v>96</v>
      </c>
      <c r="E7256">
        <v>0</v>
      </c>
      <c r="F7256">
        <v>0</v>
      </c>
      <c r="G7256">
        <v>1</v>
      </c>
      <c r="H7256" t="s">
        <v>14715</v>
      </c>
      <c r="I7256">
        <v>534.75</v>
      </c>
      <c r="J7256" s="3">
        <f t="shared" si="113"/>
        <v>43747.408624930555</v>
      </c>
    </row>
    <row r="7257" spans="1:10" x14ac:dyDescent="0.25">
      <c r="A7257" s="1" t="s">
        <v>7256</v>
      </c>
      <c r="B7257">
        <v>403.125</v>
      </c>
      <c r="C7257">
        <v>20.478950000000001</v>
      </c>
      <c r="D7257">
        <v>95</v>
      </c>
      <c r="E7257">
        <v>0</v>
      </c>
      <c r="F7257">
        <v>0</v>
      </c>
      <c r="G7257">
        <v>11</v>
      </c>
      <c r="H7257" t="s">
        <v>14716</v>
      </c>
      <c r="I7257">
        <v>529.125</v>
      </c>
      <c r="J7257" s="3">
        <f t="shared" si="113"/>
        <v>43747.408696446757</v>
      </c>
    </row>
    <row r="7258" spans="1:10" x14ac:dyDescent="0.25">
      <c r="A7258" s="1" t="s">
        <v>7257</v>
      </c>
      <c r="B7258">
        <v>400</v>
      </c>
      <c r="C7258">
        <v>20.478950000000001</v>
      </c>
      <c r="D7258">
        <v>98</v>
      </c>
      <c r="E7258">
        <v>0</v>
      </c>
      <c r="F7258">
        <v>0</v>
      </c>
      <c r="G7258">
        <v>0</v>
      </c>
      <c r="H7258" t="s">
        <v>14717</v>
      </c>
      <c r="I7258">
        <v>528.1875</v>
      </c>
      <c r="J7258" s="3">
        <f t="shared" si="113"/>
        <v>43747.408779895828</v>
      </c>
    </row>
    <row r="7259" spans="1:10" x14ac:dyDescent="0.25">
      <c r="A7259" s="1" t="s">
        <v>7258</v>
      </c>
      <c r="B7259">
        <v>400</v>
      </c>
      <c r="C7259">
        <v>20.531590000000001</v>
      </c>
      <c r="D7259">
        <v>97</v>
      </c>
      <c r="E7259">
        <v>0</v>
      </c>
      <c r="F7259">
        <v>0</v>
      </c>
      <c r="G7259">
        <v>1</v>
      </c>
      <c r="H7259" t="s">
        <v>14718</v>
      </c>
      <c r="I7259">
        <v>528.1875</v>
      </c>
      <c r="J7259" s="3">
        <f t="shared" si="113"/>
        <v>43747.408875162037</v>
      </c>
    </row>
    <row r="7260" spans="1:10" x14ac:dyDescent="0.25">
      <c r="A7260" s="1" t="s">
        <v>7259</v>
      </c>
      <c r="B7260">
        <v>400</v>
      </c>
      <c r="C7260">
        <v>20.531590000000001</v>
      </c>
      <c r="D7260">
        <v>97</v>
      </c>
      <c r="E7260">
        <v>0</v>
      </c>
      <c r="F7260">
        <v>0</v>
      </c>
      <c r="G7260">
        <v>8</v>
      </c>
      <c r="H7260" t="s">
        <v>14719</v>
      </c>
      <c r="I7260">
        <v>528.375</v>
      </c>
      <c r="J7260" s="3">
        <f t="shared" si="113"/>
        <v>43747.408946909716</v>
      </c>
    </row>
    <row r="7261" spans="1:10" x14ac:dyDescent="0.25">
      <c r="A7261" s="1" t="s">
        <v>7260</v>
      </c>
      <c r="B7261">
        <v>418.75</v>
      </c>
      <c r="C7261">
        <v>20.478950000000001</v>
      </c>
      <c r="D7261">
        <v>97</v>
      </c>
      <c r="E7261">
        <v>0</v>
      </c>
      <c r="F7261">
        <v>0</v>
      </c>
      <c r="G7261">
        <v>6</v>
      </c>
      <c r="H7261" t="s">
        <v>14720</v>
      </c>
      <c r="I7261">
        <v>534</v>
      </c>
      <c r="J7261" s="3">
        <f t="shared" si="113"/>
        <v>43747.409030254632</v>
      </c>
    </row>
    <row r="7262" spans="1:10" x14ac:dyDescent="0.25">
      <c r="A7262" s="1" t="s">
        <v>7261</v>
      </c>
      <c r="B7262">
        <v>400</v>
      </c>
      <c r="C7262">
        <v>20.478950000000001</v>
      </c>
      <c r="D7262">
        <v>96</v>
      </c>
      <c r="E7262">
        <v>0</v>
      </c>
      <c r="F7262">
        <v>0</v>
      </c>
      <c r="G7262">
        <v>6</v>
      </c>
      <c r="H7262" t="s">
        <v>14721</v>
      </c>
      <c r="I7262">
        <v>528.1875</v>
      </c>
      <c r="J7262" s="3">
        <f t="shared" si="113"/>
        <v>43747.409113958332</v>
      </c>
    </row>
    <row r="7263" spans="1:10" x14ac:dyDescent="0.25">
      <c r="A7263" s="1" t="s">
        <v>7262</v>
      </c>
      <c r="B7263">
        <v>403.125</v>
      </c>
      <c r="C7263">
        <v>20.478950000000001</v>
      </c>
      <c r="D7263">
        <v>99</v>
      </c>
      <c r="E7263">
        <v>0</v>
      </c>
      <c r="F7263">
        <v>0</v>
      </c>
      <c r="G7263">
        <v>8</v>
      </c>
      <c r="H7263" t="s">
        <v>14722</v>
      </c>
      <c r="I7263">
        <v>529.125</v>
      </c>
      <c r="J7263" s="3">
        <f t="shared" si="113"/>
        <v>43747.409209189813</v>
      </c>
    </row>
    <row r="7264" spans="1:10" x14ac:dyDescent="0.25">
      <c r="A7264" s="1" t="s">
        <v>7263</v>
      </c>
      <c r="B7264">
        <v>403.125</v>
      </c>
      <c r="C7264">
        <v>20.478950000000001</v>
      </c>
      <c r="D7264">
        <v>99</v>
      </c>
      <c r="E7264">
        <v>0</v>
      </c>
      <c r="F7264">
        <v>0</v>
      </c>
      <c r="G7264">
        <v>4</v>
      </c>
      <c r="H7264" t="s">
        <v>14723</v>
      </c>
      <c r="I7264">
        <v>529.125</v>
      </c>
      <c r="J7264" s="3">
        <f t="shared" si="113"/>
        <v>43747.409292638891</v>
      </c>
    </row>
    <row r="7265" spans="1:10" x14ac:dyDescent="0.25">
      <c r="A7265" s="1" t="s">
        <v>7264</v>
      </c>
      <c r="B7265">
        <v>400</v>
      </c>
      <c r="C7265">
        <v>20.478950000000001</v>
      </c>
      <c r="D7265">
        <v>98</v>
      </c>
      <c r="E7265">
        <v>0</v>
      </c>
      <c r="F7265">
        <v>0</v>
      </c>
      <c r="G7265">
        <v>9</v>
      </c>
      <c r="H7265" t="s">
        <v>14724</v>
      </c>
      <c r="I7265">
        <v>528.1875</v>
      </c>
      <c r="J7265" s="3">
        <f t="shared" si="113"/>
        <v>43747.409376087962</v>
      </c>
    </row>
    <row r="7266" spans="1:10" x14ac:dyDescent="0.25">
      <c r="A7266" s="1" t="s">
        <v>7265</v>
      </c>
      <c r="B7266">
        <v>400</v>
      </c>
      <c r="C7266">
        <v>20.478950000000001</v>
      </c>
      <c r="D7266">
        <v>98</v>
      </c>
      <c r="E7266">
        <v>0</v>
      </c>
      <c r="F7266">
        <v>0</v>
      </c>
      <c r="G7266">
        <v>7</v>
      </c>
      <c r="H7266" t="s">
        <v>14725</v>
      </c>
      <c r="I7266">
        <v>528.1875</v>
      </c>
      <c r="J7266" s="3">
        <f t="shared" si="113"/>
        <v>43747.409459525465</v>
      </c>
    </row>
    <row r="7267" spans="1:10" x14ac:dyDescent="0.25">
      <c r="A7267" s="1" t="s">
        <v>7266</v>
      </c>
      <c r="B7267">
        <v>403.125</v>
      </c>
      <c r="C7267">
        <v>20.478950000000001</v>
      </c>
      <c r="D7267">
        <v>99</v>
      </c>
      <c r="E7267">
        <v>0</v>
      </c>
      <c r="F7267">
        <v>0</v>
      </c>
      <c r="G7267">
        <v>4</v>
      </c>
      <c r="H7267" t="s">
        <v>14726</v>
      </c>
      <c r="I7267">
        <v>529.125</v>
      </c>
      <c r="J7267" s="3">
        <f t="shared" si="113"/>
        <v>43747.409543055554</v>
      </c>
    </row>
    <row r="7268" spans="1:10" x14ac:dyDescent="0.25">
      <c r="A7268" s="1" t="s">
        <v>7267</v>
      </c>
      <c r="B7268">
        <v>403.125</v>
      </c>
      <c r="C7268">
        <v>20.478950000000001</v>
      </c>
      <c r="D7268">
        <v>99</v>
      </c>
      <c r="E7268">
        <v>0</v>
      </c>
      <c r="F7268">
        <v>0</v>
      </c>
      <c r="G7268">
        <v>11</v>
      </c>
      <c r="H7268" t="s">
        <v>14727</v>
      </c>
      <c r="I7268">
        <v>529.125</v>
      </c>
      <c r="J7268" s="3">
        <f t="shared" si="113"/>
        <v>43747.409626550922</v>
      </c>
    </row>
    <row r="7269" spans="1:10" x14ac:dyDescent="0.25">
      <c r="A7269" s="1" t="s">
        <v>7268</v>
      </c>
      <c r="B7269">
        <v>400</v>
      </c>
      <c r="C7269">
        <v>20.478950000000001</v>
      </c>
      <c r="D7269">
        <v>100</v>
      </c>
      <c r="E7269">
        <v>0</v>
      </c>
      <c r="F7269">
        <v>0</v>
      </c>
      <c r="G7269">
        <v>12</v>
      </c>
      <c r="H7269" t="s">
        <v>14728</v>
      </c>
      <c r="I7269">
        <v>528.9375</v>
      </c>
      <c r="J7269" s="3">
        <f t="shared" si="113"/>
        <v>43747.409709976848</v>
      </c>
    </row>
    <row r="7270" spans="1:10" x14ac:dyDescent="0.25">
      <c r="A7270" s="1" t="s">
        <v>7269</v>
      </c>
      <c r="B7270">
        <v>403.125</v>
      </c>
      <c r="C7270">
        <v>20.478950000000001</v>
      </c>
      <c r="D7270">
        <v>99</v>
      </c>
      <c r="E7270">
        <v>0</v>
      </c>
      <c r="F7270">
        <v>0</v>
      </c>
      <c r="G7270">
        <v>5</v>
      </c>
      <c r="H7270" t="s">
        <v>14729</v>
      </c>
      <c r="I7270">
        <v>529.125</v>
      </c>
      <c r="J7270" s="3">
        <f t="shared" si="113"/>
        <v>43747.409793194442</v>
      </c>
    </row>
    <row r="7271" spans="1:10" x14ac:dyDescent="0.25">
      <c r="A7271" s="1" t="s">
        <v>7270</v>
      </c>
      <c r="B7271">
        <v>403.125</v>
      </c>
      <c r="C7271">
        <v>20.478950000000001</v>
      </c>
      <c r="D7271">
        <v>98</v>
      </c>
      <c r="E7271">
        <v>0</v>
      </c>
      <c r="F7271">
        <v>0</v>
      </c>
      <c r="G7271">
        <v>9</v>
      </c>
      <c r="H7271" t="s">
        <v>14730</v>
      </c>
      <c r="I7271">
        <v>529.125</v>
      </c>
      <c r="J7271" s="3">
        <f t="shared" si="113"/>
        <v>43747.409876759259</v>
      </c>
    </row>
    <row r="7272" spans="1:10" x14ac:dyDescent="0.25">
      <c r="A7272" s="1" t="s">
        <v>7271</v>
      </c>
      <c r="B7272">
        <v>403.125</v>
      </c>
      <c r="C7272">
        <v>20.478950000000001</v>
      </c>
      <c r="D7272">
        <v>99</v>
      </c>
      <c r="E7272">
        <v>0</v>
      </c>
      <c r="F7272">
        <v>0</v>
      </c>
      <c r="G7272">
        <v>13</v>
      </c>
      <c r="H7272" t="s">
        <v>14731</v>
      </c>
      <c r="I7272">
        <v>529.125</v>
      </c>
      <c r="J7272" s="3">
        <f t="shared" si="113"/>
        <v>43747.409972152775</v>
      </c>
    </row>
    <row r="7273" spans="1:10" x14ac:dyDescent="0.25">
      <c r="A7273" s="1" t="s">
        <v>7272</v>
      </c>
      <c r="B7273">
        <v>400</v>
      </c>
      <c r="C7273">
        <v>20.478950000000001</v>
      </c>
      <c r="D7273">
        <v>99</v>
      </c>
      <c r="E7273">
        <v>0</v>
      </c>
      <c r="F7273">
        <v>0</v>
      </c>
      <c r="G7273">
        <v>3</v>
      </c>
      <c r="H7273" t="s">
        <v>14732</v>
      </c>
      <c r="I7273">
        <v>528.9375</v>
      </c>
      <c r="J7273" s="3">
        <f t="shared" si="113"/>
        <v>43747.410055706016</v>
      </c>
    </row>
    <row r="7274" spans="1:10" x14ac:dyDescent="0.25">
      <c r="A7274" s="1" t="s">
        <v>7273</v>
      </c>
      <c r="B7274">
        <v>418.75</v>
      </c>
      <c r="C7274">
        <v>20.478950000000001</v>
      </c>
      <c r="D7274">
        <v>99</v>
      </c>
      <c r="E7274">
        <v>0</v>
      </c>
      <c r="F7274">
        <v>0</v>
      </c>
      <c r="G7274">
        <v>9</v>
      </c>
      <c r="H7274" t="s">
        <v>14733</v>
      </c>
      <c r="I7274">
        <v>534.5625</v>
      </c>
      <c r="J7274" s="3">
        <f t="shared" si="113"/>
        <v>43747.410139155087</v>
      </c>
    </row>
    <row r="7275" spans="1:10" x14ac:dyDescent="0.25">
      <c r="A7275" s="1" t="s">
        <v>7274</v>
      </c>
      <c r="B7275">
        <v>403.125</v>
      </c>
      <c r="C7275">
        <v>20.478950000000001</v>
      </c>
      <c r="D7275">
        <v>98</v>
      </c>
      <c r="E7275">
        <v>0</v>
      </c>
      <c r="F7275">
        <v>0</v>
      </c>
      <c r="G7275">
        <v>4</v>
      </c>
      <c r="H7275" t="s">
        <v>14734</v>
      </c>
      <c r="I7275">
        <v>529.125</v>
      </c>
      <c r="J7275" s="3">
        <f t="shared" si="113"/>
        <v>43747.410222604165</v>
      </c>
    </row>
    <row r="7276" spans="1:10" x14ac:dyDescent="0.25">
      <c r="A7276" s="1" t="s">
        <v>7275</v>
      </c>
      <c r="B7276">
        <v>400</v>
      </c>
      <c r="C7276">
        <v>20.478950000000001</v>
      </c>
      <c r="D7276">
        <v>98</v>
      </c>
      <c r="E7276">
        <v>0</v>
      </c>
      <c r="F7276">
        <v>0</v>
      </c>
      <c r="G7276">
        <v>4</v>
      </c>
      <c r="H7276" t="s">
        <v>14735</v>
      </c>
      <c r="I7276">
        <v>528.9375</v>
      </c>
      <c r="J7276" s="3">
        <f t="shared" si="113"/>
        <v>43747.410306053243</v>
      </c>
    </row>
    <row r="7277" spans="1:10" x14ac:dyDescent="0.25">
      <c r="A7277" s="1" t="s">
        <v>7276</v>
      </c>
      <c r="B7277">
        <v>403.125</v>
      </c>
      <c r="C7277">
        <v>20.478950000000001</v>
      </c>
      <c r="D7277">
        <v>98</v>
      </c>
      <c r="E7277">
        <v>0</v>
      </c>
      <c r="F7277">
        <v>0</v>
      </c>
      <c r="G7277">
        <v>2</v>
      </c>
      <c r="H7277" t="s">
        <v>14736</v>
      </c>
      <c r="I7277">
        <v>529.125</v>
      </c>
      <c r="J7277" s="3">
        <f t="shared" si="113"/>
        <v>43747.410389502307</v>
      </c>
    </row>
    <row r="7278" spans="1:10" x14ac:dyDescent="0.25">
      <c r="A7278" s="1" t="s">
        <v>7277</v>
      </c>
      <c r="B7278">
        <v>403.125</v>
      </c>
      <c r="C7278">
        <v>20.478950000000001</v>
      </c>
      <c r="D7278">
        <v>98</v>
      </c>
      <c r="E7278">
        <v>0</v>
      </c>
      <c r="F7278">
        <v>0</v>
      </c>
      <c r="G7278">
        <v>0</v>
      </c>
      <c r="H7278" t="s">
        <v>14737</v>
      </c>
      <c r="I7278">
        <v>529.125</v>
      </c>
      <c r="J7278" s="3">
        <f t="shared" si="113"/>
        <v>43747.410472962962</v>
      </c>
    </row>
    <row r="7279" spans="1:10" x14ac:dyDescent="0.25">
      <c r="A7279" s="1" t="s">
        <v>7278</v>
      </c>
      <c r="B7279">
        <v>400</v>
      </c>
      <c r="C7279">
        <v>20.478950000000001</v>
      </c>
      <c r="D7279">
        <v>99</v>
      </c>
      <c r="E7279">
        <v>0</v>
      </c>
      <c r="F7279">
        <v>0</v>
      </c>
      <c r="G7279">
        <v>7</v>
      </c>
      <c r="H7279" t="s">
        <v>14738</v>
      </c>
      <c r="I7279">
        <v>528.9375</v>
      </c>
      <c r="J7279" s="3">
        <f t="shared" si="113"/>
        <v>43747.410556180555</v>
      </c>
    </row>
    <row r="7280" spans="1:10" x14ac:dyDescent="0.25">
      <c r="A7280" s="1" t="s">
        <v>7279</v>
      </c>
      <c r="B7280">
        <v>403.125</v>
      </c>
      <c r="C7280">
        <v>20.478950000000001</v>
      </c>
      <c r="D7280">
        <v>99</v>
      </c>
      <c r="E7280">
        <v>0</v>
      </c>
      <c r="F7280">
        <v>0</v>
      </c>
      <c r="G7280">
        <v>16</v>
      </c>
      <c r="H7280" t="s">
        <v>14739</v>
      </c>
      <c r="I7280">
        <v>529.875</v>
      </c>
      <c r="J7280" s="3">
        <f t="shared" si="113"/>
        <v>43747.410627939811</v>
      </c>
    </row>
    <row r="7281" spans="1:10" x14ac:dyDescent="0.25">
      <c r="A7281" s="1" t="s">
        <v>7280</v>
      </c>
      <c r="B7281">
        <v>403.125</v>
      </c>
      <c r="C7281">
        <v>20.478950000000001</v>
      </c>
      <c r="D7281">
        <v>99</v>
      </c>
      <c r="E7281">
        <v>0</v>
      </c>
      <c r="F7281">
        <v>0</v>
      </c>
      <c r="G7281">
        <v>14</v>
      </c>
      <c r="H7281" t="s">
        <v>14740</v>
      </c>
      <c r="I7281">
        <v>529.875</v>
      </c>
      <c r="J7281" s="3">
        <f t="shared" si="113"/>
        <v>43747.410711388882</v>
      </c>
    </row>
    <row r="7282" spans="1:10" x14ac:dyDescent="0.25">
      <c r="A7282" s="1" t="s">
        <v>7281</v>
      </c>
      <c r="B7282">
        <v>406.25</v>
      </c>
      <c r="C7282">
        <v>20.478950000000001</v>
      </c>
      <c r="D7282">
        <v>98</v>
      </c>
      <c r="E7282">
        <v>0</v>
      </c>
      <c r="F7282">
        <v>0</v>
      </c>
      <c r="G7282">
        <v>10</v>
      </c>
      <c r="H7282" t="s">
        <v>14741</v>
      </c>
      <c r="I7282">
        <v>530.625</v>
      </c>
      <c r="J7282" s="3">
        <f t="shared" si="113"/>
        <v>43747.410794953706</v>
      </c>
    </row>
    <row r="7283" spans="1:10" x14ac:dyDescent="0.25">
      <c r="A7283" s="1" t="s">
        <v>7282</v>
      </c>
      <c r="B7283">
        <v>406.25</v>
      </c>
      <c r="C7283">
        <v>20.478950000000001</v>
      </c>
      <c r="D7283">
        <v>100</v>
      </c>
      <c r="E7283">
        <v>0</v>
      </c>
      <c r="F7283">
        <v>0</v>
      </c>
      <c r="G7283">
        <v>4</v>
      </c>
      <c r="H7283" t="s">
        <v>14742</v>
      </c>
      <c r="I7283">
        <v>530.625</v>
      </c>
      <c r="J7283" s="3">
        <f t="shared" si="113"/>
        <v>43747.410878391202</v>
      </c>
    </row>
    <row r="7284" spans="1:10" x14ac:dyDescent="0.25">
      <c r="A7284" s="1" t="s">
        <v>7283</v>
      </c>
      <c r="B7284">
        <v>406.25</v>
      </c>
      <c r="C7284">
        <v>20.531590000000001</v>
      </c>
      <c r="D7284">
        <v>99</v>
      </c>
      <c r="E7284">
        <v>0</v>
      </c>
      <c r="F7284">
        <v>0</v>
      </c>
      <c r="G7284">
        <v>3</v>
      </c>
      <c r="H7284" t="s">
        <v>14743</v>
      </c>
      <c r="I7284">
        <v>530.625</v>
      </c>
      <c r="J7284" s="3">
        <f t="shared" si="113"/>
        <v>43747.41096173611</v>
      </c>
    </row>
    <row r="7285" spans="1:10" x14ac:dyDescent="0.25">
      <c r="A7285" s="1" t="s">
        <v>7284</v>
      </c>
      <c r="B7285">
        <v>406.25</v>
      </c>
      <c r="C7285">
        <v>20.478950000000001</v>
      </c>
      <c r="D7285">
        <v>99</v>
      </c>
      <c r="E7285">
        <v>0</v>
      </c>
      <c r="F7285">
        <v>0</v>
      </c>
      <c r="G7285">
        <v>11</v>
      </c>
      <c r="H7285" t="s">
        <v>14744</v>
      </c>
      <c r="I7285">
        <v>530.625</v>
      </c>
      <c r="J7285" s="3">
        <f t="shared" si="113"/>
        <v>43747.411045069442</v>
      </c>
    </row>
    <row r="7286" spans="1:10" x14ac:dyDescent="0.25">
      <c r="A7286" s="1" t="s">
        <v>7285</v>
      </c>
      <c r="B7286">
        <v>406.25</v>
      </c>
      <c r="C7286">
        <v>20.531590000000001</v>
      </c>
      <c r="D7286">
        <v>99</v>
      </c>
      <c r="E7286">
        <v>0</v>
      </c>
      <c r="F7286">
        <v>0</v>
      </c>
      <c r="G7286">
        <v>7</v>
      </c>
      <c r="H7286" t="s">
        <v>14745</v>
      </c>
      <c r="I7286">
        <v>530.625</v>
      </c>
      <c r="J7286" s="3">
        <f t="shared" si="113"/>
        <v>43747.411128726853</v>
      </c>
    </row>
    <row r="7287" spans="1:10" x14ac:dyDescent="0.25">
      <c r="A7287" s="1" t="s">
        <v>7286</v>
      </c>
      <c r="B7287">
        <v>403.125</v>
      </c>
      <c r="C7287">
        <v>20.478950000000001</v>
      </c>
      <c r="D7287">
        <v>99</v>
      </c>
      <c r="E7287">
        <v>0</v>
      </c>
      <c r="F7287">
        <v>0</v>
      </c>
      <c r="G7287">
        <v>13</v>
      </c>
      <c r="H7287" t="s">
        <v>14746</v>
      </c>
      <c r="I7287">
        <v>529.875</v>
      </c>
      <c r="J7287" s="3">
        <f t="shared" si="113"/>
        <v>43747.411211828701</v>
      </c>
    </row>
    <row r="7288" spans="1:10" x14ac:dyDescent="0.25">
      <c r="A7288" s="1" t="s">
        <v>7287</v>
      </c>
      <c r="B7288">
        <v>403.125</v>
      </c>
      <c r="C7288">
        <v>20.478950000000001</v>
      </c>
      <c r="D7288">
        <v>99</v>
      </c>
      <c r="E7288">
        <v>0</v>
      </c>
      <c r="F7288">
        <v>0</v>
      </c>
      <c r="G7288">
        <v>4</v>
      </c>
      <c r="H7288" t="s">
        <v>14747</v>
      </c>
      <c r="I7288">
        <v>529.875</v>
      </c>
      <c r="J7288" s="3">
        <f t="shared" si="113"/>
        <v>43747.411283495363</v>
      </c>
    </row>
    <row r="7289" spans="1:10" x14ac:dyDescent="0.25">
      <c r="A7289" s="1" t="s">
        <v>7288</v>
      </c>
      <c r="B7289">
        <v>403.125</v>
      </c>
      <c r="C7289">
        <v>20.478950000000001</v>
      </c>
      <c r="D7289">
        <v>99</v>
      </c>
      <c r="E7289">
        <v>0</v>
      </c>
      <c r="F7289">
        <v>0</v>
      </c>
      <c r="G7289">
        <v>13</v>
      </c>
      <c r="H7289" t="s">
        <v>14748</v>
      </c>
      <c r="I7289">
        <v>529.875</v>
      </c>
      <c r="J7289" s="3">
        <f t="shared" si="113"/>
        <v>43747.411367303233</v>
      </c>
    </row>
    <row r="7290" spans="1:10" x14ac:dyDescent="0.25">
      <c r="A7290" s="1" t="s">
        <v>7289</v>
      </c>
      <c r="B7290">
        <v>403.125</v>
      </c>
      <c r="C7290">
        <v>20.478950000000001</v>
      </c>
      <c r="D7290">
        <v>100</v>
      </c>
      <c r="E7290">
        <v>0</v>
      </c>
      <c r="F7290">
        <v>0</v>
      </c>
      <c r="G7290">
        <v>5</v>
      </c>
      <c r="H7290" t="s">
        <v>14749</v>
      </c>
      <c r="I7290">
        <v>529.875</v>
      </c>
      <c r="J7290" s="3">
        <f t="shared" si="113"/>
        <v>43747.411450740743</v>
      </c>
    </row>
    <row r="7291" spans="1:10" x14ac:dyDescent="0.25">
      <c r="A7291" s="1" t="s">
        <v>7290</v>
      </c>
      <c r="B7291">
        <v>425</v>
      </c>
      <c r="C7291">
        <v>20.478950000000001</v>
      </c>
      <c r="D7291">
        <v>99</v>
      </c>
      <c r="E7291">
        <v>0</v>
      </c>
      <c r="F7291">
        <v>0</v>
      </c>
      <c r="G7291">
        <v>7</v>
      </c>
      <c r="H7291" t="s">
        <v>14750</v>
      </c>
      <c r="I7291">
        <v>536.4375</v>
      </c>
      <c r="J7291" s="3">
        <f t="shared" si="113"/>
        <v>43747.411522268514</v>
      </c>
    </row>
    <row r="7292" spans="1:10" x14ac:dyDescent="0.25">
      <c r="A7292" s="1" t="s">
        <v>7291</v>
      </c>
      <c r="B7292">
        <v>403.125</v>
      </c>
      <c r="C7292">
        <v>20.478950000000001</v>
      </c>
      <c r="D7292">
        <v>101</v>
      </c>
      <c r="E7292">
        <v>0</v>
      </c>
      <c r="F7292">
        <v>0</v>
      </c>
      <c r="G7292">
        <v>6</v>
      </c>
      <c r="H7292" t="s">
        <v>14751</v>
      </c>
      <c r="I7292">
        <v>529.875</v>
      </c>
      <c r="J7292" s="3">
        <f t="shared" si="113"/>
        <v>43747.411605706016</v>
      </c>
    </row>
    <row r="7293" spans="1:10" x14ac:dyDescent="0.25">
      <c r="A7293" s="1" t="s">
        <v>7292</v>
      </c>
      <c r="B7293">
        <v>403.125</v>
      </c>
      <c r="C7293">
        <v>20.478950000000001</v>
      </c>
      <c r="D7293">
        <v>101</v>
      </c>
      <c r="E7293">
        <v>0</v>
      </c>
      <c r="F7293">
        <v>0</v>
      </c>
      <c r="G7293">
        <v>16</v>
      </c>
      <c r="H7293" t="s">
        <v>14752</v>
      </c>
      <c r="I7293">
        <v>529.875</v>
      </c>
      <c r="J7293" s="3">
        <f t="shared" si="113"/>
        <v>43747.411677118049</v>
      </c>
    </row>
    <row r="7294" spans="1:10" x14ac:dyDescent="0.25">
      <c r="A7294" s="1" t="s">
        <v>7293</v>
      </c>
      <c r="B7294">
        <v>403.125</v>
      </c>
      <c r="C7294">
        <v>20.478950000000001</v>
      </c>
      <c r="D7294">
        <v>101</v>
      </c>
      <c r="E7294">
        <v>0</v>
      </c>
      <c r="F7294">
        <v>0</v>
      </c>
      <c r="G7294">
        <v>13</v>
      </c>
      <c r="H7294" t="s">
        <v>14753</v>
      </c>
      <c r="I7294">
        <v>529.6875</v>
      </c>
      <c r="J7294" s="3">
        <f t="shared" si="113"/>
        <v>43747.411772847219</v>
      </c>
    </row>
    <row r="7295" spans="1:10" x14ac:dyDescent="0.25">
      <c r="A7295" s="1" t="s">
        <v>7294</v>
      </c>
      <c r="B7295">
        <v>406.25</v>
      </c>
      <c r="C7295">
        <v>20.478950000000001</v>
      </c>
      <c r="D7295">
        <v>101</v>
      </c>
      <c r="E7295">
        <v>0</v>
      </c>
      <c r="F7295">
        <v>0</v>
      </c>
      <c r="G7295">
        <v>8</v>
      </c>
      <c r="H7295" t="s">
        <v>14754</v>
      </c>
      <c r="I7295">
        <v>530.625</v>
      </c>
      <c r="J7295" s="3">
        <f t="shared" si="113"/>
        <v>43747.411856168976</v>
      </c>
    </row>
    <row r="7296" spans="1:10" x14ac:dyDescent="0.25">
      <c r="A7296" s="1" t="s">
        <v>7295</v>
      </c>
      <c r="B7296">
        <v>425</v>
      </c>
      <c r="C7296">
        <v>20.478950000000001</v>
      </c>
      <c r="D7296">
        <v>101</v>
      </c>
      <c r="E7296">
        <v>0</v>
      </c>
      <c r="F7296">
        <v>0</v>
      </c>
      <c r="G7296">
        <v>8</v>
      </c>
      <c r="H7296" t="s">
        <v>14755</v>
      </c>
      <c r="I7296">
        <v>536.4375</v>
      </c>
      <c r="J7296" s="3">
        <f t="shared" si="113"/>
        <v>43747.41195603009</v>
      </c>
    </row>
    <row r="7297" spans="1:10" x14ac:dyDescent="0.25">
      <c r="A7297" s="1" t="s">
        <v>7296</v>
      </c>
      <c r="B7297">
        <v>406.25</v>
      </c>
      <c r="C7297">
        <v>20.478950000000001</v>
      </c>
      <c r="D7297">
        <v>100</v>
      </c>
      <c r="E7297">
        <v>0</v>
      </c>
      <c r="F7297">
        <v>0</v>
      </c>
      <c r="G7297">
        <v>11</v>
      </c>
      <c r="H7297" t="s">
        <v>14756</v>
      </c>
      <c r="I7297">
        <v>530.625</v>
      </c>
      <c r="J7297" s="3">
        <f t="shared" si="113"/>
        <v>43747.412034872679</v>
      </c>
    </row>
    <row r="7298" spans="1:10" x14ac:dyDescent="0.25">
      <c r="A7298" s="1" t="s">
        <v>7297</v>
      </c>
      <c r="B7298">
        <v>425</v>
      </c>
      <c r="C7298">
        <v>20.531590000000001</v>
      </c>
      <c r="D7298">
        <v>100</v>
      </c>
      <c r="E7298">
        <v>0</v>
      </c>
      <c r="F7298">
        <v>0</v>
      </c>
      <c r="G7298">
        <v>4</v>
      </c>
      <c r="H7298" t="s">
        <v>14757</v>
      </c>
      <c r="I7298">
        <v>536.625</v>
      </c>
      <c r="J7298" s="3">
        <f t="shared" si="113"/>
        <v>43747.412106400465</v>
      </c>
    </row>
    <row r="7299" spans="1:10" x14ac:dyDescent="0.25">
      <c r="A7299" s="1" t="s">
        <v>7298</v>
      </c>
      <c r="B7299">
        <v>406.25</v>
      </c>
      <c r="C7299">
        <v>20.531590000000001</v>
      </c>
      <c r="D7299">
        <v>98</v>
      </c>
      <c r="E7299">
        <v>0</v>
      </c>
      <c r="F7299">
        <v>0</v>
      </c>
      <c r="G7299">
        <v>5</v>
      </c>
      <c r="H7299" t="s">
        <v>14758</v>
      </c>
      <c r="I7299">
        <v>530.625</v>
      </c>
      <c r="J7299" s="3">
        <f t="shared" ref="J7299:J7362" si="114">(H7299/86400000)+25569+(7/24)</f>
        <v>43747.412189525458</v>
      </c>
    </row>
    <row r="7300" spans="1:10" x14ac:dyDescent="0.25">
      <c r="A7300" s="1" t="s">
        <v>7299</v>
      </c>
      <c r="B7300">
        <v>431.25</v>
      </c>
      <c r="C7300">
        <v>20.531590000000001</v>
      </c>
      <c r="D7300">
        <v>98</v>
      </c>
      <c r="E7300">
        <v>0</v>
      </c>
      <c r="F7300">
        <v>0</v>
      </c>
      <c r="G7300">
        <v>11</v>
      </c>
      <c r="H7300" t="s">
        <v>14759</v>
      </c>
      <c r="I7300">
        <v>538.3125</v>
      </c>
      <c r="J7300" s="3">
        <f t="shared" si="114"/>
        <v>43747.412285335646</v>
      </c>
    </row>
    <row r="7301" spans="1:10" x14ac:dyDescent="0.25">
      <c r="A7301" s="1" t="s">
        <v>7300</v>
      </c>
      <c r="B7301">
        <v>406.25</v>
      </c>
      <c r="C7301">
        <v>20.478950000000001</v>
      </c>
      <c r="D7301">
        <v>98</v>
      </c>
      <c r="E7301">
        <v>0</v>
      </c>
      <c r="F7301">
        <v>0</v>
      </c>
      <c r="G7301">
        <v>14</v>
      </c>
      <c r="H7301" t="s">
        <v>14760</v>
      </c>
      <c r="I7301">
        <v>530.625</v>
      </c>
      <c r="J7301" s="3">
        <f t="shared" si="114"/>
        <v>43747.412368668978</v>
      </c>
    </row>
    <row r="7302" spans="1:10" x14ac:dyDescent="0.25">
      <c r="A7302" s="1" t="s">
        <v>7301</v>
      </c>
      <c r="B7302">
        <v>406.25</v>
      </c>
      <c r="C7302">
        <v>20.478950000000001</v>
      </c>
      <c r="D7302">
        <v>98</v>
      </c>
      <c r="E7302">
        <v>0</v>
      </c>
      <c r="F7302">
        <v>0</v>
      </c>
      <c r="G7302">
        <v>17</v>
      </c>
      <c r="H7302" t="s">
        <v>14761</v>
      </c>
      <c r="I7302">
        <v>530.625</v>
      </c>
      <c r="J7302" s="3">
        <f t="shared" si="114"/>
        <v>43747.41245225694</v>
      </c>
    </row>
    <row r="7303" spans="1:10" x14ac:dyDescent="0.25">
      <c r="A7303" s="1" t="s">
        <v>7302</v>
      </c>
      <c r="B7303">
        <v>406.25</v>
      </c>
      <c r="C7303">
        <v>20.478950000000001</v>
      </c>
      <c r="D7303">
        <v>98</v>
      </c>
      <c r="E7303">
        <v>0</v>
      </c>
      <c r="F7303">
        <v>0</v>
      </c>
      <c r="G7303">
        <v>14</v>
      </c>
      <c r="H7303" t="s">
        <v>14762</v>
      </c>
      <c r="I7303">
        <v>530.625</v>
      </c>
      <c r="J7303" s="3">
        <f t="shared" si="114"/>
        <v>43747.412535682866</v>
      </c>
    </row>
    <row r="7304" spans="1:10" x14ac:dyDescent="0.25">
      <c r="A7304" s="1" t="s">
        <v>7303</v>
      </c>
      <c r="B7304">
        <v>406.25</v>
      </c>
      <c r="C7304">
        <v>20.478950000000001</v>
      </c>
      <c r="D7304">
        <v>98</v>
      </c>
      <c r="E7304">
        <v>0</v>
      </c>
      <c r="F7304">
        <v>0</v>
      </c>
      <c r="G7304">
        <v>7</v>
      </c>
      <c r="H7304" t="s">
        <v>14763</v>
      </c>
      <c r="I7304">
        <v>530.625</v>
      </c>
      <c r="J7304" s="3">
        <f t="shared" si="114"/>
        <v>43747.412619120369</v>
      </c>
    </row>
    <row r="7305" spans="1:10" x14ac:dyDescent="0.25">
      <c r="A7305" s="1" t="s">
        <v>7304</v>
      </c>
      <c r="B7305">
        <v>406.25</v>
      </c>
      <c r="C7305">
        <v>20.478950000000001</v>
      </c>
      <c r="D7305">
        <v>98</v>
      </c>
      <c r="E7305">
        <v>0</v>
      </c>
      <c r="F7305">
        <v>0</v>
      </c>
      <c r="G7305">
        <v>7</v>
      </c>
      <c r="H7305" t="s">
        <v>14764</v>
      </c>
      <c r="I7305">
        <v>530.8125</v>
      </c>
      <c r="J7305" s="3">
        <f t="shared" si="114"/>
        <v>43747.41270256944</v>
      </c>
    </row>
    <row r="7306" spans="1:10" x14ac:dyDescent="0.25">
      <c r="A7306" s="1" t="s">
        <v>7305</v>
      </c>
      <c r="B7306">
        <v>403.125</v>
      </c>
      <c r="C7306">
        <v>20.478950000000001</v>
      </c>
      <c r="D7306">
        <v>98</v>
      </c>
      <c r="E7306">
        <v>0</v>
      </c>
      <c r="F7306">
        <v>0</v>
      </c>
      <c r="G7306">
        <v>5</v>
      </c>
      <c r="H7306" t="s">
        <v>14765</v>
      </c>
      <c r="I7306">
        <v>529.875</v>
      </c>
      <c r="J7306" s="3">
        <f t="shared" si="114"/>
        <v>43747.41278579861</v>
      </c>
    </row>
    <row r="7307" spans="1:10" x14ac:dyDescent="0.25">
      <c r="A7307" s="1" t="s">
        <v>7306</v>
      </c>
      <c r="B7307">
        <v>428.125</v>
      </c>
      <c r="C7307">
        <v>20.478950000000001</v>
      </c>
      <c r="D7307">
        <v>98</v>
      </c>
      <c r="E7307">
        <v>0</v>
      </c>
      <c r="F7307">
        <v>0</v>
      </c>
      <c r="G7307">
        <v>13</v>
      </c>
      <c r="H7307" t="s">
        <v>14766</v>
      </c>
      <c r="I7307">
        <v>537.75</v>
      </c>
      <c r="J7307" s="3">
        <f t="shared" si="114"/>
        <v>43747.412857557872</v>
      </c>
    </row>
    <row r="7308" spans="1:10" x14ac:dyDescent="0.25">
      <c r="A7308" s="1" t="s">
        <v>7307</v>
      </c>
      <c r="B7308">
        <v>403.125</v>
      </c>
      <c r="C7308">
        <v>20.478950000000001</v>
      </c>
      <c r="D7308">
        <v>98</v>
      </c>
      <c r="E7308">
        <v>0</v>
      </c>
      <c r="F7308">
        <v>0</v>
      </c>
      <c r="G7308">
        <v>12</v>
      </c>
      <c r="H7308" t="s">
        <v>14767</v>
      </c>
      <c r="I7308">
        <v>529.875</v>
      </c>
      <c r="J7308" s="3">
        <f t="shared" si="114"/>
        <v>43747.412941006944</v>
      </c>
    </row>
    <row r="7309" spans="1:10" x14ac:dyDescent="0.25">
      <c r="A7309" s="1" t="s">
        <v>7308</v>
      </c>
      <c r="B7309">
        <v>403.125</v>
      </c>
      <c r="C7309">
        <v>20.478950000000001</v>
      </c>
      <c r="D7309">
        <v>96</v>
      </c>
      <c r="E7309">
        <v>0</v>
      </c>
      <c r="F7309">
        <v>0</v>
      </c>
      <c r="G7309">
        <v>7</v>
      </c>
      <c r="H7309" t="s">
        <v>14768</v>
      </c>
      <c r="I7309">
        <v>529.875</v>
      </c>
      <c r="J7309" s="3">
        <f t="shared" si="114"/>
        <v>43747.413024467591</v>
      </c>
    </row>
    <row r="7310" spans="1:10" x14ac:dyDescent="0.25">
      <c r="A7310" s="1" t="s">
        <v>7309</v>
      </c>
      <c r="B7310">
        <v>403.125</v>
      </c>
      <c r="C7310">
        <v>20.478950000000001</v>
      </c>
      <c r="D7310">
        <v>97</v>
      </c>
      <c r="E7310">
        <v>0</v>
      </c>
      <c r="F7310">
        <v>0</v>
      </c>
      <c r="G7310">
        <v>5</v>
      </c>
      <c r="H7310" t="s">
        <v>14769</v>
      </c>
      <c r="I7310">
        <v>529.875</v>
      </c>
      <c r="J7310" s="3">
        <f t="shared" si="114"/>
        <v>43747.413108032408</v>
      </c>
    </row>
    <row r="7311" spans="1:10" x14ac:dyDescent="0.25">
      <c r="A7311" s="1" t="s">
        <v>7310</v>
      </c>
      <c r="B7311">
        <v>403.125</v>
      </c>
      <c r="C7311">
        <v>20.478950000000001</v>
      </c>
      <c r="D7311">
        <v>97</v>
      </c>
      <c r="E7311">
        <v>0</v>
      </c>
      <c r="F7311">
        <v>0</v>
      </c>
      <c r="G7311">
        <v>5</v>
      </c>
      <c r="H7311" t="s">
        <v>14770</v>
      </c>
      <c r="I7311">
        <v>529.875</v>
      </c>
      <c r="J7311" s="3">
        <f t="shared" si="114"/>
        <v>43747.413191481479</v>
      </c>
    </row>
    <row r="7312" spans="1:10" x14ac:dyDescent="0.25">
      <c r="A7312" s="1" t="s">
        <v>7311</v>
      </c>
      <c r="B7312">
        <v>428.125</v>
      </c>
      <c r="C7312">
        <v>20.478950000000001</v>
      </c>
      <c r="D7312">
        <v>97</v>
      </c>
      <c r="E7312">
        <v>0</v>
      </c>
      <c r="F7312">
        <v>0</v>
      </c>
      <c r="G7312">
        <v>11</v>
      </c>
      <c r="H7312" t="s">
        <v>14771</v>
      </c>
      <c r="I7312">
        <v>537.9375</v>
      </c>
      <c r="J7312" s="3">
        <f t="shared" si="114"/>
        <v>43747.413274699073</v>
      </c>
    </row>
    <row r="7313" spans="1:10" x14ac:dyDescent="0.25">
      <c r="A7313" s="1" t="s">
        <v>7312</v>
      </c>
      <c r="B7313">
        <v>406.25</v>
      </c>
      <c r="C7313">
        <v>20.478950000000001</v>
      </c>
      <c r="D7313">
        <v>99</v>
      </c>
      <c r="E7313">
        <v>0</v>
      </c>
      <c r="F7313">
        <v>0</v>
      </c>
      <c r="G7313">
        <v>14</v>
      </c>
      <c r="H7313" t="s">
        <v>14772</v>
      </c>
      <c r="I7313">
        <v>530.625</v>
      </c>
      <c r="J7313" s="3">
        <f t="shared" si="114"/>
        <v>43747.413358379628</v>
      </c>
    </row>
    <row r="7314" spans="1:10" x14ac:dyDescent="0.25">
      <c r="A7314" s="1" t="s">
        <v>7313</v>
      </c>
      <c r="B7314">
        <v>406.25</v>
      </c>
      <c r="C7314">
        <v>20.478950000000001</v>
      </c>
      <c r="D7314">
        <v>99</v>
      </c>
      <c r="E7314">
        <v>0</v>
      </c>
      <c r="F7314">
        <v>0</v>
      </c>
      <c r="G7314">
        <v>5</v>
      </c>
      <c r="H7314" t="s">
        <v>14773</v>
      </c>
      <c r="I7314">
        <v>530.625</v>
      </c>
      <c r="J7314" s="3">
        <f t="shared" si="114"/>
        <v>43747.4134414699</v>
      </c>
    </row>
    <row r="7315" spans="1:10" x14ac:dyDescent="0.25">
      <c r="A7315" s="1" t="s">
        <v>7314</v>
      </c>
      <c r="B7315">
        <v>406.25</v>
      </c>
      <c r="C7315">
        <v>20.478950000000001</v>
      </c>
      <c r="D7315">
        <v>99</v>
      </c>
      <c r="E7315">
        <v>0</v>
      </c>
      <c r="F7315">
        <v>0</v>
      </c>
      <c r="G7315">
        <v>2</v>
      </c>
      <c r="H7315" t="s">
        <v>14774</v>
      </c>
      <c r="I7315">
        <v>530.625</v>
      </c>
      <c r="J7315" s="3">
        <f t="shared" si="114"/>
        <v>43747.413513113424</v>
      </c>
    </row>
    <row r="7316" spans="1:10" x14ac:dyDescent="0.25">
      <c r="A7316" s="1" t="s">
        <v>7315</v>
      </c>
      <c r="B7316">
        <v>406.25</v>
      </c>
      <c r="C7316">
        <v>20.478950000000001</v>
      </c>
      <c r="D7316">
        <v>99</v>
      </c>
      <c r="E7316">
        <v>0</v>
      </c>
      <c r="F7316">
        <v>0</v>
      </c>
      <c r="G7316">
        <v>9</v>
      </c>
      <c r="H7316" t="s">
        <v>14775</v>
      </c>
      <c r="I7316">
        <v>530.625</v>
      </c>
      <c r="J7316" s="3">
        <f t="shared" si="114"/>
        <v>43747.413596921295</v>
      </c>
    </row>
    <row r="7317" spans="1:10" x14ac:dyDescent="0.25">
      <c r="A7317" s="1" t="s">
        <v>7316</v>
      </c>
      <c r="B7317">
        <v>406.25</v>
      </c>
      <c r="C7317">
        <v>20.478950000000001</v>
      </c>
      <c r="D7317">
        <v>98</v>
      </c>
      <c r="E7317">
        <v>0</v>
      </c>
      <c r="F7317">
        <v>0</v>
      </c>
      <c r="G7317">
        <v>8</v>
      </c>
      <c r="H7317" t="s">
        <v>14776</v>
      </c>
      <c r="I7317">
        <v>530.625</v>
      </c>
      <c r="J7317" s="3">
        <f t="shared" si="114"/>
        <v>43747.413680358797</v>
      </c>
    </row>
    <row r="7318" spans="1:10" x14ac:dyDescent="0.25">
      <c r="A7318" s="1" t="s">
        <v>7317</v>
      </c>
      <c r="B7318">
        <v>406.25</v>
      </c>
      <c r="C7318">
        <v>20.531590000000001</v>
      </c>
      <c r="D7318">
        <v>95</v>
      </c>
      <c r="E7318">
        <v>0</v>
      </c>
      <c r="F7318">
        <v>0</v>
      </c>
      <c r="G7318">
        <v>3</v>
      </c>
      <c r="H7318" t="s">
        <v>14777</v>
      </c>
      <c r="I7318">
        <v>530.625</v>
      </c>
      <c r="J7318" s="3">
        <f t="shared" si="114"/>
        <v>43747.41376358796</v>
      </c>
    </row>
    <row r="7319" spans="1:10" x14ac:dyDescent="0.25">
      <c r="A7319" s="1" t="s">
        <v>7318</v>
      </c>
      <c r="B7319">
        <v>406.25</v>
      </c>
      <c r="C7319">
        <v>20.478950000000001</v>
      </c>
      <c r="D7319">
        <v>97</v>
      </c>
      <c r="E7319">
        <v>0</v>
      </c>
      <c r="F7319">
        <v>0</v>
      </c>
      <c r="G7319">
        <v>7</v>
      </c>
      <c r="H7319" t="s">
        <v>14778</v>
      </c>
      <c r="I7319">
        <v>530.625</v>
      </c>
      <c r="J7319" s="3">
        <f t="shared" si="114"/>
        <v>43747.413846805553</v>
      </c>
    </row>
    <row r="7320" spans="1:10" x14ac:dyDescent="0.25">
      <c r="A7320" s="1" t="s">
        <v>7319</v>
      </c>
      <c r="B7320">
        <v>406.25</v>
      </c>
      <c r="C7320">
        <v>20.478950000000001</v>
      </c>
      <c r="D7320">
        <v>97</v>
      </c>
      <c r="E7320">
        <v>0</v>
      </c>
      <c r="F7320">
        <v>0</v>
      </c>
      <c r="G7320">
        <v>14</v>
      </c>
      <c r="H7320" t="s">
        <v>14779</v>
      </c>
      <c r="I7320">
        <v>530.625</v>
      </c>
      <c r="J7320" s="3">
        <f t="shared" si="114"/>
        <v>43747.413928912036</v>
      </c>
    </row>
    <row r="7321" spans="1:10" x14ac:dyDescent="0.25">
      <c r="A7321" s="1" t="s">
        <v>7320</v>
      </c>
      <c r="B7321">
        <v>406.25</v>
      </c>
      <c r="C7321">
        <v>20.478950000000001</v>
      </c>
      <c r="D7321">
        <v>97</v>
      </c>
      <c r="E7321">
        <v>0</v>
      </c>
      <c r="F7321">
        <v>0</v>
      </c>
      <c r="G7321">
        <v>12</v>
      </c>
      <c r="H7321" t="s">
        <v>14780</v>
      </c>
      <c r="I7321">
        <v>530.625</v>
      </c>
      <c r="J7321" s="3">
        <f t="shared" si="114"/>
        <v>43747.414002013888</v>
      </c>
    </row>
    <row r="7322" spans="1:10" x14ac:dyDescent="0.25">
      <c r="A7322" s="1" t="s">
        <v>7321</v>
      </c>
      <c r="B7322">
        <v>406.25</v>
      </c>
      <c r="C7322">
        <v>20.478950000000001</v>
      </c>
      <c r="D7322">
        <v>98</v>
      </c>
      <c r="E7322">
        <v>0</v>
      </c>
      <c r="F7322">
        <v>0</v>
      </c>
      <c r="G7322">
        <v>8</v>
      </c>
      <c r="H7322" t="s">
        <v>14781</v>
      </c>
      <c r="I7322">
        <v>530.625</v>
      </c>
      <c r="J7322" s="3">
        <f t="shared" si="114"/>
        <v>43747.41408578703</v>
      </c>
    </row>
    <row r="7323" spans="1:10" x14ac:dyDescent="0.25">
      <c r="A7323" s="1" t="s">
        <v>7322</v>
      </c>
      <c r="B7323">
        <v>406.25</v>
      </c>
      <c r="C7323">
        <v>20.478950000000001</v>
      </c>
      <c r="D7323">
        <v>99</v>
      </c>
      <c r="E7323">
        <v>0</v>
      </c>
      <c r="F7323">
        <v>0</v>
      </c>
      <c r="G7323">
        <v>14</v>
      </c>
      <c r="H7323" t="s">
        <v>14782</v>
      </c>
      <c r="I7323">
        <v>530.625</v>
      </c>
      <c r="J7323" s="3">
        <f t="shared" si="114"/>
        <v>43747.414176354163</v>
      </c>
    </row>
    <row r="7324" spans="1:10" x14ac:dyDescent="0.25">
      <c r="A7324" s="1" t="s">
        <v>7323</v>
      </c>
      <c r="B7324">
        <v>406.25</v>
      </c>
      <c r="C7324">
        <v>20.478950000000001</v>
      </c>
      <c r="D7324">
        <v>98</v>
      </c>
      <c r="E7324">
        <v>0</v>
      </c>
      <c r="F7324">
        <v>0</v>
      </c>
      <c r="G7324">
        <v>4</v>
      </c>
      <c r="H7324" t="s">
        <v>14783</v>
      </c>
      <c r="I7324">
        <v>530.625</v>
      </c>
      <c r="J7324" s="3">
        <f t="shared" si="114"/>
        <v>43747.414252812501</v>
      </c>
    </row>
    <row r="7325" spans="1:10" x14ac:dyDescent="0.25">
      <c r="A7325" s="1" t="s">
        <v>7324</v>
      </c>
      <c r="B7325">
        <v>406.25</v>
      </c>
      <c r="C7325">
        <v>20.478950000000001</v>
      </c>
      <c r="D7325">
        <v>99</v>
      </c>
      <c r="E7325">
        <v>0</v>
      </c>
      <c r="F7325">
        <v>0</v>
      </c>
      <c r="G7325">
        <v>6</v>
      </c>
      <c r="H7325" t="s">
        <v>14784</v>
      </c>
      <c r="I7325">
        <v>530.625</v>
      </c>
      <c r="J7325" s="3">
        <f t="shared" si="114"/>
        <v>43747.414336041664</v>
      </c>
    </row>
    <row r="7326" spans="1:10" x14ac:dyDescent="0.25">
      <c r="A7326" s="1" t="s">
        <v>7325</v>
      </c>
      <c r="B7326">
        <v>406.25</v>
      </c>
      <c r="C7326">
        <v>20.531590000000001</v>
      </c>
      <c r="D7326">
        <v>100</v>
      </c>
      <c r="E7326">
        <v>0</v>
      </c>
      <c r="F7326">
        <v>0</v>
      </c>
      <c r="G7326">
        <v>10</v>
      </c>
      <c r="H7326" t="s">
        <v>14785</v>
      </c>
      <c r="I7326">
        <v>530.8125</v>
      </c>
      <c r="J7326" s="3">
        <f t="shared" si="114"/>
        <v>43747.414419259258</v>
      </c>
    </row>
    <row r="7327" spans="1:10" x14ac:dyDescent="0.25">
      <c r="A7327" s="1" t="s">
        <v>7326</v>
      </c>
      <c r="B7327">
        <v>403.125</v>
      </c>
      <c r="C7327">
        <v>20.478950000000001</v>
      </c>
      <c r="D7327">
        <v>100</v>
      </c>
      <c r="E7327">
        <v>0</v>
      </c>
      <c r="F7327">
        <v>0</v>
      </c>
      <c r="G7327">
        <v>0</v>
      </c>
      <c r="H7327" t="s">
        <v>14786</v>
      </c>
      <c r="I7327">
        <v>529.875</v>
      </c>
      <c r="J7327" s="3">
        <f t="shared" si="114"/>
        <v>43747.414490879622</v>
      </c>
    </row>
    <row r="7328" spans="1:10" x14ac:dyDescent="0.25">
      <c r="A7328" s="1" t="s">
        <v>7327</v>
      </c>
      <c r="B7328">
        <v>403.125</v>
      </c>
      <c r="C7328">
        <v>20.478950000000001</v>
      </c>
      <c r="D7328">
        <v>99</v>
      </c>
      <c r="E7328">
        <v>0</v>
      </c>
      <c r="F7328">
        <v>0</v>
      </c>
      <c r="G7328">
        <v>3</v>
      </c>
      <c r="H7328" t="s">
        <v>14787</v>
      </c>
      <c r="I7328">
        <v>529.875</v>
      </c>
      <c r="J7328" s="3">
        <f t="shared" si="114"/>
        <v>43747.414574456016</v>
      </c>
    </row>
    <row r="7329" spans="1:10" x14ac:dyDescent="0.25">
      <c r="A7329" s="1" t="s">
        <v>7328</v>
      </c>
      <c r="B7329">
        <v>403.125</v>
      </c>
      <c r="C7329">
        <v>20.531590000000001</v>
      </c>
      <c r="D7329">
        <v>100</v>
      </c>
      <c r="E7329">
        <v>0</v>
      </c>
      <c r="F7329">
        <v>0</v>
      </c>
      <c r="G7329">
        <v>9</v>
      </c>
      <c r="H7329" t="s">
        <v>14788</v>
      </c>
      <c r="I7329">
        <v>529.875</v>
      </c>
      <c r="J7329" s="3">
        <f t="shared" si="114"/>
        <v>43747.414658020833</v>
      </c>
    </row>
    <row r="7330" spans="1:10" x14ac:dyDescent="0.25">
      <c r="A7330" s="1" t="s">
        <v>7329</v>
      </c>
      <c r="B7330">
        <v>406.25</v>
      </c>
      <c r="C7330">
        <v>20.478950000000001</v>
      </c>
      <c r="D7330">
        <v>101</v>
      </c>
      <c r="E7330">
        <v>0</v>
      </c>
      <c r="F7330">
        <v>0</v>
      </c>
      <c r="G7330">
        <v>9</v>
      </c>
      <c r="H7330" t="s">
        <v>14789</v>
      </c>
      <c r="I7330">
        <v>530.625</v>
      </c>
      <c r="J7330" s="3">
        <f t="shared" si="114"/>
        <v>43747.414753379628</v>
      </c>
    </row>
    <row r="7331" spans="1:10" x14ac:dyDescent="0.25">
      <c r="A7331" s="1" t="s">
        <v>7330</v>
      </c>
      <c r="B7331">
        <v>403.125</v>
      </c>
      <c r="C7331">
        <v>20.478950000000001</v>
      </c>
      <c r="D7331">
        <v>101</v>
      </c>
      <c r="E7331">
        <v>0</v>
      </c>
      <c r="F7331">
        <v>0</v>
      </c>
      <c r="G7331">
        <v>6</v>
      </c>
      <c r="H7331" t="s">
        <v>14790</v>
      </c>
      <c r="I7331">
        <v>529.875</v>
      </c>
      <c r="J7331" s="3">
        <f t="shared" si="114"/>
        <v>43747.414824907406</v>
      </c>
    </row>
    <row r="7332" spans="1:10" x14ac:dyDescent="0.25">
      <c r="A7332" s="1" t="s">
        <v>7331</v>
      </c>
      <c r="B7332">
        <v>403.125</v>
      </c>
      <c r="C7332">
        <v>20.478950000000001</v>
      </c>
      <c r="D7332">
        <v>99</v>
      </c>
      <c r="E7332">
        <v>0</v>
      </c>
      <c r="F7332">
        <v>0</v>
      </c>
      <c r="G7332">
        <v>5</v>
      </c>
      <c r="H7332" t="s">
        <v>14791</v>
      </c>
      <c r="I7332">
        <v>529.875</v>
      </c>
      <c r="J7332" s="3">
        <f t="shared" si="114"/>
        <v>43747.414908148145</v>
      </c>
    </row>
    <row r="7333" spans="1:10" x14ac:dyDescent="0.25">
      <c r="A7333" s="1" t="s">
        <v>7332</v>
      </c>
      <c r="B7333">
        <v>403.125</v>
      </c>
      <c r="C7333">
        <v>20.531590000000001</v>
      </c>
      <c r="D7333">
        <v>99</v>
      </c>
      <c r="E7333">
        <v>0</v>
      </c>
      <c r="F7333">
        <v>0</v>
      </c>
      <c r="G7333">
        <v>7</v>
      </c>
      <c r="H7333" t="s">
        <v>14792</v>
      </c>
      <c r="I7333">
        <v>529.875</v>
      </c>
      <c r="J7333" s="3">
        <f t="shared" si="114"/>
        <v>43747.414979895831</v>
      </c>
    </row>
    <row r="7334" spans="1:10" x14ac:dyDescent="0.25">
      <c r="A7334" s="1" t="s">
        <v>7333</v>
      </c>
      <c r="B7334">
        <v>403.125</v>
      </c>
      <c r="C7334">
        <v>20.478950000000001</v>
      </c>
      <c r="D7334">
        <v>99</v>
      </c>
      <c r="E7334">
        <v>0</v>
      </c>
      <c r="F7334">
        <v>0</v>
      </c>
      <c r="G7334">
        <v>9</v>
      </c>
      <c r="H7334" t="s">
        <v>14793</v>
      </c>
      <c r="I7334">
        <v>529.875</v>
      </c>
      <c r="J7334" s="3">
        <f t="shared" si="114"/>
        <v>43747.415063576387</v>
      </c>
    </row>
    <row r="7335" spans="1:10" x14ac:dyDescent="0.25">
      <c r="A7335" s="1" t="s">
        <v>7334</v>
      </c>
      <c r="B7335">
        <v>403.125</v>
      </c>
      <c r="C7335">
        <v>20.478950000000001</v>
      </c>
      <c r="D7335">
        <v>98</v>
      </c>
      <c r="E7335">
        <v>0</v>
      </c>
      <c r="F7335">
        <v>0</v>
      </c>
      <c r="G7335">
        <v>4</v>
      </c>
      <c r="H7335" t="s">
        <v>14794</v>
      </c>
      <c r="I7335">
        <v>529.875</v>
      </c>
      <c r="J7335" s="3">
        <f t="shared" si="114"/>
        <v>43747.415146898151</v>
      </c>
    </row>
    <row r="7336" spans="1:10" x14ac:dyDescent="0.25">
      <c r="A7336" s="1" t="s">
        <v>7335</v>
      </c>
      <c r="B7336">
        <v>403.125</v>
      </c>
      <c r="C7336">
        <v>20.478950000000001</v>
      </c>
      <c r="D7336">
        <v>98</v>
      </c>
      <c r="E7336">
        <v>0</v>
      </c>
      <c r="F7336">
        <v>0</v>
      </c>
      <c r="G7336">
        <v>0</v>
      </c>
      <c r="H7336" t="s">
        <v>14795</v>
      </c>
      <c r="I7336">
        <v>529.875</v>
      </c>
      <c r="J7336" s="3">
        <f t="shared" si="114"/>
        <v>43747.415230243052</v>
      </c>
    </row>
    <row r="7337" spans="1:10" x14ac:dyDescent="0.25">
      <c r="A7337" s="1" t="s">
        <v>7336</v>
      </c>
      <c r="B7337">
        <v>421.875</v>
      </c>
      <c r="C7337">
        <v>20.478950000000001</v>
      </c>
      <c r="D7337">
        <v>97</v>
      </c>
      <c r="E7337">
        <v>0</v>
      </c>
      <c r="F7337">
        <v>0</v>
      </c>
      <c r="G7337">
        <v>8</v>
      </c>
      <c r="H7337" t="s">
        <v>14796</v>
      </c>
      <c r="I7337">
        <v>535.6875</v>
      </c>
      <c r="J7337" s="3">
        <f t="shared" si="114"/>
        <v>43747.41531344907</v>
      </c>
    </row>
    <row r="7338" spans="1:10" x14ac:dyDescent="0.25">
      <c r="A7338" s="1" t="s">
        <v>7337</v>
      </c>
      <c r="B7338">
        <v>403.125</v>
      </c>
      <c r="C7338">
        <v>20.478950000000001</v>
      </c>
      <c r="D7338">
        <v>97</v>
      </c>
      <c r="E7338">
        <v>0</v>
      </c>
      <c r="F7338">
        <v>0</v>
      </c>
      <c r="G7338">
        <v>8</v>
      </c>
      <c r="H7338" t="s">
        <v>14797</v>
      </c>
      <c r="I7338">
        <v>529.875</v>
      </c>
      <c r="J7338" s="3">
        <f t="shared" si="114"/>
        <v>43747.415396921293</v>
      </c>
    </row>
    <row r="7339" spans="1:10" x14ac:dyDescent="0.25">
      <c r="A7339" s="1" t="s">
        <v>7338</v>
      </c>
      <c r="B7339">
        <v>403.125</v>
      </c>
      <c r="C7339">
        <v>20.531590000000001</v>
      </c>
      <c r="D7339">
        <v>97</v>
      </c>
      <c r="E7339">
        <v>0</v>
      </c>
      <c r="F7339">
        <v>0</v>
      </c>
      <c r="G7339">
        <v>7</v>
      </c>
      <c r="H7339" t="s">
        <v>14798</v>
      </c>
      <c r="I7339">
        <v>529.875</v>
      </c>
      <c r="J7339" s="3">
        <f t="shared" si="114"/>
        <v>43747.415468692132</v>
      </c>
    </row>
    <row r="7340" spans="1:10" x14ac:dyDescent="0.25">
      <c r="A7340" s="1" t="s">
        <v>7339</v>
      </c>
      <c r="B7340">
        <v>403.125</v>
      </c>
      <c r="C7340">
        <v>20.478950000000001</v>
      </c>
      <c r="D7340">
        <v>99</v>
      </c>
      <c r="E7340">
        <v>0</v>
      </c>
      <c r="F7340">
        <v>0</v>
      </c>
      <c r="G7340">
        <v>9</v>
      </c>
      <c r="H7340" t="s">
        <v>14799</v>
      </c>
      <c r="I7340">
        <v>529.875</v>
      </c>
      <c r="J7340" s="3">
        <f t="shared" si="114"/>
        <v>43747.415566134259</v>
      </c>
    </row>
    <row r="7341" spans="1:10" x14ac:dyDescent="0.25">
      <c r="A7341" s="1" t="s">
        <v>7340</v>
      </c>
      <c r="B7341">
        <v>406.25</v>
      </c>
      <c r="C7341">
        <v>20.478950000000001</v>
      </c>
      <c r="D7341">
        <v>99</v>
      </c>
      <c r="E7341">
        <v>0</v>
      </c>
      <c r="F7341">
        <v>0</v>
      </c>
      <c r="G7341">
        <v>9</v>
      </c>
      <c r="H7341" t="s">
        <v>14800</v>
      </c>
      <c r="I7341">
        <v>530.625</v>
      </c>
      <c r="J7341" s="3">
        <f t="shared" si="114"/>
        <v>43747.415647708331</v>
      </c>
    </row>
    <row r="7342" spans="1:10" x14ac:dyDescent="0.25">
      <c r="A7342" s="1" t="s">
        <v>7341</v>
      </c>
      <c r="B7342">
        <v>406.25</v>
      </c>
      <c r="C7342">
        <v>20.478950000000001</v>
      </c>
      <c r="D7342">
        <v>98</v>
      </c>
      <c r="E7342">
        <v>0</v>
      </c>
      <c r="F7342">
        <v>0</v>
      </c>
      <c r="G7342">
        <v>4</v>
      </c>
      <c r="H7342" t="s">
        <v>14801</v>
      </c>
      <c r="I7342">
        <v>530.625</v>
      </c>
      <c r="J7342" s="3">
        <f t="shared" si="114"/>
        <v>43747.415731168978</v>
      </c>
    </row>
    <row r="7343" spans="1:10" x14ac:dyDescent="0.25">
      <c r="A7343" s="1" t="s">
        <v>7342</v>
      </c>
      <c r="B7343">
        <v>406.25</v>
      </c>
      <c r="C7343">
        <v>20.478950000000001</v>
      </c>
      <c r="D7343">
        <v>97</v>
      </c>
      <c r="E7343">
        <v>0</v>
      </c>
      <c r="F7343">
        <v>0</v>
      </c>
      <c r="G7343">
        <v>8</v>
      </c>
      <c r="H7343" t="s">
        <v>14802</v>
      </c>
      <c r="I7343">
        <v>530.625</v>
      </c>
      <c r="J7343" s="3">
        <f t="shared" si="114"/>
        <v>43747.415812974534</v>
      </c>
    </row>
    <row r="7344" spans="1:10" x14ac:dyDescent="0.25">
      <c r="A7344" s="1" t="s">
        <v>7343</v>
      </c>
      <c r="B7344">
        <v>406.25</v>
      </c>
      <c r="C7344">
        <v>20.531590000000001</v>
      </c>
      <c r="D7344">
        <v>97</v>
      </c>
      <c r="E7344">
        <v>0</v>
      </c>
      <c r="F7344">
        <v>0</v>
      </c>
      <c r="G7344">
        <v>11</v>
      </c>
      <c r="H7344" t="s">
        <v>14803</v>
      </c>
      <c r="I7344">
        <v>530.625</v>
      </c>
      <c r="J7344" s="3">
        <f t="shared" si="114"/>
        <v>43747.415898067127</v>
      </c>
    </row>
    <row r="7345" spans="1:10" x14ac:dyDescent="0.25">
      <c r="A7345" s="1" t="s">
        <v>7344</v>
      </c>
      <c r="B7345">
        <v>406.25</v>
      </c>
      <c r="C7345">
        <v>20.478950000000001</v>
      </c>
      <c r="D7345">
        <v>97</v>
      </c>
      <c r="E7345">
        <v>0</v>
      </c>
      <c r="F7345">
        <v>0</v>
      </c>
      <c r="G7345">
        <v>13</v>
      </c>
      <c r="H7345" t="s">
        <v>14804</v>
      </c>
      <c r="I7345">
        <v>530.625</v>
      </c>
      <c r="J7345" s="3">
        <f t="shared" si="114"/>
        <v>43747.415981516206</v>
      </c>
    </row>
    <row r="7346" spans="1:10" x14ac:dyDescent="0.25">
      <c r="A7346" s="1" t="s">
        <v>7345</v>
      </c>
      <c r="B7346">
        <v>406.25</v>
      </c>
      <c r="C7346">
        <v>20.478950000000001</v>
      </c>
      <c r="D7346">
        <v>98</v>
      </c>
      <c r="E7346">
        <v>0</v>
      </c>
      <c r="F7346">
        <v>0</v>
      </c>
      <c r="G7346">
        <v>9</v>
      </c>
      <c r="H7346" t="s">
        <v>14805</v>
      </c>
      <c r="I7346">
        <v>530.625</v>
      </c>
      <c r="J7346" s="3">
        <f t="shared" si="114"/>
        <v>43747.416065069447</v>
      </c>
    </row>
    <row r="7347" spans="1:10" x14ac:dyDescent="0.25">
      <c r="A7347" s="1" t="s">
        <v>7346</v>
      </c>
      <c r="B7347">
        <v>406.25</v>
      </c>
      <c r="C7347">
        <v>20.531590000000001</v>
      </c>
      <c r="D7347">
        <v>102</v>
      </c>
      <c r="E7347">
        <v>0</v>
      </c>
      <c r="F7347">
        <v>0</v>
      </c>
      <c r="G7347">
        <v>12</v>
      </c>
      <c r="H7347" t="s">
        <v>14806</v>
      </c>
      <c r="I7347">
        <v>530.625</v>
      </c>
      <c r="J7347" s="3">
        <f t="shared" si="114"/>
        <v>43747.416148518518</v>
      </c>
    </row>
    <row r="7348" spans="1:10" x14ac:dyDescent="0.25">
      <c r="A7348" s="1" t="s">
        <v>7347</v>
      </c>
      <c r="B7348">
        <v>403.125</v>
      </c>
      <c r="C7348">
        <v>20.478950000000001</v>
      </c>
      <c r="D7348">
        <v>100</v>
      </c>
      <c r="E7348">
        <v>0</v>
      </c>
      <c r="F7348">
        <v>0</v>
      </c>
      <c r="G7348">
        <v>9</v>
      </c>
      <c r="H7348" t="s">
        <v>14807</v>
      </c>
      <c r="I7348">
        <v>529.875</v>
      </c>
      <c r="J7348" s="3">
        <f t="shared" si="114"/>
        <v>43747.416220069441</v>
      </c>
    </row>
    <row r="7349" spans="1:10" x14ac:dyDescent="0.25">
      <c r="A7349" s="1" t="s">
        <v>7348</v>
      </c>
      <c r="B7349">
        <v>421.875</v>
      </c>
      <c r="C7349">
        <v>20.478950000000001</v>
      </c>
      <c r="D7349">
        <v>100</v>
      </c>
      <c r="E7349">
        <v>0</v>
      </c>
      <c r="F7349">
        <v>0</v>
      </c>
      <c r="G7349">
        <v>6</v>
      </c>
      <c r="H7349" t="s">
        <v>14808</v>
      </c>
      <c r="I7349">
        <v>535.6875</v>
      </c>
      <c r="J7349" s="3">
        <f t="shared" si="114"/>
        <v>43747.416291597219</v>
      </c>
    </row>
    <row r="7350" spans="1:10" x14ac:dyDescent="0.25">
      <c r="A7350" s="1" t="s">
        <v>7349</v>
      </c>
      <c r="B7350">
        <v>406.25</v>
      </c>
      <c r="C7350">
        <v>20.478950000000001</v>
      </c>
      <c r="D7350">
        <v>100</v>
      </c>
      <c r="E7350">
        <v>0</v>
      </c>
      <c r="F7350">
        <v>0</v>
      </c>
      <c r="G7350">
        <v>3</v>
      </c>
      <c r="H7350" t="s">
        <v>14809</v>
      </c>
      <c r="I7350">
        <v>530.625</v>
      </c>
      <c r="J7350" s="3">
        <f t="shared" si="114"/>
        <v>43747.416374699074</v>
      </c>
    </row>
    <row r="7351" spans="1:10" x14ac:dyDescent="0.25">
      <c r="A7351" s="1" t="s">
        <v>7350</v>
      </c>
      <c r="B7351">
        <v>406.25</v>
      </c>
      <c r="C7351">
        <v>20.478950000000001</v>
      </c>
      <c r="D7351">
        <v>100</v>
      </c>
      <c r="E7351">
        <v>0</v>
      </c>
      <c r="F7351">
        <v>0</v>
      </c>
      <c r="G7351">
        <v>1</v>
      </c>
      <c r="H7351" t="s">
        <v>14810</v>
      </c>
      <c r="I7351">
        <v>530.625</v>
      </c>
      <c r="J7351" s="3">
        <f t="shared" si="114"/>
        <v>43747.416446446754</v>
      </c>
    </row>
    <row r="7352" spans="1:10" x14ac:dyDescent="0.25">
      <c r="A7352" s="1" t="s">
        <v>7351</v>
      </c>
      <c r="B7352">
        <v>409.375</v>
      </c>
      <c r="C7352">
        <v>20.478950000000001</v>
      </c>
      <c r="D7352">
        <v>100</v>
      </c>
      <c r="E7352">
        <v>0</v>
      </c>
      <c r="F7352">
        <v>0</v>
      </c>
      <c r="G7352">
        <v>1</v>
      </c>
      <c r="H7352" t="s">
        <v>14811</v>
      </c>
      <c r="I7352">
        <v>531.5625</v>
      </c>
      <c r="J7352" s="3">
        <f t="shared" si="114"/>
        <v>43747.416530034716</v>
      </c>
    </row>
    <row r="7353" spans="1:10" x14ac:dyDescent="0.25">
      <c r="A7353" s="1" t="s">
        <v>7352</v>
      </c>
      <c r="B7353">
        <v>406.25</v>
      </c>
      <c r="C7353">
        <v>20.478950000000001</v>
      </c>
      <c r="D7353">
        <v>101</v>
      </c>
      <c r="E7353">
        <v>0</v>
      </c>
      <c r="F7353">
        <v>0</v>
      </c>
      <c r="G7353">
        <v>2</v>
      </c>
      <c r="H7353" t="s">
        <v>14812</v>
      </c>
      <c r="I7353">
        <v>530.625</v>
      </c>
      <c r="J7353" s="3">
        <f t="shared" si="114"/>
        <v>43747.416613564812</v>
      </c>
    </row>
    <row r="7354" spans="1:10" x14ac:dyDescent="0.25">
      <c r="A7354" s="1" t="s">
        <v>7353</v>
      </c>
      <c r="B7354">
        <v>406.25</v>
      </c>
      <c r="C7354">
        <v>20.478950000000001</v>
      </c>
      <c r="D7354">
        <v>99</v>
      </c>
      <c r="E7354">
        <v>0</v>
      </c>
      <c r="F7354">
        <v>0</v>
      </c>
      <c r="G7354">
        <v>0</v>
      </c>
      <c r="H7354" t="s">
        <v>14813</v>
      </c>
      <c r="I7354">
        <v>530.625</v>
      </c>
      <c r="J7354" s="3">
        <f t="shared" si="114"/>
        <v>43747.416696979162</v>
      </c>
    </row>
    <row r="7355" spans="1:10" x14ac:dyDescent="0.25">
      <c r="A7355" s="1" t="s">
        <v>7354</v>
      </c>
      <c r="B7355">
        <v>409.375</v>
      </c>
      <c r="C7355">
        <v>20.478950000000001</v>
      </c>
      <c r="D7355">
        <v>97</v>
      </c>
      <c r="E7355">
        <v>0</v>
      </c>
      <c r="F7355">
        <v>0</v>
      </c>
      <c r="G7355">
        <v>1</v>
      </c>
      <c r="H7355" t="s">
        <v>14814</v>
      </c>
      <c r="I7355">
        <v>531.5625</v>
      </c>
      <c r="J7355" s="3">
        <f t="shared" si="114"/>
        <v>43747.416780821753</v>
      </c>
    </row>
    <row r="7356" spans="1:10" x14ac:dyDescent="0.25">
      <c r="A7356" s="1" t="s">
        <v>7355</v>
      </c>
      <c r="B7356">
        <v>409.375</v>
      </c>
      <c r="C7356">
        <v>20.531590000000001</v>
      </c>
      <c r="D7356">
        <v>96</v>
      </c>
      <c r="E7356">
        <v>0</v>
      </c>
      <c r="F7356">
        <v>0</v>
      </c>
      <c r="G7356">
        <v>0</v>
      </c>
      <c r="H7356" t="s">
        <v>14815</v>
      </c>
      <c r="I7356">
        <v>531.375</v>
      </c>
      <c r="J7356" s="3">
        <f t="shared" si="114"/>
        <v>43747.416863564817</v>
      </c>
    </row>
    <row r="7357" spans="1:10" x14ac:dyDescent="0.25">
      <c r="A7357" s="1" t="s">
        <v>7356</v>
      </c>
      <c r="B7357">
        <v>406.25</v>
      </c>
      <c r="C7357">
        <v>20.478950000000001</v>
      </c>
      <c r="D7357">
        <v>96</v>
      </c>
      <c r="E7357">
        <v>0</v>
      </c>
      <c r="F7357">
        <v>0</v>
      </c>
      <c r="G7357">
        <v>11</v>
      </c>
      <c r="H7357" t="s">
        <v>14816</v>
      </c>
      <c r="I7357">
        <v>530.8125</v>
      </c>
      <c r="J7357" s="3">
        <f t="shared" si="114"/>
        <v>43747.416934999994</v>
      </c>
    </row>
    <row r="7358" spans="1:10" x14ac:dyDescent="0.25">
      <c r="A7358" s="1" t="s">
        <v>7357</v>
      </c>
      <c r="B7358">
        <v>409.375</v>
      </c>
      <c r="C7358">
        <v>20.478950000000001</v>
      </c>
      <c r="D7358">
        <v>96</v>
      </c>
      <c r="E7358">
        <v>0</v>
      </c>
      <c r="F7358">
        <v>0</v>
      </c>
      <c r="G7358">
        <v>10</v>
      </c>
      <c r="H7358" t="s">
        <v>14817</v>
      </c>
      <c r="I7358">
        <v>531.5625</v>
      </c>
      <c r="J7358" s="3">
        <f t="shared" si="114"/>
        <v>43747.417006967589</v>
      </c>
    </row>
    <row r="7359" spans="1:10" x14ac:dyDescent="0.25">
      <c r="A7359" s="1" t="s">
        <v>7358</v>
      </c>
      <c r="B7359">
        <v>409.375</v>
      </c>
      <c r="C7359">
        <v>20.478950000000001</v>
      </c>
      <c r="D7359">
        <v>95</v>
      </c>
      <c r="E7359">
        <v>0</v>
      </c>
      <c r="F7359">
        <v>0</v>
      </c>
      <c r="G7359">
        <v>3</v>
      </c>
      <c r="H7359" t="s">
        <v>14818</v>
      </c>
      <c r="I7359">
        <v>531.375</v>
      </c>
      <c r="J7359" s="3">
        <f t="shared" si="114"/>
        <v>43747.417090532406</v>
      </c>
    </row>
    <row r="7360" spans="1:10" x14ac:dyDescent="0.25">
      <c r="A7360" s="1" t="s">
        <v>7359</v>
      </c>
      <c r="B7360">
        <v>409.375</v>
      </c>
      <c r="C7360">
        <v>20.478950000000001</v>
      </c>
      <c r="D7360">
        <v>95</v>
      </c>
      <c r="E7360">
        <v>0</v>
      </c>
      <c r="F7360">
        <v>0</v>
      </c>
      <c r="G7360">
        <v>16</v>
      </c>
      <c r="H7360" t="s">
        <v>14819</v>
      </c>
      <c r="I7360">
        <v>531.5625</v>
      </c>
      <c r="J7360" s="3">
        <f t="shared" si="114"/>
        <v>43747.417162071761</v>
      </c>
    </row>
    <row r="7361" spans="1:10" x14ac:dyDescent="0.25">
      <c r="A7361" s="1" t="s">
        <v>7360</v>
      </c>
      <c r="B7361">
        <v>412.5</v>
      </c>
      <c r="C7361">
        <v>20.478950000000001</v>
      </c>
      <c r="D7361">
        <v>95</v>
      </c>
      <c r="E7361">
        <v>0</v>
      </c>
      <c r="F7361">
        <v>0</v>
      </c>
      <c r="G7361">
        <v>3</v>
      </c>
      <c r="H7361" t="s">
        <v>14820</v>
      </c>
      <c r="I7361">
        <v>532.3125</v>
      </c>
      <c r="J7361" s="3">
        <f t="shared" si="114"/>
        <v>43747.417245162032</v>
      </c>
    </row>
    <row r="7362" spans="1:10" x14ac:dyDescent="0.25">
      <c r="A7362" s="1" t="s">
        <v>7361</v>
      </c>
      <c r="B7362">
        <v>412.5</v>
      </c>
      <c r="C7362">
        <v>20.478950000000001</v>
      </c>
      <c r="D7362">
        <v>95</v>
      </c>
      <c r="E7362">
        <v>0</v>
      </c>
      <c r="F7362">
        <v>0</v>
      </c>
      <c r="G7362">
        <v>11</v>
      </c>
      <c r="H7362" t="s">
        <v>14821</v>
      </c>
      <c r="I7362">
        <v>532.3125</v>
      </c>
      <c r="J7362" s="3">
        <f t="shared" si="114"/>
        <v>43747.417316817126</v>
      </c>
    </row>
    <row r="7363" spans="1:10" x14ac:dyDescent="0.25">
      <c r="A7363" s="1" t="s">
        <v>7362</v>
      </c>
      <c r="B7363">
        <v>412.5</v>
      </c>
      <c r="C7363">
        <v>20.478950000000001</v>
      </c>
      <c r="D7363">
        <v>96</v>
      </c>
      <c r="E7363">
        <v>0</v>
      </c>
      <c r="F7363">
        <v>0</v>
      </c>
      <c r="G7363">
        <v>7</v>
      </c>
      <c r="H7363" t="s">
        <v>14822</v>
      </c>
      <c r="I7363">
        <v>532.3125</v>
      </c>
      <c r="J7363" s="3">
        <f t="shared" ref="J7363:J7426" si="115">(H7363/86400000)+25569+(7/24)</f>
        <v>43747.41741253472</v>
      </c>
    </row>
    <row r="7364" spans="1:10" x14ac:dyDescent="0.25">
      <c r="A7364" s="1" t="s">
        <v>7363</v>
      </c>
      <c r="B7364">
        <v>409.375</v>
      </c>
      <c r="C7364">
        <v>20.478950000000001</v>
      </c>
      <c r="D7364">
        <v>96</v>
      </c>
      <c r="E7364">
        <v>0</v>
      </c>
      <c r="F7364">
        <v>0</v>
      </c>
      <c r="G7364">
        <v>10</v>
      </c>
      <c r="H7364" t="s">
        <v>14823</v>
      </c>
      <c r="I7364">
        <v>531.375</v>
      </c>
      <c r="J7364" s="3">
        <f t="shared" si="115"/>
        <v>43747.417483946752</v>
      </c>
    </row>
    <row r="7365" spans="1:10" x14ac:dyDescent="0.25">
      <c r="A7365" s="1" t="s">
        <v>7364</v>
      </c>
      <c r="B7365">
        <v>406.25</v>
      </c>
      <c r="C7365">
        <v>20.478950000000001</v>
      </c>
      <c r="D7365">
        <v>95</v>
      </c>
      <c r="E7365">
        <v>0</v>
      </c>
      <c r="F7365">
        <v>0</v>
      </c>
      <c r="G7365">
        <v>0</v>
      </c>
      <c r="H7365" t="s">
        <v>14824</v>
      </c>
      <c r="I7365">
        <v>530.8125</v>
      </c>
      <c r="J7365" s="3">
        <f t="shared" si="115"/>
        <v>43747.417567268516</v>
      </c>
    </row>
    <row r="7366" spans="1:10" x14ac:dyDescent="0.25">
      <c r="A7366" s="1" t="s">
        <v>7365</v>
      </c>
      <c r="B7366">
        <v>406.25</v>
      </c>
      <c r="C7366">
        <v>20.531590000000001</v>
      </c>
      <c r="D7366">
        <v>95</v>
      </c>
      <c r="E7366">
        <v>0</v>
      </c>
      <c r="F7366">
        <v>0</v>
      </c>
      <c r="G7366">
        <v>5</v>
      </c>
      <c r="H7366" t="s">
        <v>14825</v>
      </c>
      <c r="I7366">
        <v>530.8125</v>
      </c>
      <c r="J7366" s="3">
        <f t="shared" si="115"/>
        <v>43747.417650833326</v>
      </c>
    </row>
    <row r="7367" spans="1:10" x14ac:dyDescent="0.25">
      <c r="A7367" s="1" t="s">
        <v>7366</v>
      </c>
      <c r="B7367">
        <v>406.25</v>
      </c>
      <c r="C7367">
        <v>20.478950000000001</v>
      </c>
      <c r="D7367">
        <v>95</v>
      </c>
      <c r="E7367">
        <v>0</v>
      </c>
      <c r="F7367">
        <v>0</v>
      </c>
      <c r="G7367">
        <v>1</v>
      </c>
      <c r="H7367" t="s">
        <v>14826</v>
      </c>
      <c r="I7367">
        <v>530.8125</v>
      </c>
      <c r="J7367" s="3">
        <f t="shared" si="115"/>
        <v>43747.41772237268</v>
      </c>
    </row>
    <row r="7368" spans="1:10" x14ac:dyDescent="0.25">
      <c r="A7368" s="1" t="s">
        <v>7367</v>
      </c>
      <c r="B7368">
        <v>406.25</v>
      </c>
      <c r="C7368">
        <v>20.478950000000001</v>
      </c>
      <c r="D7368">
        <v>96</v>
      </c>
      <c r="E7368">
        <v>0</v>
      </c>
      <c r="F7368">
        <v>0</v>
      </c>
      <c r="G7368">
        <v>9</v>
      </c>
      <c r="H7368" t="s">
        <v>14827</v>
      </c>
      <c r="I7368">
        <v>530.625</v>
      </c>
      <c r="J7368" s="3">
        <f t="shared" si="115"/>
        <v>43747.417805937497</v>
      </c>
    </row>
    <row r="7369" spans="1:10" x14ac:dyDescent="0.25">
      <c r="A7369" s="1" t="s">
        <v>7368</v>
      </c>
      <c r="B7369">
        <v>406.25</v>
      </c>
      <c r="C7369">
        <v>20.478950000000001</v>
      </c>
      <c r="D7369">
        <v>96</v>
      </c>
      <c r="E7369">
        <v>0</v>
      </c>
      <c r="F7369">
        <v>0</v>
      </c>
      <c r="G7369">
        <v>10</v>
      </c>
      <c r="H7369" t="s">
        <v>14828</v>
      </c>
      <c r="I7369">
        <v>530.625</v>
      </c>
      <c r="J7369" s="3">
        <f t="shared" si="115"/>
        <v>43747.417889490738</v>
      </c>
    </row>
    <row r="7370" spans="1:10" x14ac:dyDescent="0.25">
      <c r="A7370" s="1" t="s">
        <v>7369</v>
      </c>
      <c r="B7370">
        <v>409.375</v>
      </c>
      <c r="C7370">
        <v>20.478950000000001</v>
      </c>
      <c r="D7370">
        <v>96</v>
      </c>
      <c r="E7370">
        <v>0</v>
      </c>
      <c r="F7370">
        <v>0</v>
      </c>
      <c r="G7370">
        <v>9</v>
      </c>
      <c r="H7370" t="s">
        <v>14829</v>
      </c>
      <c r="I7370">
        <v>531.5625</v>
      </c>
      <c r="J7370" s="3">
        <f t="shared" si="115"/>
        <v>43747.417972847215</v>
      </c>
    </row>
    <row r="7371" spans="1:10" x14ac:dyDescent="0.25">
      <c r="A7371" s="1" t="s">
        <v>7370</v>
      </c>
      <c r="B7371">
        <v>409.375</v>
      </c>
      <c r="C7371">
        <v>20.478950000000001</v>
      </c>
      <c r="D7371">
        <v>99</v>
      </c>
      <c r="E7371">
        <v>0</v>
      </c>
      <c r="F7371">
        <v>0</v>
      </c>
      <c r="G7371">
        <v>13</v>
      </c>
      <c r="H7371" t="s">
        <v>14830</v>
      </c>
      <c r="I7371">
        <v>531.5625</v>
      </c>
      <c r="J7371" s="3">
        <f t="shared" si="115"/>
        <v>43747.418056168979</v>
      </c>
    </row>
    <row r="7372" spans="1:10" x14ac:dyDescent="0.25">
      <c r="A7372" s="1" t="s">
        <v>7371</v>
      </c>
      <c r="B7372">
        <v>409.375</v>
      </c>
      <c r="C7372">
        <v>20.478950000000001</v>
      </c>
      <c r="D7372">
        <v>98</v>
      </c>
      <c r="E7372">
        <v>0</v>
      </c>
      <c r="F7372">
        <v>0</v>
      </c>
      <c r="G7372">
        <v>5</v>
      </c>
      <c r="H7372" t="s">
        <v>14831</v>
      </c>
      <c r="I7372">
        <v>531.375</v>
      </c>
      <c r="J7372" s="3">
        <f t="shared" si="115"/>
        <v>43747.41813972222</v>
      </c>
    </row>
    <row r="7373" spans="1:10" x14ac:dyDescent="0.25">
      <c r="A7373" s="1" t="s">
        <v>7372</v>
      </c>
      <c r="B7373">
        <v>428.125</v>
      </c>
      <c r="C7373">
        <v>20.531590000000001</v>
      </c>
      <c r="D7373">
        <v>99</v>
      </c>
      <c r="E7373">
        <v>0</v>
      </c>
      <c r="F7373">
        <v>0</v>
      </c>
      <c r="G7373">
        <v>3</v>
      </c>
      <c r="H7373" t="s">
        <v>14832</v>
      </c>
      <c r="I7373">
        <v>537</v>
      </c>
      <c r="J7373" s="3">
        <f t="shared" si="115"/>
        <v>43747.418222824075</v>
      </c>
    </row>
    <row r="7374" spans="1:10" x14ac:dyDescent="0.25">
      <c r="A7374" s="1" t="s">
        <v>7373</v>
      </c>
      <c r="B7374">
        <v>409.375</v>
      </c>
      <c r="C7374">
        <v>20.478950000000001</v>
      </c>
      <c r="D7374">
        <v>99</v>
      </c>
      <c r="E7374">
        <v>0</v>
      </c>
      <c r="F7374">
        <v>0</v>
      </c>
      <c r="G7374">
        <v>9</v>
      </c>
      <c r="H7374" t="s">
        <v>14833</v>
      </c>
      <c r="I7374">
        <v>531.5625</v>
      </c>
      <c r="J7374" s="3">
        <f t="shared" si="115"/>
        <v>43747.418294247684</v>
      </c>
    </row>
    <row r="7375" spans="1:10" x14ac:dyDescent="0.25">
      <c r="A7375" s="1" t="s">
        <v>7374</v>
      </c>
      <c r="B7375">
        <v>409.375</v>
      </c>
      <c r="C7375">
        <v>20.478950000000001</v>
      </c>
      <c r="D7375">
        <v>95</v>
      </c>
      <c r="E7375">
        <v>0</v>
      </c>
      <c r="F7375">
        <v>0</v>
      </c>
      <c r="G7375">
        <v>7</v>
      </c>
      <c r="H7375" t="s">
        <v>14834</v>
      </c>
      <c r="I7375">
        <v>531.5625</v>
      </c>
      <c r="J7375" s="3">
        <f t="shared" si="115"/>
        <v>43747.418366354163</v>
      </c>
    </row>
    <row r="7376" spans="1:10" x14ac:dyDescent="0.25">
      <c r="A7376" s="1" t="s">
        <v>7375</v>
      </c>
      <c r="B7376">
        <v>409.375</v>
      </c>
      <c r="C7376">
        <v>20.478950000000001</v>
      </c>
      <c r="D7376">
        <v>97</v>
      </c>
      <c r="E7376">
        <v>0</v>
      </c>
      <c r="F7376">
        <v>0</v>
      </c>
      <c r="G7376">
        <v>8</v>
      </c>
      <c r="H7376" t="s">
        <v>14835</v>
      </c>
      <c r="I7376">
        <v>531.5625</v>
      </c>
      <c r="J7376" s="3">
        <f t="shared" si="115"/>
        <v>43747.418449675919</v>
      </c>
    </row>
    <row r="7377" spans="1:10" x14ac:dyDescent="0.25">
      <c r="A7377" s="1" t="s">
        <v>7376</v>
      </c>
      <c r="B7377">
        <v>409.375</v>
      </c>
      <c r="C7377">
        <v>20.478950000000001</v>
      </c>
      <c r="D7377">
        <v>97</v>
      </c>
      <c r="E7377">
        <v>0</v>
      </c>
      <c r="F7377">
        <v>0</v>
      </c>
      <c r="G7377">
        <v>6</v>
      </c>
      <c r="H7377" t="s">
        <v>14836</v>
      </c>
      <c r="I7377">
        <v>531.375</v>
      </c>
      <c r="J7377" s="3">
        <f t="shared" si="115"/>
        <v>43747.418521307867</v>
      </c>
    </row>
    <row r="7378" spans="1:10" x14ac:dyDescent="0.25">
      <c r="A7378" s="1" t="s">
        <v>7377</v>
      </c>
      <c r="B7378">
        <v>409.375</v>
      </c>
      <c r="C7378">
        <v>20.478950000000001</v>
      </c>
      <c r="D7378">
        <v>97</v>
      </c>
      <c r="E7378">
        <v>0</v>
      </c>
      <c r="F7378">
        <v>0</v>
      </c>
      <c r="G7378">
        <v>0</v>
      </c>
      <c r="H7378" t="s">
        <v>14837</v>
      </c>
      <c r="I7378">
        <v>531.375</v>
      </c>
      <c r="J7378" s="3">
        <f t="shared" si="115"/>
        <v>43747.41859285879</v>
      </c>
    </row>
    <row r="7379" spans="1:10" x14ac:dyDescent="0.25">
      <c r="A7379" s="1" t="s">
        <v>7378</v>
      </c>
      <c r="B7379">
        <v>409.375</v>
      </c>
      <c r="C7379">
        <v>20.478950000000001</v>
      </c>
      <c r="D7379">
        <v>97</v>
      </c>
      <c r="E7379">
        <v>0</v>
      </c>
      <c r="F7379">
        <v>0</v>
      </c>
      <c r="G7379">
        <v>12</v>
      </c>
      <c r="H7379" t="s">
        <v>14838</v>
      </c>
      <c r="I7379">
        <v>531.375</v>
      </c>
      <c r="J7379" s="3">
        <f t="shared" si="115"/>
        <v>43747.418676296293</v>
      </c>
    </row>
    <row r="7380" spans="1:10" x14ac:dyDescent="0.25">
      <c r="A7380" s="1" t="s">
        <v>7379</v>
      </c>
      <c r="B7380">
        <v>406.25</v>
      </c>
      <c r="C7380">
        <v>20.478950000000001</v>
      </c>
      <c r="D7380">
        <v>96</v>
      </c>
      <c r="E7380">
        <v>0</v>
      </c>
      <c r="F7380">
        <v>0</v>
      </c>
      <c r="G7380">
        <v>9</v>
      </c>
      <c r="H7380" t="s">
        <v>14839</v>
      </c>
      <c r="I7380">
        <v>530.625</v>
      </c>
      <c r="J7380" s="3">
        <f t="shared" si="115"/>
        <v>43747.418759872678</v>
      </c>
    </row>
    <row r="7381" spans="1:10" x14ac:dyDescent="0.25">
      <c r="A7381" s="1" t="s">
        <v>7380</v>
      </c>
      <c r="B7381">
        <v>406.25</v>
      </c>
      <c r="C7381">
        <v>20.478950000000001</v>
      </c>
      <c r="D7381">
        <v>96</v>
      </c>
      <c r="E7381">
        <v>0</v>
      </c>
      <c r="F7381">
        <v>0</v>
      </c>
      <c r="G7381">
        <v>9</v>
      </c>
      <c r="H7381" t="s">
        <v>14840</v>
      </c>
      <c r="I7381">
        <v>530.625</v>
      </c>
      <c r="J7381" s="3">
        <f t="shared" si="115"/>
        <v>43747.418843194442</v>
      </c>
    </row>
    <row r="7382" spans="1:10" x14ac:dyDescent="0.25">
      <c r="A7382" s="1" t="s">
        <v>7381</v>
      </c>
      <c r="B7382">
        <v>409.375</v>
      </c>
      <c r="C7382">
        <v>20.478950000000001</v>
      </c>
      <c r="D7382">
        <v>97</v>
      </c>
      <c r="E7382">
        <v>0</v>
      </c>
      <c r="F7382">
        <v>0</v>
      </c>
      <c r="G7382">
        <v>11</v>
      </c>
      <c r="H7382" t="s">
        <v>14841</v>
      </c>
      <c r="I7382">
        <v>531.375</v>
      </c>
      <c r="J7382" s="3">
        <f t="shared" si="115"/>
        <v>43747.418926516206</v>
      </c>
    </row>
    <row r="7383" spans="1:10" x14ac:dyDescent="0.25">
      <c r="A7383" s="1" t="s">
        <v>7382</v>
      </c>
      <c r="B7383">
        <v>409.375</v>
      </c>
      <c r="C7383">
        <v>20.478950000000001</v>
      </c>
      <c r="D7383">
        <v>100</v>
      </c>
      <c r="E7383">
        <v>0</v>
      </c>
      <c r="F7383">
        <v>0</v>
      </c>
      <c r="G7383">
        <v>4</v>
      </c>
      <c r="H7383" t="s">
        <v>14842</v>
      </c>
      <c r="I7383">
        <v>531.5625</v>
      </c>
      <c r="J7383" s="3">
        <f t="shared" si="115"/>
        <v>43747.419010092592</v>
      </c>
    </row>
    <row r="7384" spans="1:10" x14ac:dyDescent="0.25">
      <c r="A7384" s="1" t="s">
        <v>7383</v>
      </c>
      <c r="B7384">
        <v>425</v>
      </c>
      <c r="C7384">
        <v>20.478950000000001</v>
      </c>
      <c r="D7384">
        <v>100</v>
      </c>
      <c r="E7384">
        <v>0</v>
      </c>
      <c r="F7384">
        <v>0</v>
      </c>
      <c r="G7384">
        <v>5</v>
      </c>
      <c r="H7384" t="s">
        <v>14843</v>
      </c>
      <c r="I7384">
        <v>536.25</v>
      </c>
      <c r="J7384" s="3">
        <f t="shared" si="115"/>
        <v>43747.419093194439</v>
      </c>
    </row>
    <row r="7385" spans="1:10" x14ac:dyDescent="0.25">
      <c r="A7385" s="1" t="s">
        <v>7384</v>
      </c>
      <c r="B7385">
        <v>406.25</v>
      </c>
      <c r="C7385">
        <v>20.478950000000001</v>
      </c>
      <c r="D7385">
        <v>100</v>
      </c>
      <c r="E7385">
        <v>0</v>
      </c>
      <c r="F7385">
        <v>0</v>
      </c>
      <c r="G7385">
        <v>6</v>
      </c>
      <c r="H7385" t="s">
        <v>14844</v>
      </c>
      <c r="I7385">
        <v>530.8125</v>
      </c>
      <c r="J7385" s="3">
        <f t="shared" si="115"/>
        <v>43747.419164965271</v>
      </c>
    </row>
    <row r="7386" spans="1:10" x14ac:dyDescent="0.25">
      <c r="A7386" s="1" t="s">
        <v>7385</v>
      </c>
      <c r="B7386">
        <v>406.25</v>
      </c>
      <c r="C7386">
        <v>20.478950000000001</v>
      </c>
      <c r="D7386">
        <v>98</v>
      </c>
      <c r="E7386">
        <v>0</v>
      </c>
      <c r="F7386">
        <v>0</v>
      </c>
      <c r="G7386">
        <v>3</v>
      </c>
      <c r="H7386" t="s">
        <v>14845</v>
      </c>
      <c r="I7386">
        <v>530.625</v>
      </c>
      <c r="J7386" s="3">
        <f t="shared" si="115"/>
        <v>43747.419248761573</v>
      </c>
    </row>
    <row r="7387" spans="1:10" x14ac:dyDescent="0.25">
      <c r="A7387" s="1" t="s">
        <v>7386</v>
      </c>
      <c r="B7387">
        <v>406.25</v>
      </c>
      <c r="C7387">
        <v>20.478950000000001</v>
      </c>
      <c r="D7387">
        <v>95</v>
      </c>
      <c r="E7387">
        <v>0</v>
      </c>
      <c r="F7387">
        <v>0</v>
      </c>
      <c r="G7387">
        <v>6</v>
      </c>
      <c r="H7387" t="s">
        <v>14846</v>
      </c>
      <c r="I7387">
        <v>530.625</v>
      </c>
      <c r="J7387" s="3">
        <f t="shared" si="115"/>
        <v>43747.419332083329</v>
      </c>
    </row>
    <row r="7388" spans="1:10" x14ac:dyDescent="0.25">
      <c r="A7388" s="1" t="s">
        <v>7387</v>
      </c>
      <c r="B7388">
        <v>406.25</v>
      </c>
      <c r="C7388">
        <v>20.478950000000001</v>
      </c>
      <c r="D7388">
        <v>95</v>
      </c>
      <c r="E7388">
        <v>0</v>
      </c>
      <c r="F7388">
        <v>0</v>
      </c>
      <c r="G7388">
        <v>5</v>
      </c>
      <c r="H7388" t="s">
        <v>14847</v>
      </c>
      <c r="I7388">
        <v>530.8125</v>
      </c>
      <c r="J7388" s="3">
        <f t="shared" si="115"/>
        <v>43747.419415405086</v>
      </c>
    </row>
    <row r="7389" spans="1:10" x14ac:dyDescent="0.25">
      <c r="A7389" s="1" t="s">
        <v>7388</v>
      </c>
      <c r="B7389">
        <v>446.875</v>
      </c>
      <c r="C7389">
        <v>20.478950000000001</v>
      </c>
      <c r="D7389">
        <v>97</v>
      </c>
      <c r="E7389">
        <v>0</v>
      </c>
      <c r="F7389">
        <v>0</v>
      </c>
      <c r="G7389">
        <v>8</v>
      </c>
      <c r="H7389" t="s">
        <v>14848</v>
      </c>
      <c r="I7389">
        <v>543.9375</v>
      </c>
      <c r="J7389" s="3">
        <f t="shared" si="115"/>
        <v>43747.419498981479</v>
      </c>
    </row>
    <row r="7390" spans="1:10" x14ac:dyDescent="0.25">
      <c r="A7390" s="1" t="s">
        <v>7389</v>
      </c>
      <c r="B7390">
        <v>406.25</v>
      </c>
      <c r="C7390">
        <v>20.478950000000001</v>
      </c>
      <c r="D7390">
        <v>99</v>
      </c>
      <c r="E7390">
        <v>0</v>
      </c>
      <c r="F7390">
        <v>0</v>
      </c>
      <c r="G7390">
        <v>8</v>
      </c>
      <c r="H7390" t="s">
        <v>14849</v>
      </c>
      <c r="I7390">
        <v>530.625</v>
      </c>
      <c r="J7390" s="3">
        <f t="shared" si="115"/>
        <v>43747.419582199072</v>
      </c>
    </row>
    <row r="7391" spans="1:10" x14ac:dyDescent="0.25">
      <c r="A7391" s="1" t="s">
        <v>7390</v>
      </c>
      <c r="B7391">
        <v>406.25</v>
      </c>
      <c r="C7391">
        <v>20.478950000000001</v>
      </c>
      <c r="D7391">
        <v>99</v>
      </c>
      <c r="E7391">
        <v>0</v>
      </c>
      <c r="F7391">
        <v>0</v>
      </c>
      <c r="G7391">
        <v>0</v>
      </c>
      <c r="H7391" t="s">
        <v>14850</v>
      </c>
      <c r="I7391">
        <v>530.625</v>
      </c>
      <c r="J7391" s="3">
        <f t="shared" si="115"/>
        <v>43747.419653854166</v>
      </c>
    </row>
    <row r="7392" spans="1:10" x14ac:dyDescent="0.25">
      <c r="A7392" s="1" t="s">
        <v>7391</v>
      </c>
      <c r="B7392">
        <v>406.25</v>
      </c>
      <c r="C7392">
        <v>20.478950000000001</v>
      </c>
      <c r="D7392">
        <v>99</v>
      </c>
      <c r="E7392">
        <v>0</v>
      </c>
      <c r="F7392">
        <v>0</v>
      </c>
      <c r="G7392">
        <v>11</v>
      </c>
      <c r="H7392" t="s">
        <v>14851</v>
      </c>
      <c r="I7392">
        <v>530.8125</v>
      </c>
      <c r="J7392" s="3">
        <f t="shared" si="115"/>
        <v>43747.419737638884</v>
      </c>
    </row>
    <row r="7393" spans="1:10" x14ac:dyDescent="0.25">
      <c r="A7393" s="1" t="s">
        <v>7392</v>
      </c>
      <c r="B7393">
        <v>406.25</v>
      </c>
      <c r="C7393">
        <v>20.478950000000001</v>
      </c>
      <c r="D7393">
        <v>100</v>
      </c>
      <c r="E7393">
        <v>0</v>
      </c>
      <c r="F7393">
        <v>0</v>
      </c>
      <c r="G7393">
        <v>12</v>
      </c>
      <c r="H7393" t="s">
        <v>14852</v>
      </c>
      <c r="I7393">
        <v>530.625</v>
      </c>
      <c r="J7393" s="3">
        <f t="shared" si="115"/>
        <v>43747.4198253125</v>
      </c>
    </row>
    <row r="7394" spans="1:10" x14ac:dyDescent="0.25">
      <c r="A7394" s="1" t="s">
        <v>7393</v>
      </c>
      <c r="B7394">
        <v>425</v>
      </c>
      <c r="C7394">
        <v>20.478950000000001</v>
      </c>
      <c r="D7394">
        <v>100</v>
      </c>
      <c r="E7394">
        <v>0</v>
      </c>
      <c r="F7394">
        <v>0</v>
      </c>
      <c r="G7394">
        <v>7</v>
      </c>
      <c r="H7394" t="s">
        <v>14853</v>
      </c>
      <c r="I7394">
        <v>536.25</v>
      </c>
      <c r="J7394" s="3">
        <f t="shared" si="115"/>
        <v>43747.419904328701</v>
      </c>
    </row>
    <row r="7395" spans="1:10" x14ac:dyDescent="0.25">
      <c r="A7395" s="1" t="s">
        <v>7394</v>
      </c>
      <c r="B7395">
        <v>409.375</v>
      </c>
      <c r="C7395">
        <v>20.478950000000001</v>
      </c>
      <c r="D7395">
        <v>96</v>
      </c>
      <c r="E7395">
        <v>0</v>
      </c>
      <c r="F7395">
        <v>0</v>
      </c>
      <c r="G7395">
        <v>11</v>
      </c>
      <c r="H7395" t="s">
        <v>14854</v>
      </c>
      <c r="I7395">
        <v>531.5625</v>
      </c>
      <c r="J7395" s="3">
        <f t="shared" si="115"/>
        <v>43747.419987870373</v>
      </c>
    </row>
    <row r="7396" spans="1:10" x14ac:dyDescent="0.25">
      <c r="A7396" s="1" t="s">
        <v>7395</v>
      </c>
      <c r="B7396">
        <v>409.375</v>
      </c>
      <c r="C7396">
        <v>20.531590000000001</v>
      </c>
      <c r="D7396">
        <v>96</v>
      </c>
      <c r="E7396">
        <v>0</v>
      </c>
      <c r="F7396">
        <v>0</v>
      </c>
      <c r="G7396">
        <v>5</v>
      </c>
      <c r="H7396" t="s">
        <v>14855</v>
      </c>
      <c r="I7396">
        <v>531.5625</v>
      </c>
      <c r="J7396" s="3">
        <f t="shared" si="115"/>
        <v>43747.420085092592</v>
      </c>
    </row>
    <row r="7397" spans="1:10" x14ac:dyDescent="0.25">
      <c r="A7397" s="1" t="s">
        <v>7396</v>
      </c>
      <c r="B7397">
        <v>406.25</v>
      </c>
      <c r="C7397">
        <v>20.478950000000001</v>
      </c>
      <c r="D7397">
        <v>96</v>
      </c>
      <c r="E7397">
        <v>0</v>
      </c>
      <c r="F7397">
        <v>0</v>
      </c>
      <c r="G7397">
        <v>0</v>
      </c>
      <c r="H7397" t="s">
        <v>14856</v>
      </c>
      <c r="I7397">
        <v>530.625</v>
      </c>
      <c r="J7397" s="3">
        <f t="shared" si="115"/>
        <v>43747.420166863427</v>
      </c>
    </row>
    <row r="7398" spans="1:10" x14ac:dyDescent="0.25">
      <c r="A7398" s="1" t="s">
        <v>7397</v>
      </c>
      <c r="B7398">
        <v>406.25</v>
      </c>
      <c r="C7398">
        <v>20.478950000000001</v>
      </c>
      <c r="D7398">
        <v>96</v>
      </c>
      <c r="E7398">
        <v>0</v>
      </c>
      <c r="F7398">
        <v>0</v>
      </c>
      <c r="G7398">
        <v>11</v>
      </c>
      <c r="H7398" t="s">
        <v>14857</v>
      </c>
      <c r="I7398">
        <v>530.625</v>
      </c>
      <c r="J7398" s="3">
        <f t="shared" si="115"/>
        <v>43747.420250289353</v>
      </c>
    </row>
    <row r="7399" spans="1:10" x14ac:dyDescent="0.25">
      <c r="A7399" s="1" t="s">
        <v>7398</v>
      </c>
      <c r="B7399">
        <v>406.25</v>
      </c>
      <c r="C7399">
        <v>20.478950000000001</v>
      </c>
      <c r="D7399">
        <v>96</v>
      </c>
      <c r="E7399">
        <v>0</v>
      </c>
      <c r="F7399">
        <v>0</v>
      </c>
      <c r="G7399">
        <v>7</v>
      </c>
      <c r="H7399" t="s">
        <v>14858</v>
      </c>
      <c r="I7399">
        <v>530.625</v>
      </c>
      <c r="J7399" s="3">
        <f t="shared" si="115"/>
        <v>43747.420333634254</v>
      </c>
    </row>
    <row r="7400" spans="1:10" x14ac:dyDescent="0.25">
      <c r="A7400" s="1" t="s">
        <v>7399</v>
      </c>
      <c r="B7400">
        <v>406.25</v>
      </c>
      <c r="C7400">
        <v>20.478950000000001</v>
      </c>
      <c r="D7400">
        <v>96</v>
      </c>
      <c r="E7400">
        <v>0</v>
      </c>
      <c r="F7400">
        <v>0</v>
      </c>
      <c r="G7400">
        <v>14</v>
      </c>
      <c r="H7400" t="s">
        <v>14859</v>
      </c>
      <c r="I7400">
        <v>530.625</v>
      </c>
      <c r="J7400" s="3">
        <f t="shared" si="115"/>
        <v>43747.420405289355</v>
      </c>
    </row>
    <row r="7401" spans="1:10" x14ac:dyDescent="0.25">
      <c r="A7401" s="1" t="s">
        <v>7400</v>
      </c>
      <c r="B7401">
        <v>446.875</v>
      </c>
      <c r="C7401">
        <v>20.478950000000001</v>
      </c>
      <c r="D7401">
        <v>97</v>
      </c>
      <c r="E7401">
        <v>0</v>
      </c>
      <c r="F7401">
        <v>0</v>
      </c>
      <c r="G7401">
        <v>8</v>
      </c>
      <c r="H7401" t="s">
        <v>14860</v>
      </c>
      <c r="I7401">
        <v>543</v>
      </c>
      <c r="J7401" s="3">
        <f t="shared" si="115"/>
        <v>43747.420476828702</v>
      </c>
    </row>
    <row r="7402" spans="1:10" x14ac:dyDescent="0.25">
      <c r="A7402" s="1" t="s">
        <v>7401</v>
      </c>
      <c r="B7402">
        <v>409.375</v>
      </c>
      <c r="C7402">
        <v>20.478950000000001</v>
      </c>
      <c r="D7402">
        <v>96</v>
      </c>
      <c r="E7402">
        <v>0</v>
      </c>
      <c r="F7402">
        <v>0</v>
      </c>
      <c r="G7402">
        <v>4</v>
      </c>
      <c r="H7402" t="s">
        <v>14861</v>
      </c>
      <c r="I7402">
        <v>531.375</v>
      </c>
      <c r="J7402" s="3">
        <f t="shared" si="115"/>
        <v>43747.420560023143</v>
      </c>
    </row>
    <row r="7403" spans="1:10" x14ac:dyDescent="0.25">
      <c r="A7403" s="1" t="s">
        <v>7402</v>
      </c>
      <c r="B7403">
        <v>409.375</v>
      </c>
      <c r="C7403">
        <v>20.531590000000001</v>
      </c>
      <c r="D7403">
        <v>96</v>
      </c>
      <c r="E7403">
        <v>0</v>
      </c>
      <c r="F7403">
        <v>0</v>
      </c>
      <c r="G7403">
        <v>8</v>
      </c>
      <c r="H7403" t="s">
        <v>14862</v>
      </c>
      <c r="I7403">
        <v>531.5625</v>
      </c>
      <c r="J7403" s="3">
        <f t="shared" si="115"/>
        <v>43747.420631539346</v>
      </c>
    </row>
    <row r="7404" spans="1:10" x14ac:dyDescent="0.25">
      <c r="A7404" s="1" t="s">
        <v>7403</v>
      </c>
      <c r="B7404">
        <v>409.375</v>
      </c>
      <c r="C7404">
        <v>20.478950000000001</v>
      </c>
      <c r="D7404">
        <v>95</v>
      </c>
      <c r="E7404">
        <v>0</v>
      </c>
      <c r="F7404">
        <v>0</v>
      </c>
      <c r="G7404">
        <v>3</v>
      </c>
      <c r="H7404" t="s">
        <v>14863</v>
      </c>
      <c r="I7404">
        <v>531.375</v>
      </c>
      <c r="J7404" s="3">
        <f t="shared" si="115"/>
        <v>43747.420727025463</v>
      </c>
    </row>
    <row r="7405" spans="1:10" x14ac:dyDescent="0.25">
      <c r="A7405" s="1" t="s">
        <v>7404</v>
      </c>
      <c r="B7405">
        <v>409.375</v>
      </c>
      <c r="C7405">
        <v>20.478950000000001</v>
      </c>
      <c r="D7405">
        <v>96</v>
      </c>
      <c r="E7405">
        <v>0</v>
      </c>
      <c r="F7405">
        <v>0</v>
      </c>
      <c r="G7405">
        <v>15</v>
      </c>
      <c r="H7405" t="s">
        <v>14864</v>
      </c>
      <c r="I7405">
        <v>531.5625</v>
      </c>
      <c r="J7405" s="3">
        <f t="shared" si="115"/>
        <v>43747.420798784718</v>
      </c>
    </row>
    <row r="7406" spans="1:10" x14ac:dyDescent="0.25">
      <c r="A7406" s="1" t="s">
        <v>7405</v>
      </c>
      <c r="B7406">
        <v>409.375</v>
      </c>
      <c r="C7406">
        <v>20.478950000000001</v>
      </c>
      <c r="D7406">
        <v>96</v>
      </c>
      <c r="E7406">
        <v>0</v>
      </c>
      <c r="F7406">
        <v>0</v>
      </c>
      <c r="G7406">
        <v>6</v>
      </c>
      <c r="H7406" t="s">
        <v>14865</v>
      </c>
      <c r="I7406">
        <v>531.375</v>
      </c>
      <c r="J7406" s="3">
        <f t="shared" si="115"/>
        <v>43747.420882118058</v>
      </c>
    </row>
    <row r="7407" spans="1:10" x14ac:dyDescent="0.25">
      <c r="A7407" s="1" t="s">
        <v>7406</v>
      </c>
      <c r="B7407">
        <v>409.375</v>
      </c>
      <c r="C7407">
        <v>20.478950000000001</v>
      </c>
      <c r="D7407">
        <v>96</v>
      </c>
      <c r="E7407">
        <v>0</v>
      </c>
      <c r="F7407">
        <v>0</v>
      </c>
      <c r="G7407">
        <v>5</v>
      </c>
      <c r="H7407" t="s">
        <v>14866</v>
      </c>
      <c r="I7407">
        <v>531.375</v>
      </c>
      <c r="J7407" s="3">
        <f t="shared" si="115"/>
        <v>43747.420965717589</v>
      </c>
    </row>
    <row r="7408" spans="1:10" x14ac:dyDescent="0.25">
      <c r="A7408" s="1" t="s">
        <v>7407</v>
      </c>
      <c r="B7408">
        <v>409.375</v>
      </c>
      <c r="C7408">
        <v>20.478950000000001</v>
      </c>
      <c r="D7408">
        <v>96</v>
      </c>
      <c r="E7408">
        <v>0</v>
      </c>
      <c r="F7408">
        <v>0</v>
      </c>
      <c r="G7408">
        <v>1</v>
      </c>
      <c r="H7408" t="s">
        <v>14867</v>
      </c>
      <c r="I7408">
        <v>531.5625</v>
      </c>
      <c r="J7408" s="3">
        <f t="shared" si="115"/>
        <v>43747.421048807868</v>
      </c>
    </row>
    <row r="7409" spans="1:10" x14ac:dyDescent="0.25">
      <c r="A7409" s="1" t="s">
        <v>7408</v>
      </c>
      <c r="B7409">
        <v>428.125</v>
      </c>
      <c r="C7409">
        <v>20.478950000000001</v>
      </c>
      <c r="D7409">
        <v>96</v>
      </c>
      <c r="E7409">
        <v>0</v>
      </c>
      <c r="F7409">
        <v>0</v>
      </c>
      <c r="G7409">
        <v>10</v>
      </c>
      <c r="H7409" t="s">
        <v>14868</v>
      </c>
      <c r="I7409">
        <v>537.9375</v>
      </c>
      <c r="J7409" s="3">
        <f t="shared" si="115"/>
        <v>43747.421120567124</v>
      </c>
    </row>
    <row r="7410" spans="1:10" x14ac:dyDescent="0.25">
      <c r="A7410" s="1" t="s">
        <v>7409</v>
      </c>
      <c r="B7410">
        <v>409.375</v>
      </c>
      <c r="C7410">
        <v>20.478950000000001</v>
      </c>
      <c r="D7410">
        <v>96</v>
      </c>
      <c r="E7410">
        <v>0</v>
      </c>
      <c r="F7410">
        <v>0</v>
      </c>
      <c r="G7410">
        <v>7</v>
      </c>
      <c r="H7410" t="s">
        <v>14869</v>
      </c>
      <c r="I7410">
        <v>531.375</v>
      </c>
      <c r="J7410" s="3">
        <f t="shared" si="115"/>
        <v>43747.421204398146</v>
      </c>
    </row>
    <row r="7411" spans="1:10" x14ac:dyDescent="0.25">
      <c r="A7411" s="1" t="s">
        <v>7410</v>
      </c>
      <c r="B7411">
        <v>409.375</v>
      </c>
      <c r="C7411">
        <v>20.478950000000001</v>
      </c>
      <c r="D7411">
        <v>97</v>
      </c>
      <c r="E7411">
        <v>0</v>
      </c>
      <c r="F7411">
        <v>0</v>
      </c>
      <c r="G7411">
        <v>4</v>
      </c>
      <c r="H7411" t="s">
        <v>14870</v>
      </c>
      <c r="I7411">
        <v>531.375</v>
      </c>
      <c r="J7411" s="3">
        <f t="shared" si="115"/>
        <v>43747.421293506944</v>
      </c>
    </row>
    <row r="7412" spans="1:10" x14ac:dyDescent="0.25">
      <c r="A7412" s="1" t="s">
        <v>7411</v>
      </c>
      <c r="B7412">
        <v>412.5</v>
      </c>
      <c r="C7412">
        <v>20.478950000000001</v>
      </c>
      <c r="D7412">
        <v>94</v>
      </c>
      <c r="E7412">
        <v>0</v>
      </c>
      <c r="F7412">
        <v>0</v>
      </c>
      <c r="G7412">
        <v>6</v>
      </c>
      <c r="H7412" t="s">
        <v>14871</v>
      </c>
      <c r="I7412">
        <v>532.3125</v>
      </c>
      <c r="J7412" s="3">
        <f t="shared" si="115"/>
        <v>43747.421371006938</v>
      </c>
    </row>
    <row r="7413" spans="1:10" x14ac:dyDescent="0.25">
      <c r="A7413" s="1" t="s">
        <v>7412</v>
      </c>
      <c r="B7413">
        <v>412.5</v>
      </c>
      <c r="C7413">
        <v>20.478950000000001</v>
      </c>
      <c r="D7413">
        <v>94</v>
      </c>
      <c r="E7413">
        <v>0</v>
      </c>
      <c r="F7413">
        <v>0</v>
      </c>
      <c r="G7413">
        <v>8</v>
      </c>
      <c r="H7413" t="s">
        <v>14872</v>
      </c>
      <c r="I7413">
        <v>532.3125</v>
      </c>
      <c r="J7413" s="3">
        <f t="shared" si="115"/>
        <v>43747.4214545949</v>
      </c>
    </row>
    <row r="7414" spans="1:10" x14ac:dyDescent="0.25">
      <c r="A7414" s="1" t="s">
        <v>7413</v>
      </c>
      <c r="B7414">
        <v>428.125</v>
      </c>
      <c r="C7414">
        <v>20.478950000000001</v>
      </c>
      <c r="D7414">
        <v>94</v>
      </c>
      <c r="E7414">
        <v>0</v>
      </c>
      <c r="F7414">
        <v>0</v>
      </c>
      <c r="G7414">
        <v>0</v>
      </c>
      <c r="H7414" t="s">
        <v>14873</v>
      </c>
      <c r="I7414">
        <v>537.75</v>
      </c>
      <c r="J7414" s="3">
        <f t="shared" si="115"/>
        <v>43747.421537685186</v>
      </c>
    </row>
    <row r="7415" spans="1:10" x14ac:dyDescent="0.25">
      <c r="A7415" s="1" t="s">
        <v>7414</v>
      </c>
      <c r="B7415">
        <v>412.5</v>
      </c>
      <c r="C7415">
        <v>20.478950000000001</v>
      </c>
      <c r="D7415">
        <v>95</v>
      </c>
      <c r="E7415">
        <v>0</v>
      </c>
      <c r="F7415">
        <v>0</v>
      </c>
      <c r="G7415">
        <v>1</v>
      </c>
      <c r="H7415" t="s">
        <v>14874</v>
      </c>
      <c r="I7415">
        <v>532.3125</v>
      </c>
      <c r="J7415" s="3">
        <f t="shared" si="115"/>
        <v>43747.421621493057</v>
      </c>
    </row>
    <row r="7416" spans="1:10" x14ac:dyDescent="0.25">
      <c r="A7416" s="1" t="s">
        <v>7415</v>
      </c>
      <c r="B7416">
        <v>412.5</v>
      </c>
      <c r="C7416">
        <v>20.478950000000001</v>
      </c>
      <c r="D7416">
        <v>94</v>
      </c>
      <c r="E7416">
        <v>0</v>
      </c>
      <c r="F7416">
        <v>0</v>
      </c>
      <c r="G7416">
        <v>14</v>
      </c>
      <c r="H7416" t="s">
        <v>14875</v>
      </c>
      <c r="I7416">
        <v>532.3125</v>
      </c>
      <c r="J7416" s="3">
        <f t="shared" si="115"/>
        <v>43747.421704814813</v>
      </c>
    </row>
    <row r="7417" spans="1:10" x14ac:dyDescent="0.25">
      <c r="A7417" s="1" t="s">
        <v>7416</v>
      </c>
      <c r="B7417">
        <v>409.375</v>
      </c>
      <c r="C7417">
        <v>20.478950000000001</v>
      </c>
      <c r="D7417">
        <v>95</v>
      </c>
      <c r="E7417">
        <v>0</v>
      </c>
      <c r="F7417">
        <v>0</v>
      </c>
      <c r="G7417">
        <v>11</v>
      </c>
      <c r="H7417" t="s">
        <v>14876</v>
      </c>
      <c r="I7417">
        <v>531.375</v>
      </c>
      <c r="J7417" s="3">
        <f t="shared" si="115"/>
        <v>43747.421776469906</v>
      </c>
    </row>
    <row r="7418" spans="1:10" x14ac:dyDescent="0.25">
      <c r="A7418" s="1" t="s">
        <v>7417</v>
      </c>
      <c r="B7418">
        <v>409.375</v>
      </c>
      <c r="C7418">
        <v>20.478950000000001</v>
      </c>
      <c r="D7418">
        <v>95</v>
      </c>
      <c r="E7418">
        <v>0</v>
      </c>
      <c r="F7418">
        <v>0</v>
      </c>
      <c r="G7418">
        <v>0</v>
      </c>
      <c r="H7418" t="s">
        <v>14877</v>
      </c>
      <c r="I7418">
        <v>531.5625</v>
      </c>
      <c r="J7418" s="3">
        <f t="shared" si="115"/>
        <v>43747.421848101854</v>
      </c>
    </row>
    <row r="7419" spans="1:10" x14ac:dyDescent="0.25">
      <c r="A7419" s="1" t="s">
        <v>7418</v>
      </c>
      <c r="B7419">
        <v>409.375</v>
      </c>
      <c r="C7419">
        <v>20.478950000000001</v>
      </c>
      <c r="D7419">
        <v>97</v>
      </c>
      <c r="E7419">
        <v>0</v>
      </c>
      <c r="F7419">
        <v>0</v>
      </c>
      <c r="G7419">
        <v>6</v>
      </c>
      <c r="H7419" t="s">
        <v>14878</v>
      </c>
      <c r="I7419">
        <v>531.5625</v>
      </c>
      <c r="J7419" s="3">
        <f t="shared" si="115"/>
        <v>43747.421931550918</v>
      </c>
    </row>
    <row r="7420" spans="1:10" x14ac:dyDescent="0.25">
      <c r="A7420" s="1" t="s">
        <v>7419</v>
      </c>
      <c r="B7420">
        <v>409.375</v>
      </c>
      <c r="C7420">
        <v>20.478950000000001</v>
      </c>
      <c r="D7420">
        <v>96</v>
      </c>
      <c r="E7420">
        <v>0</v>
      </c>
      <c r="F7420">
        <v>0</v>
      </c>
      <c r="G7420">
        <v>5</v>
      </c>
      <c r="H7420" t="s">
        <v>14879</v>
      </c>
      <c r="I7420">
        <v>531.375</v>
      </c>
      <c r="J7420" s="3">
        <f t="shared" si="115"/>
        <v>43747.422014988428</v>
      </c>
    </row>
    <row r="7421" spans="1:10" x14ac:dyDescent="0.25">
      <c r="A7421" s="1" t="s">
        <v>7420</v>
      </c>
      <c r="B7421">
        <v>409.375</v>
      </c>
      <c r="C7421">
        <v>20.531590000000001</v>
      </c>
      <c r="D7421">
        <v>96</v>
      </c>
      <c r="E7421">
        <v>0</v>
      </c>
      <c r="F7421">
        <v>0</v>
      </c>
      <c r="G7421">
        <v>3</v>
      </c>
      <c r="H7421" t="s">
        <v>14880</v>
      </c>
      <c r="I7421">
        <v>531.375</v>
      </c>
      <c r="J7421" s="3">
        <f t="shared" si="115"/>
        <v>43747.422098553237</v>
      </c>
    </row>
    <row r="7422" spans="1:10" x14ac:dyDescent="0.25">
      <c r="A7422" s="1" t="s">
        <v>7421</v>
      </c>
      <c r="B7422">
        <v>409.375</v>
      </c>
      <c r="C7422">
        <v>20.478950000000001</v>
      </c>
      <c r="D7422">
        <v>97</v>
      </c>
      <c r="E7422">
        <v>0</v>
      </c>
      <c r="F7422">
        <v>0</v>
      </c>
      <c r="G7422">
        <v>1</v>
      </c>
      <c r="H7422" t="s">
        <v>14881</v>
      </c>
      <c r="I7422">
        <v>531.375</v>
      </c>
      <c r="J7422" s="3">
        <f t="shared" si="115"/>
        <v>43747.422182118054</v>
      </c>
    </row>
    <row r="7423" spans="1:10" x14ac:dyDescent="0.25">
      <c r="A7423" s="1" t="s">
        <v>7422</v>
      </c>
      <c r="B7423">
        <v>406.25</v>
      </c>
      <c r="C7423">
        <v>20.478950000000001</v>
      </c>
      <c r="D7423">
        <v>97</v>
      </c>
      <c r="E7423">
        <v>0</v>
      </c>
      <c r="F7423">
        <v>0</v>
      </c>
      <c r="G7423">
        <v>1</v>
      </c>
      <c r="H7423" t="s">
        <v>14882</v>
      </c>
      <c r="I7423">
        <v>530.625</v>
      </c>
      <c r="J7423" s="3">
        <f t="shared" si="115"/>
        <v>43747.422265451387</v>
      </c>
    </row>
    <row r="7424" spans="1:10" x14ac:dyDescent="0.25">
      <c r="A7424" s="1" t="s">
        <v>7423</v>
      </c>
      <c r="B7424">
        <v>425</v>
      </c>
      <c r="C7424">
        <v>20.478950000000001</v>
      </c>
      <c r="D7424">
        <v>99</v>
      </c>
      <c r="E7424">
        <v>0</v>
      </c>
      <c r="F7424">
        <v>0</v>
      </c>
      <c r="G7424">
        <v>6</v>
      </c>
      <c r="H7424" t="s">
        <v>14883</v>
      </c>
      <c r="I7424">
        <v>536.8125</v>
      </c>
      <c r="J7424" s="3">
        <f t="shared" si="115"/>
        <v>43747.422348796295</v>
      </c>
    </row>
    <row r="7425" spans="1:10" x14ac:dyDescent="0.25">
      <c r="A7425" s="1" t="s">
        <v>7424</v>
      </c>
      <c r="B7425">
        <v>406.25</v>
      </c>
      <c r="C7425">
        <v>20.478950000000001</v>
      </c>
      <c r="D7425">
        <v>97</v>
      </c>
      <c r="E7425">
        <v>0</v>
      </c>
      <c r="F7425">
        <v>0</v>
      </c>
      <c r="G7425">
        <v>6</v>
      </c>
      <c r="H7425" t="s">
        <v>14884</v>
      </c>
      <c r="I7425">
        <v>530.625</v>
      </c>
      <c r="J7425" s="3">
        <f t="shared" si="115"/>
        <v>43747.422432581014</v>
      </c>
    </row>
    <row r="7426" spans="1:10" x14ac:dyDescent="0.25">
      <c r="A7426" s="1" t="s">
        <v>7425</v>
      </c>
      <c r="B7426">
        <v>403.125</v>
      </c>
      <c r="C7426">
        <v>20.478950000000001</v>
      </c>
      <c r="D7426">
        <v>97</v>
      </c>
      <c r="E7426">
        <v>0</v>
      </c>
      <c r="F7426">
        <v>0</v>
      </c>
      <c r="G7426">
        <v>7</v>
      </c>
      <c r="H7426" t="s">
        <v>14885</v>
      </c>
      <c r="I7426">
        <v>529.875</v>
      </c>
      <c r="J7426" s="3">
        <f t="shared" si="115"/>
        <v>43747.422515590275</v>
      </c>
    </row>
    <row r="7427" spans="1:10" x14ac:dyDescent="0.25">
      <c r="A7427" s="1" t="s">
        <v>7426</v>
      </c>
      <c r="B7427">
        <v>403.125</v>
      </c>
      <c r="C7427">
        <v>20.478950000000001</v>
      </c>
      <c r="D7427">
        <v>97</v>
      </c>
      <c r="E7427">
        <v>0</v>
      </c>
      <c r="F7427">
        <v>0</v>
      </c>
      <c r="G7427">
        <v>7</v>
      </c>
      <c r="H7427" t="s">
        <v>14886</v>
      </c>
      <c r="I7427">
        <v>529.875</v>
      </c>
      <c r="J7427" s="3">
        <f t="shared" ref="J7427:J7453" si="116">(H7427/86400000)+25569+(7/24)</f>
        <v>43747.42258716435</v>
      </c>
    </row>
    <row r="7428" spans="1:10" x14ac:dyDescent="0.25">
      <c r="A7428" s="1" t="s">
        <v>7427</v>
      </c>
      <c r="B7428">
        <v>403.125</v>
      </c>
      <c r="C7428">
        <v>20.531590000000001</v>
      </c>
      <c r="D7428">
        <v>97</v>
      </c>
      <c r="E7428">
        <v>0</v>
      </c>
      <c r="F7428">
        <v>0</v>
      </c>
      <c r="G7428">
        <v>0</v>
      </c>
      <c r="H7428" t="s">
        <v>14887</v>
      </c>
      <c r="I7428">
        <v>529.875</v>
      </c>
      <c r="J7428" s="3">
        <f t="shared" si="116"/>
        <v>43747.422658981479</v>
      </c>
    </row>
    <row r="7429" spans="1:10" x14ac:dyDescent="0.25">
      <c r="A7429" s="1" t="s">
        <v>7428</v>
      </c>
      <c r="B7429">
        <v>403.125</v>
      </c>
      <c r="C7429">
        <v>20.478950000000001</v>
      </c>
      <c r="D7429">
        <v>97</v>
      </c>
      <c r="E7429">
        <v>0</v>
      </c>
      <c r="F7429">
        <v>0</v>
      </c>
      <c r="G7429">
        <v>0</v>
      </c>
      <c r="H7429" t="s">
        <v>14888</v>
      </c>
      <c r="I7429">
        <v>529.875</v>
      </c>
      <c r="J7429" s="3">
        <f t="shared" si="116"/>
        <v>43747.422730555554</v>
      </c>
    </row>
    <row r="7430" spans="1:10" x14ac:dyDescent="0.25">
      <c r="A7430" s="1" t="s">
        <v>7429</v>
      </c>
      <c r="B7430">
        <v>406.25</v>
      </c>
      <c r="C7430">
        <v>20.478950000000001</v>
      </c>
      <c r="D7430">
        <v>97</v>
      </c>
      <c r="E7430">
        <v>0</v>
      </c>
      <c r="F7430">
        <v>0</v>
      </c>
      <c r="G7430">
        <v>11</v>
      </c>
      <c r="H7430" t="s">
        <v>14889</v>
      </c>
      <c r="I7430">
        <v>530.625</v>
      </c>
      <c r="J7430" s="3">
        <f t="shared" si="116"/>
        <v>43747.422825972222</v>
      </c>
    </row>
    <row r="7431" spans="1:10" x14ac:dyDescent="0.25">
      <c r="A7431" s="1" t="s">
        <v>7430</v>
      </c>
      <c r="B7431">
        <v>406.25</v>
      </c>
      <c r="C7431">
        <v>20.531590000000001</v>
      </c>
      <c r="D7431">
        <v>97</v>
      </c>
      <c r="E7431">
        <v>0</v>
      </c>
      <c r="F7431">
        <v>0</v>
      </c>
      <c r="G7431">
        <v>0</v>
      </c>
      <c r="H7431" t="s">
        <v>14890</v>
      </c>
      <c r="I7431">
        <v>530.8125</v>
      </c>
      <c r="J7431" s="3">
        <f t="shared" si="116"/>
        <v>43747.422897395831</v>
      </c>
    </row>
    <row r="7432" spans="1:10" x14ac:dyDescent="0.25">
      <c r="A7432" s="1" t="s">
        <v>7431</v>
      </c>
      <c r="B7432">
        <v>406.25</v>
      </c>
      <c r="C7432">
        <v>20.478950000000001</v>
      </c>
      <c r="D7432">
        <v>97</v>
      </c>
      <c r="E7432">
        <v>0</v>
      </c>
      <c r="F7432">
        <v>0</v>
      </c>
      <c r="G7432">
        <v>1</v>
      </c>
      <c r="H7432" t="s">
        <v>14891</v>
      </c>
      <c r="I7432">
        <v>530.625</v>
      </c>
      <c r="J7432" s="3">
        <f t="shared" si="116"/>
        <v>43747.422981064818</v>
      </c>
    </row>
    <row r="7433" spans="1:10" x14ac:dyDescent="0.25">
      <c r="A7433" s="1" t="s">
        <v>7432</v>
      </c>
      <c r="B7433">
        <v>406.25</v>
      </c>
      <c r="C7433">
        <v>20.478950000000001</v>
      </c>
      <c r="D7433">
        <v>96</v>
      </c>
      <c r="E7433">
        <v>0</v>
      </c>
      <c r="F7433">
        <v>0</v>
      </c>
      <c r="G7433">
        <v>9</v>
      </c>
      <c r="H7433" t="s">
        <v>14892</v>
      </c>
      <c r="I7433">
        <v>530.625</v>
      </c>
      <c r="J7433" s="3">
        <f t="shared" si="116"/>
        <v>43747.423052361111</v>
      </c>
    </row>
    <row r="7434" spans="1:10" x14ac:dyDescent="0.25">
      <c r="A7434" s="1" t="s">
        <v>7433</v>
      </c>
      <c r="B7434">
        <v>406.25</v>
      </c>
      <c r="C7434">
        <v>20.478950000000001</v>
      </c>
      <c r="D7434">
        <v>96</v>
      </c>
      <c r="E7434">
        <v>0</v>
      </c>
      <c r="F7434">
        <v>0</v>
      </c>
      <c r="G7434">
        <v>2</v>
      </c>
      <c r="H7434" t="s">
        <v>14893</v>
      </c>
      <c r="I7434">
        <v>530.625</v>
      </c>
      <c r="J7434" s="3">
        <f t="shared" si="116"/>
        <v>43747.423155902776</v>
      </c>
    </row>
    <row r="7435" spans="1:10" x14ac:dyDescent="0.25">
      <c r="A7435" s="1" t="s">
        <v>7434</v>
      </c>
      <c r="B7435">
        <v>403.125</v>
      </c>
      <c r="C7435">
        <v>20.478950000000001</v>
      </c>
      <c r="D7435">
        <v>96</v>
      </c>
      <c r="E7435">
        <v>0</v>
      </c>
      <c r="F7435">
        <v>0</v>
      </c>
      <c r="G7435">
        <v>8</v>
      </c>
      <c r="H7435" t="s">
        <v>14894</v>
      </c>
      <c r="I7435">
        <v>529.875</v>
      </c>
      <c r="J7435" s="3">
        <f t="shared" si="116"/>
        <v>43747.423231203698</v>
      </c>
    </row>
    <row r="7436" spans="1:10" x14ac:dyDescent="0.25">
      <c r="A7436" s="1" t="s">
        <v>7435</v>
      </c>
      <c r="B7436">
        <v>406.25</v>
      </c>
      <c r="C7436">
        <v>20.478950000000001</v>
      </c>
      <c r="D7436">
        <v>96</v>
      </c>
      <c r="E7436">
        <v>0</v>
      </c>
      <c r="F7436">
        <v>0</v>
      </c>
      <c r="G7436">
        <v>5</v>
      </c>
      <c r="H7436" t="s">
        <v>14895</v>
      </c>
      <c r="I7436">
        <v>530.625</v>
      </c>
      <c r="J7436" s="3">
        <f t="shared" si="116"/>
        <v>43747.423302905088</v>
      </c>
    </row>
    <row r="7437" spans="1:10" x14ac:dyDescent="0.25">
      <c r="A7437" s="1" t="s">
        <v>7436</v>
      </c>
      <c r="B7437">
        <v>425</v>
      </c>
      <c r="C7437">
        <v>20.478950000000001</v>
      </c>
      <c r="D7437">
        <v>95</v>
      </c>
      <c r="E7437">
        <v>0</v>
      </c>
      <c r="F7437">
        <v>0</v>
      </c>
      <c r="G7437">
        <v>4</v>
      </c>
      <c r="H7437" t="s">
        <v>14896</v>
      </c>
      <c r="I7437">
        <v>536.25</v>
      </c>
      <c r="J7437" s="3">
        <f t="shared" si="116"/>
        <v>43747.423398101848</v>
      </c>
    </row>
    <row r="7438" spans="1:10" x14ac:dyDescent="0.25">
      <c r="A7438" s="1" t="s">
        <v>7437</v>
      </c>
      <c r="B7438">
        <v>406.25</v>
      </c>
      <c r="C7438">
        <v>20.478950000000001</v>
      </c>
      <c r="D7438">
        <v>95</v>
      </c>
      <c r="E7438">
        <v>0</v>
      </c>
      <c r="F7438">
        <v>0</v>
      </c>
      <c r="G7438">
        <v>12</v>
      </c>
      <c r="H7438" t="s">
        <v>14897</v>
      </c>
      <c r="I7438">
        <v>530.625</v>
      </c>
      <c r="J7438" s="3">
        <f t="shared" si="116"/>
        <v>43747.423470081012</v>
      </c>
    </row>
    <row r="7439" spans="1:10" x14ac:dyDescent="0.25">
      <c r="A7439" s="1" t="s">
        <v>7438</v>
      </c>
      <c r="B7439">
        <v>406.25</v>
      </c>
      <c r="C7439">
        <v>20.531590000000001</v>
      </c>
      <c r="D7439">
        <v>96</v>
      </c>
      <c r="E7439">
        <v>0</v>
      </c>
      <c r="F7439">
        <v>0</v>
      </c>
      <c r="G7439">
        <v>4</v>
      </c>
      <c r="H7439" t="s">
        <v>14898</v>
      </c>
      <c r="I7439">
        <v>530.625</v>
      </c>
      <c r="J7439" s="3">
        <f t="shared" si="116"/>
        <v>43747.423541261574</v>
      </c>
    </row>
    <row r="7440" spans="1:10" x14ac:dyDescent="0.25">
      <c r="A7440" s="1" t="s">
        <v>7439</v>
      </c>
      <c r="B7440">
        <v>406.25</v>
      </c>
      <c r="C7440">
        <v>20.531590000000001</v>
      </c>
      <c r="D7440">
        <v>95</v>
      </c>
      <c r="E7440">
        <v>0</v>
      </c>
      <c r="F7440">
        <v>0</v>
      </c>
      <c r="G7440">
        <v>6</v>
      </c>
      <c r="H7440" t="s">
        <v>14899</v>
      </c>
      <c r="I7440">
        <v>530.625</v>
      </c>
      <c r="J7440" s="3">
        <f t="shared" si="116"/>
        <v>43747.423624722222</v>
      </c>
    </row>
    <row r="7441" spans="1:10" x14ac:dyDescent="0.25">
      <c r="A7441" s="1" t="s">
        <v>7440</v>
      </c>
      <c r="B7441">
        <v>406.25</v>
      </c>
      <c r="C7441">
        <v>20.478950000000001</v>
      </c>
      <c r="D7441">
        <v>95</v>
      </c>
      <c r="E7441">
        <v>0</v>
      </c>
      <c r="F7441">
        <v>0</v>
      </c>
      <c r="G7441">
        <v>5</v>
      </c>
      <c r="H7441" t="s">
        <v>14900</v>
      </c>
      <c r="I7441">
        <v>530.625</v>
      </c>
      <c r="J7441" s="3">
        <f t="shared" si="116"/>
        <v>43747.423696365739</v>
      </c>
    </row>
    <row r="7442" spans="1:10" x14ac:dyDescent="0.25">
      <c r="A7442" s="1" t="s">
        <v>7441</v>
      </c>
      <c r="B7442">
        <v>406.25</v>
      </c>
      <c r="C7442">
        <v>20.478950000000001</v>
      </c>
      <c r="D7442">
        <v>95</v>
      </c>
      <c r="E7442">
        <v>0</v>
      </c>
      <c r="F7442">
        <v>0</v>
      </c>
      <c r="G7442">
        <v>8</v>
      </c>
      <c r="H7442" t="s">
        <v>14901</v>
      </c>
      <c r="I7442">
        <v>530.625</v>
      </c>
      <c r="J7442" s="3">
        <f t="shared" si="116"/>
        <v>43747.423768217595</v>
      </c>
    </row>
    <row r="7443" spans="1:10" x14ac:dyDescent="0.25">
      <c r="A7443" s="1" t="s">
        <v>7442</v>
      </c>
      <c r="B7443">
        <v>406.25</v>
      </c>
      <c r="C7443">
        <v>20.478950000000001</v>
      </c>
      <c r="D7443">
        <v>94</v>
      </c>
      <c r="E7443">
        <v>0</v>
      </c>
      <c r="F7443">
        <v>0</v>
      </c>
      <c r="G7443">
        <v>6</v>
      </c>
      <c r="H7443" t="s">
        <v>14902</v>
      </c>
      <c r="I7443">
        <v>530.8125</v>
      </c>
      <c r="J7443" s="3">
        <f t="shared" si="116"/>
        <v>43747.423851493055</v>
      </c>
    </row>
    <row r="7444" spans="1:10" x14ac:dyDescent="0.25">
      <c r="A7444" s="1" t="s">
        <v>7443</v>
      </c>
      <c r="B7444">
        <v>406.25</v>
      </c>
      <c r="C7444">
        <v>20.478950000000001</v>
      </c>
      <c r="D7444">
        <v>94</v>
      </c>
      <c r="E7444">
        <v>0</v>
      </c>
      <c r="F7444">
        <v>0</v>
      </c>
      <c r="G7444">
        <v>5</v>
      </c>
      <c r="H7444" t="s">
        <v>14903</v>
      </c>
      <c r="I7444">
        <v>530.625</v>
      </c>
      <c r="J7444" s="3">
        <f t="shared" si="116"/>
        <v>43747.423923043978</v>
      </c>
    </row>
    <row r="7445" spans="1:10" x14ac:dyDescent="0.25">
      <c r="A7445" s="1" t="s">
        <v>7444</v>
      </c>
      <c r="B7445">
        <v>406.25</v>
      </c>
      <c r="C7445">
        <v>20.478950000000001</v>
      </c>
      <c r="D7445">
        <v>94</v>
      </c>
      <c r="E7445">
        <v>0</v>
      </c>
      <c r="F7445">
        <v>0</v>
      </c>
      <c r="G7445">
        <v>0</v>
      </c>
      <c r="H7445" t="s">
        <v>14904</v>
      </c>
      <c r="I7445">
        <v>530.625</v>
      </c>
      <c r="J7445" s="3">
        <f t="shared" si="116"/>
        <v>43747.423994328703</v>
      </c>
    </row>
    <row r="7446" spans="1:10" x14ac:dyDescent="0.25">
      <c r="A7446" s="1" t="s">
        <v>7445</v>
      </c>
      <c r="B7446">
        <v>406.25</v>
      </c>
      <c r="C7446">
        <v>20.478950000000001</v>
      </c>
      <c r="D7446">
        <v>93</v>
      </c>
      <c r="E7446">
        <v>0</v>
      </c>
      <c r="F7446">
        <v>0</v>
      </c>
      <c r="G7446">
        <v>12</v>
      </c>
      <c r="H7446" t="s">
        <v>14905</v>
      </c>
      <c r="I7446">
        <v>530.625</v>
      </c>
      <c r="J7446" s="3">
        <f t="shared" si="116"/>
        <v>43747.424066562497</v>
      </c>
    </row>
    <row r="7447" spans="1:10" x14ac:dyDescent="0.25">
      <c r="A7447" s="1" t="s">
        <v>7446</v>
      </c>
      <c r="B7447">
        <v>406.25</v>
      </c>
      <c r="C7447">
        <v>20.478950000000001</v>
      </c>
      <c r="D7447">
        <v>93</v>
      </c>
      <c r="E7447">
        <v>0</v>
      </c>
      <c r="F7447">
        <v>0</v>
      </c>
      <c r="G7447">
        <v>5</v>
      </c>
      <c r="H7447" t="s">
        <v>14906</v>
      </c>
      <c r="I7447">
        <v>530.625</v>
      </c>
      <c r="J7447" s="3">
        <f t="shared" si="116"/>
        <v>43747.424137581016</v>
      </c>
    </row>
    <row r="7448" spans="1:10" x14ac:dyDescent="0.25">
      <c r="A7448" s="1" t="s">
        <v>7447</v>
      </c>
      <c r="B7448">
        <v>406.25</v>
      </c>
      <c r="C7448">
        <v>20.531590000000001</v>
      </c>
      <c r="D7448">
        <v>94</v>
      </c>
      <c r="E7448">
        <v>0</v>
      </c>
      <c r="F7448">
        <v>0</v>
      </c>
      <c r="G7448">
        <v>7</v>
      </c>
      <c r="H7448" t="s">
        <v>14907</v>
      </c>
      <c r="I7448">
        <v>530.625</v>
      </c>
      <c r="J7448" s="3">
        <f t="shared" si="116"/>
        <v>43747.424208865741</v>
      </c>
    </row>
    <row r="7449" spans="1:10" x14ac:dyDescent="0.25">
      <c r="A7449" s="1" t="s">
        <v>7448</v>
      </c>
      <c r="B7449">
        <v>403.125</v>
      </c>
      <c r="C7449">
        <v>20.478950000000001</v>
      </c>
      <c r="D7449">
        <v>94</v>
      </c>
      <c r="E7449">
        <v>0</v>
      </c>
      <c r="F7449">
        <v>0</v>
      </c>
      <c r="G7449">
        <v>10</v>
      </c>
      <c r="H7449" t="s">
        <v>14908</v>
      </c>
      <c r="I7449">
        <v>529.875</v>
      </c>
      <c r="J7449" s="3">
        <f t="shared" si="116"/>
        <v>43747.424280497682</v>
      </c>
    </row>
    <row r="7450" spans="1:10" x14ac:dyDescent="0.25">
      <c r="A7450" s="1" t="s">
        <v>7449</v>
      </c>
      <c r="B7450">
        <v>403.125</v>
      </c>
      <c r="C7450">
        <v>20.531590000000001</v>
      </c>
      <c r="D7450">
        <v>96</v>
      </c>
      <c r="E7450">
        <v>0</v>
      </c>
      <c r="F7450">
        <v>0</v>
      </c>
      <c r="G7450">
        <v>2</v>
      </c>
      <c r="H7450" t="s">
        <v>14909</v>
      </c>
      <c r="I7450">
        <v>529.875</v>
      </c>
      <c r="J7450" s="3">
        <f t="shared" si="116"/>
        <v>43747.424352199072</v>
      </c>
    </row>
    <row r="7451" spans="1:10" x14ac:dyDescent="0.25">
      <c r="A7451" s="1" t="s">
        <v>7450</v>
      </c>
      <c r="B7451">
        <v>403.125</v>
      </c>
      <c r="C7451">
        <v>20.478950000000001</v>
      </c>
      <c r="D7451">
        <v>98</v>
      </c>
      <c r="E7451">
        <v>0</v>
      </c>
      <c r="F7451">
        <v>0</v>
      </c>
      <c r="G7451">
        <v>9</v>
      </c>
      <c r="H7451" t="s">
        <v>14910</v>
      </c>
      <c r="I7451">
        <v>529.875</v>
      </c>
      <c r="J7451" s="3">
        <f t="shared" si="116"/>
        <v>43747.424423877317</v>
      </c>
    </row>
    <row r="7452" spans="1:10" x14ac:dyDescent="0.25">
      <c r="A7452" s="1" t="s">
        <v>7451</v>
      </c>
      <c r="B7452">
        <v>421.875</v>
      </c>
      <c r="C7452">
        <v>20.478950000000001</v>
      </c>
      <c r="D7452">
        <v>96</v>
      </c>
      <c r="E7452">
        <v>0</v>
      </c>
      <c r="F7452">
        <v>0</v>
      </c>
      <c r="G7452">
        <v>5</v>
      </c>
      <c r="H7452" t="s">
        <v>14911</v>
      </c>
      <c r="I7452">
        <v>535.5</v>
      </c>
      <c r="J7452" s="3">
        <f t="shared" si="116"/>
        <v>43747.42449528935</v>
      </c>
    </row>
    <row r="7453" spans="1:10" x14ac:dyDescent="0.25">
      <c r="A7453" s="1" t="s">
        <v>7452</v>
      </c>
      <c r="B7453">
        <v>403.125</v>
      </c>
      <c r="C7453">
        <v>20.478950000000001</v>
      </c>
      <c r="D7453">
        <v>93</v>
      </c>
      <c r="E7453">
        <v>0</v>
      </c>
      <c r="F7453">
        <v>0</v>
      </c>
      <c r="G7453">
        <v>3</v>
      </c>
      <c r="H7453" t="s">
        <v>14912</v>
      </c>
      <c r="I7453">
        <v>529.875</v>
      </c>
      <c r="J7453" s="3">
        <f t="shared" si="116"/>
        <v>43747.424578518512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17"/>
  <sheetViews>
    <sheetView tabSelected="1" workbookViewId="0">
      <selection activeCell="K4" sqref="K4"/>
    </sheetView>
  </sheetViews>
  <sheetFormatPr defaultRowHeight="15" x14ac:dyDescent="0.25"/>
  <cols>
    <col min="1" max="1" width="25" bestFit="1" customWidth="1"/>
    <col min="2" max="2" width="10.28515625" bestFit="1" customWidth="1"/>
    <col min="8" max="8" width="16.7109375" bestFit="1" customWidth="1"/>
    <col min="9" max="10" width="19.140625" bestFit="1" customWidth="1"/>
    <col min="11" max="11" width="18.5703125" style="6" bestFit="1" customWidth="1"/>
    <col min="12" max="12" width="18.5703125" style="7" bestFit="1" customWidth="1"/>
    <col min="13" max="13" width="14.85546875" bestFit="1" customWidth="1"/>
  </cols>
  <sheetData>
    <row r="1" spans="1:13" x14ac:dyDescent="0.25">
      <c r="A1" t="s">
        <v>0</v>
      </c>
      <c r="B1" t="s">
        <v>7453</v>
      </c>
      <c r="C1" t="s">
        <v>7454</v>
      </c>
      <c r="D1" t="s">
        <v>7455</v>
      </c>
      <c r="E1" t="s">
        <v>7456</v>
      </c>
      <c r="F1" t="s">
        <v>7457</v>
      </c>
      <c r="G1" t="s">
        <v>7458</v>
      </c>
      <c r="H1" t="s">
        <v>7459</v>
      </c>
      <c r="I1" t="s">
        <v>7460</v>
      </c>
    </row>
    <row r="2" spans="1:13" x14ac:dyDescent="0.25">
      <c r="A2" t="e">
        <f>-Lqe4WMLOA2JLIvBZ87D</f>
        <v>#NAME?</v>
      </c>
      <c r="B2">
        <v>421.875</v>
      </c>
      <c r="C2">
        <v>20.584240000000001</v>
      </c>
      <c r="D2">
        <v>35</v>
      </c>
      <c r="E2">
        <v>0</v>
      </c>
      <c r="F2">
        <v>0</v>
      </c>
      <c r="G2">
        <v>1</v>
      </c>
      <c r="H2">
        <v>1570516635944</v>
      </c>
      <c r="I2">
        <v>535.3125</v>
      </c>
      <c r="J2" s="4">
        <f t="shared" ref="J2:K65" si="0">(H2/86400000)+25569+(7/24)</f>
        <v>43746.567545648148</v>
      </c>
      <c r="K2" s="6">
        <v>43746.567545648148</v>
      </c>
      <c r="L2" s="7">
        <v>43746.567546296297</v>
      </c>
      <c r="M2" s="2"/>
    </row>
    <row r="3" spans="1:13" x14ac:dyDescent="0.25">
      <c r="A3" t="e">
        <f>-Lqe4Y4TZOfkiEa3PN29</f>
        <v>#NAME?</v>
      </c>
      <c r="B3">
        <v>403.125</v>
      </c>
      <c r="C3">
        <v>20.584240000000001</v>
      </c>
      <c r="D3">
        <v>35</v>
      </c>
      <c r="E3">
        <v>0</v>
      </c>
      <c r="F3">
        <v>0</v>
      </c>
      <c r="G3">
        <v>1</v>
      </c>
      <c r="H3">
        <v>1570516642962</v>
      </c>
      <c r="I3">
        <v>529.875</v>
      </c>
      <c r="J3" s="5">
        <f t="shared" si="0"/>
        <v>43746.567626874996</v>
      </c>
      <c r="K3" s="6">
        <v>43746.567626874996</v>
      </c>
      <c r="L3" s="7">
        <v>43746.567627314813</v>
      </c>
    </row>
    <row r="4" spans="1:13" x14ac:dyDescent="0.25">
      <c r="A4" t="e">
        <f>-Lqe4ZsMpz2j9tWwEyA0</f>
        <v>#NAME?</v>
      </c>
      <c r="B4">
        <v>403.125</v>
      </c>
      <c r="C4">
        <v>20.584240000000001</v>
      </c>
      <c r="D4">
        <v>36</v>
      </c>
      <c r="E4">
        <v>0</v>
      </c>
      <c r="F4">
        <v>0</v>
      </c>
      <c r="G4">
        <v>1</v>
      </c>
      <c r="H4">
        <v>1570516650200</v>
      </c>
      <c r="I4">
        <v>529.875</v>
      </c>
      <c r="J4" s="4">
        <f t="shared" si="0"/>
        <v>43746.567710648145</v>
      </c>
      <c r="K4" s="6">
        <v>43746.567710648145</v>
      </c>
      <c r="L4" s="7">
        <v>43746.567708333336</v>
      </c>
    </row>
    <row r="5" spans="1:13" x14ac:dyDescent="0.25">
      <c r="A5" t="e">
        <f>-Lqe4abQdQfIMkkGSFjT</f>
        <v>#NAME?</v>
      </c>
      <c r="B5">
        <v>550</v>
      </c>
      <c r="C5">
        <v>20.584240000000001</v>
      </c>
      <c r="D5">
        <v>37</v>
      </c>
      <c r="E5">
        <v>0</v>
      </c>
      <c r="F5">
        <v>0</v>
      </c>
      <c r="G5">
        <v>1</v>
      </c>
      <c r="H5">
        <v>1570516657390</v>
      </c>
      <c r="I5">
        <v>576.5625</v>
      </c>
      <c r="J5" s="5">
        <f t="shared" si="0"/>
        <v>43746.567793865739</v>
      </c>
      <c r="K5" s="6">
        <v>43746.567793865739</v>
      </c>
      <c r="L5" s="7">
        <v>43746.567789351851</v>
      </c>
    </row>
    <row r="6" spans="1:13" x14ac:dyDescent="0.25">
      <c r="A6" t="e">
        <f>-Lqe4c99rMPOmMwrDi6N</f>
        <v>#NAME?</v>
      </c>
      <c r="B6">
        <v>550</v>
      </c>
      <c r="C6">
        <v>20.584240000000001</v>
      </c>
      <c r="D6">
        <v>40</v>
      </c>
      <c r="E6">
        <v>0</v>
      </c>
      <c r="F6">
        <v>0</v>
      </c>
      <c r="G6">
        <v>1</v>
      </c>
      <c r="H6">
        <v>1570516663640</v>
      </c>
      <c r="I6">
        <v>576.5625</v>
      </c>
      <c r="J6" s="4">
        <f t="shared" si="0"/>
        <v>43746.567866203703</v>
      </c>
      <c r="K6" s="6">
        <v>43746.567866203703</v>
      </c>
      <c r="L6" s="7">
        <v>43746.567870370367</v>
      </c>
    </row>
    <row r="7" spans="1:13" x14ac:dyDescent="0.25">
      <c r="A7" t="e">
        <f>-Lqe4dsJPM3MSIjclNtZ</f>
        <v>#NAME?</v>
      </c>
      <c r="B7">
        <v>565.625</v>
      </c>
      <c r="C7">
        <v>20.531590000000001</v>
      </c>
      <c r="D7">
        <v>39</v>
      </c>
      <c r="E7">
        <v>0</v>
      </c>
      <c r="F7">
        <v>0</v>
      </c>
      <c r="G7">
        <v>1</v>
      </c>
      <c r="H7">
        <v>1570516670802</v>
      </c>
      <c r="I7">
        <v>581.8125</v>
      </c>
      <c r="J7" s="5">
        <f t="shared" si="0"/>
        <v>43746.567949097218</v>
      </c>
      <c r="K7" s="6">
        <v>43746.567949097218</v>
      </c>
      <c r="L7" s="7">
        <v>43746.56795138889</v>
      </c>
    </row>
    <row r="8" spans="1:13" x14ac:dyDescent="0.25">
      <c r="A8" t="e">
        <f>-Lqe4fe4xHikxijShzVg</f>
        <v>#NAME?</v>
      </c>
      <c r="B8">
        <v>546.875</v>
      </c>
      <c r="C8">
        <v>20.584240000000001</v>
      </c>
      <c r="D8">
        <v>39</v>
      </c>
      <c r="E8">
        <v>0</v>
      </c>
      <c r="F8">
        <v>0</v>
      </c>
      <c r="G8">
        <v>1</v>
      </c>
      <c r="H8">
        <v>1570516678022</v>
      </c>
      <c r="I8">
        <v>575.0625</v>
      </c>
      <c r="J8" s="4">
        <f t="shared" si="0"/>
        <v>43746.568032662035</v>
      </c>
      <c r="K8" s="6">
        <v>43746.568032662035</v>
      </c>
      <c r="L8" s="7">
        <v>43746.568032407406</v>
      </c>
    </row>
    <row r="9" spans="1:13" x14ac:dyDescent="0.25">
      <c r="A9" t="e">
        <f>-Lqe4hOKcN4bph2VlWuE</f>
        <v>#NAME?</v>
      </c>
      <c r="B9">
        <v>546.875</v>
      </c>
      <c r="C9">
        <v>20.584240000000001</v>
      </c>
      <c r="D9">
        <v>38</v>
      </c>
      <c r="E9">
        <v>0</v>
      </c>
      <c r="F9">
        <v>0</v>
      </c>
      <c r="G9">
        <v>1</v>
      </c>
      <c r="H9">
        <v>1570516685220</v>
      </c>
      <c r="I9">
        <v>575.0625</v>
      </c>
      <c r="J9" s="5">
        <f t="shared" si="0"/>
        <v>43746.568115972223</v>
      </c>
      <c r="K9" s="6">
        <v>43746.568115972223</v>
      </c>
      <c r="L9" s="7">
        <v>43746.568113425928</v>
      </c>
    </row>
    <row r="10" spans="1:13" x14ac:dyDescent="0.25">
      <c r="A10" t="e">
        <f>-Lqe4ix91r1RqhFTu9cR</f>
        <v>#NAME?</v>
      </c>
      <c r="B10">
        <v>543.75</v>
      </c>
      <c r="C10">
        <v>20.584240000000001</v>
      </c>
      <c r="D10">
        <v>38</v>
      </c>
      <c r="E10">
        <v>0</v>
      </c>
      <c r="F10">
        <v>0</v>
      </c>
      <c r="G10">
        <v>1</v>
      </c>
      <c r="H10">
        <v>1570516691415</v>
      </c>
      <c r="I10">
        <v>574.125</v>
      </c>
      <c r="J10" s="4">
        <f t="shared" si="0"/>
        <v>43746.568187673613</v>
      </c>
      <c r="K10" s="6">
        <v>43746.568187673613</v>
      </c>
      <c r="L10" s="7">
        <v>43746.568182870367</v>
      </c>
    </row>
    <row r="11" spans="1:13" x14ac:dyDescent="0.25">
      <c r="A11" t="e">
        <f>-Lqe4kf9KcbeGj5ksHDj</f>
        <v>#NAME?</v>
      </c>
      <c r="B11">
        <v>540.625</v>
      </c>
      <c r="C11">
        <v>20.584240000000001</v>
      </c>
      <c r="D11">
        <v>37</v>
      </c>
      <c r="E11">
        <v>0</v>
      </c>
      <c r="F11">
        <v>0</v>
      </c>
      <c r="G11">
        <v>1</v>
      </c>
      <c r="H11">
        <v>1570516698641</v>
      </c>
      <c r="I11">
        <v>573.375</v>
      </c>
      <c r="J11" s="5">
        <f t="shared" si="0"/>
        <v>43746.568271307864</v>
      </c>
      <c r="K11" s="6">
        <v>43746.568271307864</v>
      </c>
      <c r="L11" s="7">
        <v>43746.56827546296</v>
      </c>
    </row>
    <row r="12" spans="1:13" x14ac:dyDescent="0.25">
      <c r="A12" t="e">
        <f>-Lqe4mTM4ho6ev5-#REF!</f>
        <v>#NAME?</v>
      </c>
      <c r="B12">
        <v>540.625</v>
      </c>
      <c r="C12">
        <v>20.584240000000001</v>
      </c>
      <c r="D12">
        <v>38</v>
      </c>
      <c r="E12">
        <v>0</v>
      </c>
      <c r="F12">
        <v>0</v>
      </c>
      <c r="G12">
        <v>1</v>
      </c>
      <c r="H12">
        <v>1570516705842</v>
      </c>
      <c r="I12">
        <v>573.375</v>
      </c>
      <c r="J12" s="4">
        <f t="shared" si="0"/>
        <v>43746.56835465278</v>
      </c>
      <c r="K12" s="6">
        <v>43746.56835465278</v>
      </c>
      <c r="L12" s="7">
        <v>43746.568356481483</v>
      </c>
    </row>
    <row r="13" spans="1:13" x14ac:dyDescent="0.25">
      <c r="A13" t="e">
        <f>-Lqe4oBLjhc-ukSCQ1Bq</f>
        <v>#NAME?</v>
      </c>
      <c r="B13">
        <v>537.5</v>
      </c>
      <c r="C13">
        <v>20.584240000000001</v>
      </c>
      <c r="D13">
        <v>37</v>
      </c>
      <c r="E13">
        <v>0</v>
      </c>
      <c r="F13">
        <v>0</v>
      </c>
      <c r="G13">
        <v>1</v>
      </c>
      <c r="H13">
        <v>1570516713043</v>
      </c>
      <c r="I13">
        <v>572.625</v>
      </c>
      <c r="J13" s="5">
        <f t="shared" si="0"/>
        <v>43746.568437997681</v>
      </c>
      <c r="K13" s="6">
        <v>43746.568437997681</v>
      </c>
      <c r="L13" s="7">
        <v>43746.568437499998</v>
      </c>
    </row>
    <row r="14" spans="1:13" x14ac:dyDescent="0.25">
      <c r="A14" t="e">
        <f>-Lqe4pk8GU8lBP5A0yif</f>
        <v>#NAME?</v>
      </c>
      <c r="B14">
        <v>534.375</v>
      </c>
      <c r="C14">
        <v>20.584240000000001</v>
      </c>
      <c r="D14">
        <v>37</v>
      </c>
      <c r="E14">
        <v>0</v>
      </c>
      <c r="F14">
        <v>0</v>
      </c>
      <c r="G14">
        <v>1</v>
      </c>
      <c r="H14">
        <v>1570516719231</v>
      </c>
      <c r="I14">
        <v>571.6875</v>
      </c>
      <c r="J14" s="4">
        <f t="shared" si="0"/>
        <v>43746.568509618053</v>
      </c>
      <c r="K14" s="6">
        <v>43746.568509618053</v>
      </c>
      <c r="L14" s="7">
        <v>43746.568506944444</v>
      </c>
    </row>
    <row r="15" spans="1:13" x14ac:dyDescent="0.25">
      <c r="A15" t="e">
        <f>-Lqe4rTMKE3hvaytFNk9</f>
        <v>#NAME?</v>
      </c>
      <c r="B15">
        <v>531.25</v>
      </c>
      <c r="C15">
        <v>20.584240000000001</v>
      </c>
      <c r="D15">
        <v>41</v>
      </c>
      <c r="E15">
        <v>0</v>
      </c>
      <c r="F15">
        <v>0</v>
      </c>
      <c r="G15">
        <v>1</v>
      </c>
      <c r="H15">
        <v>1570516726451</v>
      </c>
      <c r="I15">
        <v>570.9375</v>
      </c>
      <c r="J15" s="5">
        <f t="shared" si="0"/>
        <v>43746.56859318287</v>
      </c>
      <c r="K15" s="6">
        <v>43746.56859318287</v>
      </c>
      <c r="L15" s="7">
        <v>43746.56858796296</v>
      </c>
    </row>
    <row r="16" spans="1:13" x14ac:dyDescent="0.25">
      <c r="A16" t="e">
        <f>-Lqe4tGLcerc6_nryiok</f>
        <v>#NAME?</v>
      </c>
      <c r="B16">
        <v>531.25</v>
      </c>
      <c r="C16">
        <v>20.531590000000001</v>
      </c>
      <c r="D16">
        <v>40</v>
      </c>
      <c r="E16">
        <v>0</v>
      </c>
      <c r="F16">
        <v>0</v>
      </c>
      <c r="G16">
        <v>1</v>
      </c>
      <c r="H16">
        <v>1570516733670</v>
      </c>
      <c r="I16">
        <v>570.1875</v>
      </c>
      <c r="J16" s="4">
        <f t="shared" si="0"/>
        <v>43746.568676736111</v>
      </c>
      <c r="K16" s="6">
        <v>43746.568676736111</v>
      </c>
      <c r="L16" s="7">
        <v>43746.568680555552</v>
      </c>
    </row>
    <row r="17" spans="1:12" x14ac:dyDescent="0.25">
      <c r="A17" t="e">
        <f>-Lqe4uzKM2UzYuROkf5p</f>
        <v>#NAME?</v>
      </c>
      <c r="B17">
        <v>528.125</v>
      </c>
      <c r="C17">
        <v>20.584240000000001</v>
      </c>
      <c r="D17">
        <v>37</v>
      </c>
      <c r="E17">
        <v>0</v>
      </c>
      <c r="F17">
        <v>0</v>
      </c>
      <c r="G17">
        <v>1</v>
      </c>
      <c r="H17">
        <v>1570516740881</v>
      </c>
      <c r="I17">
        <v>569.25</v>
      </c>
      <c r="J17" s="5">
        <f t="shared" si="0"/>
        <v>43746.568760196758</v>
      </c>
      <c r="K17" s="6">
        <v>43746.568760196758</v>
      </c>
      <c r="L17" s="7">
        <v>43746.568761574075</v>
      </c>
    </row>
    <row r="18" spans="1:12" x14ac:dyDescent="0.25">
      <c r="A18" t="e">
        <f>-Lqe4wmf_WTvqw8uoCoJ</f>
        <v>#NAME?</v>
      </c>
      <c r="B18">
        <v>521.875</v>
      </c>
      <c r="C18">
        <v>20.584240000000001</v>
      </c>
      <c r="D18">
        <v>38</v>
      </c>
      <c r="E18">
        <v>0</v>
      </c>
      <c r="F18">
        <v>0</v>
      </c>
      <c r="G18">
        <v>1</v>
      </c>
      <c r="H18">
        <v>1570516748090</v>
      </c>
      <c r="I18">
        <v>567.75</v>
      </c>
      <c r="J18" s="4">
        <f t="shared" si="0"/>
        <v>43746.568843634253</v>
      </c>
      <c r="K18" s="6">
        <v>43746.568843634253</v>
      </c>
      <c r="L18" s="7">
        <v>43746.568842592591</v>
      </c>
    </row>
    <row r="19" spans="1:12" x14ac:dyDescent="0.25">
      <c r="A19" t="e">
        <f>-Lqe4yVBWg8EmrO0tnfr</f>
        <v>#NAME?</v>
      </c>
      <c r="B19">
        <v>518.75</v>
      </c>
      <c r="C19">
        <v>20.584240000000001</v>
      </c>
      <c r="D19">
        <v>38</v>
      </c>
      <c r="E19">
        <v>0</v>
      </c>
      <c r="F19">
        <v>0</v>
      </c>
      <c r="G19">
        <v>1</v>
      </c>
      <c r="H19">
        <v>1570516755282</v>
      </c>
      <c r="I19">
        <v>566.8125</v>
      </c>
      <c r="J19" s="5">
        <f t="shared" si="0"/>
        <v>43746.568926874999</v>
      </c>
      <c r="K19" s="6">
        <v>43746.568926874999</v>
      </c>
      <c r="L19" s="7">
        <v>43746.568923611114</v>
      </c>
    </row>
    <row r="20" spans="1:12" x14ac:dyDescent="0.25">
      <c r="A20" t="s">
        <v>1055</v>
      </c>
      <c r="B20">
        <v>518.75</v>
      </c>
      <c r="C20">
        <v>20.584240000000001</v>
      </c>
      <c r="D20">
        <v>38</v>
      </c>
      <c r="E20">
        <v>0</v>
      </c>
      <c r="F20">
        <v>0</v>
      </c>
      <c r="G20">
        <v>1</v>
      </c>
      <c r="H20">
        <v>1570516761483</v>
      </c>
      <c r="I20">
        <v>566.0625</v>
      </c>
      <c r="J20" s="4">
        <f t="shared" si="0"/>
        <v>43746.568998645831</v>
      </c>
      <c r="K20" s="6">
        <v>43746.568998645831</v>
      </c>
      <c r="L20" s="7">
        <v>43746.568993055553</v>
      </c>
    </row>
    <row r="21" spans="1:12" x14ac:dyDescent="0.25">
      <c r="A21" t="e">
        <f>-Lqe50m8l79dSymcuA3N</f>
        <v>#NAME?</v>
      </c>
      <c r="B21">
        <v>515.625</v>
      </c>
      <c r="C21">
        <v>20.584240000000001</v>
      </c>
      <c r="D21">
        <v>37</v>
      </c>
      <c r="E21">
        <v>0</v>
      </c>
      <c r="F21">
        <v>0</v>
      </c>
      <c r="G21">
        <v>1</v>
      </c>
      <c r="H21">
        <v>1570516768702</v>
      </c>
      <c r="I21">
        <v>565.3125</v>
      </c>
      <c r="J21" s="5">
        <f t="shared" si="0"/>
        <v>43746.569082199072</v>
      </c>
      <c r="K21" s="6">
        <v>43746.569082199072</v>
      </c>
      <c r="L21" s="7">
        <v>43746.569085648145</v>
      </c>
    </row>
    <row r="22" spans="1:12" x14ac:dyDescent="0.25">
      <c r="A22" t="e">
        <f>-Lqe52_8_zyGcz74vfyr</f>
        <v>#NAME?</v>
      </c>
      <c r="B22">
        <v>512.5</v>
      </c>
      <c r="C22">
        <v>20.584240000000001</v>
      </c>
      <c r="D22">
        <v>38</v>
      </c>
      <c r="E22">
        <v>0</v>
      </c>
      <c r="F22">
        <v>0</v>
      </c>
      <c r="G22">
        <v>1</v>
      </c>
      <c r="H22">
        <v>1570516775922</v>
      </c>
      <c r="I22">
        <v>564.5625</v>
      </c>
      <c r="J22" s="4">
        <f t="shared" si="0"/>
        <v>43746.569165763889</v>
      </c>
      <c r="K22" s="6">
        <v>43746.569165763889</v>
      </c>
      <c r="L22" s="7">
        <v>43746.569166666668</v>
      </c>
    </row>
    <row r="23" spans="1:12" x14ac:dyDescent="0.25">
      <c r="A23" t="e">
        <f>-Lqe54ILgp5noVGfiZFb</f>
        <v>#NAME?</v>
      </c>
      <c r="B23">
        <v>506.25</v>
      </c>
      <c r="C23">
        <v>20.584240000000001</v>
      </c>
      <c r="D23">
        <v>36</v>
      </c>
      <c r="E23">
        <v>0</v>
      </c>
      <c r="F23">
        <v>0</v>
      </c>
      <c r="G23">
        <v>1</v>
      </c>
      <c r="H23">
        <v>1570516783123</v>
      </c>
      <c r="I23">
        <v>562.875</v>
      </c>
      <c r="J23" s="5">
        <f t="shared" si="0"/>
        <v>43746.56924910879</v>
      </c>
      <c r="K23" s="6">
        <v>43746.56924910879</v>
      </c>
      <c r="L23" s="7">
        <v>43746.569247685184</v>
      </c>
    </row>
    <row r="24" spans="1:12" x14ac:dyDescent="0.25">
      <c r="A24" t="e">
        <f>-Lqe5659wwoyvoZUdZea</f>
        <v>#NAME?</v>
      </c>
      <c r="B24">
        <v>503.125</v>
      </c>
      <c r="C24">
        <v>20.584240000000001</v>
      </c>
      <c r="D24">
        <v>38</v>
      </c>
      <c r="E24">
        <v>0</v>
      </c>
      <c r="F24">
        <v>0</v>
      </c>
      <c r="G24">
        <v>1</v>
      </c>
      <c r="H24">
        <v>1570516790351</v>
      </c>
      <c r="I24">
        <v>561.9375</v>
      </c>
      <c r="J24" s="4">
        <f t="shared" si="0"/>
        <v>43746.569332766201</v>
      </c>
      <c r="K24" s="6">
        <v>43746.569332766201</v>
      </c>
      <c r="L24" s="7">
        <v>43746.569328703707</v>
      </c>
    </row>
    <row r="25" spans="1:12" x14ac:dyDescent="0.25">
      <c r="A25" t="e">
        <f>-Lqe57oKlMCzfnGnlkT3</f>
        <v>#NAME?</v>
      </c>
      <c r="B25">
        <v>500</v>
      </c>
      <c r="C25">
        <v>20.584240000000001</v>
      </c>
      <c r="D25">
        <v>39</v>
      </c>
      <c r="E25">
        <v>0</v>
      </c>
      <c r="F25">
        <v>0</v>
      </c>
      <c r="G25">
        <v>1</v>
      </c>
      <c r="H25">
        <v>1570516797531</v>
      </c>
      <c r="I25">
        <v>560.4375</v>
      </c>
      <c r="J25" s="5">
        <f t="shared" si="0"/>
        <v>43746.569415868049</v>
      </c>
      <c r="K25" s="6">
        <v>43746.569415868049</v>
      </c>
      <c r="L25" s="7">
        <v>43746.569421296299</v>
      </c>
    </row>
    <row r="26" spans="1:12" x14ac:dyDescent="0.25">
      <c r="A26" t="e">
        <f>-Lqe59N8kPwQzjDtPchn</f>
        <v>#NAME?</v>
      </c>
      <c r="B26">
        <v>496.875</v>
      </c>
      <c r="C26">
        <v>20.584240000000001</v>
      </c>
      <c r="D26">
        <v>39</v>
      </c>
      <c r="E26">
        <v>0</v>
      </c>
      <c r="F26">
        <v>0</v>
      </c>
      <c r="G26">
        <v>1</v>
      </c>
      <c r="H26">
        <v>1570516803711</v>
      </c>
      <c r="I26">
        <v>559.6875</v>
      </c>
      <c r="J26" s="4">
        <f t="shared" si="0"/>
        <v>43746.569487395835</v>
      </c>
      <c r="K26" s="6">
        <v>43746.569487395835</v>
      </c>
      <c r="L26" s="7">
        <v>43746.569490740738</v>
      </c>
    </row>
    <row r="27" spans="1:12" x14ac:dyDescent="0.25">
      <c r="A27" t="e">
        <f>-Lqe5BP825SQYtKl2qiW</f>
        <v>#NAME?</v>
      </c>
      <c r="B27">
        <v>493.75</v>
      </c>
      <c r="C27">
        <v>20.584240000000001</v>
      </c>
      <c r="D27">
        <v>38</v>
      </c>
      <c r="E27">
        <v>0</v>
      </c>
      <c r="F27">
        <v>0</v>
      </c>
      <c r="G27">
        <v>1</v>
      </c>
      <c r="H27">
        <v>1570516810962</v>
      </c>
      <c r="I27">
        <v>558.9375</v>
      </c>
      <c r="J27" s="5">
        <f t="shared" si="0"/>
        <v>43746.569571319444</v>
      </c>
      <c r="K27" s="6">
        <v>43746.569571319444</v>
      </c>
      <c r="L27" s="7">
        <v>43746.569571759261</v>
      </c>
    </row>
    <row r="28" spans="1:12" x14ac:dyDescent="0.25">
      <c r="A28" t="e">
        <f>-Lqe5D77bWzHpk3gUv41</f>
        <v>#NAME?</v>
      </c>
      <c r="B28">
        <v>493.75</v>
      </c>
      <c r="C28">
        <v>20.584240000000001</v>
      </c>
      <c r="D28">
        <v>38</v>
      </c>
      <c r="E28">
        <v>0</v>
      </c>
      <c r="F28">
        <v>0</v>
      </c>
      <c r="G28">
        <v>1</v>
      </c>
      <c r="H28">
        <v>1570516819201</v>
      </c>
      <c r="I28">
        <v>558</v>
      </c>
      <c r="J28" s="4">
        <f t="shared" si="0"/>
        <v>43746.569666678239</v>
      </c>
      <c r="K28" s="6">
        <v>43746.569666678239</v>
      </c>
      <c r="L28" s="7">
        <v>43746.569664351853</v>
      </c>
    </row>
    <row r="29" spans="1:12" x14ac:dyDescent="0.25">
      <c r="A29" t="e">
        <f>-Lqe5EqA7208hma1IpNb</f>
        <v>#NAME?</v>
      </c>
      <c r="B29">
        <v>490.625</v>
      </c>
      <c r="C29">
        <v>20.584240000000001</v>
      </c>
      <c r="D29">
        <v>39</v>
      </c>
      <c r="E29">
        <v>0</v>
      </c>
      <c r="F29">
        <v>0</v>
      </c>
      <c r="G29">
        <v>1</v>
      </c>
      <c r="H29">
        <v>1570516826400</v>
      </c>
      <c r="I29">
        <v>557.25</v>
      </c>
      <c r="J29" s="5">
        <f t="shared" si="0"/>
        <v>43746.569750000002</v>
      </c>
      <c r="K29" s="6">
        <v>43746.569750000002</v>
      </c>
      <c r="L29" s="7">
        <v>43746.569745370369</v>
      </c>
    </row>
    <row r="30" spans="1:12" x14ac:dyDescent="0.25">
      <c r="A30" t="e">
        <f>-Lqe5GQGYwnO-zuvtpil</f>
        <v>#NAME?</v>
      </c>
      <c r="B30">
        <v>487.5</v>
      </c>
      <c r="C30">
        <v>20.584240000000001</v>
      </c>
      <c r="D30">
        <v>40</v>
      </c>
      <c r="E30">
        <v>0</v>
      </c>
      <c r="F30">
        <v>0</v>
      </c>
      <c r="G30">
        <v>1</v>
      </c>
      <c r="H30">
        <v>1570516832579</v>
      </c>
      <c r="I30">
        <v>556.5</v>
      </c>
      <c r="J30" s="4">
        <f t="shared" si="0"/>
        <v>43746.569821516205</v>
      </c>
      <c r="K30" s="6">
        <v>43746.569821516205</v>
      </c>
      <c r="L30" s="7">
        <v>43746.569826388892</v>
      </c>
    </row>
    <row r="31" spans="1:12" x14ac:dyDescent="0.25">
      <c r="A31" t="e">
        <f>-Lqe5I7IbltM7Q-tHtdr</f>
        <v>#NAME?</v>
      </c>
      <c r="B31">
        <v>484.375</v>
      </c>
      <c r="C31">
        <v>20.584240000000001</v>
      </c>
      <c r="D31">
        <v>38</v>
      </c>
      <c r="E31">
        <v>0</v>
      </c>
      <c r="F31">
        <v>0</v>
      </c>
      <c r="G31">
        <v>1</v>
      </c>
      <c r="H31">
        <v>1570516839821</v>
      </c>
      <c r="I31">
        <v>555.5625</v>
      </c>
      <c r="J31" s="5">
        <f t="shared" si="0"/>
        <v>43746.569905335644</v>
      </c>
      <c r="K31" s="6">
        <v>43746.569905335644</v>
      </c>
      <c r="L31" s="7">
        <v>43746.569907407407</v>
      </c>
    </row>
    <row r="32" spans="1:12" x14ac:dyDescent="0.25">
      <c r="A32" t="e">
        <f>-Lqe5JgH6p7V_UAj1mLe</f>
        <v>#NAME?</v>
      </c>
      <c r="B32">
        <v>503.125</v>
      </c>
      <c r="C32">
        <v>20.584240000000001</v>
      </c>
      <c r="D32">
        <v>41</v>
      </c>
      <c r="E32">
        <v>0</v>
      </c>
      <c r="F32">
        <v>0</v>
      </c>
      <c r="G32">
        <v>1</v>
      </c>
      <c r="H32">
        <v>1570516845991</v>
      </c>
      <c r="I32">
        <v>561.375</v>
      </c>
      <c r="J32" s="4">
        <f t="shared" si="0"/>
        <v>43746.569976747684</v>
      </c>
      <c r="K32" s="6">
        <v>43746.569976747684</v>
      </c>
      <c r="L32" s="7">
        <v>43746.569976851853</v>
      </c>
    </row>
    <row r="33" spans="1:12" x14ac:dyDescent="0.25">
      <c r="A33" t="e">
        <f>-Lqe5LP8ulrmRm9kYAP5</f>
        <v>#NAME?</v>
      </c>
      <c r="B33">
        <v>481.25</v>
      </c>
      <c r="C33">
        <v>20.584240000000001</v>
      </c>
      <c r="D33">
        <v>40</v>
      </c>
      <c r="E33">
        <v>0</v>
      </c>
      <c r="F33">
        <v>0</v>
      </c>
      <c r="G33">
        <v>1</v>
      </c>
      <c r="H33">
        <v>1570516853200</v>
      </c>
      <c r="I33">
        <v>554.0625</v>
      </c>
      <c r="J33" s="5">
        <f t="shared" si="0"/>
        <v>43746.570060185179</v>
      </c>
      <c r="K33" s="6">
        <v>43746.570060185179</v>
      </c>
      <c r="L33" s="7">
        <v>43746.570057870369</v>
      </c>
    </row>
    <row r="34" spans="1:12" x14ac:dyDescent="0.25">
      <c r="A34" t="e">
        <f>-Lqe5NCatL3qUQQ-WUTY</f>
        <v>#NAME?</v>
      </c>
      <c r="B34">
        <v>475</v>
      </c>
      <c r="C34">
        <v>20.584240000000001</v>
      </c>
      <c r="D34">
        <v>40</v>
      </c>
      <c r="E34">
        <v>0</v>
      </c>
      <c r="F34">
        <v>0</v>
      </c>
      <c r="G34">
        <v>1</v>
      </c>
      <c r="H34">
        <v>1570516860420</v>
      </c>
      <c r="I34">
        <v>552.375</v>
      </c>
      <c r="J34" s="4">
        <f t="shared" si="0"/>
        <v>43746.570143750003</v>
      </c>
      <c r="K34" s="6">
        <v>43746.570143750003</v>
      </c>
      <c r="L34" s="7">
        <v>43746.570138888892</v>
      </c>
    </row>
    <row r="35" spans="1:12" x14ac:dyDescent="0.25">
      <c r="A35" t="e">
        <f>-Lqe5Ov8g51XWCH4zxmR</f>
        <v>#NAME?</v>
      </c>
      <c r="B35">
        <v>471.875</v>
      </c>
      <c r="C35">
        <v>20.584240000000001</v>
      </c>
      <c r="D35">
        <v>40</v>
      </c>
      <c r="E35">
        <v>0</v>
      </c>
      <c r="F35">
        <v>0</v>
      </c>
      <c r="G35">
        <v>1</v>
      </c>
      <c r="H35">
        <v>1570516867599</v>
      </c>
      <c r="I35">
        <v>551.625</v>
      </c>
      <c r="J35" s="5">
        <f t="shared" si="0"/>
        <v>43746.570226840275</v>
      </c>
      <c r="K35" s="6">
        <v>43746.570226840275</v>
      </c>
      <c r="L35" s="7">
        <v>43746.570231481484</v>
      </c>
    </row>
    <row r="36" spans="1:12" x14ac:dyDescent="0.25">
      <c r="A36" t="e">
        <f>-Lqe5QUJbaiaqTIm82m8</f>
        <v>#NAME?</v>
      </c>
      <c r="B36">
        <v>471.875</v>
      </c>
      <c r="C36">
        <v>20.584240000000001</v>
      </c>
      <c r="D36">
        <v>40</v>
      </c>
      <c r="E36">
        <v>0</v>
      </c>
      <c r="F36">
        <v>0</v>
      </c>
      <c r="G36">
        <v>1</v>
      </c>
      <c r="H36">
        <v>1570516873790</v>
      </c>
      <c r="I36">
        <v>551.625</v>
      </c>
      <c r="J36" s="4">
        <f t="shared" si="0"/>
        <v>43746.570298495368</v>
      </c>
      <c r="K36" s="6">
        <v>43746.570298495368</v>
      </c>
      <c r="L36" s="7">
        <v>43746.570300925923</v>
      </c>
    </row>
    <row r="37" spans="1:12" x14ac:dyDescent="0.25">
      <c r="A37" t="e">
        <f>-Lqe5SC79BtnL47-QvBY</f>
        <v>#NAME?</v>
      </c>
      <c r="B37">
        <v>468.75</v>
      </c>
      <c r="C37">
        <v>20.584240000000001</v>
      </c>
      <c r="D37">
        <v>42</v>
      </c>
      <c r="E37">
        <v>0</v>
      </c>
      <c r="F37">
        <v>0</v>
      </c>
      <c r="G37">
        <v>1</v>
      </c>
      <c r="H37">
        <v>1570516881039</v>
      </c>
      <c r="I37">
        <v>550.875</v>
      </c>
      <c r="J37" s="5">
        <f t="shared" si="0"/>
        <v>43746.570382395832</v>
      </c>
      <c r="K37" s="6">
        <v>43746.570382395832</v>
      </c>
      <c r="L37" s="7">
        <v>43746.570381944446</v>
      </c>
    </row>
    <row r="38" spans="1:12" x14ac:dyDescent="0.25">
      <c r="A38" t="e">
        <f>-Lqe5U-IC3AgesoZTksI</f>
        <v>#NAME?</v>
      </c>
      <c r="B38">
        <v>465.625</v>
      </c>
      <c r="C38">
        <v>20.584240000000001</v>
      </c>
      <c r="D38">
        <v>41</v>
      </c>
      <c r="E38">
        <v>0</v>
      </c>
      <c r="F38">
        <v>0</v>
      </c>
      <c r="G38">
        <v>1</v>
      </c>
      <c r="H38">
        <v>1570516888239</v>
      </c>
      <c r="I38">
        <v>549.1875</v>
      </c>
      <c r="J38" s="4">
        <f t="shared" si="0"/>
        <v>43746.570465729164</v>
      </c>
      <c r="K38" s="6">
        <v>43746.570465729164</v>
      </c>
      <c r="L38" s="7">
        <v>43746.570462962962</v>
      </c>
    </row>
    <row r="39" spans="1:12" x14ac:dyDescent="0.25">
      <c r="A39" t="e">
        <f>-Lqe5ViBzKQpWku3Pxy2</f>
        <v>#NAME?</v>
      </c>
      <c r="B39">
        <v>465.625</v>
      </c>
      <c r="C39">
        <v>20.584240000000001</v>
      </c>
      <c r="D39">
        <v>43</v>
      </c>
      <c r="E39">
        <v>0</v>
      </c>
      <c r="F39">
        <v>0</v>
      </c>
      <c r="G39">
        <v>1</v>
      </c>
      <c r="H39">
        <v>1570516895441</v>
      </c>
      <c r="I39">
        <v>549.1875</v>
      </c>
      <c r="J39" s="5">
        <f t="shared" si="0"/>
        <v>43746.570549085642</v>
      </c>
      <c r="K39" s="6">
        <v>43746.570549085642</v>
      </c>
      <c r="L39" s="7">
        <v>43746.570543981485</v>
      </c>
    </row>
    <row r="40" spans="1:12" x14ac:dyDescent="0.25">
      <c r="A40" t="e">
        <f>-Lqe5XH91Pp0gtw2mfiG</f>
        <v>#NAME?</v>
      </c>
      <c r="B40">
        <v>462.5</v>
      </c>
      <c r="C40">
        <v>20.584240000000001</v>
      </c>
      <c r="D40">
        <v>43</v>
      </c>
      <c r="E40">
        <v>0</v>
      </c>
      <c r="F40">
        <v>0</v>
      </c>
      <c r="G40">
        <v>1</v>
      </c>
      <c r="H40">
        <v>1570516901639</v>
      </c>
      <c r="I40">
        <v>548.4375</v>
      </c>
      <c r="J40" s="4">
        <f t="shared" si="0"/>
        <v>43746.570620821753</v>
      </c>
      <c r="K40" s="6">
        <v>43746.570620821753</v>
      </c>
      <c r="L40" s="7">
        <v>43746.570625</v>
      </c>
    </row>
    <row r="41" spans="1:12" x14ac:dyDescent="0.25">
      <c r="A41" t="s">
        <v>1076</v>
      </c>
      <c r="B41">
        <v>456.25</v>
      </c>
      <c r="C41">
        <v>20.584240000000001</v>
      </c>
      <c r="D41">
        <v>41</v>
      </c>
      <c r="E41">
        <v>0</v>
      </c>
      <c r="F41">
        <v>0</v>
      </c>
      <c r="G41">
        <v>1</v>
      </c>
      <c r="H41">
        <v>1570516908851</v>
      </c>
      <c r="I41">
        <v>546.75</v>
      </c>
      <c r="J41" s="5">
        <f t="shared" si="0"/>
        <v>43746.570704293983</v>
      </c>
      <c r="K41" s="6">
        <v>43746.570704293983</v>
      </c>
      <c r="L41" s="7">
        <v>43746.570706018516</v>
      </c>
    </row>
    <row r="42" spans="1:12" x14ac:dyDescent="0.25">
      <c r="A42" t="e">
        <f>-Lqe5_nHSC0eOENpQkCj</f>
        <v>#NAME?</v>
      </c>
      <c r="B42">
        <v>456.25</v>
      </c>
      <c r="C42">
        <v>20.584240000000001</v>
      </c>
      <c r="D42">
        <v>41</v>
      </c>
      <c r="E42">
        <v>0</v>
      </c>
      <c r="F42">
        <v>0</v>
      </c>
      <c r="G42">
        <v>1</v>
      </c>
      <c r="H42">
        <v>1570516916031</v>
      </c>
      <c r="I42">
        <v>546.75</v>
      </c>
      <c r="J42" s="4">
        <f t="shared" si="0"/>
        <v>43746.570787395831</v>
      </c>
      <c r="K42" s="6">
        <v>43746.570787395831</v>
      </c>
      <c r="L42" s="7">
        <v>43746.570787037039</v>
      </c>
    </row>
    <row r="43" spans="1:12" x14ac:dyDescent="0.25">
      <c r="A43" t="e">
        <f>-Lqe5bWLFU7GQDvzBHfZ</f>
        <v>#NAME?</v>
      </c>
      <c r="B43">
        <v>453.125</v>
      </c>
      <c r="C43">
        <v>20.584240000000001</v>
      </c>
      <c r="D43">
        <v>40</v>
      </c>
      <c r="E43">
        <v>0</v>
      </c>
      <c r="F43">
        <v>0</v>
      </c>
      <c r="G43">
        <v>1</v>
      </c>
      <c r="H43">
        <v>1570516923281</v>
      </c>
      <c r="I43">
        <v>545.25</v>
      </c>
      <c r="J43" s="5">
        <f t="shared" si="0"/>
        <v>43746.570871307871</v>
      </c>
      <c r="K43" s="6">
        <v>43746.570871307871</v>
      </c>
      <c r="L43" s="7">
        <v>43746.570868055554</v>
      </c>
    </row>
    <row r="44" spans="1:12" x14ac:dyDescent="0.25">
      <c r="A44" t="s">
        <v>1079</v>
      </c>
      <c r="B44">
        <v>453.125</v>
      </c>
      <c r="C44">
        <v>20.584240000000001</v>
      </c>
      <c r="D44">
        <v>40</v>
      </c>
      <c r="E44">
        <v>0</v>
      </c>
      <c r="F44">
        <v>0</v>
      </c>
      <c r="G44">
        <v>1</v>
      </c>
      <c r="H44">
        <v>1570516930480</v>
      </c>
      <c r="I44">
        <v>545.25</v>
      </c>
      <c r="J44" s="4">
        <f t="shared" si="0"/>
        <v>43746.570954629628</v>
      </c>
      <c r="K44" s="6">
        <v>43746.570954629628</v>
      </c>
      <c r="L44" s="7">
        <v>43746.570949074077</v>
      </c>
    </row>
    <row r="45" spans="1:12" x14ac:dyDescent="0.25">
      <c r="A45" t="e">
        <f>-Lqe5fGAptxCNAboG9KF</f>
        <v>#NAME?</v>
      </c>
      <c r="B45">
        <v>453.125</v>
      </c>
      <c r="C45">
        <v>20.584240000000001</v>
      </c>
      <c r="D45">
        <v>41</v>
      </c>
      <c r="E45">
        <v>0</v>
      </c>
      <c r="F45">
        <v>0</v>
      </c>
      <c r="G45">
        <v>1</v>
      </c>
      <c r="H45">
        <v>1570516938459</v>
      </c>
      <c r="I45">
        <v>545.25</v>
      </c>
      <c r="J45" s="5">
        <f t="shared" si="0"/>
        <v>43746.571046979159</v>
      </c>
      <c r="K45" s="6">
        <v>43746.571046979159</v>
      </c>
      <c r="L45" s="7">
        <v>43746.57104166667</v>
      </c>
    </row>
    <row r="46" spans="1:12" x14ac:dyDescent="0.25">
      <c r="A46" t="e">
        <f>-Lqe5h3T2HaClH3LN3es</f>
        <v>#NAME?</v>
      </c>
      <c r="B46">
        <v>450</v>
      </c>
      <c r="C46">
        <v>20.584240000000001</v>
      </c>
      <c r="D46">
        <v>41</v>
      </c>
      <c r="E46">
        <v>0</v>
      </c>
      <c r="F46">
        <v>0</v>
      </c>
      <c r="G46">
        <v>1</v>
      </c>
      <c r="H46">
        <v>1570516945949</v>
      </c>
      <c r="I46">
        <v>544.3125</v>
      </c>
      <c r="J46" s="4">
        <f t="shared" si="0"/>
        <v>43746.571133668978</v>
      </c>
      <c r="K46" s="6">
        <v>43746.571133668978</v>
      </c>
      <c r="L46" s="7">
        <v>43746.571134259262</v>
      </c>
    </row>
    <row r="47" spans="1:12" x14ac:dyDescent="0.25">
      <c r="A47" t="e">
        <f>-Lqe5ipwGuRd7SIu6lFG</f>
        <v>#NAME?</v>
      </c>
      <c r="B47">
        <v>446.875</v>
      </c>
      <c r="C47">
        <v>20.584240000000001</v>
      </c>
      <c r="D47">
        <v>40</v>
      </c>
      <c r="E47">
        <v>0</v>
      </c>
      <c r="F47">
        <v>0</v>
      </c>
      <c r="G47">
        <v>1</v>
      </c>
      <c r="H47">
        <v>1570516953160</v>
      </c>
      <c r="I47">
        <v>543.5625</v>
      </c>
      <c r="J47" s="5">
        <f t="shared" si="0"/>
        <v>43746.571217129625</v>
      </c>
      <c r="K47" s="6">
        <v>43746.571217129625</v>
      </c>
      <c r="L47" s="7">
        <v>43746.571215277778</v>
      </c>
    </row>
    <row r="48" spans="1:12" x14ac:dyDescent="0.25">
      <c r="A48" t="e">
        <f>-Lqe5k_ckbRcQpuRTcmT</f>
        <v>#NAME?</v>
      </c>
      <c r="B48">
        <v>443.75</v>
      </c>
      <c r="C48">
        <v>20.584240000000001</v>
      </c>
      <c r="D48">
        <v>40</v>
      </c>
      <c r="E48">
        <v>0</v>
      </c>
      <c r="F48">
        <v>0</v>
      </c>
      <c r="G48">
        <v>1</v>
      </c>
      <c r="H48">
        <v>1570516960370</v>
      </c>
      <c r="I48">
        <v>542.8125</v>
      </c>
      <c r="J48" s="4">
        <f t="shared" si="0"/>
        <v>43746.571300578704</v>
      </c>
      <c r="K48" s="6">
        <v>43746.571300578704</v>
      </c>
      <c r="L48" s="7">
        <v>43746.571296296293</v>
      </c>
    </row>
    <row r="49" spans="1:12" x14ac:dyDescent="0.25">
      <c r="A49" t="e">
        <f>-Lqe5mNPQ6PaQX0dHa2a</f>
        <v>#NAME?</v>
      </c>
      <c r="B49">
        <v>462.5</v>
      </c>
      <c r="C49">
        <v>20.584240000000001</v>
      </c>
      <c r="D49">
        <v>40</v>
      </c>
      <c r="E49">
        <v>0</v>
      </c>
      <c r="F49">
        <v>0</v>
      </c>
      <c r="G49">
        <v>1</v>
      </c>
      <c r="H49">
        <v>1570516967579</v>
      </c>
      <c r="I49">
        <v>548.4375</v>
      </c>
      <c r="J49" s="5">
        <f t="shared" si="0"/>
        <v>43746.571384016199</v>
      </c>
      <c r="K49" s="6">
        <v>43746.571384016199</v>
      </c>
      <c r="L49" s="7">
        <v>43746.571388888886</v>
      </c>
    </row>
    <row r="50" spans="1:12" x14ac:dyDescent="0.25">
      <c r="A50" t="e">
        <f>-Lqe5o591mJm2RpmssQE</f>
        <v>#NAME?</v>
      </c>
      <c r="B50">
        <v>440.625</v>
      </c>
      <c r="C50">
        <v>20.531590000000001</v>
      </c>
      <c r="D50">
        <v>40</v>
      </c>
      <c r="E50">
        <v>0</v>
      </c>
      <c r="F50">
        <v>0</v>
      </c>
      <c r="G50">
        <v>1</v>
      </c>
      <c r="H50">
        <v>1570516974801</v>
      </c>
      <c r="I50">
        <v>541.875</v>
      </c>
      <c r="J50" s="4">
        <f t="shared" si="0"/>
        <v>43746.571467604161</v>
      </c>
      <c r="K50" s="6">
        <v>43746.571467604161</v>
      </c>
      <c r="L50" s="7">
        <v>43746.571469907409</v>
      </c>
    </row>
    <row r="51" spans="1:12" x14ac:dyDescent="0.25">
      <c r="A51" t="e">
        <f>-Lqe5peJr4ES9ZpBHyaf</f>
        <v>#NAME?</v>
      </c>
      <c r="B51">
        <v>440.625</v>
      </c>
      <c r="C51">
        <v>20.584240000000001</v>
      </c>
      <c r="D51">
        <v>40</v>
      </c>
      <c r="E51">
        <v>0</v>
      </c>
      <c r="F51">
        <v>0</v>
      </c>
      <c r="G51">
        <v>1</v>
      </c>
      <c r="H51">
        <v>1570516980991</v>
      </c>
      <c r="I51">
        <v>541.125</v>
      </c>
      <c r="J51" s="5">
        <f t="shared" si="0"/>
        <v>43746.571539247678</v>
      </c>
      <c r="K51" s="6">
        <v>43746.571539247678</v>
      </c>
      <c r="L51" s="7">
        <v>43746.571539351855</v>
      </c>
    </row>
    <row r="52" spans="1:12" x14ac:dyDescent="0.25">
      <c r="A52" t="e">
        <f>-Lqe5rN--zxL3HGe0n9u</f>
        <v>#NAME?</v>
      </c>
      <c r="B52">
        <v>437.5</v>
      </c>
      <c r="C52">
        <v>20.584240000000001</v>
      </c>
      <c r="D52">
        <v>40</v>
      </c>
      <c r="E52">
        <v>0</v>
      </c>
      <c r="F52">
        <v>0</v>
      </c>
      <c r="G52">
        <v>1</v>
      </c>
      <c r="H52">
        <v>1570516988189</v>
      </c>
      <c r="I52">
        <v>540.375</v>
      </c>
      <c r="J52" s="4">
        <f t="shared" si="0"/>
        <v>43746.571622557873</v>
      </c>
      <c r="K52" s="6">
        <v>43746.571622557873</v>
      </c>
      <c r="L52" s="7">
        <v>43746.571620370371</v>
      </c>
    </row>
    <row r="53" spans="1:12" x14ac:dyDescent="0.25">
      <c r="A53" t="e">
        <f>-Lqe5tA92ExDSUGWNtq6</f>
        <v>#NAME?</v>
      </c>
      <c r="B53">
        <v>437.5</v>
      </c>
      <c r="C53">
        <v>20.584240000000001</v>
      </c>
      <c r="D53">
        <v>40</v>
      </c>
      <c r="E53">
        <v>0</v>
      </c>
      <c r="F53">
        <v>0</v>
      </c>
      <c r="G53">
        <v>1</v>
      </c>
      <c r="H53">
        <v>1570516995441</v>
      </c>
      <c r="I53">
        <v>540.375</v>
      </c>
      <c r="J53" s="5">
        <f t="shared" si="0"/>
        <v>43746.571706493058</v>
      </c>
      <c r="K53" s="6">
        <v>43746.571706493058</v>
      </c>
      <c r="L53" s="7">
        <v>43746.571701388886</v>
      </c>
    </row>
    <row r="54" spans="1:12" x14ac:dyDescent="0.25">
      <c r="A54" t="e">
        <f>-Lqe5utIAYl1_zgwzS8c</f>
        <v>#NAME?</v>
      </c>
      <c r="B54">
        <v>453.125</v>
      </c>
      <c r="C54">
        <v>20.584240000000001</v>
      </c>
      <c r="D54">
        <v>40</v>
      </c>
      <c r="E54">
        <v>0</v>
      </c>
      <c r="F54">
        <v>0</v>
      </c>
      <c r="G54">
        <v>1</v>
      </c>
      <c r="H54">
        <v>1570517002621</v>
      </c>
      <c r="I54">
        <v>545.8125</v>
      </c>
      <c r="J54" s="4">
        <f t="shared" si="0"/>
        <v>43746.571789594906</v>
      </c>
      <c r="K54" s="6">
        <v>43746.571789594906</v>
      </c>
      <c r="L54" s="7">
        <v>43746.571793981479</v>
      </c>
    </row>
    <row r="55" spans="1:12" x14ac:dyDescent="0.25">
      <c r="A55" t="e">
        <f>-Lqe5wgJ-bPiy597zg-m</f>
        <v>#NAME?</v>
      </c>
      <c r="B55">
        <v>434.375</v>
      </c>
      <c r="C55">
        <v>20.531590000000001</v>
      </c>
      <c r="D55">
        <v>40</v>
      </c>
      <c r="E55">
        <v>0</v>
      </c>
      <c r="F55">
        <v>0</v>
      </c>
      <c r="G55">
        <v>0</v>
      </c>
      <c r="H55">
        <v>1570517009839</v>
      </c>
      <c r="I55">
        <v>539.4375</v>
      </c>
      <c r="J55" s="5">
        <f t="shared" si="0"/>
        <v>43746.571873136571</v>
      </c>
      <c r="K55" s="6">
        <v>43746.571873136571</v>
      </c>
      <c r="L55" s="7">
        <v>43746.571875000001</v>
      </c>
    </row>
    <row r="56" spans="1:12" x14ac:dyDescent="0.25">
      <c r="A56" t="e">
        <f>-Lqe5yPIAktJmUMzJSm9</f>
        <v>#NAME?</v>
      </c>
      <c r="B56">
        <v>431.25</v>
      </c>
      <c r="C56">
        <v>20.584240000000001</v>
      </c>
      <c r="D56">
        <v>39</v>
      </c>
      <c r="E56">
        <v>0</v>
      </c>
      <c r="F56">
        <v>0</v>
      </c>
      <c r="G56">
        <v>1</v>
      </c>
      <c r="H56">
        <v>1570517017039</v>
      </c>
      <c r="I56">
        <v>538.6875</v>
      </c>
      <c r="J56" s="4">
        <f t="shared" si="0"/>
        <v>43746.571956469903</v>
      </c>
      <c r="K56" s="6">
        <v>43746.571956469903</v>
      </c>
      <c r="L56" s="7">
        <v>43746.571956018517</v>
      </c>
    </row>
    <row r="57" spans="1:12" x14ac:dyDescent="0.25">
      <c r="A57" t="e">
        <f>-#REF!-CJPiz9wvRJcaDK</f>
        <v>#REF!</v>
      </c>
      <c r="B57">
        <v>431.25</v>
      </c>
      <c r="C57">
        <v>20.584240000000001</v>
      </c>
      <c r="D57">
        <v>40</v>
      </c>
      <c r="E57">
        <v>0</v>
      </c>
      <c r="F57">
        <v>0</v>
      </c>
      <c r="G57">
        <v>1</v>
      </c>
      <c r="H57">
        <v>1570517024241</v>
      </c>
      <c r="I57">
        <v>538.875</v>
      </c>
      <c r="J57" s="5">
        <f t="shared" si="0"/>
        <v>43746.572039826387</v>
      </c>
      <c r="K57" s="6">
        <v>43746.572039826387</v>
      </c>
      <c r="L57" s="7">
        <v>43746.57203703704</v>
      </c>
    </row>
    <row r="58" spans="1:12" x14ac:dyDescent="0.25">
      <c r="A58" t="e">
        <f>-Lqe60v892cB8jWYMd4o</f>
        <v>#NAME?</v>
      </c>
      <c r="B58">
        <v>431.25</v>
      </c>
      <c r="C58">
        <v>20.584240000000001</v>
      </c>
      <c r="D58">
        <v>40</v>
      </c>
      <c r="E58">
        <v>0</v>
      </c>
      <c r="F58">
        <v>0</v>
      </c>
      <c r="G58">
        <v>1</v>
      </c>
      <c r="H58">
        <v>1570517031451</v>
      </c>
      <c r="I58">
        <v>538.6875</v>
      </c>
      <c r="J58" s="4">
        <f t="shared" si="0"/>
        <v>43746.572123275466</v>
      </c>
      <c r="K58" s="6">
        <v>43746.572123275466</v>
      </c>
      <c r="L58" s="7">
        <v>43746.572118055556</v>
      </c>
    </row>
    <row r="59" spans="1:12" x14ac:dyDescent="0.25">
      <c r="A59" t="e">
        <f>-Lqe62ULNpUp6tpakDmZ</f>
        <v>#NAME?</v>
      </c>
      <c r="B59">
        <v>428.125</v>
      </c>
      <c r="C59">
        <v>20.584240000000001</v>
      </c>
      <c r="D59">
        <v>40</v>
      </c>
      <c r="E59">
        <v>0</v>
      </c>
      <c r="F59">
        <v>0</v>
      </c>
      <c r="G59">
        <v>1</v>
      </c>
      <c r="H59">
        <v>1570517037639</v>
      </c>
      <c r="I59">
        <v>537.9375</v>
      </c>
      <c r="J59" s="5">
        <f t="shared" si="0"/>
        <v>43746.572194895831</v>
      </c>
      <c r="K59" s="6">
        <v>43746.572194895831</v>
      </c>
      <c r="L59" s="7">
        <v>43746.572199074071</v>
      </c>
    </row>
    <row r="60" spans="1:12" x14ac:dyDescent="0.25">
      <c r="A60" t="e">
        <f>-Lqe64VzYaaP9B_FTelP</f>
        <v>#NAME?</v>
      </c>
      <c r="B60">
        <v>428.125</v>
      </c>
      <c r="C60">
        <v>20.584240000000001</v>
      </c>
      <c r="D60">
        <v>39</v>
      </c>
      <c r="E60">
        <v>0</v>
      </c>
      <c r="F60">
        <v>0</v>
      </c>
      <c r="G60">
        <v>1</v>
      </c>
      <c r="H60">
        <v>1570517044881</v>
      </c>
      <c r="I60">
        <v>537.9375</v>
      </c>
      <c r="J60" s="4">
        <f t="shared" si="0"/>
        <v>43746.57227871527</v>
      </c>
      <c r="K60" s="6">
        <v>43746.57227871527</v>
      </c>
      <c r="L60" s="7">
        <v>43746.572280092594</v>
      </c>
    </row>
    <row r="61" spans="1:12" x14ac:dyDescent="0.25">
      <c r="A61" t="e">
        <f>-Lqe66FMIsy6uwesDh4a</f>
        <v>#NAME?</v>
      </c>
      <c r="B61">
        <v>428.125</v>
      </c>
      <c r="C61">
        <v>20.584240000000001</v>
      </c>
      <c r="D61">
        <v>37</v>
      </c>
      <c r="E61">
        <v>0</v>
      </c>
      <c r="F61">
        <v>0</v>
      </c>
      <c r="G61">
        <v>1</v>
      </c>
      <c r="H61">
        <v>1570517053118</v>
      </c>
      <c r="I61">
        <v>537</v>
      </c>
      <c r="J61" s="5">
        <f t="shared" si="0"/>
        <v>43746.57237405092</v>
      </c>
      <c r="K61" s="6">
        <v>43746.57237405092</v>
      </c>
      <c r="L61" s="7">
        <v>43746.572372685187</v>
      </c>
    </row>
    <row r="62" spans="1:12" x14ac:dyDescent="0.25">
      <c r="A62" t="e">
        <f>-Lqe685B7CvqBlYcYfLn</f>
        <v>#NAME?</v>
      </c>
      <c r="B62">
        <v>428.125</v>
      </c>
      <c r="C62">
        <v>20.584240000000001</v>
      </c>
      <c r="D62">
        <v>40</v>
      </c>
      <c r="E62">
        <v>0</v>
      </c>
      <c r="F62">
        <v>0</v>
      </c>
      <c r="G62">
        <v>1</v>
      </c>
      <c r="H62">
        <v>1570517060788</v>
      </c>
      <c r="I62">
        <v>537</v>
      </c>
      <c r="J62" s="4">
        <f t="shared" si="0"/>
        <v>43746.572462824071</v>
      </c>
      <c r="K62" s="6">
        <v>43746.572462824071</v>
      </c>
      <c r="L62" s="7">
        <v>43746.572465277779</v>
      </c>
    </row>
    <row r="63" spans="1:12" x14ac:dyDescent="0.25">
      <c r="A63" t="e">
        <f>-Lqe69k6Bi2JkNasfUx8</f>
        <v>#NAME?</v>
      </c>
      <c r="B63">
        <v>440.625</v>
      </c>
      <c r="C63">
        <v>20.584240000000001</v>
      </c>
      <c r="D63">
        <v>40</v>
      </c>
      <c r="E63">
        <v>0</v>
      </c>
      <c r="F63">
        <v>0</v>
      </c>
      <c r="G63">
        <v>1</v>
      </c>
      <c r="H63">
        <v>1570517067529</v>
      </c>
      <c r="I63">
        <v>541.3125</v>
      </c>
      <c r="J63" s="5">
        <f t="shared" si="0"/>
        <v>43746.5725408449</v>
      </c>
      <c r="K63" s="6">
        <v>43746.5725408449</v>
      </c>
      <c r="L63" s="7">
        <v>43746.572546296295</v>
      </c>
    </row>
    <row r="64" spans="1:12" x14ac:dyDescent="0.25">
      <c r="A64" t="e">
        <f>-Lqe6BTFMwVMVozBfPM8</f>
        <v>#NAME?</v>
      </c>
      <c r="B64">
        <v>421.875</v>
      </c>
      <c r="C64">
        <v>20.531590000000001</v>
      </c>
      <c r="D64">
        <v>39</v>
      </c>
      <c r="E64">
        <v>0</v>
      </c>
      <c r="F64">
        <v>0</v>
      </c>
      <c r="G64">
        <v>1</v>
      </c>
      <c r="H64">
        <v>1570517074727</v>
      </c>
      <c r="I64">
        <v>535.5</v>
      </c>
      <c r="J64" s="4">
        <f t="shared" si="0"/>
        <v>43746.572624155095</v>
      </c>
      <c r="K64" s="6">
        <v>43746.572624155095</v>
      </c>
      <c r="L64" s="7">
        <v>43746.572627314818</v>
      </c>
    </row>
    <row r="65" spans="1:12" x14ac:dyDescent="0.25">
      <c r="A65" t="e">
        <f>-Lqe6D178GpMllLu18od</f>
        <v>#NAME?</v>
      </c>
      <c r="B65">
        <v>418.75</v>
      </c>
      <c r="C65">
        <v>20.584240000000001</v>
      </c>
      <c r="D65">
        <v>38</v>
      </c>
      <c r="E65">
        <v>0</v>
      </c>
      <c r="F65">
        <v>0</v>
      </c>
      <c r="G65">
        <v>1</v>
      </c>
      <c r="H65">
        <v>1570517080939</v>
      </c>
      <c r="I65">
        <v>534.5625</v>
      </c>
      <c r="J65" s="5">
        <f t="shared" si="0"/>
        <v>43746.572696053241</v>
      </c>
      <c r="K65" s="6">
        <v>43746.572696053241</v>
      </c>
      <c r="L65" s="7">
        <v>43746.572696759256</v>
      </c>
    </row>
    <row r="66" spans="1:12" x14ac:dyDescent="0.25">
      <c r="A66" t="e">
        <f>-Lqe6Ek9lcQfUFJirnLa</f>
        <v>#NAME?</v>
      </c>
      <c r="B66">
        <v>437.5</v>
      </c>
      <c r="C66">
        <v>20.584240000000001</v>
      </c>
      <c r="D66">
        <v>39</v>
      </c>
      <c r="E66">
        <v>0</v>
      </c>
      <c r="F66">
        <v>0</v>
      </c>
      <c r="G66">
        <v>1</v>
      </c>
      <c r="H66">
        <v>1570517088150</v>
      </c>
      <c r="I66">
        <v>540.375</v>
      </c>
      <c r="J66" s="4">
        <f t="shared" ref="J66:K129" si="1">(H66/86400000)+25569+(7/24)</f>
        <v>43746.572779513888</v>
      </c>
      <c r="K66" s="6">
        <v>43746.572779513888</v>
      </c>
      <c r="L66" s="7">
        <v>43746.572777777779</v>
      </c>
    </row>
    <row r="67" spans="1:12" x14ac:dyDescent="0.25">
      <c r="A67" t="e">
        <f>-Lqe6GJ7yj7FyJK0gWLB</f>
        <v>#NAME?</v>
      </c>
      <c r="B67">
        <v>418.75</v>
      </c>
      <c r="C67">
        <v>20.531590000000001</v>
      </c>
      <c r="D67">
        <v>40</v>
      </c>
      <c r="E67">
        <v>0</v>
      </c>
      <c r="F67">
        <v>0</v>
      </c>
      <c r="G67">
        <v>1</v>
      </c>
      <c r="H67">
        <v>1570517094330</v>
      </c>
      <c r="I67">
        <v>534.75</v>
      </c>
      <c r="J67" s="5">
        <f t="shared" si="1"/>
        <v>43746.572851041659</v>
      </c>
      <c r="K67" s="6">
        <v>43746.572851041659</v>
      </c>
      <c r="L67" s="7">
        <v>43746.572847222225</v>
      </c>
    </row>
    <row r="68" spans="1:12" x14ac:dyDescent="0.25">
      <c r="A68" t="e">
        <f>-Lqe6I1J4Cq-XHEAawex</f>
        <v>#NAME?</v>
      </c>
      <c r="B68">
        <v>418.75</v>
      </c>
      <c r="C68">
        <v>20.584240000000001</v>
      </c>
      <c r="D68">
        <v>40</v>
      </c>
      <c r="E68">
        <v>0</v>
      </c>
      <c r="F68">
        <v>0</v>
      </c>
      <c r="G68">
        <v>1</v>
      </c>
      <c r="H68">
        <v>1570517101536</v>
      </c>
      <c r="I68">
        <v>534</v>
      </c>
      <c r="J68" s="4">
        <f t="shared" si="1"/>
        <v>43746.572934444441</v>
      </c>
      <c r="K68" s="6">
        <v>43746.572934444441</v>
      </c>
      <c r="L68" s="7">
        <v>43746.572939814818</v>
      </c>
    </row>
    <row r="69" spans="1:12" x14ac:dyDescent="0.25">
      <c r="A69" t="e">
        <f>-Lqe6Ja6v43or1yJLBxd</f>
        <v>#NAME?</v>
      </c>
      <c r="B69">
        <v>418.75</v>
      </c>
      <c r="C69">
        <v>20.584240000000001</v>
      </c>
      <c r="D69">
        <v>40</v>
      </c>
      <c r="E69">
        <v>0</v>
      </c>
      <c r="F69">
        <v>0</v>
      </c>
      <c r="G69">
        <v>1</v>
      </c>
      <c r="H69">
        <v>1570517107760</v>
      </c>
      <c r="I69">
        <v>534</v>
      </c>
      <c r="J69" s="5">
        <f t="shared" si="1"/>
        <v>43746.573006481478</v>
      </c>
      <c r="K69" s="6">
        <v>43746.573006481478</v>
      </c>
      <c r="L69" s="7">
        <v>43746.573009259257</v>
      </c>
    </row>
    <row r="70" spans="1:12" x14ac:dyDescent="0.25">
      <c r="A70" t="e">
        <f>-Lqe6LJJqOfvLBePUbjS</f>
        <v>#NAME?</v>
      </c>
      <c r="B70">
        <v>418.75</v>
      </c>
      <c r="C70">
        <v>20.584240000000001</v>
      </c>
      <c r="D70">
        <v>39</v>
      </c>
      <c r="E70">
        <v>0</v>
      </c>
      <c r="F70">
        <v>0</v>
      </c>
      <c r="G70">
        <v>1</v>
      </c>
      <c r="H70">
        <v>1570517114938</v>
      </c>
      <c r="I70">
        <v>534</v>
      </c>
      <c r="J70" s="4">
        <f t="shared" si="1"/>
        <v>43746.573089560181</v>
      </c>
      <c r="K70" s="6">
        <v>43746.573089560181</v>
      </c>
      <c r="L70" s="7">
        <v>43746.57309027778</v>
      </c>
    </row>
    <row r="71" spans="1:12" x14ac:dyDescent="0.25">
      <c r="A71" t="e">
        <f>-Lqe6N67v-sBtDefnFAw</f>
        <v>#NAME?</v>
      </c>
      <c r="B71">
        <v>418.75</v>
      </c>
      <c r="C71">
        <v>20.584240000000001</v>
      </c>
      <c r="D71">
        <v>36</v>
      </c>
      <c r="E71">
        <v>0</v>
      </c>
      <c r="F71">
        <v>0</v>
      </c>
      <c r="G71">
        <v>1</v>
      </c>
      <c r="H71">
        <v>1570517122118</v>
      </c>
      <c r="I71">
        <v>534</v>
      </c>
      <c r="J71" s="5">
        <f t="shared" si="1"/>
        <v>43746.573172662036</v>
      </c>
      <c r="K71" s="6">
        <v>43746.573172662036</v>
      </c>
      <c r="L71" s="7">
        <v>43746.573171296295</v>
      </c>
    </row>
    <row r="72" spans="1:12" x14ac:dyDescent="0.25">
      <c r="A72" t="e">
        <f>-Lqe6OpIUErXr5Rwl00y</f>
        <v>#NAME?</v>
      </c>
      <c r="B72">
        <v>415.625</v>
      </c>
      <c r="C72">
        <v>20.584240000000001</v>
      </c>
      <c r="D72">
        <v>36</v>
      </c>
      <c r="E72">
        <v>0</v>
      </c>
      <c r="F72">
        <v>0</v>
      </c>
      <c r="G72">
        <v>1</v>
      </c>
      <c r="H72">
        <v>1570517129369</v>
      </c>
      <c r="I72">
        <v>533.8125</v>
      </c>
      <c r="J72" s="4">
        <f t="shared" si="1"/>
        <v>43746.573256585645</v>
      </c>
      <c r="K72" s="6">
        <v>43746.573256585645</v>
      </c>
      <c r="L72" s="7">
        <v>43746.573252314818</v>
      </c>
    </row>
    <row r="73" spans="1:12" x14ac:dyDescent="0.25">
      <c r="A73" t="s">
        <v>1108</v>
      </c>
      <c r="B73">
        <v>418.75</v>
      </c>
      <c r="C73">
        <v>20.584240000000001</v>
      </c>
      <c r="D73">
        <v>36</v>
      </c>
      <c r="E73">
        <v>0</v>
      </c>
      <c r="F73">
        <v>0</v>
      </c>
      <c r="G73">
        <v>1</v>
      </c>
      <c r="H73">
        <v>1570517136579</v>
      </c>
      <c r="I73">
        <v>534</v>
      </c>
      <c r="J73" s="5">
        <f t="shared" si="1"/>
        <v>43746.573340034716</v>
      </c>
      <c r="K73" s="6">
        <v>43746.573340034716</v>
      </c>
      <c r="L73" s="7">
        <v>43746.573344907411</v>
      </c>
    </row>
    <row r="74" spans="1:12" x14ac:dyDescent="0.25">
      <c r="A74" t="e">
        <f>-Lqe6SL8HsswX5aY6LpX</f>
        <v>#NAME?</v>
      </c>
      <c r="B74">
        <v>418.75</v>
      </c>
      <c r="C74">
        <v>20.584240000000001</v>
      </c>
      <c r="D74">
        <v>37</v>
      </c>
      <c r="E74">
        <v>0</v>
      </c>
      <c r="F74">
        <v>0</v>
      </c>
      <c r="G74">
        <v>1</v>
      </c>
      <c r="H74">
        <v>1570517143769</v>
      </c>
      <c r="I74">
        <v>534</v>
      </c>
      <c r="J74" s="4">
        <f t="shared" si="1"/>
        <v>43746.573423252317</v>
      </c>
      <c r="K74" s="6">
        <v>43746.573423252317</v>
      </c>
      <c r="L74" s="7">
        <v>43746.573425925926</v>
      </c>
    </row>
    <row r="75" spans="1:12" x14ac:dyDescent="0.25">
      <c r="A75" t="e">
        <f>-Lqe6TtgVgngzUehoQJ1</f>
        <v>#NAME?</v>
      </c>
      <c r="B75">
        <v>415.625</v>
      </c>
      <c r="C75">
        <v>20.584240000000001</v>
      </c>
      <c r="D75">
        <v>37</v>
      </c>
      <c r="E75">
        <v>0</v>
      </c>
      <c r="F75">
        <v>0</v>
      </c>
      <c r="G75">
        <v>1</v>
      </c>
      <c r="H75">
        <v>1570517149950</v>
      </c>
      <c r="I75">
        <v>533.0625</v>
      </c>
      <c r="J75" s="5">
        <f t="shared" si="1"/>
        <v>43746.573494791664</v>
      </c>
      <c r="K75" s="6">
        <v>43746.573494791664</v>
      </c>
      <c r="L75" s="7">
        <v>43746.573495370372</v>
      </c>
    </row>
    <row r="76" spans="1:12" x14ac:dyDescent="0.25">
      <c r="A76" t="e">
        <f>-Lqe6VZXU3GTfzVKwPVs</f>
        <v>#NAME?</v>
      </c>
      <c r="B76">
        <v>415.625</v>
      </c>
      <c r="C76">
        <v>20.584240000000001</v>
      </c>
      <c r="D76">
        <v>37</v>
      </c>
      <c r="E76">
        <v>0</v>
      </c>
      <c r="F76">
        <v>0</v>
      </c>
      <c r="G76">
        <v>1</v>
      </c>
      <c r="H76">
        <v>1570517157159</v>
      </c>
      <c r="I76">
        <v>533.0625</v>
      </c>
      <c r="J76" s="4">
        <f t="shared" si="1"/>
        <v>43746.573578229167</v>
      </c>
      <c r="K76" s="6">
        <v>43746.573578229167</v>
      </c>
      <c r="L76" s="7">
        <v>43746.573576388888</v>
      </c>
    </row>
    <row r="77" spans="1:12" x14ac:dyDescent="0.25">
      <c r="A77" t="e">
        <f>-Lqe6X54Hy9x2_5KmwRs</f>
        <v>#NAME?</v>
      </c>
      <c r="B77">
        <v>415.625</v>
      </c>
      <c r="C77">
        <v>20.584240000000001</v>
      </c>
      <c r="D77">
        <v>37</v>
      </c>
      <c r="E77">
        <v>0</v>
      </c>
      <c r="F77">
        <v>0</v>
      </c>
      <c r="G77">
        <v>1</v>
      </c>
      <c r="H77">
        <v>1570517163348</v>
      </c>
      <c r="I77">
        <v>533.0625</v>
      </c>
      <c r="J77" s="5">
        <f t="shared" si="1"/>
        <v>43746.573649861108</v>
      </c>
      <c r="K77" s="6">
        <v>43746.573649861108</v>
      </c>
      <c r="L77" s="7">
        <v>43746.573645833334</v>
      </c>
    </row>
    <row r="78" spans="1:12" x14ac:dyDescent="0.25">
      <c r="A78" t="e">
        <f>-Lqe6Ya8XRC0a7igQaW5</f>
        <v>#NAME?</v>
      </c>
      <c r="B78">
        <v>412.5</v>
      </c>
      <c r="C78">
        <v>20.584240000000001</v>
      </c>
      <c r="D78">
        <v>36</v>
      </c>
      <c r="E78">
        <v>0</v>
      </c>
      <c r="F78">
        <v>0</v>
      </c>
      <c r="G78">
        <v>1</v>
      </c>
      <c r="H78">
        <v>1570517169521</v>
      </c>
      <c r="I78">
        <v>532.3125</v>
      </c>
      <c r="J78" s="4">
        <f t="shared" si="1"/>
        <v>43746.573721307868</v>
      </c>
      <c r="K78" s="6">
        <v>43746.573721307868</v>
      </c>
      <c r="L78" s="7">
        <v>43746.57372685185</v>
      </c>
    </row>
    <row r="79" spans="1:12" x14ac:dyDescent="0.25">
      <c r="A79" t="e">
        <f>-Lqe6_8KwExQb99EdfL4</f>
        <v>#NAME?</v>
      </c>
      <c r="B79">
        <v>412.5</v>
      </c>
      <c r="C79">
        <v>20.584240000000001</v>
      </c>
      <c r="D79">
        <v>36</v>
      </c>
      <c r="E79">
        <v>0</v>
      </c>
      <c r="F79">
        <v>0</v>
      </c>
      <c r="G79">
        <v>1</v>
      </c>
      <c r="H79">
        <v>1570517175729</v>
      </c>
      <c r="I79">
        <v>532.3125</v>
      </c>
      <c r="J79" s="5">
        <f t="shared" si="1"/>
        <v>43746.573793159718</v>
      </c>
      <c r="K79" s="6">
        <v>43746.573793159718</v>
      </c>
      <c r="L79" s="7">
        <v>43746.573796296296</v>
      </c>
    </row>
    <row r="80" spans="1:12" x14ac:dyDescent="0.25">
      <c r="A80" t="e">
        <f>-Lqe6awLNobhEZTV7l1l</f>
        <v>#NAME?</v>
      </c>
      <c r="B80">
        <v>412.5</v>
      </c>
      <c r="C80">
        <v>20.584240000000001</v>
      </c>
      <c r="D80">
        <v>36</v>
      </c>
      <c r="E80">
        <v>0</v>
      </c>
      <c r="F80">
        <v>0</v>
      </c>
      <c r="G80">
        <v>1</v>
      </c>
      <c r="H80">
        <v>1570517182948</v>
      </c>
      <c r="I80">
        <v>532.3125</v>
      </c>
      <c r="J80" s="4">
        <f t="shared" si="1"/>
        <v>43746.573876712959</v>
      </c>
      <c r="K80" s="6">
        <v>43746.573876712959</v>
      </c>
      <c r="L80" s="7">
        <v>43746.573877314811</v>
      </c>
    </row>
    <row r="81" spans="1:12" x14ac:dyDescent="0.25">
      <c r="A81" t="e">
        <f>-Lqe6cuKyss6-oCy-#REF!</f>
        <v>#NAME?</v>
      </c>
      <c r="B81">
        <v>412.5</v>
      </c>
      <c r="C81">
        <v>20.584240000000001</v>
      </c>
      <c r="D81">
        <v>35</v>
      </c>
      <c r="E81">
        <v>0</v>
      </c>
      <c r="F81">
        <v>0</v>
      </c>
      <c r="G81">
        <v>1</v>
      </c>
      <c r="H81">
        <v>1570517191135</v>
      </c>
      <c r="I81">
        <v>532.3125</v>
      </c>
      <c r="J81" s="5">
        <f t="shared" si="1"/>
        <v>43746.573971469908</v>
      </c>
      <c r="K81" s="6">
        <v>43746.573971469908</v>
      </c>
      <c r="L81" s="7">
        <v>43746.573969907404</v>
      </c>
    </row>
    <row r="82" spans="1:12" x14ac:dyDescent="0.25">
      <c r="A82" t="e">
        <f>-Lqe6eT_JaziPYsfACLn</f>
        <v>#NAME?</v>
      </c>
      <c r="B82">
        <v>409.375</v>
      </c>
      <c r="C82">
        <v>20.584240000000001</v>
      </c>
      <c r="D82">
        <v>35</v>
      </c>
      <c r="E82">
        <v>0</v>
      </c>
      <c r="F82">
        <v>0</v>
      </c>
      <c r="G82">
        <v>1</v>
      </c>
      <c r="H82">
        <v>1570517197393</v>
      </c>
      <c r="I82">
        <v>531.5625</v>
      </c>
      <c r="J82" s="4">
        <f t="shared" si="1"/>
        <v>43746.574043900466</v>
      </c>
      <c r="K82" s="6">
        <v>43746.574043900466</v>
      </c>
      <c r="L82" s="7">
        <v>43746.57403935185</v>
      </c>
    </row>
    <row r="83" spans="1:12" x14ac:dyDescent="0.25">
      <c r="A83" t="e">
        <f>-Lqe6gBHzzxCz-anF4nL</f>
        <v>#NAME?</v>
      </c>
      <c r="B83">
        <v>409.375</v>
      </c>
      <c r="C83">
        <v>20.584240000000001</v>
      </c>
      <c r="D83">
        <v>35</v>
      </c>
      <c r="E83">
        <v>0</v>
      </c>
      <c r="F83">
        <v>0</v>
      </c>
      <c r="G83">
        <v>1</v>
      </c>
      <c r="H83">
        <v>1570517204559</v>
      </c>
      <c r="I83">
        <v>531.5625</v>
      </c>
      <c r="J83" s="5">
        <f t="shared" si="1"/>
        <v>43746.574126840271</v>
      </c>
      <c r="K83" s="6">
        <v>43746.574126840271</v>
      </c>
      <c r="L83" s="7">
        <v>43746.574131944442</v>
      </c>
    </row>
    <row r="84" spans="1:12" x14ac:dyDescent="0.25">
      <c r="A84" t="e">
        <f>-Lqe6hjzdJp6r0M6R6h6</f>
        <v>#NAME?</v>
      </c>
      <c r="B84">
        <v>409.375</v>
      </c>
      <c r="C84">
        <v>20.584240000000001</v>
      </c>
      <c r="D84">
        <v>35</v>
      </c>
      <c r="E84">
        <v>0</v>
      </c>
      <c r="F84">
        <v>0</v>
      </c>
      <c r="G84">
        <v>1</v>
      </c>
      <c r="H84">
        <v>1570517210758</v>
      </c>
      <c r="I84">
        <v>531.375</v>
      </c>
      <c r="J84" s="4">
        <f t="shared" si="1"/>
        <v>43746.574198587965</v>
      </c>
      <c r="K84" s="6">
        <v>43746.574198587965</v>
      </c>
      <c r="L84" s="7">
        <v>43746.574201388888</v>
      </c>
    </row>
    <row r="85" spans="1:12" x14ac:dyDescent="0.25">
      <c r="A85" t="e">
        <f>-Lqe6jSpSj5eARkVChmA</f>
        <v>#NAME?</v>
      </c>
      <c r="B85">
        <v>409.375</v>
      </c>
      <c r="C85">
        <v>20.584240000000001</v>
      </c>
      <c r="D85">
        <v>34</v>
      </c>
      <c r="E85">
        <v>0</v>
      </c>
      <c r="F85">
        <v>0</v>
      </c>
      <c r="G85">
        <v>1</v>
      </c>
      <c r="H85">
        <v>1570517217998</v>
      </c>
      <c r="I85">
        <v>531.5625</v>
      </c>
      <c r="J85" s="5">
        <f t="shared" si="1"/>
        <v>43746.574282384252</v>
      </c>
      <c r="K85" s="6">
        <v>43746.574282384252</v>
      </c>
      <c r="L85" s="7">
        <v>43746.574282407404</v>
      </c>
    </row>
    <row r="86" spans="1:12" x14ac:dyDescent="0.25">
      <c r="A86" t="e">
        <f>-Lqe6lGHwReirpbOYppW</f>
        <v>#NAME?</v>
      </c>
      <c r="B86">
        <v>409.375</v>
      </c>
      <c r="C86">
        <v>20.584240000000001</v>
      </c>
      <c r="D86">
        <v>35</v>
      </c>
      <c r="E86">
        <v>0</v>
      </c>
      <c r="F86">
        <v>0</v>
      </c>
      <c r="G86">
        <v>1</v>
      </c>
      <c r="H86">
        <v>1570517225189</v>
      </c>
      <c r="I86">
        <v>531.5625</v>
      </c>
      <c r="J86" s="4">
        <f t="shared" si="1"/>
        <v>43746.574365613422</v>
      </c>
      <c r="K86" s="6">
        <v>43746.574365613422</v>
      </c>
      <c r="L86" s="7">
        <v>43746.574363425927</v>
      </c>
    </row>
    <row r="87" spans="1:12" x14ac:dyDescent="0.25">
      <c r="A87" t="e">
        <f>-Lqe6mzH2whPLT5hjwce</f>
        <v>#NAME?</v>
      </c>
      <c r="B87">
        <v>409.375</v>
      </c>
      <c r="C87">
        <v>20.584240000000001</v>
      </c>
      <c r="D87">
        <v>36</v>
      </c>
      <c r="E87">
        <v>0</v>
      </c>
      <c r="F87">
        <v>0</v>
      </c>
      <c r="G87">
        <v>1</v>
      </c>
      <c r="H87">
        <v>1570517232410</v>
      </c>
      <c r="I87">
        <v>531.5625</v>
      </c>
      <c r="J87" s="5">
        <f t="shared" si="1"/>
        <v>43746.574449189815</v>
      </c>
      <c r="K87" s="6">
        <v>43746.574449189815</v>
      </c>
      <c r="L87" s="7">
        <v>43746.574444444443</v>
      </c>
    </row>
    <row r="88" spans="1:12" x14ac:dyDescent="0.25">
      <c r="A88" t="e">
        <f>-Lqe6ol1mUgP8o_3UreW</f>
        <v>#NAME?</v>
      </c>
      <c r="B88">
        <v>409.375</v>
      </c>
      <c r="C88">
        <v>20.584240000000001</v>
      </c>
      <c r="D88">
        <v>36</v>
      </c>
      <c r="E88">
        <v>0</v>
      </c>
      <c r="F88">
        <v>0</v>
      </c>
      <c r="G88">
        <v>1</v>
      </c>
      <c r="H88">
        <v>1570517239618</v>
      </c>
      <c r="I88">
        <v>531.375</v>
      </c>
      <c r="J88" s="4">
        <f t="shared" si="1"/>
        <v>43746.574532615741</v>
      </c>
      <c r="K88" s="6">
        <v>43746.574532615741</v>
      </c>
      <c r="L88" s="7">
        <v>43746.574537037035</v>
      </c>
    </row>
    <row r="89" spans="1:12" x14ac:dyDescent="0.25">
      <c r="A89" t="e">
        <f>-Lqe6qV8BsIFIwD6You1</f>
        <v>#NAME?</v>
      </c>
      <c r="B89">
        <v>409.375</v>
      </c>
      <c r="C89">
        <v>20.584240000000001</v>
      </c>
      <c r="D89">
        <v>37</v>
      </c>
      <c r="E89">
        <v>0</v>
      </c>
      <c r="F89">
        <v>0</v>
      </c>
      <c r="G89">
        <v>1</v>
      </c>
      <c r="H89">
        <v>1570517246811</v>
      </c>
      <c r="I89">
        <v>531.375</v>
      </c>
      <c r="J89" s="5">
        <f t="shared" si="1"/>
        <v>43746.574615868049</v>
      </c>
      <c r="K89" s="6">
        <v>43746.574615868049</v>
      </c>
      <c r="L89" s="7">
        <v>43746.574618055558</v>
      </c>
    </row>
    <row r="90" spans="1:12" x14ac:dyDescent="0.25">
      <c r="A90" t="e">
        <f>-Lqe6s2eHXbYBdbuyTVo</f>
        <v>#NAME?</v>
      </c>
      <c r="B90">
        <v>428.125</v>
      </c>
      <c r="C90">
        <v>20.584240000000001</v>
      </c>
      <c r="D90">
        <v>37</v>
      </c>
      <c r="E90">
        <v>0</v>
      </c>
      <c r="F90">
        <v>0</v>
      </c>
      <c r="G90">
        <v>1</v>
      </c>
      <c r="H90">
        <v>1570517252999</v>
      </c>
      <c r="I90">
        <v>537.5625</v>
      </c>
      <c r="J90" s="4">
        <f t="shared" si="1"/>
        <v>43746.574687488428</v>
      </c>
      <c r="K90" s="6">
        <v>43746.574687488428</v>
      </c>
      <c r="L90" s="7">
        <v>43746.574687499997</v>
      </c>
    </row>
    <row r="91" spans="1:12" x14ac:dyDescent="0.25">
      <c r="A91" t="e">
        <f>-Lqe6tm9TfGiNdO54OJ0</f>
        <v>#NAME?</v>
      </c>
      <c r="B91">
        <v>412.5</v>
      </c>
      <c r="C91">
        <v>20.584240000000001</v>
      </c>
      <c r="D91">
        <v>37</v>
      </c>
      <c r="E91">
        <v>0</v>
      </c>
      <c r="F91">
        <v>0</v>
      </c>
      <c r="G91">
        <v>1</v>
      </c>
      <c r="H91">
        <v>1570517260239</v>
      </c>
      <c r="I91">
        <v>532.3125</v>
      </c>
      <c r="J91" s="5">
        <f t="shared" si="1"/>
        <v>43746.574771284715</v>
      </c>
      <c r="K91" s="6">
        <v>43746.574771284715</v>
      </c>
      <c r="L91" s="7">
        <v>43746.57476851852</v>
      </c>
    </row>
    <row r="92" spans="1:12" x14ac:dyDescent="0.25">
      <c r="A92" t="e">
        <f>-Lqe6v_9QZoXsDOwFrZg</f>
        <v>#NAME?</v>
      </c>
      <c r="B92">
        <v>412.5</v>
      </c>
      <c r="C92">
        <v>20.584240000000001</v>
      </c>
      <c r="D92">
        <v>37</v>
      </c>
      <c r="E92">
        <v>0</v>
      </c>
      <c r="F92">
        <v>0</v>
      </c>
      <c r="G92">
        <v>1</v>
      </c>
      <c r="H92">
        <v>1570517267449</v>
      </c>
      <c r="I92">
        <v>532.3125</v>
      </c>
      <c r="J92" s="4">
        <f t="shared" si="1"/>
        <v>43746.574854733793</v>
      </c>
      <c r="K92" s="6">
        <v>43746.574854733793</v>
      </c>
      <c r="L92" s="7">
        <v>43746.574849537035</v>
      </c>
    </row>
    <row r="93" spans="1:12" x14ac:dyDescent="0.25">
      <c r="A93" t="e">
        <f>-Lqe6xIHuLwxMdwcLTdj</f>
        <v>#NAME?</v>
      </c>
      <c r="B93">
        <v>412.5</v>
      </c>
      <c r="C93">
        <v>20.584240000000001</v>
      </c>
      <c r="D93">
        <v>37</v>
      </c>
      <c r="E93">
        <v>0</v>
      </c>
      <c r="F93">
        <v>0</v>
      </c>
      <c r="G93">
        <v>1</v>
      </c>
      <c r="H93">
        <v>1570517274637</v>
      </c>
      <c r="I93">
        <v>532.3125</v>
      </c>
      <c r="J93" s="5">
        <f t="shared" si="1"/>
        <v>43746.574937928242</v>
      </c>
      <c r="K93" s="6">
        <v>43746.574937928242</v>
      </c>
      <c r="L93" s="7">
        <v>43746.574942129628</v>
      </c>
    </row>
    <row r="94" spans="1:12" x14ac:dyDescent="0.25">
      <c r="A94" t="e">
        <f>-Lqe6z5H7yjt59Sb-XOy</f>
        <v>#NAME?</v>
      </c>
      <c r="B94">
        <v>412.5</v>
      </c>
      <c r="C94">
        <v>20.584240000000001</v>
      </c>
      <c r="D94">
        <v>37</v>
      </c>
      <c r="E94">
        <v>0</v>
      </c>
      <c r="F94">
        <v>0</v>
      </c>
      <c r="G94">
        <v>1</v>
      </c>
      <c r="H94">
        <v>1570517281931</v>
      </c>
      <c r="I94">
        <v>532.3125</v>
      </c>
      <c r="J94" s="4">
        <f t="shared" si="1"/>
        <v>43746.575022349534</v>
      </c>
      <c r="K94" s="6">
        <v>43746.575022349534</v>
      </c>
      <c r="L94" s="7">
        <v>43746.575023148151</v>
      </c>
    </row>
    <row r="95" spans="1:12" x14ac:dyDescent="0.25">
      <c r="A95" t="e">
        <f>-#REF!-oIPDgG32TyHxAv</f>
        <v>#REF!</v>
      </c>
      <c r="B95">
        <v>431.25</v>
      </c>
      <c r="C95">
        <v>20.584240000000001</v>
      </c>
      <c r="D95">
        <v>37</v>
      </c>
      <c r="E95">
        <v>0</v>
      </c>
      <c r="F95">
        <v>0</v>
      </c>
      <c r="G95">
        <v>1</v>
      </c>
      <c r="H95">
        <v>1570517289111</v>
      </c>
      <c r="I95">
        <v>538.125</v>
      </c>
      <c r="J95" s="5">
        <f t="shared" si="1"/>
        <v>43746.575105451389</v>
      </c>
      <c r="K95" s="6">
        <v>43746.575105451389</v>
      </c>
      <c r="L95" s="7">
        <v>43746.575104166666</v>
      </c>
    </row>
    <row r="96" spans="1:12" x14ac:dyDescent="0.25">
      <c r="A96" t="e">
        <f>-Lqe71NBH8O6FRDM9GiV</f>
        <v>#NAME?</v>
      </c>
      <c r="B96">
        <v>412.5</v>
      </c>
      <c r="C96">
        <v>20.584240000000001</v>
      </c>
      <c r="D96">
        <v>36</v>
      </c>
      <c r="E96">
        <v>0</v>
      </c>
      <c r="F96">
        <v>0</v>
      </c>
      <c r="G96">
        <v>1</v>
      </c>
      <c r="H96">
        <v>1570517295271</v>
      </c>
      <c r="I96">
        <v>532.3125</v>
      </c>
      <c r="J96" s="4">
        <f t="shared" si="1"/>
        <v>43746.575176747683</v>
      </c>
      <c r="K96" s="6">
        <v>43746.575176747683</v>
      </c>
      <c r="L96" s="7">
        <v>43746.575173611112</v>
      </c>
    </row>
    <row r="97" spans="1:12" x14ac:dyDescent="0.25">
      <c r="A97" t="e">
        <f>-Lqe735APFhNBM0ipyeR</f>
        <v>#NAME?</v>
      </c>
      <c r="B97">
        <v>412.5</v>
      </c>
      <c r="C97">
        <v>20.584240000000001</v>
      </c>
      <c r="D97">
        <v>36</v>
      </c>
      <c r="E97">
        <v>0</v>
      </c>
      <c r="F97">
        <v>0</v>
      </c>
      <c r="G97">
        <v>1</v>
      </c>
      <c r="H97">
        <v>1570517302480</v>
      </c>
      <c r="I97">
        <v>532.3125</v>
      </c>
      <c r="J97" s="5">
        <f t="shared" si="1"/>
        <v>43746.575260185178</v>
      </c>
      <c r="K97" s="6">
        <v>43746.575260185178</v>
      </c>
      <c r="L97" s="7">
        <v>43746.575254629628</v>
      </c>
    </row>
    <row r="98" spans="1:12" x14ac:dyDescent="0.25">
      <c r="A98" t="e">
        <f>-Lqe74tb9l_kfckiasdK</f>
        <v>#NAME?</v>
      </c>
      <c r="B98">
        <v>412.5</v>
      </c>
      <c r="C98">
        <v>20.584240000000001</v>
      </c>
      <c r="D98">
        <v>38</v>
      </c>
      <c r="E98">
        <v>0</v>
      </c>
      <c r="F98">
        <v>0</v>
      </c>
      <c r="G98">
        <v>1</v>
      </c>
      <c r="H98">
        <v>1570517309690</v>
      </c>
      <c r="I98">
        <v>532.3125</v>
      </c>
      <c r="J98" s="4">
        <f t="shared" si="1"/>
        <v>43746.575343634257</v>
      </c>
      <c r="K98" s="6">
        <v>43746.575343634257</v>
      </c>
      <c r="L98" s="7">
        <v>43746.57534722222</v>
      </c>
    </row>
    <row r="99" spans="1:12" x14ac:dyDescent="0.25">
      <c r="A99" t="e">
        <f>-Lqe76bcc6y9dvHSCzuI</f>
        <v>#NAME?</v>
      </c>
      <c r="B99">
        <v>412.5</v>
      </c>
      <c r="C99">
        <v>20.584240000000001</v>
      </c>
      <c r="D99">
        <v>40</v>
      </c>
      <c r="E99">
        <v>0</v>
      </c>
      <c r="F99">
        <v>0</v>
      </c>
      <c r="G99">
        <v>1</v>
      </c>
      <c r="H99">
        <v>1570517316891</v>
      </c>
      <c r="I99">
        <v>532.3125</v>
      </c>
      <c r="J99" s="5">
        <f t="shared" si="1"/>
        <v>43746.575426979165</v>
      </c>
      <c r="K99" s="6">
        <v>43746.575426979165</v>
      </c>
      <c r="L99" s="7">
        <v>43746.575428240743</v>
      </c>
    </row>
    <row r="100" spans="1:12" x14ac:dyDescent="0.25">
      <c r="A100" t="e">
        <f>-Lqe78AIhE2c19i6RzZ3</f>
        <v>#NAME?</v>
      </c>
      <c r="B100">
        <v>412.5</v>
      </c>
      <c r="C100">
        <v>20.584240000000001</v>
      </c>
      <c r="D100">
        <v>40</v>
      </c>
      <c r="E100">
        <v>0</v>
      </c>
      <c r="F100">
        <v>0</v>
      </c>
      <c r="G100">
        <v>1</v>
      </c>
      <c r="H100">
        <v>1570517323049</v>
      </c>
      <c r="I100">
        <v>532.3125</v>
      </c>
      <c r="J100" s="4">
        <f t="shared" si="1"/>
        <v>43746.575498252314</v>
      </c>
      <c r="K100" s="6">
        <v>43746.575498252314</v>
      </c>
      <c r="L100" s="7">
        <v>43746.575497685182</v>
      </c>
    </row>
    <row r="101" spans="1:12" x14ac:dyDescent="0.25">
      <c r="A101" t="e">
        <f>-Lqe79tAt6P9XvI12ruL</f>
        <v>#NAME?</v>
      </c>
      <c r="B101">
        <v>412.5</v>
      </c>
      <c r="C101">
        <v>20.584240000000001</v>
      </c>
      <c r="D101">
        <v>37</v>
      </c>
      <c r="E101">
        <v>0</v>
      </c>
      <c r="F101">
        <v>0</v>
      </c>
      <c r="G101">
        <v>1</v>
      </c>
      <c r="H101">
        <v>1570517330320</v>
      </c>
      <c r="I101">
        <v>532.3125</v>
      </c>
      <c r="J101" s="5">
        <f t="shared" si="1"/>
        <v>43746.575582407408</v>
      </c>
      <c r="K101" s="6">
        <v>43746.575582407408</v>
      </c>
      <c r="L101" s="7">
        <v>43746.575578703705</v>
      </c>
    </row>
    <row r="102" spans="1:12" x14ac:dyDescent="0.25">
      <c r="A102" t="e">
        <f>-Lqe7BgI_cQsJ4r8bvXM</f>
        <v>#NAME?</v>
      </c>
      <c r="B102">
        <v>412.5</v>
      </c>
      <c r="C102">
        <v>20.584240000000001</v>
      </c>
      <c r="D102">
        <v>38</v>
      </c>
      <c r="E102">
        <v>0</v>
      </c>
      <c r="F102">
        <v>0</v>
      </c>
      <c r="G102">
        <v>1</v>
      </c>
      <c r="H102">
        <v>1570517337522</v>
      </c>
      <c r="I102">
        <v>532.3125</v>
      </c>
      <c r="J102" s="4">
        <f t="shared" si="1"/>
        <v>43746.575665763885</v>
      </c>
      <c r="K102" s="6">
        <v>43746.575665763885</v>
      </c>
      <c r="L102" s="7">
        <v>43746.575671296298</v>
      </c>
    </row>
    <row r="103" spans="1:12" x14ac:dyDescent="0.25">
      <c r="A103" t="e">
        <f>-Lqe7DP8UK9w8UHWmAFP</f>
        <v>#NAME?</v>
      </c>
      <c r="B103">
        <v>412.5</v>
      </c>
      <c r="C103">
        <v>20.584240000000001</v>
      </c>
      <c r="D103">
        <v>38</v>
      </c>
      <c r="E103">
        <v>0</v>
      </c>
      <c r="F103">
        <v>0</v>
      </c>
      <c r="G103">
        <v>1</v>
      </c>
      <c r="H103">
        <v>1570517344720</v>
      </c>
      <c r="I103">
        <v>532.3125</v>
      </c>
      <c r="J103" s="5">
        <f t="shared" si="1"/>
        <v>43746.575749074073</v>
      </c>
      <c r="K103" s="6">
        <v>43746.575749074073</v>
      </c>
      <c r="L103" s="7">
        <v>43746.575752314813</v>
      </c>
    </row>
    <row r="104" spans="1:12" x14ac:dyDescent="0.25">
      <c r="A104" t="e">
        <f>-Lqe7FCH9W2KbflYw7Hq</f>
        <v>#NAME?</v>
      </c>
      <c r="B104">
        <v>409.375</v>
      </c>
      <c r="C104">
        <v>20.584240000000001</v>
      </c>
      <c r="D104">
        <v>41</v>
      </c>
      <c r="E104">
        <v>0</v>
      </c>
      <c r="F104">
        <v>0</v>
      </c>
      <c r="G104">
        <v>1</v>
      </c>
      <c r="H104">
        <v>1570517351939</v>
      </c>
      <c r="I104">
        <v>531.5625</v>
      </c>
      <c r="J104" s="4">
        <f t="shared" si="1"/>
        <v>43746.575832627314</v>
      </c>
      <c r="K104" s="6">
        <v>43746.575832627314</v>
      </c>
      <c r="L104" s="7">
        <v>43746.575833333336</v>
      </c>
    </row>
    <row r="105" spans="1:12" x14ac:dyDescent="0.25">
      <c r="A105" t="e">
        <f>-Lqe7GvABmYCRXnZ2Y0s</f>
        <v>#NAME?</v>
      </c>
      <c r="B105">
        <v>409.375</v>
      </c>
      <c r="C105">
        <v>20.584240000000001</v>
      </c>
      <c r="D105">
        <v>39</v>
      </c>
      <c r="E105">
        <v>0</v>
      </c>
      <c r="F105">
        <v>0</v>
      </c>
      <c r="G105">
        <v>1</v>
      </c>
      <c r="H105">
        <v>1570517359140</v>
      </c>
      <c r="I105">
        <v>531.5625</v>
      </c>
      <c r="J105" s="5">
        <f t="shared" si="1"/>
        <v>43746.575915972215</v>
      </c>
      <c r="K105" s="6">
        <v>43746.575915972215</v>
      </c>
      <c r="L105" s="7">
        <v>43746.575914351852</v>
      </c>
    </row>
    <row r="106" spans="1:12" x14ac:dyDescent="0.25">
      <c r="A106" t="e">
        <f>-Lqe7IUI2b2KCcw3fHmH</f>
        <v>#NAME?</v>
      </c>
      <c r="B106">
        <v>409.375</v>
      </c>
      <c r="C106">
        <v>20.584240000000001</v>
      </c>
      <c r="D106">
        <v>39</v>
      </c>
      <c r="E106">
        <v>0</v>
      </c>
      <c r="F106">
        <v>0</v>
      </c>
      <c r="G106">
        <v>1</v>
      </c>
      <c r="H106">
        <v>1570517365329</v>
      </c>
      <c r="I106">
        <v>531.5625</v>
      </c>
      <c r="J106" s="4">
        <f t="shared" si="1"/>
        <v>43746.575987604163</v>
      </c>
      <c r="K106" s="6">
        <v>43746.575987604163</v>
      </c>
      <c r="L106" s="7">
        <v>43746.575983796298</v>
      </c>
    </row>
    <row r="107" spans="1:12" x14ac:dyDescent="0.25">
      <c r="A107" t="e">
        <f>-Lqe7KCAxxDEJAGfo4S2</f>
        <v>#NAME?</v>
      </c>
      <c r="B107">
        <v>409.375</v>
      </c>
      <c r="C107">
        <v>20.584240000000001</v>
      </c>
      <c r="D107">
        <v>29</v>
      </c>
      <c r="E107">
        <v>0</v>
      </c>
      <c r="F107">
        <v>0</v>
      </c>
      <c r="G107">
        <v>1</v>
      </c>
      <c r="H107">
        <v>1570517372562</v>
      </c>
      <c r="I107">
        <v>531.5625</v>
      </c>
      <c r="J107" s="5">
        <f t="shared" si="1"/>
        <v>43746.57607131944</v>
      </c>
      <c r="K107" s="6">
        <v>43746.57607131944</v>
      </c>
      <c r="L107" s="7">
        <v>43746.57607638889</v>
      </c>
    </row>
    <row r="108" spans="1:12" x14ac:dyDescent="0.25">
      <c r="A108" t="e">
        <f>-Lqe7Lx2iCmi4QGCyQm6</f>
        <v>#NAME?</v>
      </c>
      <c r="B108">
        <v>428.125</v>
      </c>
      <c r="C108">
        <v>20.584240000000001</v>
      </c>
      <c r="D108">
        <v>32</v>
      </c>
      <c r="E108">
        <v>0</v>
      </c>
      <c r="F108">
        <v>0</v>
      </c>
      <c r="G108">
        <v>1</v>
      </c>
      <c r="H108">
        <v>1570517379772</v>
      </c>
      <c r="I108">
        <v>537.1875</v>
      </c>
      <c r="J108" s="4">
        <f t="shared" si="1"/>
        <v>43746.576154768518</v>
      </c>
      <c r="K108" s="6">
        <v>43746.576154768518</v>
      </c>
      <c r="L108" s="7">
        <v>43746.576157407406</v>
      </c>
    </row>
    <row r="109" spans="1:12" x14ac:dyDescent="0.25">
      <c r="A109" t="e">
        <f>-Lqe7NXqbbypKANky8ko</f>
        <v>#NAME?</v>
      </c>
      <c r="B109">
        <v>412.5</v>
      </c>
      <c r="C109">
        <v>20.584240000000001</v>
      </c>
      <c r="D109">
        <v>33</v>
      </c>
      <c r="E109">
        <v>0</v>
      </c>
      <c r="F109">
        <v>0</v>
      </c>
      <c r="G109">
        <v>1</v>
      </c>
      <c r="H109">
        <v>1570517386007</v>
      </c>
      <c r="I109">
        <v>532.3125</v>
      </c>
      <c r="J109" s="5">
        <f t="shared" si="1"/>
        <v>43746.57622693287</v>
      </c>
      <c r="K109" s="6">
        <v>43746.57622693287</v>
      </c>
      <c r="L109" s="7">
        <v>43746.576226851852</v>
      </c>
    </row>
    <row r="110" spans="1:12" x14ac:dyDescent="0.25">
      <c r="A110" t="e">
        <f>-Lqe7PGyx73H_Q5y-JWI</f>
        <v>#NAME?</v>
      </c>
      <c r="B110">
        <v>412.5</v>
      </c>
      <c r="C110">
        <v>20.584240000000001</v>
      </c>
      <c r="D110">
        <v>40</v>
      </c>
      <c r="E110">
        <v>0</v>
      </c>
      <c r="F110">
        <v>0</v>
      </c>
      <c r="G110">
        <v>1</v>
      </c>
      <c r="H110">
        <v>1570517393180</v>
      </c>
      <c r="I110">
        <v>532.3125</v>
      </c>
      <c r="J110" s="4">
        <f t="shared" si="1"/>
        <v>43746.5763099537</v>
      </c>
      <c r="K110" s="6">
        <v>43746.5763099537</v>
      </c>
      <c r="L110" s="7">
        <v>43746.576307870368</v>
      </c>
    </row>
    <row r="111" spans="1:12" x14ac:dyDescent="0.25">
      <c r="A111" t="s">
        <v>1146</v>
      </c>
      <c r="B111">
        <v>412.5</v>
      </c>
      <c r="C111">
        <v>20.584240000000001</v>
      </c>
      <c r="D111">
        <v>40</v>
      </c>
      <c r="E111">
        <v>0</v>
      </c>
      <c r="F111">
        <v>0</v>
      </c>
      <c r="G111">
        <v>1</v>
      </c>
      <c r="H111">
        <v>1570517400403</v>
      </c>
      <c r="I111">
        <v>532.3125</v>
      </c>
      <c r="J111" s="5">
        <f t="shared" si="1"/>
        <v>43746.576393553238</v>
      </c>
      <c r="K111" s="6">
        <v>43746.576393553238</v>
      </c>
      <c r="L111" s="7">
        <v>43746.576388888891</v>
      </c>
    </row>
    <row r="112" spans="1:12" x14ac:dyDescent="0.25">
      <c r="A112" t="e">
        <f>-Lqe7ShzdlU7HlD3TBw8</f>
        <v>#NAME?</v>
      </c>
      <c r="B112">
        <v>412.5</v>
      </c>
      <c r="C112">
        <v>20.584240000000001</v>
      </c>
      <c r="D112">
        <v>39</v>
      </c>
      <c r="E112">
        <v>0</v>
      </c>
      <c r="F112">
        <v>0</v>
      </c>
      <c r="G112">
        <v>1</v>
      </c>
      <c r="H112">
        <v>1570517407580</v>
      </c>
      <c r="I112">
        <v>532.3125</v>
      </c>
      <c r="J112" s="4">
        <f t="shared" si="1"/>
        <v>43746.576476620372</v>
      </c>
      <c r="K112" s="6">
        <v>43746.576476620372</v>
      </c>
      <c r="L112" s="7">
        <v>43746.576481481483</v>
      </c>
    </row>
    <row r="113" spans="1:12" x14ac:dyDescent="0.25">
      <c r="A113" t="e">
        <f>-Lqe7UMJuhrWJ18L_VrD</f>
        <v>#NAME?</v>
      </c>
      <c r="B113">
        <v>412.5</v>
      </c>
      <c r="C113">
        <v>20.584240000000001</v>
      </c>
      <c r="D113">
        <v>39</v>
      </c>
      <c r="E113">
        <v>0</v>
      </c>
      <c r="F113">
        <v>0</v>
      </c>
      <c r="G113">
        <v>1</v>
      </c>
      <c r="H113">
        <v>1570517413989</v>
      </c>
      <c r="I113">
        <v>532.3125</v>
      </c>
      <c r="J113" s="5">
        <f t="shared" si="1"/>
        <v>43746.576550798607</v>
      </c>
      <c r="K113" s="6">
        <v>43746.576550798607</v>
      </c>
      <c r="L113" s="7">
        <v>43746.576550925929</v>
      </c>
    </row>
    <row r="114" spans="1:12" x14ac:dyDescent="0.25">
      <c r="A114" t="e">
        <f>-Lqe7W4KuP7vjlqPSYZA</f>
        <v>#NAME?</v>
      </c>
      <c r="B114">
        <v>409.375</v>
      </c>
      <c r="C114">
        <v>20.584240000000001</v>
      </c>
      <c r="D114">
        <v>39</v>
      </c>
      <c r="E114">
        <v>0</v>
      </c>
      <c r="F114">
        <v>0</v>
      </c>
      <c r="G114">
        <v>1</v>
      </c>
      <c r="H114">
        <v>1570517420960</v>
      </c>
      <c r="I114">
        <v>531.5625</v>
      </c>
      <c r="J114" s="4">
        <f t="shared" si="1"/>
        <v>43746.576631481475</v>
      </c>
      <c r="K114" s="6">
        <v>43746.576631481475</v>
      </c>
      <c r="L114" s="7">
        <v>43746.576631944445</v>
      </c>
    </row>
    <row r="115" spans="1:12" x14ac:dyDescent="0.25">
      <c r="A115" t="e">
        <f>-Lqe7Xn87aQoCSUExrQN</f>
        <v>#NAME?</v>
      </c>
      <c r="B115">
        <v>409.375</v>
      </c>
      <c r="C115">
        <v>20.584240000000001</v>
      </c>
      <c r="D115">
        <v>38</v>
      </c>
      <c r="E115">
        <v>0</v>
      </c>
      <c r="F115">
        <v>0</v>
      </c>
      <c r="G115">
        <v>1</v>
      </c>
      <c r="H115">
        <v>1570517428199</v>
      </c>
      <c r="I115">
        <v>531.5625</v>
      </c>
      <c r="J115" s="5">
        <f t="shared" si="1"/>
        <v>43746.576715266201</v>
      </c>
      <c r="K115" s="6">
        <v>43746.576715266201</v>
      </c>
      <c r="L115" s="7">
        <v>43746.57671296296</v>
      </c>
    </row>
    <row r="116" spans="1:12" x14ac:dyDescent="0.25">
      <c r="A116" t="e">
        <f>-Lqe7Za90UnYGwoT9tjf</f>
        <v>#NAME?</v>
      </c>
      <c r="B116">
        <v>409.375</v>
      </c>
      <c r="C116">
        <v>20.584240000000001</v>
      </c>
      <c r="D116">
        <v>37</v>
      </c>
      <c r="E116">
        <v>0</v>
      </c>
      <c r="F116">
        <v>0</v>
      </c>
      <c r="G116">
        <v>1</v>
      </c>
      <c r="H116">
        <v>1570517435420</v>
      </c>
      <c r="I116">
        <v>531.5625</v>
      </c>
      <c r="J116" s="4">
        <f t="shared" si="1"/>
        <v>43746.576798842587</v>
      </c>
      <c r="K116" s="6">
        <v>43746.576798842587</v>
      </c>
      <c r="L116" s="7">
        <v>43746.576793981483</v>
      </c>
    </row>
    <row r="117" spans="1:12" x14ac:dyDescent="0.25">
      <c r="A117" t="e">
        <f>-Lqe7aJ82MX6_-P4vvET</f>
        <v>#NAME?</v>
      </c>
      <c r="B117">
        <v>409.375</v>
      </c>
      <c r="C117">
        <v>20.584240000000001</v>
      </c>
      <c r="D117">
        <v>37</v>
      </c>
      <c r="E117">
        <v>0</v>
      </c>
      <c r="F117">
        <v>0</v>
      </c>
      <c r="G117">
        <v>1</v>
      </c>
      <c r="H117">
        <v>1570517442640</v>
      </c>
      <c r="I117">
        <v>531.375</v>
      </c>
      <c r="J117" s="5">
        <f t="shared" si="1"/>
        <v>43746.576882407404</v>
      </c>
      <c r="K117" s="6">
        <v>43746.576882407404</v>
      </c>
      <c r="L117" s="7">
        <v>43746.576886574076</v>
      </c>
    </row>
    <row r="118" spans="1:12" x14ac:dyDescent="0.25">
      <c r="A118" t="e">
        <f>-Lqe7c67k_xEZzl8Ntr5</f>
        <v>#NAME?</v>
      </c>
      <c r="B118">
        <v>409.375</v>
      </c>
      <c r="C118">
        <v>20.584240000000001</v>
      </c>
      <c r="D118">
        <v>39</v>
      </c>
      <c r="E118">
        <v>0</v>
      </c>
      <c r="F118">
        <v>0</v>
      </c>
      <c r="G118">
        <v>1</v>
      </c>
      <c r="H118">
        <v>1570517449840</v>
      </c>
      <c r="I118">
        <v>531.5625</v>
      </c>
      <c r="J118" s="4">
        <f t="shared" si="1"/>
        <v>43746.576965740744</v>
      </c>
      <c r="K118" s="6">
        <v>43746.576965740744</v>
      </c>
      <c r="L118" s="7">
        <v>43746.576967592591</v>
      </c>
    </row>
    <row r="119" spans="1:12" x14ac:dyDescent="0.25">
      <c r="A119" t="e">
        <f>-Lqe7dnRK50pWfNfXeSJ</f>
        <v>#NAME?</v>
      </c>
      <c r="B119">
        <v>409.375</v>
      </c>
      <c r="C119">
        <v>20.584240000000001</v>
      </c>
      <c r="D119">
        <v>38</v>
      </c>
      <c r="E119">
        <v>0</v>
      </c>
      <c r="F119">
        <v>0</v>
      </c>
      <c r="G119">
        <v>1</v>
      </c>
      <c r="H119">
        <v>1570517457029</v>
      </c>
      <c r="I119">
        <v>531.5625</v>
      </c>
      <c r="J119" s="5">
        <f t="shared" si="1"/>
        <v>43746.577048946761</v>
      </c>
      <c r="K119" s="6">
        <v>43746.577048946761</v>
      </c>
      <c r="L119" s="7">
        <v>43746.577048611114</v>
      </c>
    </row>
    <row r="120" spans="1:12" x14ac:dyDescent="0.25">
      <c r="A120" t="e">
        <f>-Lqe7fO85g5-zrIylgcs</f>
        <v>#NAME?</v>
      </c>
      <c r="B120">
        <v>409.375</v>
      </c>
      <c r="C120">
        <v>20.584240000000001</v>
      </c>
      <c r="D120">
        <v>39</v>
      </c>
      <c r="E120">
        <v>0</v>
      </c>
      <c r="F120">
        <v>0</v>
      </c>
      <c r="G120">
        <v>1</v>
      </c>
      <c r="H120">
        <v>1570517463211</v>
      </c>
      <c r="I120">
        <v>531.5625</v>
      </c>
      <c r="J120" s="4">
        <f t="shared" si="1"/>
        <v>43746.577120497685</v>
      </c>
      <c r="K120" s="6">
        <v>43746.577120497685</v>
      </c>
      <c r="L120" s="7">
        <v>43746.577118055553</v>
      </c>
    </row>
    <row r="121" spans="1:12" x14ac:dyDescent="0.25">
      <c r="A121" t="e">
        <f>-Lqe7h6769hnO6PWnPqd</f>
        <v>#NAME?</v>
      </c>
      <c r="B121">
        <v>409.375</v>
      </c>
      <c r="C121">
        <v>20.584240000000001</v>
      </c>
      <c r="D121">
        <v>38</v>
      </c>
      <c r="E121">
        <v>0</v>
      </c>
      <c r="F121">
        <v>0</v>
      </c>
      <c r="G121">
        <v>1</v>
      </c>
      <c r="H121">
        <v>1570517470482</v>
      </c>
      <c r="I121">
        <v>531.5625</v>
      </c>
      <c r="J121" s="5">
        <f t="shared" si="1"/>
        <v>43746.577204652778</v>
      </c>
      <c r="K121" s="6">
        <v>43746.577204652778</v>
      </c>
      <c r="L121" s="7">
        <v>43746.577199074076</v>
      </c>
    </row>
    <row r="122" spans="1:12" x14ac:dyDescent="0.25">
      <c r="A122" t="e">
        <f>-Lqe7iu7oaHyBY_yJgx3</f>
        <v>#NAME?</v>
      </c>
      <c r="B122">
        <v>412.5</v>
      </c>
      <c r="C122">
        <v>20.584240000000001</v>
      </c>
      <c r="D122">
        <v>40</v>
      </c>
      <c r="E122">
        <v>0</v>
      </c>
      <c r="F122">
        <v>0</v>
      </c>
      <c r="G122">
        <v>1</v>
      </c>
      <c r="H122">
        <v>1570517477680</v>
      </c>
      <c r="I122">
        <v>532.3125</v>
      </c>
      <c r="J122" s="4">
        <f t="shared" si="1"/>
        <v>43746.577287962959</v>
      </c>
      <c r="K122" s="6">
        <v>43746.577287962959</v>
      </c>
      <c r="L122" s="7">
        <v>43746.577291666668</v>
      </c>
    </row>
    <row r="123" spans="1:12" x14ac:dyDescent="0.25">
      <c r="A123" t="e">
        <f>-Lqe7kc75mXBKe3blCNT</f>
        <v>#NAME?</v>
      </c>
      <c r="B123">
        <v>412.5</v>
      </c>
      <c r="C123">
        <v>20.584240000000001</v>
      </c>
      <c r="D123">
        <v>40</v>
      </c>
      <c r="E123">
        <v>0</v>
      </c>
      <c r="F123">
        <v>0</v>
      </c>
      <c r="G123">
        <v>1</v>
      </c>
      <c r="H123">
        <v>1570517484880</v>
      </c>
      <c r="I123">
        <v>532.3125</v>
      </c>
      <c r="J123" s="5">
        <f t="shared" si="1"/>
        <v>43746.577371296291</v>
      </c>
      <c r="K123" s="6">
        <v>43746.577371296291</v>
      </c>
      <c r="L123" s="7">
        <v>43746.577372685184</v>
      </c>
    </row>
    <row r="124" spans="1:12" x14ac:dyDescent="0.25">
      <c r="A124" t="e">
        <f>-Lqe7mQ705AEtHQzQNax</f>
        <v>#NAME?</v>
      </c>
      <c r="B124">
        <v>412.5</v>
      </c>
      <c r="C124">
        <v>20.584240000000001</v>
      </c>
      <c r="D124">
        <v>40</v>
      </c>
      <c r="E124">
        <v>0</v>
      </c>
      <c r="F124">
        <v>0</v>
      </c>
      <c r="G124">
        <v>1</v>
      </c>
      <c r="H124">
        <v>1570517492101</v>
      </c>
      <c r="I124">
        <v>532.3125</v>
      </c>
      <c r="J124" s="4">
        <f t="shared" si="1"/>
        <v>43746.577454872684</v>
      </c>
      <c r="K124" s="6">
        <v>43746.577454872684</v>
      </c>
      <c r="L124" s="7">
        <v>43746.577453703707</v>
      </c>
    </row>
    <row r="125" spans="1:12" x14ac:dyDescent="0.25">
      <c r="A125" t="e">
        <f>-Lqe7o88AKy6OQ14vf12</f>
        <v>#NAME?</v>
      </c>
      <c r="B125">
        <v>415.625</v>
      </c>
      <c r="C125">
        <v>20.584240000000001</v>
      </c>
      <c r="D125">
        <v>38</v>
      </c>
      <c r="E125">
        <v>0</v>
      </c>
      <c r="F125">
        <v>0</v>
      </c>
      <c r="G125">
        <v>1</v>
      </c>
      <c r="H125">
        <v>1570517499280</v>
      </c>
      <c r="I125">
        <v>533.0625</v>
      </c>
      <c r="J125" s="5">
        <f t="shared" si="1"/>
        <v>43746.577537962956</v>
      </c>
      <c r="K125" s="6">
        <v>43746.577537962956</v>
      </c>
      <c r="L125" s="7">
        <v>43746.577534722222</v>
      </c>
    </row>
    <row r="126" spans="1:12" x14ac:dyDescent="0.25">
      <c r="A126" t="e">
        <f>-Lqe7ph7TYkgYgSMfNYJ</f>
        <v>#NAME?</v>
      </c>
      <c r="B126">
        <v>412.5</v>
      </c>
      <c r="C126">
        <v>20.584240000000001</v>
      </c>
      <c r="D126">
        <v>38</v>
      </c>
      <c r="E126">
        <v>0</v>
      </c>
      <c r="F126">
        <v>0</v>
      </c>
      <c r="G126">
        <v>1</v>
      </c>
      <c r="H126">
        <v>1570517505469</v>
      </c>
      <c r="I126">
        <v>532.3125</v>
      </c>
      <c r="J126" s="4">
        <f t="shared" si="1"/>
        <v>43746.577609594904</v>
      </c>
      <c r="K126" s="6">
        <v>43746.577609594904</v>
      </c>
      <c r="L126" s="7">
        <v>43746.577604166669</v>
      </c>
    </row>
    <row r="127" spans="1:12" x14ac:dyDescent="0.25">
      <c r="A127" t="e">
        <f>-Lqe7rix3LbjSwXFH8L8</f>
        <v>#NAME?</v>
      </c>
      <c r="B127">
        <v>415.625</v>
      </c>
      <c r="C127">
        <v>20.584240000000001</v>
      </c>
      <c r="D127">
        <v>37</v>
      </c>
      <c r="E127">
        <v>0</v>
      </c>
      <c r="F127">
        <v>0</v>
      </c>
      <c r="G127">
        <v>1</v>
      </c>
      <c r="H127">
        <v>1570517512710</v>
      </c>
      <c r="I127">
        <v>533.0625</v>
      </c>
      <c r="J127" s="5">
        <f t="shared" si="1"/>
        <v>43746.577693402774</v>
      </c>
      <c r="K127" s="6">
        <v>43746.577693402774</v>
      </c>
      <c r="L127" s="7">
        <v>43746.577696759261</v>
      </c>
    </row>
    <row r="128" spans="1:12" x14ac:dyDescent="0.25">
      <c r="A128" t="e">
        <f>-Lqe7tRxlFg9NjMLFhx3</f>
        <v>#NAME?</v>
      </c>
      <c r="B128">
        <v>412.5</v>
      </c>
      <c r="C128">
        <v>20.531590000000001</v>
      </c>
      <c r="D128">
        <v>37</v>
      </c>
      <c r="E128">
        <v>0</v>
      </c>
      <c r="F128">
        <v>0</v>
      </c>
      <c r="G128">
        <v>1</v>
      </c>
      <c r="H128">
        <v>1570517520958</v>
      </c>
      <c r="I128">
        <v>532.5</v>
      </c>
      <c r="J128" s="4">
        <f t="shared" si="1"/>
        <v>43746.577788865739</v>
      </c>
      <c r="K128" s="6">
        <v>43746.577788865739</v>
      </c>
      <c r="L128" s="7">
        <v>43746.577789351853</v>
      </c>
    </row>
    <row r="129" spans="1:12" x14ac:dyDescent="0.25">
      <c r="A129" t="e">
        <f>-Lqe7uvyfPINkAJsEFKu</f>
        <v>#NAME?</v>
      </c>
      <c r="B129">
        <v>412.5</v>
      </c>
      <c r="C129">
        <v>20.584240000000001</v>
      </c>
      <c r="D129">
        <v>40</v>
      </c>
      <c r="E129">
        <v>0</v>
      </c>
      <c r="F129">
        <v>0</v>
      </c>
      <c r="G129">
        <v>1</v>
      </c>
      <c r="H129">
        <v>1570517527118</v>
      </c>
      <c r="I129">
        <v>532.3125</v>
      </c>
      <c r="J129" s="5">
        <f t="shared" si="1"/>
        <v>43746.577860162033</v>
      </c>
      <c r="K129" s="6">
        <v>43746.577860162033</v>
      </c>
      <c r="L129" s="7">
        <v>43746.5778587963</v>
      </c>
    </row>
    <row r="130" spans="1:12" x14ac:dyDescent="0.25">
      <c r="A130" t="e">
        <f>-Lqe7wV53kp1k-BLTrUi</f>
        <v>#NAME?</v>
      </c>
      <c r="B130">
        <v>412.5</v>
      </c>
      <c r="C130">
        <v>20.584240000000001</v>
      </c>
      <c r="D130">
        <v>40</v>
      </c>
      <c r="E130">
        <v>0</v>
      </c>
      <c r="F130">
        <v>0</v>
      </c>
      <c r="G130">
        <v>1</v>
      </c>
      <c r="H130">
        <v>1570517533309</v>
      </c>
      <c r="I130">
        <v>532.3125</v>
      </c>
      <c r="J130" s="4">
        <f t="shared" ref="J130:K193" si="2">(H130/86400000)+25569+(7/24)</f>
        <v>43746.577931817126</v>
      </c>
      <c r="K130" s="6">
        <v>43746.577931817126</v>
      </c>
      <c r="L130" s="7">
        <v>43746.577928240738</v>
      </c>
    </row>
    <row r="131" spans="1:12" x14ac:dyDescent="0.25">
      <c r="A131" t="e">
        <f>-Lqe7yD6U6fiY1qqVPYL</f>
        <v>#NAME?</v>
      </c>
      <c r="B131">
        <v>428.125</v>
      </c>
      <c r="C131">
        <v>20.584240000000001</v>
      </c>
      <c r="D131">
        <v>39</v>
      </c>
      <c r="E131">
        <v>0</v>
      </c>
      <c r="F131">
        <v>0</v>
      </c>
      <c r="G131">
        <v>1</v>
      </c>
      <c r="H131">
        <v>1570517540517</v>
      </c>
      <c r="I131">
        <v>537.1875</v>
      </c>
      <c r="J131" s="5">
        <f t="shared" si="2"/>
        <v>43746.578015243053</v>
      </c>
      <c r="K131" s="6">
        <v>43746.578015243053</v>
      </c>
      <c r="L131" s="7">
        <v>43746.578020833331</v>
      </c>
    </row>
    <row r="132" spans="1:12" x14ac:dyDescent="0.25">
      <c r="A132" t="e">
        <f>-#REF!--yJKlPublcqfHK</f>
        <v>#REF!</v>
      </c>
      <c r="B132">
        <v>409.375</v>
      </c>
      <c r="C132">
        <v>20.584240000000001</v>
      </c>
      <c r="D132">
        <v>39</v>
      </c>
      <c r="E132">
        <v>0</v>
      </c>
      <c r="F132">
        <v>0</v>
      </c>
      <c r="G132">
        <v>1</v>
      </c>
      <c r="H132">
        <v>1570517547727</v>
      </c>
      <c r="I132">
        <v>531.375</v>
      </c>
      <c r="J132" s="4">
        <f t="shared" si="2"/>
        <v>43746.578098692124</v>
      </c>
      <c r="K132" s="6">
        <v>43746.578098692124</v>
      </c>
      <c r="L132" s="7">
        <v>43746.578101851854</v>
      </c>
    </row>
    <row r="133" spans="1:12" x14ac:dyDescent="0.25">
      <c r="A133" t="e">
        <f>-Lqe80qRORqPX_Qh-K5y</f>
        <v>#NAME?</v>
      </c>
      <c r="B133">
        <v>409.375</v>
      </c>
      <c r="C133">
        <v>20.584240000000001</v>
      </c>
      <c r="D133">
        <v>39</v>
      </c>
      <c r="E133">
        <v>0</v>
      </c>
      <c r="F133">
        <v>0</v>
      </c>
      <c r="G133">
        <v>1</v>
      </c>
      <c r="H133">
        <v>1570517554957</v>
      </c>
      <c r="I133">
        <v>531.5625</v>
      </c>
      <c r="J133" s="5">
        <f t="shared" si="2"/>
        <v>43746.578182372679</v>
      </c>
      <c r="K133" s="6">
        <v>43746.578182372679</v>
      </c>
      <c r="L133" s="7">
        <v>43746.578182870369</v>
      </c>
    </row>
    <row r="134" spans="1:12" x14ac:dyDescent="0.25">
      <c r="A134" t="e">
        <f>-Lqe82X7y0UNFtzcsX3q</f>
        <v>#NAME?</v>
      </c>
      <c r="B134">
        <v>406.25</v>
      </c>
      <c r="C134">
        <v>20.584240000000001</v>
      </c>
      <c r="D134">
        <v>39</v>
      </c>
      <c r="E134">
        <v>0</v>
      </c>
      <c r="F134">
        <v>0</v>
      </c>
      <c r="G134">
        <v>1</v>
      </c>
      <c r="H134">
        <v>1570517562178</v>
      </c>
      <c r="I134">
        <v>530.625</v>
      </c>
      <c r="J134" s="4">
        <f t="shared" si="2"/>
        <v>43746.578265949072</v>
      </c>
      <c r="K134" s="6">
        <v>43746.578265949072</v>
      </c>
      <c r="L134" s="7">
        <v>43746.578263888892</v>
      </c>
    </row>
    <row r="135" spans="1:12" x14ac:dyDescent="0.25">
      <c r="A135" t="e">
        <f>-Lqe84FKSk3ry7wQjLY3</f>
        <v>#NAME?</v>
      </c>
      <c r="B135">
        <v>406.25</v>
      </c>
      <c r="C135">
        <v>20.584240000000001</v>
      </c>
      <c r="D135">
        <v>39</v>
      </c>
      <c r="E135">
        <v>0</v>
      </c>
      <c r="F135">
        <v>0</v>
      </c>
      <c r="G135">
        <v>1</v>
      </c>
      <c r="H135">
        <v>1570517569358</v>
      </c>
      <c r="I135">
        <v>530.625</v>
      </c>
      <c r="J135" s="5">
        <f t="shared" si="2"/>
        <v>43746.578349050927</v>
      </c>
      <c r="K135" s="6">
        <v>43746.578349050927</v>
      </c>
      <c r="L135" s="7">
        <v>43746.578344907408</v>
      </c>
    </row>
    <row r="136" spans="1:12" x14ac:dyDescent="0.25">
      <c r="A136" t="e">
        <f>-Lqe85o5NFa9ROW1ke6q</f>
        <v>#NAME?</v>
      </c>
      <c r="B136">
        <v>406.25</v>
      </c>
      <c r="C136">
        <v>20.584240000000001</v>
      </c>
      <c r="D136">
        <v>39</v>
      </c>
      <c r="E136">
        <v>0</v>
      </c>
      <c r="F136">
        <v>0</v>
      </c>
      <c r="G136">
        <v>1</v>
      </c>
      <c r="H136">
        <v>1570517575547</v>
      </c>
      <c r="I136">
        <v>530.8125</v>
      </c>
      <c r="J136" s="4">
        <f t="shared" si="2"/>
        <v>43746.578420682868</v>
      </c>
      <c r="K136" s="6">
        <v>43746.578420682868</v>
      </c>
      <c r="L136" s="7">
        <v>43746.578425925924</v>
      </c>
    </row>
    <row r="137" spans="1:12" x14ac:dyDescent="0.25">
      <c r="A137" t="e">
        <f>-Lqe87X67kreZiac7Hso</f>
        <v>#NAME?</v>
      </c>
      <c r="B137">
        <v>406.25</v>
      </c>
      <c r="C137">
        <v>20.584240000000001</v>
      </c>
      <c r="D137">
        <v>37</v>
      </c>
      <c r="E137">
        <v>0</v>
      </c>
      <c r="F137">
        <v>0</v>
      </c>
      <c r="G137">
        <v>1</v>
      </c>
      <c r="H137">
        <v>1570517582796</v>
      </c>
      <c r="I137">
        <v>530.625</v>
      </c>
      <c r="J137" s="5">
        <f t="shared" si="2"/>
        <v>43746.578504583333</v>
      </c>
      <c r="K137" s="6">
        <v>43746.578504583333</v>
      </c>
      <c r="L137" s="7">
        <v>43746.578506944446</v>
      </c>
    </row>
    <row r="138" spans="1:12" x14ac:dyDescent="0.25">
      <c r="A138" t="e">
        <f>-Lqe89Jx0GahIjzbwYlY</f>
        <v>#NAME?</v>
      </c>
      <c r="B138">
        <v>406.25</v>
      </c>
      <c r="C138">
        <v>20.584240000000001</v>
      </c>
      <c r="D138">
        <v>35</v>
      </c>
      <c r="E138">
        <v>0</v>
      </c>
      <c r="F138">
        <v>0</v>
      </c>
      <c r="G138">
        <v>1</v>
      </c>
      <c r="H138">
        <v>1570517590017</v>
      </c>
      <c r="I138">
        <v>530.625</v>
      </c>
      <c r="J138" s="4">
        <f t="shared" si="2"/>
        <v>43746.578588159718</v>
      </c>
      <c r="K138" s="6">
        <v>43746.578588159718</v>
      </c>
      <c r="L138" s="7">
        <v>43746.578587962962</v>
      </c>
    </row>
    <row r="139" spans="1:12" x14ac:dyDescent="0.25">
      <c r="A139" t="e">
        <f>-Lqe8B24m7Qf1EQ8wSsX</f>
        <v>#NAME?</v>
      </c>
      <c r="B139">
        <v>406.25</v>
      </c>
      <c r="C139">
        <v>20.584240000000001</v>
      </c>
      <c r="D139">
        <v>36</v>
      </c>
      <c r="E139">
        <v>0</v>
      </c>
      <c r="F139">
        <v>0</v>
      </c>
      <c r="G139">
        <v>1</v>
      </c>
      <c r="H139">
        <v>1570517597198</v>
      </c>
      <c r="I139">
        <v>530.625</v>
      </c>
      <c r="J139" s="5">
        <f t="shared" si="2"/>
        <v>43746.578671273142</v>
      </c>
      <c r="K139" s="6">
        <v>43746.578671273142</v>
      </c>
      <c r="L139" s="7">
        <v>43746.578668981485</v>
      </c>
    </row>
    <row r="140" spans="1:12" x14ac:dyDescent="0.25">
      <c r="A140" t="s">
        <v>1175</v>
      </c>
      <c r="B140">
        <v>406.25</v>
      </c>
      <c r="C140">
        <v>20.584240000000001</v>
      </c>
      <c r="D140">
        <v>36</v>
      </c>
      <c r="E140">
        <v>0</v>
      </c>
      <c r="F140">
        <v>0</v>
      </c>
      <c r="G140">
        <v>1</v>
      </c>
      <c r="H140">
        <v>1570517603394</v>
      </c>
      <c r="I140">
        <v>530.625</v>
      </c>
      <c r="J140" s="4">
        <f t="shared" si="2"/>
        <v>43746.578742986108</v>
      </c>
      <c r="K140" s="6">
        <v>43746.578742986108</v>
      </c>
      <c r="L140" s="7">
        <v>43746.578738425924</v>
      </c>
    </row>
    <row r="141" spans="1:12" x14ac:dyDescent="0.25">
      <c r="A141" t="e">
        <f>-Lqe8EKIjJogSHBRa_f7</f>
        <v>#NAME?</v>
      </c>
      <c r="B141">
        <v>428.125</v>
      </c>
      <c r="C141">
        <v>20.584240000000001</v>
      </c>
      <c r="D141">
        <v>37</v>
      </c>
      <c r="E141">
        <v>0</v>
      </c>
      <c r="F141">
        <v>0</v>
      </c>
      <c r="G141">
        <v>1</v>
      </c>
      <c r="H141">
        <v>1570517610606</v>
      </c>
      <c r="I141">
        <v>537.1875</v>
      </c>
      <c r="J141" s="5">
        <f t="shared" si="2"/>
        <v>43746.578826458332</v>
      </c>
      <c r="K141" s="6">
        <v>43746.578826458332</v>
      </c>
      <c r="L141" s="7">
        <v>43746.578831018516</v>
      </c>
    </row>
    <row r="142" spans="1:12" x14ac:dyDescent="0.25">
      <c r="A142" t="e">
        <f>-Lqe8G76gao9Lo95DEFI</f>
        <v>#NAME?</v>
      </c>
      <c r="B142">
        <v>406.25</v>
      </c>
      <c r="C142">
        <v>20.584240000000001</v>
      </c>
      <c r="D142">
        <v>37</v>
      </c>
      <c r="E142">
        <v>0</v>
      </c>
      <c r="F142">
        <v>0</v>
      </c>
      <c r="G142">
        <v>1</v>
      </c>
      <c r="H142">
        <v>1570517617818</v>
      </c>
      <c r="I142">
        <v>530.8125</v>
      </c>
      <c r="J142" s="4">
        <f t="shared" si="2"/>
        <v>43746.578909930555</v>
      </c>
      <c r="K142" s="6">
        <v>43746.578909930555</v>
      </c>
      <c r="L142" s="7">
        <v>43746.578912037039</v>
      </c>
    </row>
    <row r="143" spans="1:12" x14ac:dyDescent="0.25">
      <c r="A143" t="e">
        <f>-Lqe8Hq6ZjsBjdfH9N7l</f>
        <v>#NAME?</v>
      </c>
      <c r="B143">
        <v>406.25</v>
      </c>
      <c r="C143">
        <v>20.584240000000001</v>
      </c>
      <c r="D143">
        <v>37</v>
      </c>
      <c r="E143">
        <v>0</v>
      </c>
      <c r="F143">
        <v>0</v>
      </c>
      <c r="G143">
        <v>1</v>
      </c>
      <c r="H143">
        <v>1570517625037</v>
      </c>
      <c r="I143">
        <v>530.625</v>
      </c>
      <c r="J143" s="5">
        <f t="shared" si="2"/>
        <v>43746.578993483789</v>
      </c>
      <c r="K143" s="6">
        <v>43746.578993483789</v>
      </c>
      <c r="L143" s="7">
        <v>43746.578993055555</v>
      </c>
    </row>
    <row r="144" spans="1:12" x14ac:dyDescent="0.25">
      <c r="A144" t="e">
        <f>-Lqe8JcUazuPD5TDRcLE</f>
        <v>#NAME?</v>
      </c>
      <c r="B144">
        <v>406.25</v>
      </c>
      <c r="C144">
        <v>20.584240000000001</v>
      </c>
      <c r="D144">
        <v>37</v>
      </c>
      <c r="E144">
        <v>0</v>
      </c>
      <c r="F144">
        <v>0</v>
      </c>
      <c r="G144">
        <v>1</v>
      </c>
      <c r="H144">
        <v>1570517632255</v>
      </c>
      <c r="I144">
        <v>530.8125</v>
      </c>
      <c r="J144" s="4">
        <f t="shared" si="2"/>
        <v>43746.579077025461</v>
      </c>
      <c r="K144" s="6">
        <v>43746.579077025461</v>
      </c>
      <c r="L144" s="7">
        <v>43746.579074074078</v>
      </c>
    </row>
    <row r="145" spans="1:12" x14ac:dyDescent="0.25">
      <c r="A145" t="e">
        <f>-Lqe8LM6-AgVZ0ZRlo-h</f>
        <v>#NAME?</v>
      </c>
      <c r="B145">
        <v>406.25</v>
      </c>
      <c r="C145">
        <v>20.531590000000001</v>
      </c>
      <c r="D145">
        <v>37</v>
      </c>
      <c r="E145">
        <v>0</v>
      </c>
      <c r="F145">
        <v>0</v>
      </c>
      <c r="G145">
        <v>1</v>
      </c>
      <c r="H145">
        <v>1570517639437</v>
      </c>
      <c r="I145">
        <v>530.625</v>
      </c>
      <c r="J145" s="5">
        <f t="shared" si="2"/>
        <v>43746.579160150461</v>
      </c>
      <c r="K145" s="6">
        <v>43746.579160150461</v>
      </c>
      <c r="L145" s="7">
        <v>43746.579155092593</v>
      </c>
    </row>
    <row r="146" spans="1:12" x14ac:dyDescent="0.25">
      <c r="A146" t="e">
        <f>-Lqe8N9jZcjzBiXsrZwd</f>
        <v>#NAME?</v>
      </c>
      <c r="B146">
        <v>406.25</v>
      </c>
      <c r="C146">
        <v>20.531590000000001</v>
      </c>
      <c r="D146">
        <v>37</v>
      </c>
      <c r="E146">
        <v>0</v>
      </c>
      <c r="F146">
        <v>0</v>
      </c>
      <c r="G146">
        <v>1</v>
      </c>
      <c r="H146">
        <v>1570517646678</v>
      </c>
      <c r="I146">
        <v>530.625</v>
      </c>
      <c r="J146" s="4">
        <f t="shared" si="2"/>
        <v>43746.579243958331</v>
      </c>
      <c r="K146" s="6">
        <v>43746.579243958331</v>
      </c>
      <c r="L146" s="7">
        <v>43746.579247685186</v>
      </c>
    </row>
    <row r="147" spans="1:12" x14ac:dyDescent="0.25">
      <c r="A147" t="e">
        <f>-Lqe8Os5qmqqEyaxX6S9</f>
        <v>#NAME?</v>
      </c>
      <c r="B147">
        <v>406.25</v>
      </c>
      <c r="C147">
        <v>20.584240000000001</v>
      </c>
      <c r="D147">
        <v>37</v>
      </c>
      <c r="E147">
        <v>0</v>
      </c>
      <c r="F147">
        <v>0</v>
      </c>
      <c r="G147">
        <v>1</v>
      </c>
      <c r="H147">
        <v>1570517653907</v>
      </c>
      <c r="I147">
        <v>530.625</v>
      </c>
      <c r="J147" s="5">
        <f t="shared" si="2"/>
        <v>43746.579327627311</v>
      </c>
      <c r="K147" s="6">
        <v>43746.579327627311</v>
      </c>
      <c r="L147" s="7">
        <v>43746.579328703701</v>
      </c>
    </row>
    <row r="148" spans="1:12" x14ac:dyDescent="0.25">
      <c r="A148" t="e">
        <f>-Lqe8QRG0XtvNBA5Xhws</f>
        <v>#NAME?</v>
      </c>
      <c r="B148">
        <v>443.75</v>
      </c>
      <c r="C148">
        <v>20.584240000000001</v>
      </c>
      <c r="D148">
        <v>37</v>
      </c>
      <c r="E148">
        <v>0</v>
      </c>
      <c r="F148">
        <v>0</v>
      </c>
      <c r="G148">
        <v>1</v>
      </c>
      <c r="H148">
        <v>1570517660077</v>
      </c>
      <c r="I148">
        <v>542.0625</v>
      </c>
      <c r="J148" s="4">
        <f t="shared" si="2"/>
        <v>43746.57939903935</v>
      </c>
      <c r="K148" s="6">
        <v>43746.57939903935</v>
      </c>
      <c r="L148" s="7">
        <v>43746.579398148147</v>
      </c>
    </row>
    <row r="149" spans="1:12" x14ac:dyDescent="0.25">
      <c r="A149" t="e">
        <f>-Lqe8S9PZGw226oW4v-j</f>
        <v>#NAME?</v>
      </c>
      <c r="B149">
        <v>409.375</v>
      </c>
      <c r="C149">
        <v>20.584240000000001</v>
      </c>
      <c r="D149">
        <v>37</v>
      </c>
      <c r="E149">
        <v>0</v>
      </c>
      <c r="F149">
        <v>0</v>
      </c>
      <c r="G149">
        <v>1</v>
      </c>
      <c r="H149">
        <v>1570517667269</v>
      </c>
      <c r="I149">
        <v>531.375</v>
      </c>
      <c r="J149" s="5">
        <f t="shared" si="2"/>
        <v>43746.579482280089</v>
      </c>
      <c r="K149" s="6">
        <v>43746.579482280089</v>
      </c>
      <c r="L149" s="7">
        <v>43746.579479166663</v>
      </c>
    </row>
    <row r="150" spans="1:12" x14ac:dyDescent="0.25">
      <c r="A150" t="e">
        <f>-Lqe8TiIuAJU3DDn-133</f>
        <v>#NAME?</v>
      </c>
      <c r="B150">
        <v>409.375</v>
      </c>
      <c r="C150">
        <v>20.584240000000001</v>
      </c>
      <c r="D150">
        <v>37</v>
      </c>
      <c r="E150">
        <v>0</v>
      </c>
      <c r="F150">
        <v>0</v>
      </c>
      <c r="G150">
        <v>1</v>
      </c>
      <c r="H150">
        <v>1570517673468</v>
      </c>
      <c r="I150">
        <v>531.5625</v>
      </c>
      <c r="J150" s="4">
        <f t="shared" si="2"/>
        <v>43746.579554027776</v>
      </c>
      <c r="K150" s="6">
        <v>43746.579554027776</v>
      </c>
      <c r="L150" s="7">
        <v>43746.579548611109</v>
      </c>
    </row>
    <row r="151" spans="1:12" x14ac:dyDescent="0.25">
      <c r="A151" t="e">
        <f>-Lqe8VSK6Z7BPyzA60iE</f>
        <v>#NAME?</v>
      </c>
      <c r="B151">
        <v>406.25</v>
      </c>
      <c r="C151">
        <v>20.584240000000001</v>
      </c>
      <c r="D151">
        <v>38</v>
      </c>
      <c r="E151">
        <v>0</v>
      </c>
      <c r="F151">
        <v>0</v>
      </c>
      <c r="G151">
        <v>1</v>
      </c>
      <c r="H151">
        <v>1570517680677</v>
      </c>
      <c r="I151">
        <v>530.625</v>
      </c>
      <c r="J151" s="5">
        <f t="shared" si="2"/>
        <v>43746.579637465278</v>
      </c>
      <c r="K151" s="6">
        <v>43746.579637465278</v>
      </c>
      <c r="L151" s="7">
        <v>43746.579641203702</v>
      </c>
    </row>
    <row r="152" spans="1:12" x14ac:dyDescent="0.25">
      <c r="A152" t="e">
        <f>-Lqe8XE4EacamLufHKzE</f>
        <v>#NAME?</v>
      </c>
      <c r="B152">
        <v>406.25</v>
      </c>
      <c r="C152">
        <v>20.584240000000001</v>
      </c>
      <c r="D152">
        <v>38</v>
      </c>
      <c r="E152">
        <v>0</v>
      </c>
      <c r="F152">
        <v>0</v>
      </c>
      <c r="G152">
        <v>1</v>
      </c>
      <c r="H152">
        <v>1570517687907</v>
      </c>
      <c r="I152">
        <v>530.625</v>
      </c>
      <c r="J152" s="4">
        <f t="shared" si="2"/>
        <v>43746.579721145834</v>
      </c>
      <c r="K152" s="6">
        <v>43746.579721145834</v>
      </c>
      <c r="L152" s="7">
        <v>43746.579722222225</v>
      </c>
    </row>
    <row r="153" spans="1:12" x14ac:dyDescent="0.25">
      <c r="A153" t="e">
        <f>-Lqe8YwmkbgIeW3PgwyI</f>
        <v>#NAME?</v>
      </c>
      <c r="B153">
        <v>406.25</v>
      </c>
      <c r="C153">
        <v>20.584240000000001</v>
      </c>
      <c r="D153">
        <v>35</v>
      </c>
      <c r="E153">
        <v>0</v>
      </c>
      <c r="F153">
        <v>0</v>
      </c>
      <c r="G153">
        <v>1</v>
      </c>
      <c r="H153">
        <v>1570517695118</v>
      </c>
      <c r="I153">
        <v>530.625</v>
      </c>
      <c r="J153" s="5">
        <f t="shared" si="2"/>
        <v>43746.579804606481</v>
      </c>
      <c r="K153" s="6">
        <v>43746.579804606481</v>
      </c>
      <c r="L153" s="7">
        <v>43746.57980324074</v>
      </c>
    </row>
    <row r="154" spans="1:12" x14ac:dyDescent="0.25">
      <c r="A154" t="e">
        <f>-Lqe8_kQSayhS23aO19N</f>
        <v>#NAME?</v>
      </c>
      <c r="B154">
        <v>406.25</v>
      </c>
      <c r="C154">
        <v>20.584240000000001</v>
      </c>
      <c r="D154">
        <v>36</v>
      </c>
      <c r="E154">
        <v>0</v>
      </c>
      <c r="F154">
        <v>0</v>
      </c>
      <c r="G154">
        <v>1</v>
      </c>
      <c r="H154">
        <v>1570517702328</v>
      </c>
      <c r="I154">
        <v>530.625</v>
      </c>
      <c r="J154" s="4">
        <f t="shared" si="2"/>
        <v>43746.579888055552</v>
      </c>
      <c r="K154" s="6">
        <v>43746.579888055552</v>
      </c>
      <c r="L154" s="7">
        <v>43746.579884259256</v>
      </c>
    </row>
    <row r="155" spans="1:12" x14ac:dyDescent="0.25">
      <c r="A155" t="s">
        <v>1190</v>
      </c>
      <c r="B155">
        <v>406.25</v>
      </c>
      <c r="C155">
        <v>20.584240000000001</v>
      </c>
      <c r="D155">
        <v>36</v>
      </c>
      <c r="E155">
        <v>0</v>
      </c>
      <c r="F155">
        <v>0</v>
      </c>
      <c r="G155">
        <v>1</v>
      </c>
      <c r="H155">
        <v>1570517709517</v>
      </c>
      <c r="I155">
        <v>530.625</v>
      </c>
      <c r="J155" s="5">
        <f t="shared" si="2"/>
        <v>43746.57997126157</v>
      </c>
      <c r="K155" s="6">
        <v>43746.57997126157</v>
      </c>
      <c r="L155" s="7">
        <v>43746.579976851855</v>
      </c>
    </row>
    <row r="156" spans="1:12" x14ac:dyDescent="0.25">
      <c r="A156" t="e">
        <f>-Lqe8d6DBCH59-_vF4oi</f>
        <v>#NAME?</v>
      </c>
      <c r="B156">
        <v>425</v>
      </c>
      <c r="C156">
        <v>20.584240000000001</v>
      </c>
      <c r="D156">
        <v>36</v>
      </c>
      <c r="E156">
        <v>0</v>
      </c>
      <c r="F156">
        <v>0</v>
      </c>
      <c r="G156">
        <v>1</v>
      </c>
      <c r="H156">
        <v>1570517715710</v>
      </c>
      <c r="I156">
        <v>536.25</v>
      </c>
      <c r="J156" s="4">
        <f t="shared" si="2"/>
        <v>43746.580042939815</v>
      </c>
      <c r="K156" s="6">
        <v>43746.580042939815</v>
      </c>
      <c r="L156" s="7">
        <v>43746.580046296294</v>
      </c>
    </row>
    <row r="157" spans="1:12" x14ac:dyDescent="0.25">
      <c r="A157" t="e">
        <f>-Lqe8ek6_rvfzOzDOhQV</f>
        <v>#NAME?</v>
      </c>
      <c r="B157">
        <v>406.25</v>
      </c>
      <c r="C157">
        <v>20.584240000000001</v>
      </c>
      <c r="D157">
        <v>37</v>
      </c>
      <c r="E157">
        <v>0</v>
      </c>
      <c r="F157">
        <v>0</v>
      </c>
      <c r="G157">
        <v>1</v>
      </c>
      <c r="H157">
        <v>1570517722967</v>
      </c>
      <c r="I157">
        <v>530.625</v>
      </c>
      <c r="J157" s="5">
        <f t="shared" si="2"/>
        <v>43746.580126932873</v>
      </c>
      <c r="K157" s="6">
        <v>43746.580126932873</v>
      </c>
      <c r="L157" s="7">
        <v>43746.580127314817</v>
      </c>
    </row>
    <row r="158" spans="1:12" x14ac:dyDescent="0.25">
      <c r="A158" t="e">
        <f>-Lqe8ggy-fGKGX1Azh6B</f>
        <v>#NAME?</v>
      </c>
      <c r="B158">
        <v>406.25</v>
      </c>
      <c r="C158">
        <v>20.584240000000001</v>
      </c>
      <c r="D158">
        <v>37</v>
      </c>
      <c r="E158">
        <v>0</v>
      </c>
      <c r="F158">
        <v>0</v>
      </c>
      <c r="G158">
        <v>1</v>
      </c>
      <c r="H158">
        <v>1570517730158</v>
      </c>
      <c r="I158">
        <v>530.625</v>
      </c>
      <c r="J158" s="4">
        <f t="shared" si="2"/>
        <v>43746.580210162036</v>
      </c>
      <c r="K158" s="6">
        <v>43746.580210162036</v>
      </c>
      <c r="L158" s="7">
        <v>43746.580208333333</v>
      </c>
    </row>
    <row r="159" spans="1:12" x14ac:dyDescent="0.25">
      <c r="A159" t="e">
        <f>-Lqe8iG6Qhu-lbx1d2uL</f>
        <v>#NAME?</v>
      </c>
      <c r="B159">
        <v>406.25</v>
      </c>
      <c r="C159">
        <v>20.584240000000001</v>
      </c>
      <c r="D159">
        <v>38</v>
      </c>
      <c r="E159">
        <v>0</v>
      </c>
      <c r="F159">
        <v>0</v>
      </c>
      <c r="G159">
        <v>1</v>
      </c>
      <c r="H159">
        <v>1570517737347</v>
      </c>
      <c r="I159">
        <v>530.625</v>
      </c>
      <c r="J159" s="5">
        <f t="shared" si="2"/>
        <v>43746.580293368053</v>
      </c>
      <c r="K159" s="6">
        <v>43746.580293368053</v>
      </c>
      <c r="L159" s="7">
        <v>43746.580289351848</v>
      </c>
    </row>
    <row r="160" spans="1:12" x14ac:dyDescent="0.25">
      <c r="A160" t="e">
        <f>-Lqe8k8a1ZHX3f-BxCdt</f>
        <v>#NAME?</v>
      </c>
      <c r="B160">
        <v>406.25</v>
      </c>
      <c r="C160">
        <v>20.584240000000001</v>
      </c>
      <c r="D160">
        <v>38</v>
      </c>
      <c r="E160">
        <v>0</v>
      </c>
      <c r="F160">
        <v>0</v>
      </c>
      <c r="G160">
        <v>1</v>
      </c>
      <c r="H160">
        <v>1570517743546</v>
      </c>
      <c r="I160">
        <v>530.8125</v>
      </c>
      <c r="J160" s="4">
        <f t="shared" si="2"/>
        <v>43746.58036511574</v>
      </c>
      <c r="K160" s="6">
        <v>43746.58036511574</v>
      </c>
      <c r="L160" s="7">
        <v>43746.580370370371</v>
      </c>
    </row>
    <row r="161" spans="1:12" x14ac:dyDescent="0.25">
      <c r="A161" t="e">
        <f>-Lqe8lkriPBRCjose3R_</f>
        <v>#NAME?</v>
      </c>
      <c r="B161">
        <v>406.25</v>
      </c>
      <c r="C161">
        <v>20.584240000000001</v>
      </c>
      <c r="D161">
        <v>39</v>
      </c>
      <c r="E161">
        <v>0</v>
      </c>
      <c r="F161">
        <v>0</v>
      </c>
      <c r="G161">
        <v>1</v>
      </c>
      <c r="H161">
        <v>1570517751779</v>
      </c>
      <c r="I161">
        <v>530.625</v>
      </c>
      <c r="J161" s="5">
        <f t="shared" si="2"/>
        <v>43746.580460405086</v>
      </c>
      <c r="K161" s="6">
        <v>43746.580460405086</v>
      </c>
      <c r="L161" s="7">
        <v>43746.580462962964</v>
      </c>
    </row>
    <row r="162" spans="1:12" x14ac:dyDescent="0.25">
      <c r="A162" t="e">
        <f>-Lqe8nJGL1rQ5speiEXz</f>
        <v>#NAME?</v>
      </c>
      <c r="B162">
        <v>406.25</v>
      </c>
      <c r="C162">
        <v>20.584240000000001</v>
      </c>
      <c r="D162">
        <v>38</v>
      </c>
      <c r="E162">
        <v>0</v>
      </c>
      <c r="F162">
        <v>0</v>
      </c>
      <c r="G162">
        <v>1</v>
      </c>
      <c r="H162">
        <v>1570517757986</v>
      </c>
      <c r="I162">
        <v>530.625</v>
      </c>
      <c r="J162" s="4">
        <f t="shared" si="2"/>
        <v>43746.580532245367</v>
      </c>
      <c r="K162" s="6">
        <v>43746.580532245367</v>
      </c>
      <c r="L162" s="7">
        <v>43746.58053240741</v>
      </c>
    </row>
    <row r="163" spans="1:12" x14ac:dyDescent="0.25">
      <c r="A163" t="e">
        <f>-Lqe8p1seqIxINMElwkY</f>
        <v>#NAME?</v>
      </c>
      <c r="B163">
        <v>406.25</v>
      </c>
      <c r="C163">
        <v>20.584240000000001</v>
      </c>
      <c r="D163">
        <v>38</v>
      </c>
      <c r="E163">
        <v>0</v>
      </c>
      <c r="F163">
        <v>0</v>
      </c>
      <c r="G163">
        <v>1</v>
      </c>
      <c r="H163">
        <v>1570517765208</v>
      </c>
      <c r="I163">
        <v>530.625</v>
      </c>
      <c r="J163" s="5">
        <f t="shared" si="2"/>
        <v>43746.580615833336</v>
      </c>
      <c r="K163" s="6">
        <v>43746.580615833336</v>
      </c>
      <c r="L163" s="7">
        <v>43746.580613425926</v>
      </c>
    </row>
    <row r="164" spans="1:12" x14ac:dyDescent="0.25">
      <c r="A164" t="e">
        <f>-Lqe8qpjKoXFMYUtG8WE</f>
        <v>#NAME?</v>
      </c>
      <c r="B164">
        <v>406.25</v>
      </c>
      <c r="C164">
        <v>20.584240000000001</v>
      </c>
      <c r="D164">
        <v>38</v>
      </c>
      <c r="E164">
        <v>0</v>
      </c>
      <c r="F164">
        <v>0</v>
      </c>
      <c r="G164">
        <v>1</v>
      </c>
      <c r="H164">
        <v>1570517772418</v>
      </c>
      <c r="I164">
        <v>530.8125</v>
      </c>
      <c r="J164" s="4">
        <f t="shared" si="2"/>
        <v>43746.5806992824</v>
      </c>
      <c r="K164" s="6">
        <v>43746.5806992824</v>
      </c>
      <c r="L164" s="7">
        <v>43746.580694444441</v>
      </c>
    </row>
    <row r="165" spans="1:12" x14ac:dyDescent="0.25">
      <c r="A165" t="e">
        <f>-Lqe8sYsnw-ph2nSwokg</f>
        <v>#NAME?</v>
      </c>
      <c r="B165">
        <v>409.375</v>
      </c>
      <c r="C165">
        <v>20.584240000000001</v>
      </c>
      <c r="D165">
        <v>38</v>
      </c>
      <c r="E165">
        <v>0</v>
      </c>
      <c r="F165">
        <v>0</v>
      </c>
      <c r="G165">
        <v>1</v>
      </c>
      <c r="H165">
        <v>1570517779608</v>
      </c>
      <c r="I165">
        <v>531.5625</v>
      </c>
      <c r="J165" s="5">
        <f t="shared" si="2"/>
        <v>43746.580782500001</v>
      </c>
      <c r="K165" s="6">
        <v>43746.580782500001</v>
      </c>
      <c r="L165" s="7">
        <v>43746.580787037034</v>
      </c>
    </row>
    <row r="166" spans="1:12" x14ac:dyDescent="0.25">
      <c r="A166" t="e">
        <f>-Lqe8u2Ws-ymZpE-ELsk</f>
        <v>#NAME?</v>
      </c>
      <c r="B166">
        <v>431.25</v>
      </c>
      <c r="C166">
        <v>20.584240000000001</v>
      </c>
      <c r="D166">
        <v>38</v>
      </c>
      <c r="E166">
        <v>0</v>
      </c>
      <c r="F166">
        <v>0</v>
      </c>
      <c r="G166">
        <v>1</v>
      </c>
      <c r="H166">
        <v>1570517785789</v>
      </c>
      <c r="I166">
        <v>538.5</v>
      </c>
      <c r="J166" s="4">
        <f t="shared" si="2"/>
        <v>43746.580854039348</v>
      </c>
      <c r="K166" s="6">
        <v>43746.580854039348</v>
      </c>
      <c r="L166" s="7">
        <v>43746.58085648148</v>
      </c>
    </row>
    <row r="167" spans="1:12" x14ac:dyDescent="0.25">
      <c r="A167" t="e">
        <f>-Lqe8vb22ePyneKKnKtt</f>
        <v>#NAME?</v>
      </c>
      <c r="B167">
        <v>409.375</v>
      </c>
      <c r="C167">
        <v>20.584240000000001</v>
      </c>
      <c r="D167">
        <v>37</v>
      </c>
      <c r="E167">
        <v>0</v>
      </c>
      <c r="F167">
        <v>0</v>
      </c>
      <c r="G167">
        <v>1</v>
      </c>
      <c r="H167">
        <v>1570517791999</v>
      </c>
      <c r="I167">
        <v>531.5625</v>
      </c>
      <c r="J167" s="5">
        <f t="shared" si="2"/>
        <v>43746.58092591435</v>
      </c>
      <c r="K167" s="6">
        <v>43746.58092591435</v>
      </c>
      <c r="L167" s="7">
        <v>43746.580925925926</v>
      </c>
    </row>
    <row r="168" spans="1:12" x14ac:dyDescent="0.25">
      <c r="A168" t="e">
        <f>-Lqe8xQ8tCCZ36gsG4in</f>
        <v>#NAME?</v>
      </c>
      <c r="B168">
        <v>409.375</v>
      </c>
      <c r="C168">
        <v>20.584240000000001</v>
      </c>
      <c r="D168">
        <v>38</v>
      </c>
      <c r="E168">
        <v>0</v>
      </c>
      <c r="F168">
        <v>0</v>
      </c>
      <c r="G168">
        <v>1</v>
      </c>
      <c r="H168">
        <v>1570517799209</v>
      </c>
      <c r="I168">
        <v>531.5625</v>
      </c>
      <c r="J168" s="4">
        <f t="shared" si="2"/>
        <v>43746.581009363428</v>
      </c>
      <c r="K168" s="6">
        <v>43746.581009363428</v>
      </c>
      <c r="L168" s="7">
        <v>43746.581006944441</v>
      </c>
    </row>
    <row r="169" spans="1:12" x14ac:dyDescent="0.25">
      <c r="A169" t="e">
        <f>-Lqe8z8JtwXY8jTP6I-k</f>
        <v>#NAME?</v>
      </c>
      <c r="B169">
        <v>409.375</v>
      </c>
      <c r="C169">
        <v>20.584240000000001</v>
      </c>
      <c r="D169">
        <v>36</v>
      </c>
      <c r="E169">
        <v>0</v>
      </c>
      <c r="F169">
        <v>0</v>
      </c>
      <c r="G169">
        <v>1</v>
      </c>
      <c r="H169">
        <v>1570517806419</v>
      </c>
      <c r="I169">
        <v>531.5625</v>
      </c>
      <c r="J169" s="5">
        <f t="shared" si="2"/>
        <v>43746.581092812499</v>
      </c>
      <c r="K169" s="6">
        <v>43746.581092812499</v>
      </c>
      <c r="L169" s="7">
        <v>43746.581087962964</v>
      </c>
    </row>
    <row r="170" spans="1:12" x14ac:dyDescent="0.25">
      <c r="A170" t="e">
        <f>-#REF!-w83kFcfgQd5WS0</f>
        <v>#REF!</v>
      </c>
      <c r="B170">
        <v>409.375</v>
      </c>
      <c r="C170">
        <v>20.531590000000001</v>
      </c>
      <c r="D170">
        <v>35</v>
      </c>
      <c r="E170">
        <v>0</v>
      </c>
      <c r="F170">
        <v>0</v>
      </c>
      <c r="G170">
        <v>1</v>
      </c>
      <c r="H170">
        <v>1570517813649</v>
      </c>
      <c r="I170">
        <v>531.5625</v>
      </c>
      <c r="J170" s="4">
        <f t="shared" si="2"/>
        <v>43746.581176493048</v>
      </c>
      <c r="K170" s="6">
        <v>43746.581176493048</v>
      </c>
      <c r="L170" s="7">
        <v>43746.581180555557</v>
      </c>
    </row>
    <row r="171" spans="1:12" x14ac:dyDescent="0.25">
      <c r="A171" t="e">
        <f>-Lqe91fMCZFtXiWVExmo</f>
        <v>#NAME?</v>
      </c>
      <c r="B171">
        <v>409.375</v>
      </c>
      <c r="C171">
        <v>20.584240000000001</v>
      </c>
      <c r="D171">
        <v>36</v>
      </c>
      <c r="E171">
        <v>0</v>
      </c>
      <c r="F171">
        <v>0</v>
      </c>
      <c r="G171">
        <v>1</v>
      </c>
      <c r="H171">
        <v>1570517820848</v>
      </c>
      <c r="I171">
        <v>531.375</v>
      </c>
      <c r="J171" s="5">
        <f t="shared" si="2"/>
        <v>43746.581259814811</v>
      </c>
      <c r="K171" s="6">
        <v>43746.581259814811</v>
      </c>
      <c r="L171" s="7">
        <v>43746.581261574072</v>
      </c>
    </row>
    <row r="172" spans="1:12" x14ac:dyDescent="0.25">
      <c r="A172" t="e">
        <f>-Lqe93S7Kdt8eR8V2qZ2</f>
        <v>#NAME?</v>
      </c>
      <c r="B172">
        <v>409.375</v>
      </c>
      <c r="C172">
        <v>20.584240000000001</v>
      </c>
      <c r="D172">
        <v>36</v>
      </c>
      <c r="E172">
        <v>0</v>
      </c>
      <c r="F172">
        <v>0</v>
      </c>
      <c r="G172">
        <v>1</v>
      </c>
      <c r="H172">
        <v>1570517828059</v>
      </c>
      <c r="I172">
        <v>531.375</v>
      </c>
      <c r="J172" s="4">
        <f t="shared" si="2"/>
        <v>43746.581343275458</v>
      </c>
      <c r="K172" s="6">
        <v>43746.581343275458</v>
      </c>
      <c r="L172" s="7">
        <v>43746.581342592595</v>
      </c>
    </row>
    <row r="173" spans="1:12" x14ac:dyDescent="0.25">
      <c r="A173" t="e">
        <f>-Lqe95A8nWaSOz_B6BGq</f>
        <v>#NAME?</v>
      </c>
      <c r="B173">
        <v>409.375</v>
      </c>
      <c r="C173">
        <v>20.584240000000001</v>
      </c>
      <c r="D173">
        <v>36</v>
      </c>
      <c r="E173">
        <v>0</v>
      </c>
      <c r="F173">
        <v>0</v>
      </c>
      <c r="G173">
        <v>1</v>
      </c>
      <c r="H173">
        <v>1570517835269</v>
      </c>
      <c r="I173">
        <v>531.5625</v>
      </c>
      <c r="J173" s="5">
        <f t="shared" si="2"/>
        <v>43746.581426724537</v>
      </c>
      <c r="K173" s="6">
        <v>43746.581426724537</v>
      </c>
      <c r="L173" s="7">
        <v>43746.581423611111</v>
      </c>
    </row>
    <row r="174" spans="1:12" x14ac:dyDescent="0.25">
      <c r="A174" t="e">
        <f>-Lqe96u4AsGRKyse4v9U</f>
        <v>#NAME?</v>
      </c>
      <c r="B174">
        <v>409.375</v>
      </c>
      <c r="C174">
        <v>20.584240000000001</v>
      </c>
      <c r="D174">
        <v>36</v>
      </c>
      <c r="E174">
        <v>0</v>
      </c>
      <c r="F174">
        <v>0</v>
      </c>
      <c r="G174">
        <v>1</v>
      </c>
      <c r="H174">
        <v>1570517842489</v>
      </c>
      <c r="I174">
        <v>531.5625</v>
      </c>
      <c r="J174" s="4">
        <f t="shared" si="2"/>
        <v>43746.581510289347</v>
      </c>
      <c r="K174" s="6">
        <v>43746.581510289347</v>
      </c>
      <c r="L174" s="7">
        <v>43746.581504629627</v>
      </c>
    </row>
    <row r="175" spans="1:12" x14ac:dyDescent="0.25">
      <c r="A175" t="e">
        <f>-Lqe98QFS_eQYIvsE_rF</f>
        <v>#NAME?</v>
      </c>
      <c r="B175">
        <v>409.375</v>
      </c>
      <c r="C175">
        <v>20.584240000000001</v>
      </c>
      <c r="D175">
        <v>36</v>
      </c>
      <c r="E175">
        <v>0</v>
      </c>
      <c r="F175">
        <v>0</v>
      </c>
      <c r="G175">
        <v>1</v>
      </c>
      <c r="H175">
        <v>1570517848681</v>
      </c>
      <c r="I175">
        <v>531.375</v>
      </c>
      <c r="J175" s="5">
        <f t="shared" si="2"/>
        <v>43746.581581956016</v>
      </c>
      <c r="K175" s="6">
        <v>43746.581581956016</v>
      </c>
      <c r="L175" s="7">
        <v>43746.581585648149</v>
      </c>
    </row>
    <row r="176" spans="1:12" x14ac:dyDescent="0.25">
      <c r="A176" t="e">
        <f>-Lqe9AJyWnL2upABDWjQ</f>
        <v>#NAME?</v>
      </c>
      <c r="B176">
        <v>409.375</v>
      </c>
      <c r="C176">
        <v>20.584240000000001</v>
      </c>
      <c r="D176">
        <v>35</v>
      </c>
      <c r="E176">
        <v>0</v>
      </c>
      <c r="F176">
        <v>0</v>
      </c>
      <c r="G176">
        <v>1</v>
      </c>
      <c r="H176">
        <v>1570517855889</v>
      </c>
      <c r="I176">
        <v>531.5625</v>
      </c>
      <c r="J176" s="4">
        <f t="shared" si="2"/>
        <v>43746.581665381942</v>
      </c>
      <c r="K176" s="6">
        <v>43746.581665381942</v>
      </c>
      <c r="L176" s="7">
        <v>43746.581666666665</v>
      </c>
    </row>
    <row r="177" spans="1:12" x14ac:dyDescent="0.25">
      <c r="A177" t="e">
        <f>-Lqe9BzEZeHogkkrEo2t</f>
        <v>#NAME?</v>
      </c>
      <c r="B177">
        <v>409.375</v>
      </c>
      <c r="C177">
        <v>20.584240000000001</v>
      </c>
      <c r="D177">
        <v>35</v>
      </c>
      <c r="E177">
        <v>0</v>
      </c>
      <c r="F177">
        <v>0</v>
      </c>
      <c r="G177">
        <v>1</v>
      </c>
      <c r="H177">
        <v>1570517863109</v>
      </c>
      <c r="I177">
        <v>531.5625</v>
      </c>
      <c r="J177" s="5">
        <f t="shared" si="2"/>
        <v>43746.581748946752</v>
      </c>
      <c r="K177" s="6">
        <v>43746.581748946752</v>
      </c>
      <c r="L177" s="7">
        <v>43746.581747685188</v>
      </c>
    </row>
    <row r="178" spans="1:12" x14ac:dyDescent="0.25">
      <c r="A178" t="e">
        <f>-Lqe9DlGYZfRRaNvI7Q3</f>
        <v>#NAME?</v>
      </c>
      <c r="B178">
        <v>409.375</v>
      </c>
      <c r="C178">
        <v>20.584240000000001</v>
      </c>
      <c r="D178">
        <v>35</v>
      </c>
      <c r="E178">
        <v>0</v>
      </c>
      <c r="F178">
        <v>0</v>
      </c>
      <c r="G178">
        <v>1</v>
      </c>
      <c r="H178">
        <v>1570517870319</v>
      </c>
      <c r="I178">
        <v>531.5625</v>
      </c>
      <c r="J178" s="4">
        <f t="shared" si="2"/>
        <v>43746.58183239583</v>
      </c>
      <c r="K178" s="6">
        <v>43746.58183239583</v>
      </c>
      <c r="L178" s="7">
        <v>43746.581828703704</v>
      </c>
    </row>
    <row r="179" spans="1:12" x14ac:dyDescent="0.25">
      <c r="A179" t="e">
        <f>-Lqe9FT1iv5XyjsV7zhi</f>
        <v>#NAME?</v>
      </c>
      <c r="B179">
        <v>428.125</v>
      </c>
      <c r="C179">
        <v>20.584240000000001</v>
      </c>
      <c r="D179">
        <v>35</v>
      </c>
      <c r="E179">
        <v>0</v>
      </c>
      <c r="F179">
        <v>0</v>
      </c>
      <c r="G179">
        <v>1</v>
      </c>
      <c r="H179">
        <v>1570517877508</v>
      </c>
      <c r="I179">
        <v>537.1875</v>
      </c>
      <c r="J179" s="5">
        <f t="shared" si="2"/>
        <v>43746.581915601848</v>
      </c>
      <c r="K179" s="6">
        <v>43746.581915601848</v>
      </c>
      <c r="L179" s="7">
        <v>43746.581921296296</v>
      </c>
    </row>
    <row r="180" spans="1:12" x14ac:dyDescent="0.25">
      <c r="A180" t="s">
        <v>1215</v>
      </c>
      <c r="B180">
        <v>409.375</v>
      </c>
      <c r="C180">
        <v>20.584240000000001</v>
      </c>
      <c r="D180">
        <v>35</v>
      </c>
      <c r="E180">
        <v>0</v>
      </c>
      <c r="F180">
        <v>0</v>
      </c>
      <c r="G180">
        <v>1</v>
      </c>
      <c r="H180">
        <v>1570517884428</v>
      </c>
      <c r="I180">
        <v>531.375</v>
      </c>
      <c r="J180" s="4">
        <f t="shared" si="2"/>
        <v>43746.58199569444</v>
      </c>
      <c r="K180" s="6">
        <v>43746.58199569444</v>
      </c>
      <c r="L180" s="7">
        <v>43746.581990740742</v>
      </c>
    </row>
    <row r="181" spans="1:12" x14ac:dyDescent="0.25">
      <c r="A181" t="e">
        <f>-Lqe9IlHEa5Hb_ssmZmd</f>
        <v>#NAME?</v>
      </c>
      <c r="B181">
        <v>409.375</v>
      </c>
      <c r="C181">
        <v>20.584240000000001</v>
      </c>
      <c r="D181">
        <v>36</v>
      </c>
      <c r="E181">
        <v>0</v>
      </c>
      <c r="F181">
        <v>0</v>
      </c>
      <c r="G181">
        <v>1</v>
      </c>
      <c r="H181">
        <v>1570517890931</v>
      </c>
      <c r="I181">
        <v>531.5625</v>
      </c>
      <c r="J181" s="5">
        <f t="shared" si="2"/>
        <v>43746.582070960641</v>
      </c>
      <c r="K181" s="6">
        <v>43746.582070960641</v>
      </c>
      <c r="L181" s="7">
        <v>43746.582071759258</v>
      </c>
    </row>
    <row r="182" spans="1:12" x14ac:dyDescent="0.25">
      <c r="A182" t="e">
        <f>-Lqe9KZAE4I0BLTeG1tX</f>
        <v>#NAME?</v>
      </c>
      <c r="B182">
        <v>406.25</v>
      </c>
      <c r="C182">
        <v>20.584240000000001</v>
      </c>
      <c r="D182">
        <v>38</v>
      </c>
      <c r="E182">
        <v>0</v>
      </c>
      <c r="F182">
        <v>0</v>
      </c>
      <c r="G182">
        <v>1</v>
      </c>
      <c r="H182">
        <v>1570517898139</v>
      </c>
      <c r="I182">
        <v>530.8125</v>
      </c>
      <c r="J182" s="4">
        <f t="shared" si="2"/>
        <v>43746.582154386568</v>
      </c>
      <c r="K182" s="6">
        <v>43746.582154386568</v>
      </c>
      <c r="L182" s="7">
        <v>43746.582152777781</v>
      </c>
    </row>
    <row r="183" spans="1:12" x14ac:dyDescent="0.25">
      <c r="A183" t="e">
        <f>-Lqe9MH9gIZLOUNiu6h8</f>
        <v>#NAME?</v>
      </c>
      <c r="B183">
        <v>406.25</v>
      </c>
      <c r="C183">
        <v>20.584240000000001</v>
      </c>
      <c r="D183">
        <v>37</v>
      </c>
      <c r="E183">
        <v>0</v>
      </c>
      <c r="F183">
        <v>0</v>
      </c>
      <c r="G183">
        <v>1</v>
      </c>
      <c r="H183">
        <v>1570517905349</v>
      </c>
      <c r="I183">
        <v>530.8125</v>
      </c>
      <c r="J183" s="5">
        <f t="shared" si="2"/>
        <v>43746.582237835646</v>
      </c>
      <c r="K183" s="6">
        <v>43746.582237835646</v>
      </c>
      <c r="L183" s="7">
        <v>43746.582233796296</v>
      </c>
    </row>
    <row r="184" spans="1:12" x14ac:dyDescent="0.25">
      <c r="A184" t="e">
        <f>-Lqe9O2itsTlGhD0Y0JX</f>
        <v>#NAME?</v>
      </c>
      <c r="B184">
        <v>425</v>
      </c>
      <c r="C184">
        <v>20.584240000000001</v>
      </c>
      <c r="D184">
        <v>37</v>
      </c>
      <c r="E184">
        <v>0</v>
      </c>
      <c r="F184">
        <v>0</v>
      </c>
      <c r="G184">
        <v>1</v>
      </c>
      <c r="H184">
        <v>1570517912568</v>
      </c>
      <c r="I184">
        <v>536.625</v>
      </c>
      <c r="J184" s="4">
        <f t="shared" si="2"/>
        <v>43746.582321388887</v>
      </c>
      <c r="K184" s="6">
        <v>43746.582321388887</v>
      </c>
      <c r="L184" s="7">
        <v>43746.582326388889</v>
      </c>
    </row>
    <row r="185" spans="1:12" x14ac:dyDescent="0.25">
      <c r="A185" t="e">
        <f>-Lqe9Pls-tWLhsLjinpR</f>
        <v>#NAME?</v>
      </c>
      <c r="B185">
        <v>409.375</v>
      </c>
      <c r="C185">
        <v>20.584240000000001</v>
      </c>
      <c r="D185">
        <v>37</v>
      </c>
      <c r="E185">
        <v>0</v>
      </c>
      <c r="F185">
        <v>0</v>
      </c>
      <c r="G185">
        <v>1</v>
      </c>
      <c r="H185">
        <v>1570517919759</v>
      </c>
      <c r="I185">
        <v>531.5625</v>
      </c>
      <c r="J185" s="5">
        <f t="shared" si="2"/>
        <v>43746.582404618057</v>
      </c>
      <c r="K185" s="6">
        <v>43746.582404618057</v>
      </c>
      <c r="L185" s="7">
        <v>43746.582407407404</v>
      </c>
    </row>
    <row r="186" spans="1:12" x14ac:dyDescent="0.25">
      <c r="A186" t="e">
        <f>-Lqe9RKkRtNF3Vx1elWN</f>
        <v>#NAME?</v>
      </c>
      <c r="B186">
        <v>409.375</v>
      </c>
      <c r="C186">
        <v>20.584240000000001</v>
      </c>
      <c r="D186">
        <v>37</v>
      </c>
      <c r="E186">
        <v>0</v>
      </c>
      <c r="F186">
        <v>0</v>
      </c>
      <c r="G186">
        <v>1</v>
      </c>
      <c r="H186">
        <v>1570517925949</v>
      </c>
      <c r="I186">
        <v>531.5625</v>
      </c>
      <c r="J186" s="4">
        <f t="shared" si="2"/>
        <v>43746.582476261574</v>
      </c>
      <c r="K186" s="6">
        <v>43746.582476261574</v>
      </c>
      <c r="L186" s="7">
        <v>43746.582476851851</v>
      </c>
    </row>
    <row r="187" spans="1:12" x14ac:dyDescent="0.25">
      <c r="A187" t="e">
        <f>-Lqe9SqE3UPPiIDVvB7j</f>
        <v>#NAME?</v>
      </c>
      <c r="B187">
        <v>412.5</v>
      </c>
      <c r="C187">
        <v>20.584240000000001</v>
      </c>
      <c r="D187">
        <v>37</v>
      </c>
      <c r="E187">
        <v>0</v>
      </c>
      <c r="F187">
        <v>0</v>
      </c>
      <c r="G187">
        <v>1</v>
      </c>
      <c r="H187">
        <v>1570517932149</v>
      </c>
      <c r="I187">
        <v>532.3125</v>
      </c>
      <c r="J187" s="5">
        <f t="shared" si="2"/>
        <v>43746.58254802083</v>
      </c>
      <c r="K187" s="6">
        <v>43746.58254802083</v>
      </c>
      <c r="L187" s="7">
        <v>43746.582546296297</v>
      </c>
    </row>
    <row r="188" spans="1:12" x14ac:dyDescent="0.25">
      <c r="A188" t="e">
        <f>-Lqe9UbtgHca4E4vowHu</f>
        <v>#NAME?</v>
      </c>
      <c r="B188">
        <v>412.5</v>
      </c>
      <c r="C188">
        <v>20.584240000000001</v>
      </c>
      <c r="D188">
        <v>37</v>
      </c>
      <c r="E188">
        <v>0</v>
      </c>
      <c r="F188">
        <v>0</v>
      </c>
      <c r="G188">
        <v>1</v>
      </c>
      <c r="H188">
        <v>1570517939369</v>
      </c>
      <c r="I188">
        <v>532.3125</v>
      </c>
      <c r="J188" s="4">
        <f t="shared" si="2"/>
        <v>43746.582631585647</v>
      </c>
      <c r="K188" s="6">
        <v>43746.582631585647</v>
      </c>
      <c r="L188" s="7">
        <v>43746.582627314812</v>
      </c>
    </row>
    <row r="189" spans="1:12" x14ac:dyDescent="0.25">
      <c r="A189" t="e">
        <f>-Lqe9WMHGffnVBGncokP</f>
        <v>#NAME?</v>
      </c>
      <c r="B189">
        <v>412.5</v>
      </c>
      <c r="C189">
        <v>20.584240000000001</v>
      </c>
      <c r="D189">
        <v>37</v>
      </c>
      <c r="E189">
        <v>0</v>
      </c>
      <c r="F189">
        <v>0</v>
      </c>
      <c r="G189">
        <v>1</v>
      </c>
      <c r="H189">
        <v>1570517946579</v>
      </c>
      <c r="I189">
        <v>532.125</v>
      </c>
      <c r="J189" s="5">
        <f t="shared" si="2"/>
        <v>43746.582715034725</v>
      </c>
      <c r="K189" s="6">
        <v>43746.582715034725</v>
      </c>
      <c r="L189" s="7">
        <v>43746.582719907405</v>
      </c>
    </row>
    <row r="190" spans="1:12" x14ac:dyDescent="0.25">
      <c r="A190" t="e">
        <f>-Lqe9Y9AFkwPVpEqJjZ5</f>
        <v>#NAME?</v>
      </c>
      <c r="B190">
        <v>409.375</v>
      </c>
      <c r="C190">
        <v>20.584240000000001</v>
      </c>
      <c r="D190">
        <v>36</v>
      </c>
      <c r="E190">
        <v>0</v>
      </c>
      <c r="F190">
        <v>0</v>
      </c>
      <c r="G190">
        <v>1</v>
      </c>
      <c r="H190">
        <v>1570517953790</v>
      </c>
      <c r="I190">
        <v>531.5625</v>
      </c>
      <c r="J190" s="4">
        <f t="shared" si="2"/>
        <v>43746.582798495372</v>
      </c>
      <c r="K190" s="6">
        <v>43746.582798495372</v>
      </c>
      <c r="L190" s="7">
        <v>43746.582800925928</v>
      </c>
    </row>
    <row r="191" spans="1:12" x14ac:dyDescent="0.25">
      <c r="A191" t="e">
        <f>-Lqe9ZquC0ZLNFXm1-#REF!</f>
        <v>#NAME?</v>
      </c>
      <c r="B191">
        <v>409.375</v>
      </c>
      <c r="C191">
        <v>20.584240000000001</v>
      </c>
      <c r="D191">
        <v>36</v>
      </c>
      <c r="E191">
        <v>0</v>
      </c>
      <c r="F191">
        <v>0</v>
      </c>
      <c r="G191">
        <v>1</v>
      </c>
      <c r="H191">
        <v>1570517961009</v>
      </c>
      <c r="I191">
        <v>531.375</v>
      </c>
      <c r="J191" s="5">
        <f t="shared" si="2"/>
        <v>43746.582882048613</v>
      </c>
      <c r="K191" s="6">
        <v>43746.582882048613</v>
      </c>
      <c r="L191" s="7">
        <v>43746.582881944443</v>
      </c>
    </row>
    <row r="192" spans="1:12" x14ac:dyDescent="0.25">
      <c r="A192" t="e">
        <f>-Lqe9af-Ge7NSgbbJ9_f</f>
        <v>#NAME?</v>
      </c>
      <c r="B192">
        <v>409.375</v>
      </c>
      <c r="C192">
        <v>20.584240000000001</v>
      </c>
      <c r="D192">
        <v>36</v>
      </c>
      <c r="E192">
        <v>0</v>
      </c>
      <c r="F192">
        <v>0</v>
      </c>
      <c r="G192">
        <v>1</v>
      </c>
      <c r="H192">
        <v>1570517968218</v>
      </c>
      <c r="I192">
        <v>531.5625</v>
      </c>
      <c r="J192" s="4">
        <f t="shared" si="2"/>
        <v>43746.582965486108</v>
      </c>
      <c r="K192" s="6">
        <v>43746.582965486108</v>
      </c>
      <c r="L192" s="7">
        <v>43746.582962962966</v>
      </c>
    </row>
    <row r="193" spans="1:12" x14ac:dyDescent="0.25">
      <c r="A193" t="e">
        <f>-Lqe9cO8pCzp1JoRowJD</f>
        <v>#NAME?</v>
      </c>
      <c r="B193">
        <v>406.25</v>
      </c>
      <c r="C193">
        <v>20.584240000000001</v>
      </c>
      <c r="D193">
        <v>36</v>
      </c>
      <c r="E193">
        <v>0</v>
      </c>
      <c r="F193">
        <v>0</v>
      </c>
      <c r="G193">
        <v>1</v>
      </c>
      <c r="H193">
        <v>1570517975428</v>
      </c>
      <c r="I193">
        <v>530.625</v>
      </c>
      <c r="J193" s="5">
        <f t="shared" si="2"/>
        <v>43746.583048935187</v>
      </c>
      <c r="K193" s="6">
        <v>43746.583048935187</v>
      </c>
      <c r="L193" s="7">
        <v>43746.583043981482</v>
      </c>
    </row>
    <row r="194" spans="1:12" x14ac:dyDescent="0.25">
      <c r="A194" t="s">
        <v>1229</v>
      </c>
      <c r="B194">
        <v>406.25</v>
      </c>
      <c r="C194">
        <v>20.584240000000001</v>
      </c>
      <c r="D194">
        <v>37</v>
      </c>
      <c r="E194">
        <v>0</v>
      </c>
      <c r="F194">
        <v>0</v>
      </c>
      <c r="G194">
        <v>1</v>
      </c>
      <c r="H194">
        <v>1570517984025</v>
      </c>
      <c r="I194">
        <v>530.625</v>
      </c>
      <c r="J194" s="4">
        <f t="shared" ref="J194:K257" si="3">(H194/86400000)+25569+(7/24)</f>
        <v>43746.583148437501</v>
      </c>
      <c r="K194" s="6">
        <v>43746.583148437501</v>
      </c>
      <c r="L194" s="7">
        <v>43746.583148148151</v>
      </c>
    </row>
    <row r="195" spans="1:12" x14ac:dyDescent="0.25">
      <c r="A195" t="e">
        <f>-Lqe9g6fVmG5ASSKlr12</f>
        <v>#NAME?</v>
      </c>
      <c r="B195">
        <v>406.25</v>
      </c>
      <c r="C195">
        <v>20.584240000000001</v>
      </c>
      <c r="D195">
        <v>37</v>
      </c>
      <c r="E195">
        <v>0</v>
      </c>
      <c r="F195">
        <v>0</v>
      </c>
      <c r="G195">
        <v>1</v>
      </c>
      <c r="H195">
        <v>1570517990866</v>
      </c>
      <c r="I195">
        <v>530.625</v>
      </c>
      <c r="J195" s="5">
        <f t="shared" si="3"/>
        <v>43746.583227615738</v>
      </c>
      <c r="K195" s="6">
        <v>43746.583227615738</v>
      </c>
      <c r="L195" s="7">
        <v>43746.583229166667</v>
      </c>
    </row>
    <row r="196" spans="1:12" x14ac:dyDescent="0.25">
      <c r="A196" t="e">
        <f>-Lqe9hfpl50NDJofMwOo</f>
        <v>#NAME?</v>
      </c>
      <c r="B196">
        <v>406.25</v>
      </c>
      <c r="C196">
        <v>20.584240000000001</v>
      </c>
      <c r="D196">
        <v>37</v>
      </c>
      <c r="E196">
        <v>0</v>
      </c>
      <c r="F196">
        <v>0</v>
      </c>
      <c r="G196">
        <v>1</v>
      </c>
      <c r="H196">
        <v>1570517997046</v>
      </c>
      <c r="I196">
        <v>530.625</v>
      </c>
      <c r="J196" s="4">
        <f t="shared" si="3"/>
        <v>43746.583299143516</v>
      </c>
      <c r="K196" s="6">
        <v>43746.583299143516</v>
      </c>
      <c r="L196" s="7">
        <v>43746.583298611113</v>
      </c>
    </row>
    <row r="197" spans="1:12" x14ac:dyDescent="0.25">
      <c r="A197" t="e">
        <f>-Lqe9jOg23KBcRl4w-Eh</f>
        <v>#NAME?</v>
      </c>
      <c r="B197">
        <v>406.25</v>
      </c>
      <c r="C197">
        <v>20.584240000000001</v>
      </c>
      <c r="D197">
        <v>38</v>
      </c>
      <c r="E197">
        <v>0</v>
      </c>
      <c r="F197">
        <v>0</v>
      </c>
      <c r="G197">
        <v>1</v>
      </c>
      <c r="H197">
        <v>1570518004304</v>
      </c>
      <c r="I197">
        <v>530.8125</v>
      </c>
      <c r="J197" s="5">
        <f t="shared" si="3"/>
        <v>43746.58338314815</v>
      </c>
      <c r="K197" s="6">
        <v>43746.58338314815</v>
      </c>
      <c r="L197" s="7">
        <v>43746.583379629628</v>
      </c>
    </row>
    <row r="198" spans="1:12" x14ac:dyDescent="0.25">
      <c r="A198" t="e">
        <f>-Lqe9kxeVJR1oTQ_IBU1</f>
        <v>#NAME?</v>
      </c>
      <c r="B198">
        <v>406.25</v>
      </c>
      <c r="C198">
        <v>20.584240000000001</v>
      </c>
      <c r="D198">
        <v>38</v>
      </c>
      <c r="E198">
        <v>0</v>
      </c>
      <c r="F198">
        <v>0</v>
      </c>
      <c r="G198">
        <v>1</v>
      </c>
      <c r="H198">
        <v>1570518010474</v>
      </c>
      <c r="I198">
        <v>530.8125</v>
      </c>
      <c r="J198" s="4">
        <f t="shared" si="3"/>
        <v>43746.583454560183</v>
      </c>
      <c r="K198" s="6">
        <v>43746.583454560183</v>
      </c>
      <c r="L198" s="7">
        <v>43746.583449074074</v>
      </c>
    </row>
    <row r="199" spans="1:12" x14ac:dyDescent="0.25">
      <c r="A199" t="e">
        <f>-Lqe9mh4jy6TNgZxPcSK</f>
        <v>#NAME?</v>
      </c>
      <c r="B199">
        <v>406.25</v>
      </c>
      <c r="C199">
        <v>20.584240000000001</v>
      </c>
      <c r="D199">
        <v>38</v>
      </c>
      <c r="E199">
        <v>0</v>
      </c>
      <c r="F199">
        <v>0</v>
      </c>
      <c r="G199">
        <v>1</v>
      </c>
      <c r="H199">
        <v>1570518017665</v>
      </c>
      <c r="I199">
        <v>530.625</v>
      </c>
      <c r="J199" s="5">
        <f t="shared" si="3"/>
        <v>43746.583537789345</v>
      </c>
      <c r="K199" s="6">
        <v>43746.583537789345</v>
      </c>
      <c r="L199" s="7">
        <v>43746.583541666667</v>
      </c>
    </row>
    <row r="200" spans="1:12" x14ac:dyDescent="0.25">
      <c r="A200" t="e">
        <f>-Lqe9oEdMexSOL2GVm_R</f>
        <v>#NAME?</v>
      </c>
      <c r="B200">
        <v>406.25</v>
      </c>
      <c r="C200">
        <v>20.584240000000001</v>
      </c>
      <c r="D200">
        <v>38</v>
      </c>
      <c r="E200">
        <v>0</v>
      </c>
      <c r="F200">
        <v>0</v>
      </c>
      <c r="G200">
        <v>1</v>
      </c>
      <c r="H200">
        <v>1570518023864</v>
      </c>
      <c r="I200">
        <v>530.625</v>
      </c>
      <c r="J200" s="4">
        <f t="shared" si="3"/>
        <v>43746.58360953704</v>
      </c>
      <c r="K200" s="6">
        <v>43746.58360953704</v>
      </c>
      <c r="L200" s="7">
        <v>43746.583611111113</v>
      </c>
    </row>
    <row r="201" spans="1:12" x14ac:dyDescent="0.25">
      <c r="A201" t="e">
        <f>-Lqe9pxpI6AhqT-nY8gA</f>
        <v>#NAME?</v>
      </c>
      <c r="B201">
        <v>409.375</v>
      </c>
      <c r="C201">
        <v>20.584240000000001</v>
      </c>
      <c r="D201">
        <v>37</v>
      </c>
      <c r="E201">
        <v>0</v>
      </c>
      <c r="F201">
        <v>0</v>
      </c>
      <c r="G201">
        <v>1</v>
      </c>
      <c r="H201">
        <v>1570518031076</v>
      </c>
      <c r="I201">
        <v>531.375</v>
      </c>
      <c r="J201" s="5">
        <f t="shared" si="3"/>
        <v>43746.583693009256</v>
      </c>
      <c r="K201" s="6">
        <v>43746.583693009256</v>
      </c>
      <c r="L201" s="7">
        <v>43746.583692129629</v>
      </c>
    </row>
    <row r="202" spans="1:12" x14ac:dyDescent="0.25">
      <c r="A202" t="e">
        <f>-Lqe9rm34VcnxkqmCmbG</f>
        <v>#NAME?</v>
      </c>
      <c r="B202">
        <v>428.125</v>
      </c>
      <c r="C202">
        <v>20.584240000000001</v>
      </c>
      <c r="D202">
        <v>37</v>
      </c>
      <c r="E202">
        <v>0</v>
      </c>
      <c r="F202">
        <v>0</v>
      </c>
      <c r="G202">
        <v>1</v>
      </c>
      <c r="H202">
        <v>1570518038295</v>
      </c>
      <c r="I202">
        <v>537.1875</v>
      </c>
      <c r="J202" s="4">
        <f t="shared" si="3"/>
        <v>43746.583776562496</v>
      </c>
      <c r="K202" s="6">
        <v>43746.583776562496</v>
      </c>
      <c r="L202" s="7">
        <v>43746.583773148152</v>
      </c>
    </row>
    <row r="203" spans="1:12" x14ac:dyDescent="0.25">
      <c r="A203" t="e">
        <f>-Lqe9tV6ziAumzMnC4_F</f>
        <v>#NAME?</v>
      </c>
      <c r="B203">
        <v>406.25</v>
      </c>
      <c r="C203">
        <v>20.531590000000001</v>
      </c>
      <c r="D203">
        <v>37</v>
      </c>
      <c r="E203">
        <v>0</v>
      </c>
      <c r="F203">
        <v>0</v>
      </c>
      <c r="G203">
        <v>1</v>
      </c>
      <c r="H203">
        <v>1570518045506</v>
      </c>
      <c r="I203">
        <v>530.625</v>
      </c>
      <c r="J203" s="5">
        <f t="shared" si="3"/>
        <v>43746.583860023144</v>
      </c>
      <c r="K203" s="6">
        <v>43746.583860023144</v>
      </c>
      <c r="L203" s="7">
        <v>43746.583865740744</v>
      </c>
    </row>
    <row r="204" spans="1:12" x14ac:dyDescent="0.25">
      <c r="A204" t="e">
        <f>-Lqe9vHtUpCAmQd61W1p</f>
        <v>#NAME?</v>
      </c>
      <c r="B204">
        <v>406.25</v>
      </c>
      <c r="C204">
        <v>20.584240000000001</v>
      </c>
      <c r="D204">
        <v>38</v>
      </c>
      <c r="E204">
        <v>0</v>
      </c>
      <c r="F204">
        <v>0</v>
      </c>
      <c r="G204">
        <v>1</v>
      </c>
      <c r="H204">
        <v>1570518052726</v>
      </c>
      <c r="I204">
        <v>530.625</v>
      </c>
      <c r="J204" s="4">
        <f t="shared" si="3"/>
        <v>43746.583943587961</v>
      </c>
      <c r="K204" s="6">
        <v>43746.583943587961</v>
      </c>
      <c r="L204" s="7">
        <v>43746.58394675926</v>
      </c>
    </row>
    <row r="205" spans="1:12" x14ac:dyDescent="0.25">
      <c r="A205" t="e">
        <f>-Lqe9x06_xswmipxFQex</f>
        <v>#NAME?</v>
      </c>
      <c r="B205">
        <v>406.25</v>
      </c>
      <c r="C205">
        <v>20.584240000000001</v>
      </c>
      <c r="D205">
        <v>37</v>
      </c>
      <c r="E205">
        <v>0</v>
      </c>
      <c r="F205">
        <v>0</v>
      </c>
      <c r="G205">
        <v>1</v>
      </c>
      <c r="H205">
        <v>1570518059924</v>
      </c>
      <c r="I205">
        <v>530.8125</v>
      </c>
      <c r="J205" s="5">
        <f t="shared" si="3"/>
        <v>43746.584026898148</v>
      </c>
      <c r="K205" s="6">
        <v>43746.584026898148</v>
      </c>
      <c r="L205" s="7">
        <v>43746.584027777775</v>
      </c>
    </row>
    <row r="206" spans="1:12" x14ac:dyDescent="0.25">
      <c r="A206" t="e">
        <f>-Lqe9y_5eClManzhilHy</f>
        <v>#NAME?</v>
      </c>
      <c r="B206">
        <v>406.25</v>
      </c>
      <c r="C206">
        <v>20.584240000000001</v>
      </c>
      <c r="D206">
        <v>37</v>
      </c>
      <c r="E206">
        <v>0</v>
      </c>
      <c r="F206">
        <v>0</v>
      </c>
      <c r="G206">
        <v>1</v>
      </c>
      <c r="H206">
        <v>1570518066115</v>
      </c>
      <c r="I206">
        <v>530.625</v>
      </c>
      <c r="J206" s="4">
        <f t="shared" si="3"/>
        <v>43746.584098553234</v>
      </c>
      <c r="K206" s="6">
        <v>43746.584098553234</v>
      </c>
      <c r="L206" s="7">
        <v>43746.584097222221</v>
      </c>
    </row>
    <row r="207" spans="1:12" x14ac:dyDescent="0.25">
      <c r="A207" t="e">
        <f>-LqeA-I4ctkeMEiXcsmy</f>
        <v>#NAME?</v>
      </c>
      <c r="B207">
        <v>428.125</v>
      </c>
      <c r="C207">
        <v>20.584240000000001</v>
      </c>
      <c r="D207">
        <v>39</v>
      </c>
      <c r="E207">
        <v>0</v>
      </c>
      <c r="F207">
        <v>0</v>
      </c>
      <c r="G207">
        <v>1</v>
      </c>
      <c r="H207">
        <v>1570518073345</v>
      </c>
      <c r="I207">
        <v>537.1875</v>
      </c>
      <c r="J207" s="5">
        <f t="shared" si="3"/>
        <v>43746.58418223379</v>
      </c>
      <c r="K207" s="6">
        <v>43746.58418223379</v>
      </c>
      <c r="L207" s="7">
        <v>43746.584178240744</v>
      </c>
    </row>
    <row r="208" spans="1:12" x14ac:dyDescent="0.25">
      <c r="A208" t="e">
        <f>-LqeA13e2KmQZ8-A2qr5</f>
        <v>#NAME?</v>
      </c>
      <c r="B208">
        <v>406.25</v>
      </c>
      <c r="C208">
        <v>20.584240000000001</v>
      </c>
      <c r="D208">
        <v>38</v>
      </c>
      <c r="E208">
        <v>0</v>
      </c>
      <c r="F208">
        <v>0</v>
      </c>
      <c r="G208">
        <v>1</v>
      </c>
      <c r="H208">
        <v>1570518080555</v>
      </c>
      <c r="I208">
        <v>530.625</v>
      </c>
      <c r="J208" s="4">
        <f t="shared" si="3"/>
        <v>43746.584265682868</v>
      </c>
      <c r="K208" s="6">
        <v>43746.584265682868</v>
      </c>
      <c r="L208" s="7">
        <v>43746.584270833337</v>
      </c>
    </row>
    <row r="209" spans="1:12" x14ac:dyDescent="0.25">
      <c r="A209" t="e">
        <f>-LqeA2cp6Qz1hfMWguBj</f>
        <v>#NAME?</v>
      </c>
      <c r="B209">
        <v>406.25</v>
      </c>
      <c r="C209">
        <v>20.584240000000001</v>
      </c>
      <c r="D209">
        <v>38</v>
      </c>
      <c r="E209">
        <v>0</v>
      </c>
      <c r="F209">
        <v>0</v>
      </c>
      <c r="G209">
        <v>1</v>
      </c>
      <c r="H209">
        <v>1570518087087</v>
      </c>
      <c r="I209">
        <v>530.625</v>
      </c>
      <c r="J209" s="5">
        <f t="shared" si="3"/>
        <v>43746.584341284724</v>
      </c>
      <c r="K209" s="6">
        <v>43746.584341284724</v>
      </c>
      <c r="L209" s="7">
        <v>43746.584340277775</v>
      </c>
    </row>
    <row r="210" spans="1:12" x14ac:dyDescent="0.25">
      <c r="A210" t="e">
        <f>-LqeA4N45SYDEIiTjFeg</f>
        <v>#NAME?</v>
      </c>
      <c r="B210">
        <v>406.25</v>
      </c>
      <c r="C210">
        <v>20.584240000000001</v>
      </c>
      <c r="D210">
        <v>38</v>
      </c>
      <c r="E210">
        <v>0</v>
      </c>
      <c r="F210">
        <v>0</v>
      </c>
      <c r="G210">
        <v>1</v>
      </c>
      <c r="H210">
        <v>1570518093954</v>
      </c>
      <c r="I210">
        <v>530.625</v>
      </c>
      <c r="J210" s="4">
        <f t="shared" si="3"/>
        <v>43746.584420763887</v>
      </c>
      <c r="K210" s="6">
        <v>43746.584420763887</v>
      </c>
      <c r="L210" s="7">
        <v>43746.584421296298</v>
      </c>
    </row>
    <row r="211" spans="1:12" x14ac:dyDescent="0.25">
      <c r="A211" t="e">
        <f>-LqeA655Tj9sgCJbepRB</f>
        <v>#NAME?</v>
      </c>
      <c r="B211">
        <v>406.25</v>
      </c>
      <c r="C211">
        <v>20.584240000000001</v>
      </c>
      <c r="D211">
        <v>38</v>
      </c>
      <c r="E211">
        <v>0</v>
      </c>
      <c r="F211">
        <v>0</v>
      </c>
      <c r="G211">
        <v>1</v>
      </c>
      <c r="H211">
        <v>1570518101174</v>
      </c>
      <c r="I211">
        <v>530.625</v>
      </c>
      <c r="J211" s="5">
        <f t="shared" si="3"/>
        <v>43746.584504328704</v>
      </c>
      <c r="K211" s="6">
        <v>43746.584504328704</v>
      </c>
      <c r="L211" s="7">
        <v>43746.584502314814</v>
      </c>
    </row>
    <row r="212" spans="1:12" x14ac:dyDescent="0.25">
      <c r="A212" t="e">
        <f>-LqeA7s1mzn0JYHjX_2P</f>
        <v>#NAME?</v>
      </c>
      <c r="B212">
        <v>406.25</v>
      </c>
      <c r="C212">
        <v>20.584240000000001</v>
      </c>
      <c r="D212">
        <v>38</v>
      </c>
      <c r="E212">
        <v>0</v>
      </c>
      <c r="F212">
        <v>0</v>
      </c>
      <c r="G212">
        <v>1</v>
      </c>
      <c r="H212">
        <v>1570518108375</v>
      </c>
      <c r="I212">
        <v>530.625</v>
      </c>
      <c r="J212" s="4">
        <f t="shared" si="3"/>
        <v>43746.584587673606</v>
      </c>
      <c r="K212" s="6">
        <v>43746.584587673606</v>
      </c>
      <c r="L212" s="7">
        <v>43746.584583333337</v>
      </c>
    </row>
    <row r="213" spans="1:12" x14ac:dyDescent="0.25">
      <c r="A213" t="e">
        <f>-LqeA9_wTUDZClg2jIbt</f>
        <v>#NAME?</v>
      </c>
      <c r="B213">
        <v>403.125</v>
      </c>
      <c r="C213">
        <v>20.584240000000001</v>
      </c>
      <c r="D213">
        <v>38</v>
      </c>
      <c r="E213">
        <v>0</v>
      </c>
      <c r="F213">
        <v>0</v>
      </c>
      <c r="G213">
        <v>1</v>
      </c>
      <c r="H213">
        <v>1570518115586</v>
      </c>
      <c r="I213">
        <v>529.875</v>
      </c>
      <c r="J213" s="5">
        <f t="shared" si="3"/>
        <v>43746.584671134253</v>
      </c>
      <c r="K213" s="6">
        <v>43746.584671134253</v>
      </c>
      <c r="L213" s="7">
        <v>43746.584675925929</v>
      </c>
    </row>
    <row r="214" spans="1:12" x14ac:dyDescent="0.25">
      <c r="A214" t="e">
        <f>-LqeABOmQxpkcf0o3HKb</f>
        <v>#NAME?</v>
      </c>
      <c r="B214">
        <v>403.125</v>
      </c>
      <c r="C214">
        <v>20.584240000000001</v>
      </c>
      <c r="D214">
        <v>37</v>
      </c>
      <c r="E214">
        <v>0</v>
      </c>
      <c r="F214">
        <v>0</v>
      </c>
      <c r="G214">
        <v>1</v>
      </c>
      <c r="H214">
        <v>1570518122805</v>
      </c>
      <c r="I214">
        <v>529.875</v>
      </c>
      <c r="J214" s="4">
        <f t="shared" si="3"/>
        <v>43746.584754687494</v>
      </c>
      <c r="K214" s="6">
        <v>43746.584754687494</v>
      </c>
      <c r="L214" s="7">
        <v>43746.584756944445</v>
      </c>
    </row>
    <row r="215" spans="1:12" x14ac:dyDescent="0.25">
      <c r="A215" t="s">
        <v>1250</v>
      </c>
      <c r="B215">
        <v>406.25</v>
      </c>
      <c r="C215">
        <v>20.584240000000001</v>
      </c>
      <c r="D215">
        <v>37</v>
      </c>
      <c r="E215">
        <v>0</v>
      </c>
      <c r="F215">
        <v>0</v>
      </c>
      <c r="G215">
        <v>1</v>
      </c>
      <c r="H215">
        <v>1570518129996</v>
      </c>
      <c r="I215">
        <v>530.625</v>
      </c>
      <c r="J215" s="5">
        <f t="shared" si="3"/>
        <v>43746.584837916664</v>
      </c>
      <c r="K215" s="6">
        <v>43746.584837916664</v>
      </c>
      <c r="L215" s="7">
        <v>43746.584837962961</v>
      </c>
    </row>
    <row r="216" spans="1:12" x14ac:dyDescent="0.25">
      <c r="A216" t="e">
        <f>-LqeAEg4v2pbpja_wg__</f>
        <v>#NAME?</v>
      </c>
      <c r="B216">
        <v>406.25</v>
      </c>
      <c r="C216">
        <v>20.584240000000001</v>
      </c>
      <c r="D216">
        <v>37</v>
      </c>
      <c r="E216">
        <v>0</v>
      </c>
      <c r="F216">
        <v>0</v>
      </c>
      <c r="G216">
        <v>1</v>
      </c>
      <c r="H216">
        <v>1570518136184</v>
      </c>
      <c r="I216">
        <v>530.8125</v>
      </c>
      <c r="J216" s="4">
        <f t="shared" si="3"/>
        <v>43746.584909537036</v>
      </c>
      <c r="K216" s="6">
        <v>43746.584909537036</v>
      </c>
      <c r="L216" s="7">
        <v>43746.584907407407</v>
      </c>
    </row>
    <row r="217" spans="1:12" x14ac:dyDescent="0.25">
      <c r="A217" t="e">
        <f>-LqeAGP58W5T1001ds4u</f>
        <v>#NAME?</v>
      </c>
      <c r="B217">
        <v>409.375</v>
      </c>
      <c r="C217">
        <v>20.584240000000001</v>
      </c>
      <c r="D217">
        <v>38</v>
      </c>
      <c r="E217">
        <v>0</v>
      </c>
      <c r="F217">
        <v>0</v>
      </c>
      <c r="G217">
        <v>1</v>
      </c>
      <c r="H217">
        <v>1570518143426</v>
      </c>
      <c r="I217">
        <v>531.5625</v>
      </c>
      <c r="J217" s="5">
        <f t="shared" si="3"/>
        <v>43746.584993356482</v>
      </c>
      <c r="K217" s="6">
        <v>43746.584993356482</v>
      </c>
      <c r="L217" s="7">
        <v>43746.584988425922</v>
      </c>
    </row>
    <row r="218" spans="1:12" x14ac:dyDescent="0.25">
      <c r="A218" t="e">
        <f>-LqeAIBvABHpef4yw3Jj</f>
        <v>#NAME?</v>
      </c>
      <c r="B218">
        <v>406.25</v>
      </c>
      <c r="C218">
        <v>20.584240000000001</v>
      </c>
      <c r="D218">
        <v>38</v>
      </c>
      <c r="E218">
        <v>0</v>
      </c>
      <c r="F218">
        <v>0</v>
      </c>
      <c r="G218">
        <v>1</v>
      </c>
      <c r="H218">
        <v>1570518150625</v>
      </c>
      <c r="I218">
        <v>530.625</v>
      </c>
      <c r="J218" s="4">
        <f t="shared" si="3"/>
        <v>43746.585076678239</v>
      </c>
      <c r="K218" s="6">
        <v>43746.585076678239</v>
      </c>
      <c r="L218" s="7">
        <v>43746.585081018522</v>
      </c>
    </row>
    <row r="219" spans="1:12" x14ac:dyDescent="0.25">
      <c r="A219" t="e">
        <f>-LqeAJv6Kk0kYH4eKS9T</f>
        <v>#NAME?</v>
      </c>
      <c r="B219">
        <v>406.25</v>
      </c>
      <c r="C219">
        <v>20.584240000000001</v>
      </c>
      <c r="D219">
        <v>35</v>
      </c>
      <c r="E219">
        <v>0</v>
      </c>
      <c r="F219">
        <v>0</v>
      </c>
      <c r="G219">
        <v>1</v>
      </c>
      <c r="H219">
        <v>1570518157824</v>
      </c>
      <c r="I219">
        <v>530.625</v>
      </c>
      <c r="J219" s="5">
        <f t="shared" si="3"/>
        <v>43746.585159999995</v>
      </c>
      <c r="K219" s="6">
        <v>43746.585159999995</v>
      </c>
      <c r="L219" s="7">
        <v>43746.585162037038</v>
      </c>
    </row>
    <row r="220" spans="1:12" x14ac:dyDescent="0.25">
      <c r="A220" t="e">
        <f>-LqeALSfJM4vFcznH6O7</f>
        <v>#NAME?</v>
      </c>
      <c r="B220">
        <v>406.25</v>
      </c>
      <c r="C220">
        <v>20.584240000000001</v>
      </c>
      <c r="D220">
        <v>35</v>
      </c>
      <c r="E220">
        <v>0</v>
      </c>
      <c r="F220">
        <v>0</v>
      </c>
      <c r="G220">
        <v>1</v>
      </c>
      <c r="H220">
        <v>1570518164026</v>
      </c>
      <c r="I220">
        <v>530.8125</v>
      </c>
      <c r="J220" s="4">
        <f t="shared" si="3"/>
        <v>43746.58523178241</v>
      </c>
      <c r="K220" s="6">
        <v>43746.58523178241</v>
      </c>
      <c r="L220" s="7">
        <v>43746.585231481484</v>
      </c>
    </row>
    <row r="221" spans="1:12" x14ac:dyDescent="0.25">
      <c r="A221" t="e">
        <f>-LqeANBTSsnSkDRSP6bB</f>
        <v>#NAME?</v>
      </c>
      <c r="B221">
        <v>403.125</v>
      </c>
      <c r="C221">
        <v>20.584240000000001</v>
      </c>
      <c r="D221">
        <v>36</v>
      </c>
      <c r="E221">
        <v>0</v>
      </c>
      <c r="F221">
        <v>0</v>
      </c>
      <c r="G221">
        <v>1</v>
      </c>
      <c r="H221">
        <v>1570518171255</v>
      </c>
      <c r="I221">
        <v>529.875</v>
      </c>
      <c r="J221" s="5">
        <f t="shared" si="3"/>
        <v>43746.585315451382</v>
      </c>
      <c r="K221" s="6">
        <v>43746.585315451382</v>
      </c>
      <c r="L221" s="7">
        <v>43746.585312499999</v>
      </c>
    </row>
    <row r="222" spans="1:12" x14ac:dyDescent="0.25">
      <c r="A222" t="s">
        <v>1257</v>
      </c>
      <c r="B222">
        <v>403.125</v>
      </c>
      <c r="C222">
        <v>20.584240000000001</v>
      </c>
      <c r="D222">
        <v>36</v>
      </c>
      <c r="E222">
        <v>0</v>
      </c>
      <c r="F222">
        <v>0</v>
      </c>
      <c r="G222">
        <v>1</v>
      </c>
      <c r="H222">
        <v>1570518178454</v>
      </c>
      <c r="I222">
        <v>529.875</v>
      </c>
      <c r="J222" s="4">
        <f t="shared" si="3"/>
        <v>43746.585398773146</v>
      </c>
      <c r="K222" s="6">
        <v>43746.585398773146</v>
      </c>
      <c r="L222" s="7">
        <v>43746.585393518515</v>
      </c>
    </row>
    <row r="223" spans="1:12" x14ac:dyDescent="0.25">
      <c r="A223" t="e">
        <f>-LqeAQgxno19hGtRV4hF</f>
        <v>#NAME?</v>
      </c>
      <c r="B223">
        <v>406.25</v>
      </c>
      <c r="C223">
        <v>20.584240000000001</v>
      </c>
      <c r="D223">
        <v>36</v>
      </c>
      <c r="E223">
        <v>0</v>
      </c>
      <c r="F223">
        <v>0</v>
      </c>
      <c r="G223">
        <v>1</v>
      </c>
      <c r="H223">
        <v>1570518185666</v>
      </c>
      <c r="I223">
        <v>530.625</v>
      </c>
      <c r="J223" s="5">
        <f t="shared" si="3"/>
        <v>43746.585482245369</v>
      </c>
      <c r="K223" s="6">
        <v>43746.585482245369</v>
      </c>
      <c r="L223" s="7">
        <v>43746.585486111115</v>
      </c>
    </row>
    <row r="224" spans="1:12" x14ac:dyDescent="0.25">
      <c r="A224" t="e">
        <f>-LqeASW5Xp64iWdjvQHH</f>
        <v>#NAME?</v>
      </c>
      <c r="B224">
        <v>406.25</v>
      </c>
      <c r="C224">
        <v>20.584240000000001</v>
      </c>
      <c r="D224">
        <v>36</v>
      </c>
      <c r="E224">
        <v>0</v>
      </c>
      <c r="F224">
        <v>0</v>
      </c>
      <c r="G224">
        <v>1</v>
      </c>
      <c r="H224">
        <v>1570518192885</v>
      </c>
      <c r="I224">
        <v>530.625</v>
      </c>
      <c r="J224" s="4">
        <f t="shared" si="3"/>
        <v>43746.58556579861</v>
      </c>
      <c r="K224" s="6">
        <v>43746.58556579861</v>
      </c>
      <c r="L224" s="7">
        <v>43746.58556712963</v>
      </c>
    </row>
    <row r="225" spans="1:12" x14ac:dyDescent="0.25">
      <c r="A225" t="e">
        <f>-LqeAUDw_-pU5Orq2Vxs</f>
        <v>#NAME?</v>
      </c>
      <c r="B225">
        <v>406.25</v>
      </c>
      <c r="C225">
        <v>20.584240000000001</v>
      </c>
      <c r="D225">
        <v>36</v>
      </c>
      <c r="E225">
        <v>0</v>
      </c>
      <c r="F225">
        <v>0</v>
      </c>
      <c r="G225">
        <v>1</v>
      </c>
      <c r="H225">
        <v>1570518200075</v>
      </c>
      <c r="I225">
        <v>530.625</v>
      </c>
      <c r="J225" s="5">
        <f t="shared" si="3"/>
        <v>43746.585649016204</v>
      </c>
      <c r="K225" s="6">
        <v>43746.585649016204</v>
      </c>
      <c r="L225" s="7">
        <v>43746.585648148146</v>
      </c>
    </row>
    <row r="226" spans="1:12" x14ac:dyDescent="0.25">
      <c r="A226" t="e">
        <f>-LqeAVn4wuuhzIz3oqOr</f>
        <v>#NAME?</v>
      </c>
      <c r="B226">
        <v>406.25</v>
      </c>
      <c r="C226">
        <v>20.584240000000001</v>
      </c>
      <c r="D226">
        <v>36</v>
      </c>
      <c r="E226">
        <v>0</v>
      </c>
      <c r="F226">
        <v>0</v>
      </c>
      <c r="G226">
        <v>1</v>
      </c>
      <c r="H226">
        <v>1570518206275</v>
      </c>
      <c r="I226">
        <v>530.625</v>
      </c>
      <c r="J226" s="4">
        <f t="shared" si="3"/>
        <v>43746.58572077546</v>
      </c>
      <c r="K226" s="6">
        <v>43746.58572077546</v>
      </c>
      <c r="L226" s="7">
        <v>43746.585717592592</v>
      </c>
    </row>
    <row r="227" spans="1:12" x14ac:dyDescent="0.25">
      <c r="A227" t="e">
        <f>-LqeAXlirkTrWw-L3oZX</f>
        <v>#NAME?</v>
      </c>
      <c r="B227">
        <v>406.25</v>
      </c>
      <c r="C227">
        <v>20.584240000000001</v>
      </c>
      <c r="D227">
        <v>36</v>
      </c>
      <c r="E227">
        <v>0</v>
      </c>
      <c r="F227">
        <v>0</v>
      </c>
      <c r="G227">
        <v>1</v>
      </c>
      <c r="H227">
        <v>1570518213504</v>
      </c>
      <c r="I227">
        <v>530.625</v>
      </c>
      <c r="J227" s="5">
        <f t="shared" si="3"/>
        <v>43746.585804444439</v>
      </c>
      <c r="K227" s="6">
        <v>43746.585804444439</v>
      </c>
      <c r="L227" s="7">
        <v>43746.585810185185</v>
      </c>
    </row>
    <row r="228" spans="1:12" x14ac:dyDescent="0.25">
      <c r="A228" t="e">
        <f>-LqeAZJusEyqHaItB3RP</f>
        <v>#NAME?</v>
      </c>
      <c r="B228">
        <v>406.25</v>
      </c>
      <c r="C228">
        <v>20.584240000000001</v>
      </c>
      <c r="D228">
        <v>36</v>
      </c>
      <c r="E228">
        <v>0</v>
      </c>
      <c r="F228">
        <v>0</v>
      </c>
      <c r="G228">
        <v>1</v>
      </c>
      <c r="H228">
        <v>1570518220710</v>
      </c>
      <c r="I228">
        <v>530.625</v>
      </c>
      <c r="J228" s="4">
        <f t="shared" si="3"/>
        <v>43746.585887847221</v>
      </c>
      <c r="K228" s="6">
        <v>43746.585887847221</v>
      </c>
      <c r="L228" s="7">
        <v>43746.5858912037</v>
      </c>
    </row>
    <row r="229" spans="1:12" x14ac:dyDescent="0.25">
      <c r="A229" t="e">
        <f>-LqeAa1BL79lWcdxORnz</f>
        <v>#NAME?</v>
      </c>
      <c r="B229">
        <v>406.25</v>
      </c>
      <c r="C229">
        <v>20.584240000000001</v>
      </c>
      <c r="D229">
        <v>36</v>
      </c>
      <c r="E229">
        <v>0</v>
      </c>
      <c r="F229">
        <v>0</v>
      </c>
      <c r="G229">
        <v>1</v>
      </c>
      <c r="H229">
        <v>1570518227919</v>
      </c>
      <c r="I229">
        <v>530.625</v>
      </c>
      <c r="J229" s="5">
        <f t="shared" si="3"/>
        <v>43746.585971284723</v>
      </c>
      <c r="K229" s="6">
        <v>43746.585971284723</v>
      </c>
      <c r="L229" s="7">
        <v>43746.585972222223</v>
      </c>
    </row>
    <row r="230" spans="1:12" x14ac:dyDescent="0.25">
      <c r="A230" t="e">
        <f>-LqeAbUjfOcB3NXyqIvx</f>
        <v>#NAME?</v>
      </c>
      <c r="B230">
        <v>406.25</v>
      </c>
      <c r="C230">
        <v>20.584240000000001</v>
      </c>
      <c r="D230">
        <v>36</v>
      </c>
      <c r="E230">
        <v>0</v>
      </c>
      <c r="F230">
        <v>0</v>
      </c>
      <c r="G230">
        <v>1</v>
      </c>
      <c r="H230">
        <v>1570518234071</v>
      </c>
      <c r="I230">
        <v>530.8125</v>
      </c>
      <c r="J230" s="4">
        <f t="shared" si="3"/>
        <v>43746.586042488423</v>
      </c>
      <c r="K230" s="6">
        <v>43746.586042488423</v>
      </c>
      <c r="L230" s="7">
        <v>43746.586041666669</v>
      </c>
    </row>
    <row r="231" spans="1:12" x14ac:dyDescent="0.25">
      <c r="A231" t="e">
        <f>-LqeAd31n_nWQLUc21qY</f>
        <v>#NAME?</v>
      </c>
      <c r="B231">
        <v>406.25</v>
      </c>
      <c r="C231">
        <v>20.584240000000001</v>
      </c>
      <c r="D231">
        <v>37</v>
      </c>
      <c r="E231">
        <v>0</v>
      </c>
      <c r="F231">
        <v>0</v>
      </c>
      <c r="G231">
        <v>1</v>
      </c>
      <c r="H231">
        <v>1570518240329</v>
      </c>
      <c r="I231">
        <v>530.625</v>
      </c>
      <c r="J231" s="5">
        <f t="shared" si="3"/>
        <v>43746.58611491898</v>
      </c>
      <c r="K231" s="6">
        <v>43746.58611491898</v>
      </c>
      <c r="L231" s="7">
        <v>43746.586111111108</v>
      </c>
    </row>
    <row r="232" spans="1:12" x14ac:dyDescent="0.25">
      <c r="A232" t="e">
        <f>-LqeAen9ysBrlGBJ3jHb</f>
        <v>#NAME?</v>
      </c>
      <c r="B232">
        <v>403.125</v>
      </c>
      <c r="C232">
        <v>20.584240000000001</v>
      </c>
      <c r="D232">
        <v>37</v>
      </c>
      <c r="E232">
        <v>0</v>
      </c>
      <c r="F232">
        <v>0</v>
      </c>
      <c r="G232">
        <v>1</v>
      </c>
      <c r="H232">
        <v>1570518247511</v>
      </c>
      <c r="I232">
        <v>529.875</v>
      </c>
      <c r="J232" s="4">
        <f t="shared" si="3"/>
        <v>43746.58619804398</v>
      </c>
      <c r="K232" s="6">
        <v>43746.58619804398</v>
      </c>
      <c r="L232" s="7">
        <v>43746.5862037037</v>
      </c>
    </row>
    <row r="233" spans="1:12" x14ac:dyDescent="0.25">
      <c r="A233" t="e">
        <f>-LqeAgL4HRkg_7iY0owA</f>
        <v>#NAME?</v>
      </c>
      <c r="B233">
        <v>421.875</v>
      </c>
      <c r="C233">
        <v>20.584240000000001</v>
      </c>
      <c r="D233">
        <v>37</v>
      </c>
      <c r="E233">
        <v>0</v>
      </c>
      <c r="F233">
        <v>0</v>
      </c>
      <c r="G233">
        <v>1</v>
      </c>
      <c r="H233">
        <v>1570518253691</v>
      </c>
      <c r="I233">
        <v>535.5</v>
      </c>
      <c r="J233" s="5">
        <f t="shared" si="3"/>
        <v>43746.586269571759</v>
      </c>
      <c r="K233" s="6">
        <v>43746.586269571759</v>
      </c>
      <c r="L233" s="7">
        <v>43746.586273148147</v>
      </c>
    </row>
    <row r="234" spans="1:12" x14ac:dyDescent="0.25">
      <c r="A234" t="e">
        <f>-LqeAi2vjW5m3m4nZR5R</f>
        <v>#NAME?</v>
      </c>
      <c r="B234">
        <v>403.125</v>
      </c>
      <c r="C234">
        <v>20.531590000000001</v>
      </c>
      <c r="D234">
        <v>37</v>
      </c>
      <c r="E234">
        <v>0</v>
      </c>
      <c r="F234">
        <v>0</v>
      </c>
      <c r="G234">
        <v>1</v>
      </c>
      <c r="H234">
        <v>1570518260881</v>
      </c>
      <c r="I234">
        <v>529.875</v>
      </c>
      <c r="J234" s="4">
        <f t="shared" si="3"/>
        <v>43746.586352789345</v>
      </c>
      <c r="K234" s="6">
        <v>43746.586352789345</v>
      </c>
      <c r="L234" s="7">
        <v>43746.586354166669</v>
      </c>
    </row>
    <row r="235" spans="1:12" x14ac:dyDescent="0.25">
      <c r="A235" t="s">
        <v>1270</v>
      </c>
      <c r="B235">
        <v>403.125</v>
      </c>
      <c r="C235">
        <v>20.584240000000001</v>
      </c>
      <c r="D235">
        <v>37</v>
      </c>
      <c r="E235">
        <v>0</v>
      </c>
      <c r="F235">
        <v>0</v>
      </c>
      <c r="G235">
        <v>1</v>
      </c>
      <c r="H235">
        <v>1570518267059</v>
      </c>
      <c r="I235">
        <v>529.875</v>
      </c>
      <c r="J235" s="5">
        <f t="shared" si="3"/>
        <v>43746.586424293979</v>
      </c>
      <c r="K235" s="6">
        <v>43746.586424293979</v>
      </c>
      <c r="L235" s="7">
        <v>43746.586423611108</v>
      </c>
    </row>
    <row r="236" spans="1:12" x14ac:dyDescent="0.25">
      <c r="A236" t="e">
        <f>-LqeAl5u2Zs_wYgGCzvo</f>
        <v>#NAME?</v>
      </c>
      <c r="B236">
        <v>406.25</v>
      </c>
      <c r="C236">
        <v>20.584240000000001</v>
      </c>
      <c r="D236">
        <v>37</v>
      </c>
      <c r="E236">
        <v>0</v>
      </c>
      <c r="F236">
        <v>0</v>
      </c>
      <c r="G236">
        <v>1</v>
      </c>
      <c r="H236">
        <v>1570518273239</v>
      </c>
      <c r="I236">
        <v>530.625</v>
      </c>
      <c r="J236" s="4">
        <f t="shared" si="3"/>
        <v>43746.586495821757</v>
      </c>
      <c r="K236" s="6">
        <v>43746.586495821757</v>
      </c>
      <c r="L236" s="7">
        <v>43746.586493055554</v>
      </c>
    </row>
    <row r="237" spans="1:12" x14ac:dyDescent="0.25">
      <c r="A237" t="e">
        <f>-LqeAma26B69ZLcY6okd</f>
        <v>#NAME?</v>
      </c>
      <c r="B237">
        <v>403.125</v>
      </c>
      <c r="C237">
        <v>20.531590000000001</v>
      </c>
      <c r="D237">
        <v>38</v>
      </c>
      <c r="E237">
        <v>0</v>
      </c>
      <c r="F237">
        <v>0</v>
      </c>
      <c r="G237">
        <v>1</v>
      </c>
      <c r="H237">
        <v>1570518279431</v>
      </c>
      <c r="I237">
        <v>529.875</v>
      </c>
      <c r="J237" s="5">
        <f t="shared" si="3"/>
        <v>43746.586567488419</v>
      </c>
      <c r="K237" s="6">
        <v>43746.586567488419</v>
      </c>
      <c r="L237" s="7">
        <v>43746.586562500001</v>
      </c>
    </row>
    <row r="238" spans="1:12" x14ac:dyDescent="0.25">
      <c r="A238" t="e">
        <f>-LqeAoU0og_0LrX8eZH0</f>
        <v>#NAME?</v>
      </c>
      <c r="B238">
        <v>403.125</v>
      </c>
      <c r="C238">
        <v>20.584240000000001</v>
      </c>
      <c r="D238">
        <v>38</v>
      </c>
      <c r="E238">
        <v>0</v>
      </c>
      <c r="F238">
        <v>0</v>
      </c>
      <c r="G238">
        <v>1</v>
      </c>
      <c r="H238">
        <v>1570518286907</v>
      </c>
      <c r="I238">
        <v>529.875</v>
      </c>
      <c r="J238" s="4">
        <f t="shared" si="3"/>
        <v>43746.586654016202</v>
      </c>
      <c r="K238" s="6">
        <v>43746.586654016202</v>
      </c>
      <c r="L238" s="7">
        <v>43746.586655092593</v>
      </c>
    </row>
    <row r="239" spans="1:12" x14ac:dyDescent="0.25">
      <c r="A239" t="e">
        <f>-LqeAq7EyDxYmfEzOrOu</f>
        <v>#NAME?</v>
      </c>
      <c r="B239">
        <v>403.125</v>
      </c>
      <c r="C239">
        <v>20.584240000000001</v>
      </c>
      <c r="D239">
        <v>37</v>
      </c>
      <c r="E239">
        <v>0</v>
      </c>
      <c r="F239">
        <v>0</v>
      </c>
      <c r="G239">
        <v>1</v>
      </c>
      <c r="H239">
        <v>1570518293899</v>
      </c>
      <c r="I239">
        <v>529.875</v>
      </c>
      <c r="J239" s="5">
        <f t="shared" si="3"/>
        <v>43746.586734942124</v>
      </c>
      <c r="K239" s="6">
        <v>43746.586734942124</v>
      </c>
      <c r="L239" s="7">
        <v>43746.586736111109</v>
      </c>
    </row>
    <row r="240" spans="1:12" x14ac:dyDescent="0.25">
      <c r="A240" t="e">
        <f>-LqeArg9tbBILzvAUnBV</f>
        <v>#NAME?</v>
      </c>
      <c r="B240">
        <v>403.125</v>
      </c>
      <c r="C240">
        <v>20.584240000000001</v>
      </c>
      <c r="D240">
        <v>36</v>
      </c>
      <c r="E240">
        <v>0</v>
      </c>
      <c r="F240">
        <v>0</v>
      </c>
      <c r="G240">
        <v>1</v>
      </c>
      <c r="H240">
        <v>1570518300060</v>
      </c>
      <c r="I240">
        <v>529.875</v>
      </c>
      <c r="J240" s="4">
        <f t="shared" si="3"/>
        <v>43746.586806250001</v>
      </c>
      <c r="K240" s="6">
        <v>43746.586806250001</v>
      </c>
      <c r="L240" s="7">
        <v>43746.586805555555</v>
      </c>
    </row>
    <row r="241" spans="1:12" x14ac:dyDescent="0.25">
      <c r="A241" t="e">
        <f>-LqeAtP9-_2OZ8i8fpEs</f>
        <v>#NAME?</v>
      </c>
      <c r="B241">
        <v>403.125</v>
      </c>
      <c r="C241">
        <v>20.584240000000001</v>
      </c>
      <c r="D241">
        <v>38</v>
      </c>
      <c r="E241">
        <v>0</v>
      </c>
      <c r="F241">
        <v>0</v>
      </c>
      <c r="G241">
        <v>1</v>
      </c>
      <c r="H241">
        <v>1570518307281</v>
      </c>
      <c r="I241">
        <v>529.875</v>
      </c>
      <c r="J241" s="5">
        <f t="shared" si="3"/>
        <v>43746.586889826387</v>
      </c>
      <c r="K241" s="6">
        <v>43746.586889826387</v>
      </c>
      <c r="L241" s="7">
        <v>43746.586886574078</v>
      </c>
    </row>
    <row r="242" spans="1:12" x14ac:dyDescent="0.25">
      <c r="A242" t="e">
        <f>-LqeAvAuo-qdGwkti-CA</f>
        <v>#NAME?</v>
      </c>
      <c r="B242">
        <v>403.125</v>
      </c>
      <c r="C242">
        <v>20.584240000000001</v>
      </c>
      <c r="D242">
        <v>38</v>
      </c>
      <c r="E242">
        <v>0</v>
      </c>
      <c r="F242">
        <v>0</v>
      </c>
      <c r="G242">
        <v>1</v>
      </c>
      <c r="H242">
        <v>1570518314489</v>
      </c>
      <c r="I242">
        <v>529.875</v>
      </c>
      <c r="J242" s="4">
        <f t="shared" si="3"/>
        <v>43746.586973252313</v>
      </c>
      <c r="K242" s="6">
        <v>43746.586973252313</v>
      </c>
      <c r="L242" s="7">
        <v>43746.586967592593</v>
      </c>
    </row>
    <row r="243" spans="1:12" x14ac:dyDescent="0.25">
      <c r="A243" t="e">
        <f>-LqeAwv9gCxgFyAjQBOD</f>
        <v>#NAME?</v>
      </c>
      <c r="B243">
        <v>406.25</v>
      </c>
      <c r="C243">
        <v>20.584240000000001</v>
      </c>
      <c r="D243">
        <v>38</v>
      </c>
      <c r="E243">
        <v>0</v>
      </c>
      <c r="F243">
        <v>0</v>
      </c>
      <c r="G243">
        <v>1</v>
      </c>
      <c r="H243">
        <v>1570518321681</v>
      </c>
      <c r="I243">
        <v>530.625</v>
      </c>
      <c r="J243" s="5">
        <f t="shared" si="3"/>
        <v>43746.587056493052</v>
      </c>
      <c r="K243" s="6">
        <v>43746.587056493052</v>
      </c>
      <c r="L243" s="7">
        <v>43746.587060185186</v>
      </c>
    </row>
    <row r="244" spans="1:12" x14ac:dyDescent="0.25">
      <c r="A244" t="e">
        <f>-LqeAyT2UcK32p4ksscc</f>
        <v>#NAME?</v>
      </c>
      <c r="B244">
        <v>406.25</v>
      </c>
      <c r="C244">
        <v>20.584240000000001</v>
      </c>
      <c r="D244">
        <v>38</v>
      </c>
      <c r="E244">
        <v>0</v>
      </c>
      <c r="F244">
        <v>0</v>
      </c>
      <c r="G244">
        <v>1</v>
      </c>
      <c r="H244">
        <v>1570518327860</v>
      </c>
      <c r="I244">
        <v>530.625</v>
      </c>
      <c r="J244" s="4">
        <f t="shared" si="3"/>
        <v>43746.587128009262</v>
      </c>
      <c r="K244" s="6">
        <v>43746.587128009262</v>
      </c>
      <c r="L244" s="7">
        <v>43746.587129629632</v>
      </c>
    </row>
    <row r="245" spans="1:12" x14ac:dyDescent="0.25">
      <c r="A245" t="s">
        <v>1280</v>
      </c>
      <c r="B245">
        <v>406.25</v>
      </c>
      <c r="C245">
        <v>20.584240000000001</v>
      </c>
      <c r="D245">
        <v>38</v>
      </c>
      <c r="E245">
        <v>0</v>
      </c>
      <c r="F245">
        <v>0</v>
      </c>
      <c r="G245">
        <v>1</v>
      </c>
      <c r="H245">
        <v>1570518335123</v>
      </c>
      <c r="I245">
        <v>530.625</v>
      </c>
      <c r="J245" s="5">
        <f t="shared" si="3"/>
        <v>43746.587212071761</v>
      </c>
      <c r="K245" s="6">
        <v>43746.587212071761</v>
      </c>
      <c r="L245" s="7">
        <v>43746.587210648147</v>
      </c>
    </row>
    <row r="246" spans="1:12" x14ac:dyDescent="0.25">
      <c r="A246" t="e">
        <f>-LqeB1-B6ypVesrdWvJv</f>
        <v>#NAME?</v>
      </c>
      <c r="B246">
        <v>406.25</v>
      </c>
      <c r="C246">
        <v>20.584240000000001</v>
      </c>
      <c r="D246">
        <v>38</v>
      </c>
      <c r="E246">
        <v>0</v>
      </c>
      <c r="F246">
        <v>0</v>
      </c>
      <c r="G246">
        <v>1</v>
      </c>
      <c r="H246">
        <v>1570518342321</v>
      </c>
      <c r="I246">
        <v>530.625</v>
      </c>
      <c r="J246" s="4">
        <f t="shared" si="3"/>
        <v>43746.587295381942</v>
      </c>
      <c r="K246" s="6">
        <v>43746.587295381942</v>
      </c>
      <c r="L246" s="7">
        <v>43746.587291666663</v>
      </c>
    </row>
    <row r="247" spans="1:12" x14ac:dyDescent="0.25">
      <c r="A247" t="e">
        <f>-LqeB2gj0idbUI9Wx4PB</f>
        <v>#NAME?</v>
      </c>
      <c r="B247">
        <v>406.25</v>
      </c>
      <c r="C247">
        <v>20.584240000000001</v>
      </c>
      <c r="D247">
        <v>37</v>
      </c>
      <c r="E247">
        <v>0</v>
      </c>
      <c r="F247">
        <v>0</v>
      </c>
      <c r="G247">
        <v>1</v>
      </c>
      <c r="H247">
        <v>1570518349510</v>
      </c>
      <c r="I247">
        <v>530.8125</v>
      </c>
      <c r="J247" s="5">
        <f t="shared" si="3"/>
        <v>43746.587378587959</v>
      </c>
      <c r="K247" s="6">
        <v>43746.587378587959</v>
      </c>
      <c r="L247" s="7">
        <v>43746.587384259263</v>
      </c>
    </row>
    <row r="248" spans="1:12" x14ac:dyDescent="0.25">
      <c r="A248" t="e">
        <f>-LqeB4M9TK_pnqBOAQuU</f>
        <v>#NAME?</v>
      </c>
      <c r="B248">
        <v>406.25</v>
      </c>
      <c r="C248">
        <v>20.584240000000001</v>
      </c>
      <c r="D248">
        <v>37</v>
      </c>
      <c r="E248">
        <v>0</v>
      </c>
      <c r="F248">
        <v>0</v>
      </c>
      <c r="G248">
        <v>1</v>
      </c>
      <c r="H248">
        <v>1570518356176</v>
      </c>
      <c r="I248">
        <v>530.625</v>
      </c>
      <c r="J248" s="4">
        <f t="shared" si="3"/>
        <v>43746.587455740737</v>
      </c>
      <c r="K248" s="6">
        <v>43746.587455740737</v>
      </c>
      <c r="L248" s="7">
        <v>43746.587453703702</v>
      </c>
    </row>
    <row r="249" spans="1:12" x14ac:dyDescent="0.25">
      <c r="A249" t="e">
        <f>-LqeB6N1bAKQmDl9Xejw</f>
        <v>#NAME?</v>
      </c>
      <c r="B249">
        <v>406.25</v>
      </c>
      <c r="C249">
        <v>20.584240000000001</v>
      </c>
      <c r="D249">
        <v>38</v>
      </c>
      <c r="E249">
        <v>0</v>
      </c>
      <c r="F249">
        <v>0</v>
      </c>
      <c r="G249">
        <v>1</v>
      </c>
      <c r="H249">
        <v>1570518364397</v>
      </c>
      <c r="I249">
        <v>530.625</v>
      </c>
      <c r="J249" s="5">
        <f t="shared" si="3"/>
        <v>43746.587550891199</v>
      </c>
      <c r="K249" s="6">
        <v>43746.587550891199</v>
      </c>
      <c r="L249" s="7">
        <v>43746.587546296294</v>
      </c>
    </row>
    <row r="250" spans="1:12" x14ac:dyDescent="0.25">
      <c r="A250" t="e">
        <f>-LqeB81BPkm6qqgEDARN</f>
        <v>#NAME?</v>
      </c>
      <c r="B250">
        <v>406.25</v>
      </c>
      <c r="C250">
        <v>20.584240000000001</v>
      </c>
      <c r="D250">
        <v>38</v>
      </c>
      <c r="E250">
        <v>0</v>
      </c>
      <c r="F250">
        <v>0</v>
      </c>
      <c r="G250">
        <v>1</v>
      </c>
      <c r="H250">
        <v>1570518371181</v>
      </c>
      <c r="I250">
        <v>530.625</v>
      </c>
      <c r="J250" s="4">
        <f t="shared" si="3"/>
        <v>43746.587629409718</v>
      </c>
      <c r="K250" s="6">
        <v>43746.587629409718</v>
      </c>
      <c r="L250" s="7">
        <v>43746.587627314817</v>
      </c>
    </row>
    <row r="251" spans="1:12" x14ac:dyDescent="0.25">
      <c r="A251" t="e">
        <f>-LqeB9ivkAiE-yID-jxr</f>
        <v>#NAME?</v>
      </c>
      <c r="B251">
        <v>406.25</v>
      </c>
      <c r="C251">
        <v>20.584240000000001</v>
      </c>
      <c r="D251">
        <v>38</v>
      </c>
      <c r="E251">
        <v>0</v>
      </c>
      <c r="F251">
        <v>0</v>
      </c>
      <c r="G251">
        <v>1</v>
      </c>
      <c r="H251">
        <v>1570518378389</v>
      </c>
      <c r="I251">
        <v>530.8125</v>
      </c>
      <c r="J251" s="5">
        <f t="shared" si="3"/>
        <v>43746.587712835644</v>
      </c>
      <c r="K251" s="6">
        <v>43746.587712835644</v>
      </c>
      <c r="L251" s="7">
        <v>43746.587708333333</v>
      </c>
    </row>
    <row r="252" spans="1:12" x14ac:dyDescent="0.25">
      <c r="A252" t="e">
        <f>-LqeBBJ0ju2jyfhR63JE</f>
        <v>#NAME?</v>
      </c>
      <c r="B252">
        <v>406.25</v>
      </c>
      <c r="C252">
        <v>20.584240000000001</v>
      </c>
      <c r="D252">
        <v>38</v>
      </c>
      <c r="E252">
        <v>0</v>
      </c>
      <c r="F252">
        <v>0</v>
      </c>
      <c r="G252">
        <v>1</v>
      </c>
      <c r="H252">
        <v>1570518384571</v>
      </c>
      <c r="I252">
        <v>530.625</v>
      </c>
      <c r="J252" s="4">
        <f t="shared" si="3"/>
        <v>43746.587784386567</v>
      </c>
      <c r="K252" s="6">
        <v>43746.587784386567</v>
      </c>
      <c r="L252" s="7">
        <v>43746.587789351855</v>
      </c>
    </row>
    <row r="253" spans="1:12" x14ac:dyDescent="0.25">
      <c r="A253" t="e">
        <f>-LqeBCzT1IDmtuAM9RCv</f>
        <v>#NAME?</v>
      </c>
      <c r="B253">
        <v>406.25</v>
      </c>
      <c r="C253">
        <v>20.584240000000001</v>
      </c>
      <c r="D253">
        <v>38</v>
      </c>
      <c r="E253">
        <v>0</v>
      </c>
      <c r="F253">
        <v>0</v>
      </c>
      <c r="G253">
        <v>1</v>
      </c>
      <c r="H253">
        <v>1570518390760</v>
      </c>
      <c r="I253">
        <v>530.625</v>
      </c>
      <c r="J253" s="5">
        <f t="shared" si="3"/>
        <v>43746.587856018516</v>
      </c>
      <c r="K253" s="6">
        <v>43746.587856018516</v>
      </c>
      <c r="L253" s="7">
        <v>43746.587858796294</v>
      </c>
    </row>
    <row r="254" spans="1:12" x14ac:dyDescent="0.25">
      <c r="A254" t="e">
        <f>-LqeBEa7Ruck_wBYP2EC</f>
        <v>#NAME?</v>
      </c>
      <c r="B254">
        <v>406.25</v>
      </c>
      <c r="C254">
        <v>20.584240000000001</v>
      </c>
      <c r="D254">
        <v>39</v>
      </c>
      <c r="E254">
        <v>0</v>
      </c>
      <c r="F254">
        <v>0</v>
      </c>
      <c r="G254">
        <v>1</v>
      </c>
      <c r="H254">
        <v>1570518397970</v>
      </c>
      <c r="I254">
        <v>530.625</v>
      </c>
      <c r="J254" s="4">
        <f t="shared" si="3"/>
        <v>43746.587939467594</v>
      </c>
      <c r="K254" s="6">
        <v>43746.587939467594</v>
      </c>
      <c r="L254" s="7">
        <v>43746.587939814817</v>
      </c>
    </row>
    <row r="255" spans="1:12" x14ac:dyDescent="0.25">
      <c r="A255" t="e">
        <f>-LqeBGJA5SgLQESfTYug</f>
        <v>#NAME?</v>
      </c>
      <c r="B255">
        <v>425</v>
      </c>
      <c r="C255">
        <v>20.584240000000001</v>
      </c>
      <c r="D255">
        <v>39</v>
      </c>
      <c r="E255">
        <v>0</v>
      </c>
      <c r="F255">
        <v>0</v>
      </c>
      <c r="G255">
        <v>1</v>
      </c>
      <c r="H255">
        <v>1570518405190</v>
      </c>
      <c r="I255">
        <v>536.25</v>
      </c>
      <c r="J255" s="5">
        <f t="shared" si="3"/>
        <v>43746.588023032404</v>
      </c>
      <c r="K255" s="6">
        <v>43746.588023032404</v>
      </c>
      <c r="L255" s="7">
        <v>43746.588020833333</v>
      </c>
    </row>
    <row r="256" spans="1:12" x14ac:dyDescent="0.25">
      <c r="A256" t="e">
        <f>-LqeBI4va_YnsORAQZPf</f>
        <v>#NAME?</v>
      </c>
      <c r="B256">
        <v>406.25</v>
      </c>
      <c r="C256">
        <v>20.584240000000001</v>
      </c>
      <c r="D256">
        <v>39</v>
      </c>
      <c r="E256">
        <v>0</v>
      </c>
      <c r="F256">
        <v>0</v>
      </c>
      <c r="G256">
        <v>1</v>
      </c>
      <c r="H256">
        <v>1570518412614</v>
      </c>
      <c r="I256">
        <v>530.625</v>
      </c>
      <c r="J256" s="4">
        <f t="shared" si="3"/>
        <v>43746.588108958334</v>
      </c>
      <c r="K256" s="6">
        <v>43746.588108958334</v>
      </c>
      <c r="L256" s="7">
        <v>43746.588113425925</v>
      </c>
    </row>
    <row r="257" spans="1:12" x14ac:dyDescent="0.25">
      <c r="A257" t="e">
        <f>-LqeBJnwzlz6pQu5Ckhf</f>
        <v>#NAME?</v>
      </c>
      <c r="B257">
        <v>406.25</v>
      </c>
      <c r="C257">
        <v>20.584240000000001</v>
      </c>
      <c r="D257">
        <v>38</v>
      </c>
      <c r="E257">
        <v>0</v>
      </c>
      <c r="F257">
        <v>0</v>
      </c>
      <c r="G257">
        <v>1</v>
      </c>
      <c r="H257">
        <v>1570518419589</v>
      </c>
      <c r="I257">
        <v>530.625</v>
      </c>
      <c r="J257" s="5">
        <f t="shared" si="3"/>
        <v>43746.5881896875</v>
      </c>
      <c r="K257" s="6">
        <v>43746.5881896875</v>
      </c>
      <c r="L257" s="7">
        <v>43746.588194444441</v>
      </c>
    </row>
    <row r="258" spans="1:12" x14ac:dyDescent="0.25">
      <c r="A258" t="e">
        <f>-LqeBLalDRkrrTUC8LD4</f>
        <v>#NAME?</v>
      </c>
      <c r="B258">
        <v>406.25</v>
      </c>
      <c r="C258">
        <v>20.584240000000001</v>
      </c>
      <c r="D258">
        <v>37</v>
      </c>
      <c r="E258">
        <v>0</v>
      </c>
      <c r="F258">
        <v>0</v>
      </c>
      <c r="G258">
        <v>1</v>
      </c>
      <c r="H258">
        <v>1570518426831</v>
      </c>
      <c r="I258">
        <v>530.625</v>
      </c>
      <c r="J258" s="4">
        <f t="shared" ref="J258:K321" si="4">(H258/86400000)+25569+(7/24)</f>
        <v>43746.588273506939</v>
      </c>
      <c r="K258" s="6">
        <v>43746.588273506939</v>
      </c>
      <c r="L258" s="7">
        <v>43746.588275462964</v>
      </c>
    </row>
    <row r="259" spans="1:12" x14ac:dyDescent="0.25">
      <c r="A259" t="e">
        <f>-LqeBN6mkLBuAp1qGPdf</f>
        <v>#NAME?</v>
      </c>
      <c r="B259">
        <v>406.25</v>
      </c>
      <c r="C259">
        <v>20.584240000000001</v>
      </c>
      <c r="D259">
        <v>35</v>
      </c>
      <c r="E259">
        <v>0</v>
      </c>
      <c r="F259">
        <v>0</v>
      </c>
      <c r="G259">
        <v>1</v>
      </c>
      <c r="H259">
        <v>1570518433020</v>
      </c>
      <c r="I259">
        <v>530.8125</v>
      </c>
      <c r="J259" s="5">
        <f t="shared" si="4"/>
        <v>43746.588345138887</v>
      </c>
      <c r="K259" s="6">
        <v>43746.588345138887</v>
      </c>
      <c r="L259" s="7">
        <v>43746.58834490741</v>
      </c>
    </row>
    <row r="260" spans="1:12" x14ac:dyDescent="0.25">
      <c r="A260" t="e">
        <f>-LqeBPEnq9JoIjzP3Oys</f>
        <v>#NAME?</v>
      </c>
      <c r="B260">
        <v>440.625</v>
      </c>
      <c r="C260">
        <v>20.584240000000001</v>
      </c>
      <c r="D260">
        <v>36</v>
      </c>
      <c r="E260">
        <v>0</v>
      </c>
      <c r="F260">
        <v>0</v>
      </c>
      <c r="G260">
        <v>1</v>
      </c>
      <c r="H260">
        <v>1570518440230</v>
      </c>
      <c r="I260">
        <v>541.875</v>
      </c>
      <c r="J260" s="4">
        <f t="shared" si="4"/>
        <v>43746.588428587966</v>
      </c>
      <c r="K260" s="6">
        <v>43746.588428587966</v>
      </c>
      <c r="L260" s="7">
        <v>43746.588425925926</v>
      </c>
    </row>
    <row r="261" spans="1:12" x14ac:dyDescent="0.25">
      <c r="A261" t="e">
        <f>-LqeBR8zCrPANhPSpAHl</f>
        <v>#NAME?</v>
      </c>
      <c r="B261">
        <v>406.25</v>
      </c>
      <c r="C261">
        <v>20.584240000000001</v>
      </c>
      <c r="D261">
        <v>40</v>
      </c>
      <c r="E261">
        <v>0</v>
      </c>
      <c r="F261">
        <v>0</v>
      </c>
      <c r="G261">
        <v>1</v>
      </c>
      <c r="H261">
        <v>1570518449538</v>
      </c>
      <c r="I261">
        <v>530.8125</v>
      </c>
      <c r="J261" s="5">
        <f t="shared" si="4"/>
        <v>43746.588536319447</v>
      </c>
      <c r="K261" s="6">
        <v>43746.588536319447</v>
      </c>
      <c r="L261" s="7">
        <v>43746.588541666664</v>
      </c>
    </row>
    <row r="262" spans="1:12" x14ac:dyDescent="0.25">
      <c r="A262" t="e">
        <f>-LqeBT9EJlz0-g5oty0V</f>
        <v>#NAME?</v>
      </c>
      <c r="B262">
        <v>406.25</v>
      </c>
      <c r="C262">
        <v>20.584240000000001</v>
      </c>
      <c r="D262">
        <v>40</v>
      </c>
      <c r="E262">
        <v>0</v>
      </c>
      <c r="F262">
        <v>0</v>
      </c>
      <c r="G262">
        <v>1</v>
      </c>
      <c r="H262">
        <v>1570518456717</v>
      </c>
      <c r="I262">
        <v>530.625</v>
      </c>
      <c r="J262" s="4">
        <f t="shared" si="4"/>
        <v>43746.588619409718</v>
      </c>
      <c r="K262" s="6">
        <v>43746.588619409718</v>
      </c>
      <c r="L262" s="7">
        <v>43746.588622685187</v>
      </c>
    </row>
    <row r="263" spans="1:12" x14ac:dyDescent="0.25">
      <c r="A263" t="e">
        <f>-LqeBUeqOlCJhF-nC98d</f>
        <v>#NAME?</v>
      </c>
      <c r="B263">
        <v>406.25</v>
      </c>
      <c r="C263">
        <v>20.584240000000001</v>
      </c>
      <c r="D263">
        <v>38</v>
      </c>
      <c r="E263">
        <v>0</v>
      </c>
      <c r="F263">
        <v>0</v>
      </c>
      <c r="G263">
        <v>1</v>
      </c>
      <c r="H263">
        <v>1570518463929</v>
      </c>
      <c r="I263">
        <v>530.625</v>
      </c>
      <c r="J263" s="5">
        <f t="shared" si="4"/>
        <v>43746.588702881942</v>
      </c>
      <c r="K263" s="6">
        <v>43746.588702881942</v>
      </c>
      <c r="L263" s="7">
        <v>43746.588703703703</v>
      </c>
    </row>
    <row r="264" spans="1:12" x14ac:dyDescent="0.25">
      <c r="A264" t="e">
        <f>-LqeBWggnsB9ww0NZCLh</f>
        <v>#NAME?</v>
      </c>
      <c r="B264">
        <v>406.25</v>
      </c>
      <c r="C264">
        <v>20.584240000000001</v>
      </c>
      <c r="D264">
        <v>39</v>
      </c>
      <c r="E264">
        <v>0</v>
      </c>
      <c r="F264">
        <v>0</v>
      </c>
      <c r="G264">
        <v>1</v>
      </c>
      <c r="H264">
        <v>1570518472395</v>
      </c>
      <c r="I264">
        <v>530.625</v>
      </c>
      <c r="J264" s="4">
        <f t="shared" si="4"/>
        <v>43746.588800868056</v>
      </c>
      <c r="K264" s="6">
        <v>43746.588800868056</v>
      </c>
      <c r="L264" s="7">
        <v>43746.588796296295</v>
      </c>
    </row>
    <row r="265" spans="1:12" x14ac:dyDescent="0.25">
      <c r="A265" t="e">
        <f>-LqeBYR66LcAds_T5-Qb</f>
        <v>#NAME?</v>
      </c>
      <c r="B265">
        <v>406.25</v>
      </c>
      <c r="C265">
        <v>20.584240000000001</v>
      </c>
      <c r="D265">
        <v>39</v>
      </c>
      <c r="E265">
        <v>0</v>
      </c>
      <c r="F265">
        <v>0</v>
      </c>
      <c r="G265">
        <v>1</v>
      </c>
      <c r="H265">
        <v>1570518479385</v>
      </c>
      <c r="I265">
        <v>530.625</v>
      </c>
      <c r="J265" s="5">
        <f t="shared" si="4"/>
        <v>43746.588881770826</v>
      </c>
      <c r="K265" s="6">
        <v>43746.588881770826</v>
      </c>
      <c r="L265" s="7">
        <v>43746.588877314818</v>
      </c>
    </row>
    <row r="266" spans="1:12" x14ac:dyDescent="0.25">
      <c r="A266" t="e">
        <f>-LqeB_DncxbnGfmpBL3G</f>
        <v>#NAME?</v>
      </c>
      <c r="B266">
        <v>406.25</v>
      </c>
      <c r="C266">
        <v>20.584240000000001</v>
      </c>
      <c r="D266">
        <v>39</v>
      </c>
      <c r="E266">
        <v>0</v>
      </c>
      <c r="F266">
        <v>0</v>
      </c>
      <c r="G266">
        <v>1</v>
      </c>
      <c r="H266">
        <v>1570518486606</v>
      </c>
      <c r="I266">
        <v>530.8125</v>
      </c>
      <c r="J266" s="4">
        <f t="shared" si="4"/>
        <v>43746.588965347219</v>
      </c>
      <c r="K266" s="6">
        <v>43746.588965347219</v>
      </c>
      <c r="L266" s="7">
        <v>43746.588969907411</v>
      </c>
    </row>
    <row r="267" spans="1:12" x14ac:dyDescent="0.25">
      <c r="A267" t="e">
        <f>-LqeBaw6h4bVIN87aEXL</f>
        <v>#NAME?</v>
      </c>
      <c r="B267">
        <v>406.25</v>
      </c>
      <c r="C267">
        <v>20.584240000000001</v>
      </c>
      <c r="D267">
        <v>41</v>
      </c>
      <c r="E267">
        <v>0</v>
      </c>
      <c r="F267">
        <v>0</v>
      </c>
      <c r="G267">
        <v>1</v>
      </c>
      <c r="H267">
        <v>1570518493825</v>
      </c>
      <c r="I267">
        <v>530.8125</v>
      </c>
      <c r="J267" s="5">
        <f t="shared" si="4"/>
        <v>43746.58904890046</v>
      </c>
      <c r="K267" s="6">
        <v>43746.58904890046</v>
      </c>
      <c r="L267" s="7">
        <v>43746.589050925926</v>
      </c>
    </row>
    <row r="268" spans="1:12" x14ac:dyDescent="0.25">
      <c r="A268" t="e">
        <f>-LqeBcqBuuVRB6uPU-HZ</f>
        <v>#NAME?</v>
      </c>
      <c r="B268">
        <v>406.25</v>
      </c>
      <c r="C268">
        <v>20.584240000000001</v>
      </c>
      <c r="D268">
        <v>41</v>
      </c>
      <c r="E268">
        <v>0</v>
      </c>
      <c r="F268">
        <v>0</v>
      </c>
      <c r="G268">
        <v>1</v>
      </c>
      <c r="H268">
        <v>1570518501037</v>
      </c>
      <c r="I268">
        <v>530.625</v>
      </c>
      <c r="J268" s="4">
        <f t="shared" si="4"/>
        <v>43746.589132372683</v>
      </c>
      <c r="K268" s="6">
        <v>43746.589132372683</v>
      </c>
      <c r="L268" s="7">
        <v>43746.589131944442</v>
      </c>
    </row>
    <row r="269" spans="1:12" x14ac:dyDescent="0.25">
      <c r="A269" t="e">
        <f>-LqeBeT4L3IO56Skjo43</f>
        <v>#NAME?</v>
      </c>
      <c r="B269">
        <v>406.25</v>
      </c>
      <c r="C269">
        <v>20.584240000000001</v>
      </c>
      <c r="D269">
        <v>40</v>
      </c>
      <c r="E269">
        <v>0</v>
      </c>
      <c r="F269">
        <v>0</v>
      </c>
      <c r="G269">
        <v>1</v>
      </c>
      <c r="H269">
        <v>1570518508227</v>
      </c>
      <c r="I269">
        <v>530.625</v>
      </c>
      <c r="J269" s="5">
        <f t="shared" si="4"/>
        <v>43746.589215590277</v>
      </c>
      <c r="K269" s="6">
        <v>43746.589215590277</v>
      </c>
      <c r="L269" s="7">
        <v>43746.589212962965</v>
      </c>
    </row>
    <row r="270" spans="1:12" x14ac:dyDescent="0.25">
      <c r="A270" t="e">
        <f>-LqeBg-gFufyRWINUW-F</f>
        <v>#NAME?</v>
      </c>
      <c r="B270">
        <v>406.25</v>
      </c>
      <c r="C270">
        <v>20.584240000000001</v>
      </c>
      <c r="D270">
        <v>40</v>
      </c>
      <c r="E270">
        <v>0</v>
      </c>
      <c r="F270">
        <v>0</v>
      </c>
      <c r="G270">
        <v>1</v>
      </c>
      <c r="H270">
        <v>1570518514417</v>
      </c>
      <c r="I270">
        <v>530.625</v>
      </c>
      <c r="J270" s="4">
        <f t="shared" si="4"/>
        <v>43746.589287233794</v>
      </c>
      <c r="K270" s="6">
        <v>43746.589287233794</v>
      </c>
      <c r="L270" s="7">
        <v>43746.589282407411</v>
      </c>
    </row>
    <row r="271" spans="1:12" x14ac:dyDescent="0.25">
      <c r="A271" t="e">
        <f>-LqeBhlIEveWPyZAYGZT</f>
        <v>#NAME?</v>
      </c>
      <c r="B271">
        <v>406.25</v>
      </c>
      <c r="C271">
        <v>20.584240000000001</v>
      </c>
      <c r="D271">
        <v>41</v>
      </c>
      <c r="E271">
        <v>0</v>
      </c>
      <c r="F271">
        <v>0</v>
      </c>
      <c r="G271">
        <v>1</v>
      </c>
      <c r="H271">
        <v>1570518521635</v>
      </c>
      <c r="I271">
        <v>530.625</v>
      </c>
      <c r="J271" s="5">
        <f t="shared" si="4"/>
        <v>43746.589370775466</v>
      </c>
      <c r="K271" s="6">
        <v>43746.589370775466</v>
      </c>
      <c r="L271" s="7">
        <v>43746.589375000003</v>
      </c>
    </row>
    <row r="272" spans="1:12" x14ac:dyDescent="0.25">
      <c r="A272" t="e">
        <f>-LqeBjWgjwuq8Tof6Paw</f>
        <v>#NAME?</v>
      </c>
      <c r="B272">
        <v>406.25</v>
      </c>
      <c r="C272">
        <v>20.584240000000001</v>
      </c>
      <c r="D272">
        <v>42</v>
      </c>
      <c r="E272">
        <v>0</v>
      </c>
      <c r="F272">
        <v>0</v>
      </c>
      <c r="G272">
        <v>1</v>
      </c>
      <c r="H272">
        <v>1570518528856</v>
      </c>
      <c r="I272">
        <v>530.8125</v>
      </c>
      <c r="J272" s="4">
        <f t="shared" si="4"/>
        <v>43746.589454351844</v>
      </c>
      <c r="K272" s="6">
        <v>43746.589454351844</v>
      </c>
      <c r="L272" s="7">
        <v>43746.589456018519</v>
      </c>
    </row>
    <row r="273" spans="1:12" x14ac:dyDescent="0.25">
      <c r="A273" t="e">
        <f>-LqeBlK540Xk1PCDFY_p</f>
        <v>#NAME?</v>
      </c>
      <c r="B273">
        <v>406.25</v>
      </c>
      <c r="C273">
        <v>20.584240000000001</v>
      </c>
      <c r="D273">
        <v>46</v>
      </c>
      <c r="E273">
        <v>0</v>
      </c>
      <c r="F273">
        <v>0</v>
      </c>
      <c r="G273">
        <v>1</v>
      </c>
      <c r="H273">
        <v>1570518536066</v>
      </c>
      <c r="I273">
        <v>530.625</v>
      </c>
      <c r="J273" s="5">
        <f t="shared" si="4"/>
        <v>43746.589537800923</v>
      </c>
      <c r="K273" s="6">
        <v>43746.589537800923</v>
      </c>
      <c r="L273" s="7">
        <v>43746.589537037034</v>
      </c>
    </row>
    <row r="274" spans="1:12" x14ac:dyDescent="0.25">
      <c r="A274" t="e">
        <f>-LqeBn34IFAopk8WRdav</f>
        <v>#NAME?</v>
      </c>
      <c r="B274">
        <v>406.25</v>
      </c>
      <c r="C274">
        <v>20.584240000000001</v>
      </c>
      <c r="D274">
        <v>47</v>
      </c>
      <c r="E274">
        <v>0</v>
      </c>
      <c r="F274">
        <v>0</v>
      </c>
      <c r="G274">
        <v>1</v>
      </c>
      <c r="H274">
        <v>1570518543276</v>
      </c>
      <c r="I274">
        <v>530.625</v>
      </c>
      <c r="J274" s="4">
        <f t="shared" si="4"/>
        <v>43746.589621250001</v>
      </c>
      <c r="K274" s="6">
        <v>43746.589621250001</v>
      </c>
      <c r="L274" s="7">
        <v>43746.589618055557</v>
      </c>
    </row>
    <row r="275" spans="1:12" x14ac:dyDescent="0.25">
      <c r="A275" t="e">
        <f>-LqeBom3zyJL4lCzdiMe</f>
        <v>#NAME?</v>
      </c>
      <c r="B275">
        <v>403.125</v>
      </c>
      <c r="C275">
        <v>20.584240000000001</v>
      </c>
      <c r="D275">
        <v>50</v>
      </c>
      <c r="E275">
        <v>0</v>
      </c>
      <c r="F275">
        <v>0</v>
      </c>
      <c r="G275">
        <v>1</v>
      </c>
      <c r="H275">
        <v>1570518550475</v>
      </c>
      <c r="I275">
        <v>529.875</v>
      </c>
      <c r="J275" s="5">
        <f t="shared" si="4"/>
        <v>43746.589704571757</v>
      </c>
      <c r="K275" s="6">
        <v>43746.589704571757</v>
      </c>
      <c r="L275" s="7">
        <v>43746.589699074073</v>
      </c>
    </row>
    <row r="276" spans="1:12" x14ac:dyDescent="0.25">
      <c r="A276" t="s">
        <v>1311</v>
      </c>
      <c r="B276">
        <v>403.125</v>
      </c>
      <c r="C276">
        <v>20.584240000000001</v>
      </c>
      <c r="D276">
        <v>50</v>
      </c>
      <c r="E276">
        <v>0</v>
      </c>
      <c r="F276">
        <v>0</v>
      </c>
      <c r="G276">
        <v>1</v>
      </c>
      <c r="H276">
        <v>1570518556675</v>
      </c>
      <c r="I276">
        <v>529.875</v>
      </c>
      <c r="J276" s="4">
        <f t="shared" si="4"/>
        <v>43746.589776331013</v>
      </c>
      <c r="K276" s="6">
        <v>43746.589776331013</v>
      </c>
      <c r="L276" s="7">
        <v>43746.589780092596</v>
      </c>
    </row>
    <row r="277" spans="1:12" x14ac:dyDescent="0.25">
      <c r="A277" t="s">
        <v>1312</v>
      </c>
      <c r="B277">
        <v>403.125</v>
      </c>
      <c r="C277">
        <v>20.584240000000001</v>
      </c>
      <c r="D277">
        <v>50</v>
      </c>
      <c r="E277">
        <v>0</v>
      </c>
      <c r="F277">
        <v>0</v>
      </c>
      <c r="G277">
        <v>1</v>
      </c>
      <c r="H277">
        <v>1570518563916</v>
      </c>
      <c r="I277">
        <v>529.875</v>
      </c>
      <c r="J277" s="5">
        <f t="shared" si="4"/>
        <v>43746.589860138884</v>
      </c>
      <c r="K277" s="6">
        <v>43746.589860138884</v>
      </c>
      <c r="L277" s="7">
        <v>43746.589861111112</v>
      </c>
    </row>
    <row r="278" spans="1:12" x14ac:dyDescent="0.25">
      <c r="A278" t="e">
        <f>-LqeBtr37iJdfKF5xMM7</f>
        <v>#NAME?</v>
      </c>
      <c r="B278">
        <v>421.875</v>
      </c>
      <c r="C278">
        <v>20.584240000000001</v>
      </c>
      <c r="D278">
        <v>53</v>
      </c>
      <c r="E278">
        <v>0</v>
      </c>
      <c r="F278">
        <v>0</v>
      </c>
      <c r="G278">
        <v>1</v>
      </c>
      <c r="H278">
        <v>1570518571106</v>
      </c>
      <c r="I278">
        <v>535.875</v>
      </c>
      <c r="J278" s="4">
        <f t="shared" si="4"/>
        <v>43746.589943356477</v>
      </c>
      <c r="K278" s="6">
        <v>43746.589943356477</v>
      </c>
      <c r="L278" s="7">
        <v>43746.589942129627</v>
      </c>
    </row>
    <row r="279" spans="1:12" x14ac:dyDescent="0.25">
      <c r="A279" t="e">
        <f>-LqeBv_4inMsk6NMF4PR</f>
        <v>#NAME?</v>
      </c>
      <c r="B279">
        <v>403.125</v>
      </c>
      <c r="C279">
        <v>20.584240000000001</v>
      </c>
      <c r="D279">
        <v>53</v>
      </c>
      <c r="E279">
        <v>0</v>
      </c>
      <c r="F279">
        <v>0</v>
      </c>
      <c r="G279">
        <v>1</v>
      </c>
      <c r="H279">
        <v>1570518578305</v>
      </c>
      <c r="I279">
        <v>529.875</v>
      </c>
      <c r="J279" s="5">
        <f t="shared" si="4"/>
        <v>43746.590026678234</v>
      </c>
      <c r="K279" s="6">
        <v>43746.590026678234</v>
      </c>
      <c r="L279" s="7">
        <v>43746.59002314815</v>
      </c>
    </row>
    <row r="280" spans="1:12" x14ac:dyDescent="0.25">
      <c r="A280" t="e">
        <f>-LqeBxM-REzhe0jhTrCH</f>
        <v>#NAME?</v>
      </c>
      <c r="B280">
        <v>403.125</v>
      </c>
      <c r="C280">
        <v>20.584240000000001</v>
      </c>
      <c r="D280">
        <v>52</v>
      </c>
      <c r="E280">
        <v>0</v>
      </c>
      <c r="F280">
        <v>0</v>
      </c>
      <c r="G280">
        <v>1</v>
      </c>
      <c r="H280">
        <v>1570518585536</v>
      </c>
      <c r="I280">
        <v>529.875</v>
      </c>
      <c r="J280" s="4">
        <f t="shared" si="4"/>
        <v>43746.590110370373</v>
      </c>
      <c r="K280" s="6">
        <v>43746.590110370373</v>
      </c>
      <c r="L280" s="7">
        <v>43746.590115740742</v>
      </c>
    </row>
    <row r="281" spans="1:12" x14ac:dyDescent="0.25">
      <c r="A281" t="e">
        <f>-LqeBz54tFteRp-OzD-P</f>
        <v>#NAME?</v>
      </c>
      <c r="B281">
        <v>406.25</v>
      </c>
      <c r="C281">
        <v>20.584240000000001</v>
      </c>
      <c r="D281">
        <v>51</v>
      </c>
      <c r="E281">
        <v>0</v>
      </c>
      <c r="F281">
        <v>0</v>
      </c>
      <c r="G281">
        <v>1</v>
      </c>
      <c r="H281">
        <v>1570518592716</v>
      </c>
      <c r="I281">
        <v>530.0625</v>
      </c>
      <c r="J281" s="5">
        <f t="shared" si="4"/>
        <v>43746.590193472221</v>
      </c>
      <c r="K281" s="6">
        <v>43746.590193472221</v>
      </c>
      <c r="L281" s="7">
        <v>43746.590196759258</v>
      </c>
    </row>
    <row r="282" spans="1:12" x14ac:dyDescent="0.25">
      <c r="A282" t="s">
        <v>1317</v>
      </c>
      <c r="B282">
        <v>403.125</v>
      </c>
      <c r="C282">
        <v>20.584240000000001</v>
      </c>
      <c r="D282">
        <v>51</v>
      </c>
      <c r="E282">
        <v>0</v>
      </c>
      <c r="F282">
        <v>0</v>
      </c>
      <c r="G282">
        <v>1</v>
      </c>
      <c r="H282">
        <v>1570518598905</v>
      </c>
      <c r="I282">
        <v>529.875</v>
      </c>
      <c r="J282" s="4">
        <f t="shared" si="4"/>
        <v>43746.590265104162</v>
      </c>
      <c r="K282" s="6">
        <v>43746.590265104162</v>
      </c>
      <c r="L282" s="7">
        <v>43746.590266203704</v>
      </c>
    </row>
    <row r="283" spans="1:12" x14ac:dyDescent="0.25">
      <c r="A283" t="e">
        <f>-LqeC1N3S7BuePxi8T0G</f>
        <v>#NAME?</v>
      </c>
      <c r="B283">
        <v>421.875</v>
      </c>
      <c r="C283">
        <v>20.531590000000001</v>
      </c>
      <c r="D283">
        <v>48</v>
      </c>
      <c r="E283">
        <v>0</v>
      </c>
      <c r="F283">
        <v>0</v>
      </c>
      <c r="G283">
        <v>1</v>
      </c>
      <c r="H283">
        <v>1570518606155</v>
      </c>
      <c r="I283">
        <v>535.875</v>
      </c>
      <c r="J283" s="5">
        <f t="shared" si="4"/>
        <v>43746.590349016202</v>
      </c>
      <c r="K283" s="6">
        <v>43746.590349016202</v>
      </c>
      <c r="L283" s="7">
        <v>43746.59034722222</v>
      </c>
    </row>
    <row r="284" spans="1:12" x14ac:dyDescent="0.25">
      <c r="A284" t="e">
        <f>-LqeC38pFJSZ45qTLl8b</f>
        <v>#NAME?</v>
      </c>
      <c r="B284">
        <v>406.25</v>
      </c>
      <c r="C284">
        <v>20.584240000000001</v>
      </c>
      <c r="D284">
        <v>49</v>
      </c>
      <c r="E284">
        <v>0</v>
      </c>
      <c r="F284">
        <v>0</v>
      </c>
      <c r="G284">
        <v>1</v>
      </c>
      <c r="H284">
        <v>1570518613356</v>
      </c>
      <c r="I284">
        <v>530.625</v>
      </c>
      <c r="J284" s="4">
        <f t="shared" si="4"/>
        <v>43746.59043236111</v>
      </c>
      <c r="K284" s="6">
        <v>43746.59043236111</v>
      </c>
      <c r="L284" s="7">
        <v>43746.590428240743</v>
      </c>
    </row>
    <row r="285" spans="1:12" x14ac:dyDescent="0.25">
      <c r="A285" t="e">
        <f>-LqeC4t3tOl_m6Pf_YH5</f>
        <v>#NAME?</v>
      </c>
      <c r="B285">
        <v>406.25</v>
      </c>
      <c r="C285">
        <v>20.584240000000001</v>
      </c>
      <c r="D285">
        <v>49</v>
      </c>
      <c r="E285">
        <v>0</v>
      </c>
      <c r="F285">
        <v>0</v>
      </c>
      <c r="G285">
        <v>1</v>
      </c>
      <c r="H285">
        <v>1570518620546</v>
      </c>
      <c r="I285">
        <v>530.625</v>
      </c>
      <c r="J285" s="5">
        <f t="shared" si="4"/>
        <v>43746.590515578697</v>
      </c>
      <c r="K285" s="6">
        <v>43746.590515578697</v>
      </c>
      <c r="L285" s="7">
        <v>43746.590520833335</v>
      </c>
    </row>
    <row r="286" spans="1:12" x14ac:dyDescent="0.25">
      <c r="A286" t="e">
        <f>-LqeC6N4cOP4afZNDCTV</f>
        <v>#NAME?</v>
      </c>
      <c r="B286">
        <v>406.25</v>
      </c>
      <c r="C286">
        <v>20.584240000000001</v>
      </c>
      <c r="D286">
        <v>49</v>
      </c>
      <c r="E286">
        <v>0</v>
      </c>
      <c r="F286">
        <v>0</v>
      </c>
      <c r="G286">
        <v>1</v>
      </c>
      <c r="H286">
        <v>1570518626755</v>
      </c>
      <c r="I286">
        <v>530.625</v>
      </c>
      <c r="J286" s="4">
        <f t="shared" si="4"/>
        <v>43746.590587442122</v>
      </c>
      <c r="K286" s="6">
        <v>43746.590587442122</v>
      </c>
      <c r="L286" s="7">
        <v>43746.590590277781</v>
      </c>
    </row>
    <row r="287" spans="1:12" x14ac:dyDescent="0.25">
      <c r="A287" t="e">
        <f>-LqeC85OXKA-SlA0gFKd</f>
        <v>#NAME?</v>
      </c>
      <c r="B287">
        <v>406.25</v>
      </c>
      <c r="C287">
        <v>20.531590000000001</v>
      </c>
      <c r="D287">
        <v>47</v>
      </c>
      <c r="E287">
        <v>0</v>
      </c>
      <c r="F287">
        <v>0</v>
      </c>
      <c r="G287">
        <v>1</v>
      </c>
      <c r="H287">
        <v>1570518632945</v>
      </c>
      <c r="I287">
        <v>530.625</v>
      </c>
      <c r="J287" s="5">
        <f t="shared" si="4"/>
        <v>43746.590659085647</v>
      </c>
      <c r="K287" s="6">
        <v>43746.590659085647</v>
      </c>
      <c r="L287" s="7">
        <v>43746.59065972222</v>
      </c>
    </row>
    <row r="288" spans="1:12" x14ac:dyDescent="0.25">
      <c r="A288" t="e">
        <f>-LqeC9jCQN6HW2B87JhP</f>
        <v>#NAME?</v>
      </c>
      <c r="B288">
        <v>406.25</v>
      </c>
      <c r="C288">
        <v>20.584240000000001</v>
      </c>
      <c r="D288">
        <v>45</v>
      </c>
      <c r="E288">
        <v>0</v>
      </c>
      <c r="F288">
        <v>0</v>
      </c>
      <c r="G288">
        <v>1</v>
      </c>
      <c r="H288">
        <v>1570518640165</v>
      </c>
      <c r="I288">
        <v>530.625</v>
      </c>
      <c r="J288" s="4">
        <f t="shared" si="4"/>
        <v>43746.590742650464</v>
      </c>
      <c r="K288" s="6">
        <v>43746.590742650464</v>
      </c>
      <c r="L288" s="7">
        <v>43746.590740740743</v>
      </c>
    </row>
    <row r="289" spans="1:12" x14ac:dyDescent="0.25">
      <c r="A289" t="e">
        <f>-LqeCBS37fIQDagmcoPg</f>
        <v>#NAME?</v>
      </c>
      <c r="B289">
        <v>403.125</v>
      </c>
      <c r="C289">
        <v>20.584240000000001</v>
      </c>
      <c r="D289">
        <v>45</v>
      </c>
      <c r="E289">
        <v>0</v>
      </c>
      <c r="F289">
        <v>0</v>
      </c>
      <c r="G289">
        <v>1</v>
      </c>
      <c r="H289">
        <v>1570518647365</v>
      </c>
      <c r="I289">
        <v>529.875</v>
      </c>
      <c r="J289" s="5">
        <f t="shared" si="4"/>
        <v>43746.590825983796</v>
      </c>
      <c r="K289" s="6">
        <v>43746.590825983796</v>
      </c>
      <c r="L289" s="7">
        <v>43746.590821759259</v>
      </c>
    </row>
    <row r="290" spans="1:12" x14ac:dyDescent="0.25">
      <c r="A290" t="e">
        <f>-LqeCDF4zCb9slsV9EvW</f>
        <v>#NAME?</v>
      </c>
      <c r="B290">
        <v>403.125</v>
      </c>
      <c r="C290">
        <v>20.584240000000001</v>
      </c>
      <c r="D290">
        <v>44</v>
      </c>
      <c r="E290">
        <v>0</v>
      </c>
      <c r="F290">
        <v>0</v>
      </c>
      <c r="G290">
        <v>1</v>
      </c>
      <c r="H290">
        <v>1570518654576</v>
      </c>
      <c r="I290">
        <v>529.875</v>
      </c>
      <c r="J290" s="4">
        <f t="shared" si="4"/>
        <v>43746.590909444443</v>
      </c>
      <c r="K290" s="6">
        <v>43746.590909444443</v>
      </c>
      <c r="L290" s="7">
        <v>43746.590914351851</v>
      </c>
    </row>
    <row r="291" spans="1:12" x14ac:dyDescent="0.25">
      <c r="A291" t="e">
        <f>-LqeCEy4Mb8zckv2Vf9o</f>
        <v>#NAME?</v>
      </c>
      <c r="B291">
        <v>403.125</v>
      </c>
      <c r="C291">
        <v>20.584240000000001</v>
      </c>
      <c r="D291">
        <v>44</v>
      </c>
      <c r="E291">
        <v>0</v>
      </c>
      <c r="F291">
        <v>0</v>
      </c>
      <c r="G291">
        <v>1</v>
      </c>
      <c r="H291">
        <v>1570518661796</v>
      </c>
      <c r="I291">
        <v>529.875</v>
      </c>
      <c r="J291" s="5">
        <f t="shared" si="4"/>
        <v>43746.590993009253</v>
      </c>
      <c r="K291" s="6">
        <v>43746.590993009253</v>
      </c>
      <c r="L291" s="7">
        <v>43746.590995370374</v>
      </c>
    </row>
    <row r="292" spans="1:12" x14ac:dyDescent="0.25">
      <c r="A292" t="e">
        <f>-LqeCGl3F0TPRyLb9jdT</f>
        <v>#NAME?</v>
      </c>
      <c r="B292">
        <v>406.25</v>
      </c>
      <c r="C292">
        <v>20.584240000000001</v>
      </c>
      <c r="D292">
        <v>44</v>
      </c>
      <c r="E292">
        <v>0</v>
      </c>
      <c r="F292">
        <v>0</v>
      </c>
      <c r="G292">
        <v>1</v>
      </c>
      <c r="H292">
        <v>1570518669006</v>
      </c>
      <c r="I292">
        <v>530.625</v>
      </c>
      <c r="J292" s="4">
        <f t="shared" si="4"/>
        <v>43746.591076458331</v>
      </c>
      <c r="K292" s="6">
        <v>43746.591076458331</v>
      </c>
      <c r="L292" s="7">
        <v>43746.59107638889</v>
      </c>
    </row>
    <row r="293" spans="1:12" x14ac:dyDescent="0.25">
      <c r="A293" t="e">
        <f>-LqeCIR_r0XFuhQ727gT</f>
        <v>#NAME?</v>
      </c>
      <c r="B293">
        <v>406.25</v>
      </c>
      <c r="C293">
        <v>20.584240000000001</v>
      </c>
      <c r="D293">
        <v>44</v>
      </c>
      <c r="E293">
        <v>0</v>
      </c>
      <c r="F293">
        <v>0</v>
      </c>
      <c r="G293">
        <v>1</v>
      </c>
      <c r="H293">
        <v>1570518676225</v>
      </c>
      <c r="I293">
        <v>530.8125</v>
      </c>
      <c r="J293" s="5">
        <f t="shared" si="4"/>
        <v>43746.591160011572</v>
      </c>
      <c r="K293" s="6">
        <v>43746.591160011572</v>
      </c>
      <c r="L293" s="7">
        <v>43746.591157407405</v>
      </c>
    </row>
    <row r="294" spans="1:12" x14ac:dyDescent="0.25">
      <c r="A294" t="e">
        <f>-LqeCKW9lv8VnenVdPks</f>
        <v>#NAME?</v>
      </c>
      <c r="B294">
        <v>406.25</v>
      </c>
      <c r="C294">
        <v>20.584240000000001</v>
      </c>
      <c r="D294">
        <v>43</v>
      </c>
      <c r="E294">
        <v>0</v>
      </c>
      <c r="F294">
        <v>0</v>
      </c>
      <c r="G294">
        <v>1</v>
      </c>
      <c r="H294">
        <v>1570518684530</v>
      </c>
      <c r="I294">
        <v>530.8125</v>
      </c>
      <c r="J294" s="4">
        <f t="shared" si="4"/>
        <v>43746.591256134256</v>
      </c>
      <c r="K294" s="6">
        <v>43746.591256134256</v>
      </c>
      <c r="L294" s="7">
        <v>43746.591261574074</v>
      </c>
    </row>
    <row r="295" spans="1:12" x14ac:dyDescent="0.25">
      <c r="A295" t="e">
        <f>-LqeCME5xb6EzNImPd-i</f>
        <v>#NAME?</v>
      </c>
      <c r="B295">
        <v>425</v>
      </c>
      <c r="C295">
        <v>20.584240000000001</v>
      </c>
      <c r="D295">
        <v>44</v>
      </c>
      <c r="E295">
        <v>0</v>
      </c>
      <c r="F295">
        <v>0</v>
      </c>
      <c r="G295">
        <v>1</v>
      </c>
      <c r="H295">
        <v>1570518691668</v>
      </c>
      <c r="I295">
        <v>536.625</v>
      </c>
      <c r="J295" s="5">
        <f t="shared" si="4"/>
        <v>43746.591338749997</v>
      </c>
      <c r="K295" s="6">
        <v>43746.591338749997</v>
      </c>
      <c r="L295" s="7">
        <v>43746.59134259259</v>
      </c>
    </row>
    <row r="296" spans="1:12" x14ac:dyDescent="0.25">
      <c r="A296" t="e">
        <f>-LqeCNkmT2kbqrH6xaqe</f>
        <v>#NAME?</v>
      </c>
      <c r="B296">
        <v>406.25</v>
      </c>
      <c r="C296">
        <v>20.584240000000001</v>
      </c>
      <c r="D296">
        <v>46</v>
      </c>
      <c r="E296">
        <v>0</v>
      </c>
      <c r="F296">
        <v>0</v>
      </c>
      <c r="G296">
        <v>1</v>
      </c>
      <c r="H296">
        <v>1570518697857</v>
      </c>
      <c r="I296">
        <v>530.625</v>
      </c>
      <c r="J296" s="4">
        <f t="shared" si="4"/>
        <v>43746.591410381945</v>
      </c>
      <c r="K296" s="6">
        <v>43746.591410381945</v>
      </c>
      <c r="L296" s="7">
        <v>43746.591412037036</v>
      </c>
    </row>
    <row r="297" spans="1:12" x14ac:dyDescent="0.25">
      <c r="A297" t="e">
        <f>-LqeCPG0-A2ZnkA_MaV2</f>
        <v>#NAME?</v>
      </c>
      <c r="B297">
        <v>406.25</v>
      </c>
      <c r="C297">
        <v>20.584240000000001</v>
      </c>
      <c r="D297">
        <v>46</v>
      </c>
      <c r="E297">
        <v>0</v>
      </c>
      <c r="F297">
        <v>0</v>
      </c>
      <c r="G297">
        <v>1</v>
      </c>
      <c r="H297">
        <v>1570518704038</v>
      </c>
      <c r="I297">
        <v>530.8125</v>
      </c>
      <c r="J297" s="5">
        <f t="shared" si="4"/>
        <v>43746.591481921292</v>
      </c>
      <c r="K297" s="6">
        <v>43746.591481921292</v>
      </c>
      <c r="L297" s="7">
        <v>43746.591481481482</v>
      </c>
    </row>
    <row r="298" spans="1:12" x14ac:dyDescent="0.25">
      <c r="A298" t="e">
        <f>-LqeCQn4c6LUrX2o18dY</f>
        <v>#NAME?</v>
      </c>
      <c r="B298">
        <v>406.25</v>
      </c>
      <c r="C298">
        <v>20.584240000000001</v>
      </c>
      <c r="D298">
        <v>47</v>
      </c>
      <c r="E298">
        <v>0</v>
      </c>
      <c r="F298">
        <v>0</v>
      </c>
      <c r="G298">
        <v>1</v>
      </c>
      <c r="H298">
        <v>1570518710247</v>
      </c>
      <c r="I298">
        <v>530.625</v>
      </c>
      <c r="J298" s="4">
        <f t="shared" si="4"/>
        <v>43746.591553784725</v>
      </c>
      <c r="K298" s="6">
        <v>43746.591553784725</v>
      </c>
      <c r="L298" s="7">
        <v>43746.591550925928</v>
      </c>
    </row>
    <row r="299" spans="1:12" x14ac:dyDescent="0.25">
      <c r="A299" t="e">
        <f>-LqeCSLjeIrId6-D32pb</f>
        <v>#NAME?</v>
      </c>
      <c r="B299">
        <v>406.25</v>
      </c>
      <c r="C299">
        <v>20.584240000000001</v>
      </c>
      <c r="D299">
        <v>48</v>
      </c>
      <c r="E299">
        <v>0</v>
      </c>
      <c r="F299">
        <v>0</v>
      </c>
      <c r="G299">
        <v>1</v>
      </c>
      <c r="H299">
        <v>1570518716408</v>
      </c>
      <c r="I299">
        <v>530.8125</v>
      </c>
      <c r="J299" s="5">
        <f t="shared" si="4"/>
        <v>43746.591625092587</v>
      </c>
      <c r="K299" s="6">
        <v>43746.591625092587</v>
      </c>
      <c r="L299" s="7">
        <v>43746.591620370367</v>
      </c>
    </row>
    <row r="300" spans="1:12" x14ac:dyDescent="0.25">
      <c r="A300" t="e">
        <f>-LqeCU3SJIZYrpeanV5k</f>
        <v>#NAME?</v>
      </c>
      <c r="B300">
        <v>406.25</v>
      </c>
      <c r="C300">
        <v>20.584240000000001</v>
      </c>
      <c r="D300">
        <v>48</v>
      </c>
      <c r="E300">
        <v>0</v>
      </c>
      <c r="F300">
        <v>0</v>
      </c>
      <c r="G300">
        <v>1</v>
      </c>
      <c r="H300">
        <v>1570518723617</v>
      </c>
      <c r="I300">
        <v>530.625</v>
      </c>
      <c r="J300" s="4">
        <f t="shared" si="4"/>
        <v>43746.59170853009</v>
      </c>
      <c r="K300" s="6">
        <v>43746.59170853009</v>
      </c>
      <c r="L300" s="7">
        <v>43746.59171296296</v>
      </c>
    </row>
    <row r="301" spans="1:12" x14ac:dyDescent="0.25">
      <c r="A301" t="e">
        <f>-LqeCVYrevBrMAH4__vT</f>
        <v>#NAME?</v>
      </c>
      <c r="B301">
        <v>406.25</v>
      </c>
      <c r="C301">
        <v>20.584240000000001</v>
      </c>
      <c r="D301">
        <v>50</v>
      </c>
      <c r="E301">
        <v>0</v>
      </c>
      <c r="F301">
        <v>0</v>
      </c>
      <c r="G301">
        <v>1</v>
      </c>
      <c r="H301">
        <v>1570518729817</v>
      </c>
      <c r="I301">
        <v>530.8125</v>
      </c>
      <c r="J301" s="5">
        <f t="shared" si="4"/>
        <v>43746.591780289345</v>
      </c>
      <c r="K301" s="6">
        <v>43746.591780289345</v>
      </c>
      <c r="L301" s="7">
        <v>43746.591782407406</v>
      </c>
    </row>
    <row r="302" spans="1:12" x14ac:dyDescent="0.25">
      <c r="A302" t="e">
        <f>-LqeCX3O-S-t5adxrXEs</f>
        <v>#NAME?</v>
      </c>
      <c r="B302">
        <v>421.875</v>
      </c>
      <c r="C302">
        <v>20.584240000000001</v>
      </c>
      <c r="D302">
        <v>50</v>
      </c>
      <c r="E302">
        <v>0</v>
      </c>
      <c r="F302">
        <v>0</v>
      </c>
      <c r="G302">
        <v>1</v>
      </c>
      <c r="H302">
        <v>1570518735977</v>
      </c>
      <c r="I302">
        <v>535.875</v>
      </c>
      <c r="J302" s="4">
        <f t="shared" si="4"/>
        <v>43746.591851585647</v>
      </c>
      <c r="K302" s="6">
        <v>43746.591851585647</v>
      </c>
      <c r="L302" s="7">
        <v>43746.591851851852</v>
      </c>
    </row>
    <row r="303" spans="1:12" x14ac:dyDescent="0.25">
      <c r="A303" t="e">
        <f>-LqeCY_tKtwTzEK_oEXP</f>
        <v>#NAME?</v>
      </c>
      <c r="B303">
        <v>403.125</v>
      </c>
      <c r="C303">
        <v>20.584240000000001</v>
      </c>
      <c r="D303">
        <v>50</v>
      </c>
      <c r="E303">
        <v>0</v>
      </c>
      <c r="F303">
        <v>0</v>
      </c>
      <c r="G303">
        <v>1</v>
      </c>
      <c r="H303">
        <v>1570518742252</v>
      </c>
      <c r="I303">
        <v>529.875</v>
      </c>
      <c r="J303" s="5">
        <f t="shared" si="4"/>
        <v>43746.59192421296</v>
      </c>
      <c r="K303" s="6">
        <v>43746.59192421296</v>
      </c>
      <c r="L303" s="7">
        <v>43746.591921296298</v>
      </c>
    </row>
    <row r="304" spans="1:12" x14ac:dyDescent="0.25">
      <c r="A304" t="e">
        <f>-LqeC_30JBZDZq7PALIq</f>
        <v>#NAME?</v>
      </c>
      <c r="B304">
        <v>403.125</v>
      </c>
      <c r="C304">
        <v>20.531590000000001</v>
      </c>
      <c r="D304">
        <v>49</v>
      </c>
      <c r="E304">
        <v>0</v>
      </c>
      <c r="F304">
        <v>0</v>
      </c>
      <c r="G304">
        <v>1</v>
      </c>
      <c r="H304">
        <v>1570518748381</v>
      </c>
      <c r="I304">
        <v>529.875</v>
      </c>
      <c r="J304" s="4">
        <f t="shared" si="4"/>
        <v>43746.591995150462</v>
      </c>
      <c r="K304" s="6">
        <v>43746.591995150462</v>
      </c>
      <c r="L304" s="7">
        <v>43746.591990740744</v>
      </c>
    </row>
    <row r="305" spans="1:12" x14ac:dyDescent="0.25">
      <c r="A305" t="e">
        <f>-LqeCac9TNDHlU3DFNVP</f>
        <v>#NAME?</v>
      </c>
      <c r="B305">
        <v>403.125</v>
      </c>
      <c r="C305">
        <v>20.584240000000001</v>
      </c>
      <c r="D305">
        <v>49</v>
      </c>
      <c r="E305">
        <v>0</v>
      </c>
      <c r="F305">
        <v>0</v>
      </c>
      <c r="G305">
        <v>1</v>
      </c>
      <c r="H305">
        <v>1570518754541</v>
      </c>
      <c r="I305">
        <v>529.875</v>
      </c>
      <c r="J305" s="5">
        <f t="shared" si="4"/>
        <v>43746.592066446756</v>
      </c>
      <c r="K305" s="6">
        <v>43746.592066446756</v>
      </c>
      <c r="L305" s="7">
        <v>43746.59207175926</v>
      </c>
    </row>
    <row r="306" spans="1:12" x14ac:dyDescent="0.25">
      <c r="A306" t="e">
        <f>-LqeCcLAG-MPjquscIII</f>
        <v>#NAME?</v>
      </c>
      <c r="B306">
        <v>403.125</v>
      </c>
      <c r="C306">
        <v>20.584240000000001</v>
      </c>
      <c r="D306">
        <v>49</v>
      </c>
      <c r="E306">
        <v>0</v>
      </c>
      <c r="F306">
        <v>0</v>
      </c>
      <c r="G306">
        <v>1</v>
      </c>
      <c r="H306">
        <v>1570518761761</v>
      </c>
      <c r="I306">
        <v>529.875</v>
      </c>
      <c r="J306" s="4">
        <f t="shared" si="4"/>
        <v>43746.592150011573</v>
      </c>
      <c r="K306" s="6">
        <v>43746.592150011573</v>
      </c>
      <c r="L306" s="7">
        <v>43746.592152777775</v>
      </c>
    </row>
    <row r="307" spans="1:12" x14ac:dyDescent="0.25">
      <c r="A307" t="e">
        <f>-LqeCdu8m2SDcsZ13Q06</f>
        <v>#NAME?</v>
      </c>
      <c r="B307">
        <v>403.125</v>
      </c>
      <c r="C307">
        <v>20.584240000000001</v>
      </c>
      <c r="D307">
        <v>49</v>
      </c>
      <c r="E307">
        <v>0</v>
      </c>
      <c r="F307">
        <v>0</v>
      </c>
      <c r="G307">
        <v>1</v>
      </c>
      <c r="H307">
        <v>1570518767940</v>
      </c>
      <c r="I307">
        <v>529.125</v>
      </c>
      <c r="J307" s="5">
        <f t="shared" si="4"/>
        <v>43746.592221527775</v>
      </c>
      <c r="K307" s="6">
        <v>43746.592221527775</v>
      </c>
      <c r="L307" s="7">
        <v>43746.592222222222</v>
      </c>
    </row>
    <row r="308" spans="1:12" x14ac:dyDescent="0.25">
      <c r="A308" t="e">
        <f>-LqeCfb5Scv_LhtA78qv</f>
        <v>#NAME?</v>
      </c>
      <c r="B308">
        <v>403.125</v>
      </c>
      <c r="C308">
        <v>20.584240000000001</v>
      </c>
      <c r="D308">
        <v>47</v>
      </c>
      <c r="E308">
        <v>0</v>
      </c>
      <c r="F308">
        <v>0</v>
      </c>
      <c r="G308">
        <v>1</v>
      </c>
      <c r="H308">
        <v>1570518775121</v>
      </c>
      <c r="I308">
        <v>529.125</v>
      </c>
      <c r="J308" s="4">
        <f t="shared" si="4"/>
        <v>43746.592304641199</v>
      </c>
      <c r="K308" s="6">
        <v>43746.592304641199</v>
      </c>
      <c r="L308" s="7">
        <v>43746.592303240737</v>
      </c>
    </row>
    <row r="309" spans="1:12" x14ac:dyDescent="0.25">
      <c r="A309" t="e">
        <f>-LqeChQ_XBMJF234Ozql</f>
        <v>#NAME?</v>
      </c>
      <c r="B309">
        <v>418.75</v>
      </c>
      <c r="C309">
        <v>20.584240000000001</v>
      </c>
      <c r="D309">
        <v>46</v>
      </c>
      <c r="E309">
        <v>0</v>
      </c>
      <c r="F309">
        <v>0</v>
      </c>
      <c r="G309">
        <v>1</v>
      </c>
      <c r="H309">
        <v>1570518782360</v>
      </c>
      <c r="I309">
        <v>534.5625</v>
      </c>
      <c r="J309" s="5">
        <f t="shared" si="4"/>
        <v>43746.592388425925</v>
      </c>
      <c r="K309" s="6">
        <v>43746.592388425925</v>
      </c>
      <c r="L309" s="7">
        <v>43746.59238425926</v>
      </c>
    </row>
    <row r="310" spans="1:12" x14ac:dyDescent="0.25">
      <c r="A310" t="e">
        <f>-LqeCj8BtQ6FnOQlpuZv</f>
        <v>#NAME?</v>
      </c>
      <c r="B310">
        <v>403.125</v>
      </c>
      <c r="C310">
        <v>20.584240000000001</v>
      </c>
      <c r="D310">
        <v>45</v>
      </c>
      <c r="E310">
        <v>0</v>
      </c>
      <c r="F310">
        <v>0</v>
      </c>
      <c r="G310">
        <v>1</v>
      </c>
      <c r="H310">
        <v>1570518789592</v>
      </c>
      <c r="I310">
        <v>529.125</v>
      </c>
      <c r="J310" s="4">
        <f t="shared" si="4"/>
        <v>43746.592472129625</v>
      </c>
      <c r="K310" s="6">
        <v>43746.592472129625</v>
      </c>
      <c r="L310" s="7">
        <v>43746.592476851853</v>
      </c>
    </row>
    <row r="311" spans="1:12" x14ac:dyDescent="0.25">
      <c r="A311" t="e">
        <f>-LqeCkhAi0rLuZb3qwN1</f>
        <v>#NAME?</v>
      </c>
      <c r="B311">
        <v>403.125</v>
      </c>
      <c r="C311">
        <v>20.584240000000001</v>
      </c>
      <c r="D311">
        <v>44</v>
      </c>
      <c r="E311">
        <v>0</v>
      </c>
      <c r="F311">
        <v>0</v>
      </c>
      <c r="G311">
        <v>1</v>
      </c>
      <c r="H311">
        <v>1570518795779</v>
      </c>
      <c r="I311">
        <v>529.125</v>
      </c>
      <c r="J311" s="5">
        <f t="shared" si="4"/>
        <v>43746.592543738421</v>
      </c>
      <c r="K311" s="6">
        <v>43746.592543738421</v>
      </c>
      <c r="L311" s="7">
        <v>43746.592546296299</v>
      </c>
    </row>
    <row r="312" spans="1:12" x14ac:dyDescent="0.25">
      <c r="A312" t="e">
        <f>-LqeCmOvxj2kdFjqtyuR</f>
        <v>#NAME?</v>
      </c>
      <c r="B312">
        <v>403.125</v>
      </c>
      <c r="C312">
        <v>20.584240000000001</v>
      </c>
      <c r="D312">
        <v>44</v>
      </c>
      <c r="E312">
        <v>0</v>
      </c>
      <c r="F312">
        <v>0</v>
      </c>
      <c r="G312">
        <v>1</v>
      </c>
      <c r="H312">
        <v>1570518802961</v>
      </c>
      <c r="I312">
        <v>529.125</v>
      </c>
      <c r="J312" s="4">
        <f t="shared" si="4"/>
        <v>43746.592626863428</v>
      </c>
      <c r="K312" s="6">
        <v>43746.592626863428</v>
      </c>
      <c r="L312" s="7">
        <v>43746.592627314814</v>
      </c>
    </row>
    <row r="313" spans="1:12" x14ac:dyDescent="0.25">
      <c r="A313" t="e">
        <f>-LqeCnzIVvts61rXDt2t</f>
        <v>#NAME?</v>
      </c>
      <c r="B313">
        <v>403.125</v>
      </c>
      <c r="C313">
        <v>20.531590000000001</v>
      </c>
      <c r="D313">
        <v>44</v>
      </c>
      <c r="E313">
        <v>0</v>
      </c>
      <c r="F313">
        <v>0</v>
      </c>
      <c r="G313">
        <v>1</v>
      </c>
      <c r="H313">
        <v>1570518809171</v>
      </c>
      <c r="I313">
        <v>529.125</v>
      </c>
      <c r="J313" s="5">
        <f t="shared" si="4"/>
        <v>43746.592698738423</v>
      </c>
      <c r="K313" s="6">
        <v>43746.592698738423</v>
      </c>
      <c r="L313" s="7">
        <v>43746.59269675926</v>
      </c>
    </row>
    <row r="314" spans="1:12" x14ac:dyDescent="0.25">
      <c r="A314" t="e">
        <f>-LqeCph0jkCmDZgeW-kD</f>
        <v>#NAME?</v>
      </c>
      <c r="B314">
        <v>403.125</v>
      </c>
      <c r="C314">
        <v>20.584240000000001</v>
      </c>
      <c r="D314">
        <v>44</v>
      </c>
      <c r="E314">
        <v>0</v>
      </c>
      <c r="F314">
        <v>0</v>
      </c>
      <c r="G314">
        <v>1</v>
      </c>
      <c r="H314">
        <v>1570518816372</v>
      </c>
      <c r="I314">
        <v>529.6875</v>
      </c>
      <c r="J314" s="4">
        <f t="shared" si="4"/>
        <v>43746.592782083331</v>
      </c>
      <c r="K314" s="6">
        <v>43746.592782083331</v>
      </c>
      <c r="L314" s="7">
        <v>43746.592777777776</v>
      </c>
    </row>
    <row r="315" spans="1:12" x14ac:dyDescent="0.25">
      <c r="A315" t="e">
        <f>-LqeCrVALgFzzeQ1aMuO</f>
        <v>#NAME?</v>
      </c>
      <c r="B315">
        <v>403.125</v>
      </c>
      <c r="C315">
        <v>20.584240000000001</v>
      </c>
      <c r="D315">
        <v>43</v>
      </c>
      <c r="E315">
        <v>0</v>
      </c>
      <c r="F315">
        <v>0</v>
      </c>
      <c r="G315">
        <v>1</v>
      </c>
      <c r="H315">
        <v>1570518823580</v>
      </c>
      <c r="I315">
        <v>529.125</v>
      </c>
      <c r="J315" s="5">
        <f t="shared" si="4"/>
        <v>43746.592865509258</v>
      </c>
      <c r="K315" s="6">
        <v>43746.592865509258</v>
      </c>
      <c r="L315" s="7">
        <v>43746.592870370368</v>
      </c>
    </row>
    <row r="316" spans="1:12" x14ac:dyDescent="0.25">
      <c r="A316" t="e">
        <f>-LqeCtC89r7Juz6su0Ym</f>
        <v>#NAME?</v>
      </c>
      <c r="B316">
        <v>403.125</v>
      </c>
      <c r="C316">
        <v>20.584240000000001</v>
      </c>
      <c r="D316">
        <v>40</v>
      </c>
      <c r="E316">
        <v>0</v>
      </c>
      <c r="F316">
        <v>0</v>
      </c>
      <c r="G316">
        <v>1</v>
      </c>
      <c r="H316">
        <v>1570518830802</v>
      </c>
      <c r="I316">
        <v>529.125</v>
      </c>
      <c r="J316" s="4">
        <f t="shared" si="4"/>
        <v>43746.592949097219</v>
      </c>
      <c r="K316" s="6">
        <v>43746.592949097219</v>
      </c>
      <c r="L316" s="7">
        <v>43746.592951388891</v>
      </c>
    </row>
    <row r="317" spans="1:12" x14ac:dyDescent="0.25">
      <c r="A317" t="e">
        <f>-LqeCumBTPi3r5VoBS0a</f>
        <v>#NAME?</v>
      </c>
      <c r="B317">
        <v>418.75</v>
      </c>
      <c r="C317">
        <v>20.584240000000001</v>
      </c>
      <c r="D317">
        <v>42</v>
      </c>
      <c r="E317">
        <v>0</v>
      </c>
      <c r="F317">
        <v>0</v>
      </c>
      <c r="G317">
        <v>1</v>
      </c>
      <c r="H317">
        <v>1570518836981</v>
      </c>
      <c r="I317">
        <v>534.5625</v>
      </c>
      <c r="J317" s="5">
        <f t="shared" si="4"/>
        <v>43746.593020613422</v>
      </c>
      <c r="K317" s="6">
        <v>43746.593020613422</v>
      </c>
      <c r="L317" s="7">
        <v>43746.59302083333</v>
      </c>
    </row>
    <row r="318" spans="1:12" x14ac:dyDescent="0.25">
      <c r="A318" t="e">
        <f>-LqeCwV8AzL_g8gs73zL</f>
        <v>#NAME?</v>
      </c>
      <c r="B318">
        <v>403.125</v>
      </c>
      <c r="C318">
        <v>20.584240000000001</v>
      </c>
      <c r="D318">
        <v>43</v>
      </c>
      <c r="E318">
        <v>0</v>
      </c>
      <c r="F318">
        <v>0</v>
      </c>
      <c r="G318">
        <v>1</v>
      </c>
      <c r="H318">
        <v>1570518844201</v>
      </c>
      <c r="I318">
        <v>529.125</v>
      </c>
      <c r="J318" s="4">
        <f t="shared" si="4"/>
        <v>43746.593104178239</v>
      </c>
      <c r="K318" s="6">
        <v>43746.593104178239</v>
      </c>
      <c r="L318" s="7">
        <v>43746.593101851853</v>
      </c>
    </row>
    <row r="319" spans="1:12" x14ac:dyDescent="0.25">
      <c r="A319" t="e">
        <f>-LqeCyIIOdJmAyWs5tQg</f>
        <v>#NAME?</v>
      </c>
      <c r="B319">
        <v>403.125</v>
      </c>
      <c r="C319">
        <v>20.584240000000001</v>
      </c>
      <c r="D319">
        <v>44</v>
      </c>
      <c r="E319">
        <v>0</v>
      </c>
      <c r="F319">
        <v>0</v>
      </c>
      <c r="G319">
        <v>1</v>
      </c>
      <c r="H319">
        <v>1570518851401</v>
      </c>
      <c r="I319">
        <v>529.125</v>
      </c>
      <c r="J319" s="5">
        <f t="shared" si="4"/>
        <v>43746.593187511571</v>
      </c>
      <c r="K319" s="6">
        <v>43746.593187511571</v>
      </c>
      <c r="L319" s="7">
        <v>43746.593182870369</v>
      </c>
    </row>
    <row r="320" spans="1:12" x14ac:dyDescent="0.25">
      <c r="A320" t="s">
        <v>1355</v>
      </c>
      <c r="B320">
        <v>403.125</v>
      </c>
      <c r="C320">
        <v>20.531590000000001</v>
      </c>
      <c r="D320">
        <v>44</v>
      </c>
      <c r="E320">
        <v>0</v>
      </c>
      <c r="F320">
        <v>0</v>
      </c>
      <c r="G320">
        <v>1</v>
      </c>
      <c r="H320">
        <v>1570518858641</v>
      </c>
      <c r="I320">
        <v>529.125</v>
      </c>
      <c r="J320" s="4">
        <f t="shared" si="4"/>
        <v>43746.593271307873</v>
      </c>
      <c r="K320" s="6">
        <v>43746.593271307873</v>
      </c>
      <c r="L320" s="7">
        <v>43746.593275462961</v>
      </c>
    </row>
    <row r="321" spans="1:12" x14ac:dyDescent="0.25">
      <c r="A321" t="e">
        <f>-LqeD0oDdIbFVljQser2</f>
        <v>#NAME?</v>
      </c>
      <c r="B321">
        <v>403.125</v>
      </c>
      <c r="C321">
        <v>20.584240000000001</v>
      </c>
      <c r="D321">
        <v>44</v>
      </c>
      <c r="E321">
        <v>0</v>
      </c>
      <c r="F321">
        <v>0</v>
      </c>
      <c r="G321">
        <v>1</v>
      </c>
      <c r="H321">
        <v>1570518865839</v>
      </c>
      <c r="I321">
        <v>529.125</v>
      </c>
      <c r="J321" s="5">
        <f t="shared" si="4"/>
        <v>43746.593354618053</v>
      </c>
      <c r="K321" s="6">
        <v>43746.593354618053</v>
      </c>
      <c r="L321" s="7">
        <v>43746.593356481484</v>
      </c>
    </row>
    <row r="322" spans="1:12" x14ac:dyDescent="0.25">
      <c r="A322" t="e">
        <f>-LqeD2XAlZELTBCF7Xv1</f>
        <v>#NAME?</v>
      </c>
      <c r="B322">
        <v>403.125</v>
      </c>
      <c r="C322">
        <v>20.584240000000001</v>
      </c>
      <c r="D322">
        <v>42</v>
      </c>
      <c r="E322">
        <v>0</v>
      </c>
      <c r="F322">
        <v>0</v>
      </c>
      <c r="G322">
        <v>1</v>
      </c>
      <c r="H322">
        <v>1570518873042</v>
      </c>
      <c r="I322">
        <v>529.125</v>
      </c>
      <c r="J322" s="4">
        <f t="shared" ref="J322:K385" si="5">(H322/86400000)+25569+(7/24)</f>
        <v>43746.593437986106</v>
      </c>
      <c r="K322" s="6">
        <v>43746.593437986106</v>
      </c>
      <c r="L322" s="7">
        <v>43746.5934375</v>
      </c>
    </row>
    <row r="323" spans="1:12" x14ac:dyDescent="0.25">
      <c r="A323" t="e">
        <f>-LqeD4K9m4qNGtEBmPDa</f>
        <v>#NAME?</v>
      </c>
      <c r="B323">
        <v>403.125</v>
      </c>
      <c r="C323">
        <v>20.584240000000001</v>
      </c>
      <c r="D323">
        <v>43</v>
      </c>
      <c r="E323">
        <v>0</v>
      </c>
      <c r="F323">
        <v>0</v>
      </c>
      <c r="G323">
        <v>1</v>
      </c>
      <c r="H323">
        <v>1570518880261</v>
      </c>
      <c r="I323">
        <v>529.125</v>
      </c>
      <c r="J323" s="5">
        <f t="shared" si="5"/>
        <v>43746.593521539347</v>
      </c>
      <c r="K323" s="6">
        <v>43746.593521539347</v>
      </c>
      <c r="L323" s="7">
        <v>43746.593518518515</v>
      </c>
    </row>
    <row r="324" spans="1:12" x14ac:dyDescent="0.25">
      <c r="A324" t="e">
        <f>-LqeD61zgW9jrB__9_1C</f>
        <v>#NAME?</v>
      </c>
      <c r="B324">
        <v>403.125</v>
      </c>
      <c r="C324">
        <v>20.584240000000001</v>
      </c>
      <c r="D324">
        <v>42</v>
      </c>
      <c r="E324">
        <v>0</v>
      </c>
      <c r="F324">
        <v>0</v>
      </c>
      <c r="G324">
        <v>1</v>
      </c>
      <c r="H324">
        <v>1570518887440</v>
      </c>
      <c r="I324">
        <v>529.125</v>
      </c>
      <c r="J324" s="4">
        <f t="shared" si="5"/>
        <v>43746.593604629626</v>
      </c>
      <c r="K324" s="6">
        <v>43746.593604629626</v>
      </c>
      <c r="L324" s="7">
        <v>43746.593599537038</v>
      </c>
    </row>
    <row r="325" spans="1:12" x14ac:dyDescent="0.25">
      <c r="A325" t="e">
        <f>-LqeD7bHdhPczdbhb18W</f>
        <v>#NAME?</v>
      </c>
      <c r="B325">
        <v>403.125</v>
      </c>
      <c r="C325">
        <v>20.584240000000001</v>
      </c>
      <c r="D325">
        <v>42</v>
      </c>
      <c r="E325">
        <v>0</v>
      </c>
      <c r="F325">
        <v>0</v>
      </c>
      <c r="G325">
        <v>1</v>
      </c>
      <c r="H325">
        <v>1570518893630</v>
      </c>
      <c r="I325">
        <v>529.125</v>
      </c>
      <c r="J325" s="5">
        <f t="shared" si="5"/>
        <v>43746.593676273151</v>
      </c>
      <c r="K325" s="6">
        <v>43746.593676273151</v>
      </c>
      <c r="L325" s="7">
        <v>43746.593680555554</v>
      </c>
    </row>
    <row r="326" spans="1:12" x14ac:dyDescent="0.25">
      <c r="A326" t="e">
        <f>-LqeD9K0cw9chauUfVc1</f>
        <v>#NAME?</v>
      </c>
      <c r="B326">
        <v>403.125</v>
      </c>
      <c r="C326">
        <v>20.584240000000001</v>
      </c>
      <c r="D326">
        <v>42</v>
      </c>
      <c r="E326">
        <v>0</v>
      </c>
      <c r="F326">
        <v>0</v>
      </c>
      <c r="G326">
        <v>1</v>
      </c>
      <c r="H326">
        <v>1570518900880</v>
      </c>
      <c r="I326">
        <v>529.125</v>
      </c>
      <c r="J326" s="4">
        <f t="shared" si="5"/>
        <v>43746.593760185184</v>
      </c>
      <c r="K326" s="6">
        <v>43746.593760185184</v>
      </c>
      <c r="L326" s="7">
        <v>43746.593761574077</v>
      </c>
    </row>
    <row r="327" spans="1:12" x14ac:dyDescent="0.25">
      <c r="A327" t="e">
        <f>-LqeDBR453GL5MKOo55m</f>
        <v>#NAME?</v>
      </c>
      <c r="B327">
        <v>418.75</v>
      </c>
      <c r="C327">
        <v>20.584240000000001</v>
      </c>
      <c r="D327">
        <v>40</v>
      </c>
      <c r="E327">
        <v>0</v>
      </c>
      <c r="F327">
        <v>0</v>
      </c>
      <c r="G327">
        <v>1</v>
      </c>
      <c r="H327">
        <v>1570518908080</v>
      </c>
      <c r="I327">
        <v>534.75</v>
      </c>
      <c r="J327" s="5">
        <f t="shared" si="5"/>
        <v>43746.593843518516</v>
      </c>
      <c r="K327" s="6">
        <v>43746.593843518516</v>
      </c>
      <c r="L327" s="7">
        <v>43746.593842592592</v>
      </c>
    </row>
    <row r="328" spans="1:12" x14ac:dyDescent="0.25">
      <c r="A328" t="e">
        <f>-LqeDD2fCzVgbPAdIb_m</f>
        <v>#NAME?</v>
      </c>
      <c r="B328">
        <v>403.125</v>
      </c>
      <c r="C328">
        <v>20.584240000000001</v>
      </c>
      <c r="D328">
        <v>39</v>
      </c>
      <c r="E328">
        <v>0</v>
      </c>
      <c r="F328">
        <v>0</v>
      </c>
      <c r="G328">
        <v>1</v>
      </c>
      <c r="H328">
        <v>1570518916313</v>
      </c>
      <c r="I328">
        <v>529.125</v>
      </c>
      <c r="J328" s="4">
        <f t="shared" si="5"/>
        <v>43746.59393880787</v>
      </c>
      <c r="K328" s="6">
        <v>43746.59393880787</v>
      </c>
      <c r="L328" s="7">
        <v>43746.593935185185</v>
      </c>
    </row>
    <row r="329" spans="1:12" x14ac:dyDescent="0.25">
      <c r="A329" t="e">
        <f>-LqeDEd3PPWAFVOugK13</f>
        <v>#NAME?</v>
      </c>
      <c r="B329">
        <v>418.75</v>
      </c>
      <c r="C329">
        <v>20.584240000000001</v>
      </c>
      <c r="D329">
        <v>39</v>
      </c>
      <c r="E329">
        <v>0</v>
      </c>
      <c r="F329">
        <v>0</v>
      </c>
      <c r="G329">
        <v>1</v>
      </c>
      <c r="H329">
        <v>1570518922474</v>
      </c>
      <c r="I329">
        <v>534.75</v>
      </c>
      <c r="J329" s="5">
        <f t="shared" si="5"/>
        <v>43746.594010115739</v>
      </c>
      <c r="K329" s="6">
        <v>43746.594010115739</v>
      </c>
      <c r="L329" s="7">
        <v>43746.594004629631</v>
      </c>
    </row>
    <row r="330" spans="1:12" x14ac:dyDescent="0.25">
      <c r="A330" t="e">
        <f>-LqeDGM4Ca253rx937xs</f>
        <v>#NAME?</v>
      </c>
      <c r="B330">
        <v>400</v>
      </c>
      <c r="C330">
        <v>20.584240000000001</v>
      </c>
      <c r="D330">
        <v>40</v>
      </c>
      <c r="E330">
        <v>0</v>
      </c>
      <c r="F330">
        <v>0</v>
      </c>
      <c r="G330">
        <v>1</v>
      </c>
      <c r="H330">
        <v>1570518929684</v>
      </c>
      <c r="I330">
        <v>528.9375</v>
      </c>
      <c r="J330" s="4">
        <f t="shared" si="5"/>
        <v>43746.594093564818</v>
      </c>
      <c r="K330" s="6">
        <v>43746.594093564818</v>
      </c>
      <c r="L330" s="7">
        <v>43746.594097222223</v>
      </c>
    </row>
    <row r="331" spans="1:12" x14ac:dyDescent="0.25">
      <c r="A331" t="e">
        <f>-LqeDHvMaXPuGc0bmGAc</f>
        <v>#NAME?</v>
      </c>
      <c r="B331">
        <v>403.125</v>
      </c>
      <c r="C331">
        <v>20.584240000000001</v>
      </c>
      <c r="D331">
        <v>40</v>
      </c>
      <c r="E331">
        <v>0</v>
      </c>
      <c r="F331">
        <v>0</v>
      </c>
      <c r="G331">
        <v>1</v>
      </c>
      <c r="H331">
        <v>1570518935873</v>
      </c>
      <c r="I331">
        <v>529.125</v>
      </c>
      <c r="J331" s="5">
        <f t="shared" si="5"/>
        <v>43746.594165196751</v>
      </c>
      <c r="K331" s="6">
        <v>43746.594165196751</v>
      </c>
      <c r="L331" s="7">
        <v>43746.594166666669</v>
      </c>
    </row>
    <row r="332" spans="1:12" x14ac:dyDescent="0.25">
      <c r="A332" t="e">
        <f>-LqeDJd5_qNvdXKI3y7M</f>
        <v>#NAME?</v>
      </c>
      <c r="B332">
        <v>418.75</v>
      </c>
      <c r="C332">
        <v>20.584240000000001</v>
      </c>
      <c r="D332">
        <v>39</v>
      </c>
      <c r="E332">
        <v>0</v>
      </c>
      <c r="F332">
        <v>0</v>
      </c>
      <c r="G332">
        <v>1</v>
      </c>
      <c r="H332">
        <v>1570518943105</v>
      </c>
      <c r="I332">
        <v>534.5625</v>
      </c>
      <c r="J332" s="4">
        <f t="shared" si="5"/>
        <v>43746.594248900459</v>
      </c>
      <c r="K332" s="6">
        <v>43746.594248900459</v>
      </c>
      <c r="L332" s="7">
        <v>43746.594247685185</v>
      </c>
    </row>
    <row r="333" spans="1:12" x14ac:dyDescent="0.25">
      <c r="A333" t="e">
        <f>-LqeDLRCkkJ-oQcFW_gI</f>
        <v>#NAME?</v>
      </c>
      <c r="B333">
        <v>400</v>
      </c>
      <c r="C333">
        <v>20.584240000000001</v>
      </c>
      <c r="D333">
        <v>39</v>
      </c>
      <c r="E333">
        <v>0</v>
      </c>
      <c r="F333">
        <v>0</v>
      </c>
      <c r="G333">
        <v>1</v>
      </c>
      <c r="H333">
        <v>1570518950325</v>
      </c>
      <c r="I333">
        <v>528.9375</v>
      </c>
      <c r="J333" s="5">
        <f t="shared" si="5"/>
        <v>43746.594332465276</v>
      </c>
      <c r="K333" s="6">
        <v>43746.594332465276</v>
      </c>
      <c r="L333" s="7">
        <v>43746.594328703701</v>
      </c>
    </row>
    <row r="334" spans="1:12" x14ac:dyDescent="0.25">
      <c r="A334" t="e">
        <f>-LqeDN9AYIP_Ewm0zv1J</f>
        <v>#NAME?</v>
      </c>
      <c r="B334">
        <v>403.125</v>
      </c>
      <c r="C334">
        <v>20.584240000000001</v>
      </c>
      <c r="D334">
        <v>40</v>
      </c>
      <c r="E334">
        <v>0</v>
      </c>
      <c r="F334">
        <v>0</v>
      </c>
      <c r="G334">
        <v>1</v>
      </c>
      <c r="H334">
        <v>1570518957518</v>
      </c>
      <c r="I334">
        <v>529.125</v>
      </c>
      <c r="J334" s="4">
        <f t="shared" si="5"/>
        <v>43746.594415717591</v>
      </c>
      <c r="K334" s="6">
        <v>43746.594415717591</v>
      </c>
      <c r="L334" s="7">
        <v>43746.594421296293</v>
      </c>
    </row>
    <row r="335" spans="1:12" x14ac:dyDescent="0.25">
      <c r="A335" t="e">
        <f>-LqeDOgnxQXjYOwmZWF5</f>
        <v>#NAME?</v>
      </c>
      <c r="B335">
        <v>403.125</v>
      </c>
      <c r="C335">
        <v>20.584240000000001</v>
      </c>
      <c r="D335">
        <v>40</v>
      </c>
      <c r="E335">
        <v>0</v>
      </c>
      <c r="F335">
        <v>0</v>
      </c>
      <c r="G335">
        <v>1</v>
      </c>
      <c r="H335">
        <v>1570518963703</v>
      </c>
      <c r="I335">
        <v>529.875</v>
      </c>
      <c r="J335" s="5">
        <f t="shared" si="5"/>
        <v>43746.594487303235</v>
      </c>
      <c r="K335" s="6">
        <v>43746.594487303235</v>
      </c>
      <c r="L335" s="7">
        <v>43746.594490740739</v>
      </c>
    </row>
    <row r="336" spans="1:12" x14ac:dyDescent="0.25">
      <c r="A336" t="e">
        <f>-LqeDQPWSKy6Hdv-FgGN</f>
        <v>#NAME?</v>
      </c>
      <c r="B336">
        <v>403.125</v>
      </c>
      <c r="C336">
        <v>20.584240000000001</v>
      </c>
      <c r="D336">
        <v>40</v>
      </c>
      <c r="E336">
        <v>0</v>
      </c>
      <c r="F336">
        <v>0</v>
      </c>
      <c r="G336">
        <v>1</v>
      </c>
      <c r="H336">
        <v>1570518970931</v>
      </c>
      <c r="I336">
        <v>529.875</v>
      </c>
      <c r="J336" s="4">
        <f t="shared" si="5"/>
        <v>43746.594570960646</v>
      </c>
      <c r="K336" s="6">
        <v>43746.594570960646</v>
      </c>
      <c r="L336" s="7">
        <v>43746.594571759262</v>
      </c>
    </row>
    <row r="337" spans="1:12" x14ac:dyDescent="0.25">
      <c r="A337" t="e">
        <f>-LqeDSCnlf_ISgC8ARz6</f>
        <v>#NAME?</v>
      </c>
      <c r="B337">
        <v>428.125</v>
      </c>
      <c r="C337">
        <v>20.584240000000001</v>
      </c>
      <c r="D337">
        <v>40</v>
      </c>
      <c r="E337">
        <v>0</v>
      </c>
      <c r="F337">
        <v>0</v>
      </c>
      <c r="G337">
        <v>1</v>
      </c>
      <c r="H337">
        <v>1570518978152</v>
      </c>
      <c r="I337">
        <v>537.375</v>
      </c>
      <c r="J337" s="5">
        <f t="shared" si="5"/>
        <v>43746.594654537032</v>
      </c>
      <c r="K337" s="6">
        <v>43746.594654537032</v>
      </c>
      <c r="L337" s="7">
        <v>43746.594652777778</v>
      </c>
    </row>
    <row r="338" spans="1:12" x14ac:dyDescent="0.25">
      <c r="A338" t="e">
        <f>-LqeDTvxgdB_-hUmtSFK</f>
        <v>#NAME?</v>
      </c>
      <c r="B338">
        <v>403.125</v>
      </c>
      <c r="C338">
        <v>20.584240000000001</v>
      </c>
      <c r="D338">
        <v>40</v>
      </c>
      <c r="E338">
        <v>0</v>
      </c>
      <c r="F338">
        <v>0</v>
      </c>
      <c r="G338">
        <v>1</v>
      </c>
      <c r="H338">
        <v>1570518985354</v>
      </c>
      <c r="I338">
        <v>529.875</v>
      </c>
      <c r="J338" s="4">
        <f t="shared" si="5"/>
        <v>43746.594737893516</v>
      </c>
      <c r="K338" s="6">
        <v>43746.594737893516</v>
      </c>
      <c r="L338" s="7">
        <v>43746.594733796293</v>
      </c>
    </row>
    <row r="339" spans="1:12" x14ac:dyDescent="0.25">
      <c r="A339" t="e">
        <f>-LqeDVkBCvVxD6kiYUlb</f>
        <v>#NAME?</v>
      </c>
      <c r="B339">
        <v>406.25</v>
      </c>
      <c r="C339">
        <v>20.584240000000001</v>
      </c>
      <c r="D339">
        <v>40</v>
      </c>
      <c r="E339">
        <v>0</v>
      </c>
      <c r="F339">
        <v>0</v>
      </c>
      <c r="G339">
        <v>1</v>
      </c>
      <c r="H339">
        <v>1570518992593</v>
      </c>
      <c r="I339">
        <v>530.625</v>
      </c>
      <c r="J339" s="5">
        <f t="shared" si="5"/>
        <v>43746.594821678234</v>
      </c>
      <c r="K339" s="6">
        <v>43746.594821678234</v>
      </c>
      <c r="L339" s="7">
        <v>43746.594826388886</v>
      </c>
    </row>
    <row r="340" spans="1:12" x14ac:dyDescent="0.25">
      <c r="A340" t="e">
        <f>-LqeDXT4NM1E65II5dfm</f>
        <v>#NAME?</v>
      </c>
      <c r="B340">
        <v>406.25</v>
      </c>
      <c r="C340">
        <v>20.531590000000001</v>
      </c>
      <c r="D340">
        <v>40</v>
      </c>
      <c r="E340">
        <v>0</v>
      </c>
      <c r="F340">
        <v>0</v>
      </c>
      <c r="G340">
        <v>1</v>
      </c>
      <c r="H340">
        <v>1570518999754</v>
      </c>
      <c r="I340">
        <v>530.8125</v>
      </c>
      <c r="J340" s="4">
        <f t="shared" si="5"/>
        <v>43746.594904560181</v>
      </c>
      <c r="K340" s="6">
        <v>43746.594904560181</v>
      </c>
      <c r="L340" s="7">
        <v>43746.594907407409</v>
      </c>
    </row>
    <row r="341" spans="1:12" x14ac:dyDescent="0.25">
      <c r="A341" t="e">
        <f>-LqeDZ140Mvi8zUbxkpD</f>
        <v>#NAME?</v>
      </c>
      <c r="B341">
        <v>406.25</v>
      </c>
      <c r="C341">
        <v>20.584240000000001</v>
      </c>
      <c r="D341">
        <v>40</v>
      </c>
      <c r="E341">
        <v>0</v>
      </c>
      <c r="F341">
        <v>0</v>
      </c>
      <c r="G341">
        <v>1</v>
      </c>
      <c r="H341">
        <v>1570519005955</v>
      </c>
      <c r="I341">
        <v>530.625</v>
      </c>
      <c r="J341" s="5">
        <f t="shared" si="5"/>
        <v>43746.594976331013</v>
      </c>
      <c r="K341" s="6">
        <v>43746.594976331013</v>
      </c>
      <c r="L341" s="7">
        <v>43746.594976851855</v>
      </c>
    </row>
    <row r="342" spans="1:12" x14ac:dyDescent="0.25">
      <c r="A342" t="e">
        <f>-LqeD_k2ltj2VHj-#REF!</f>
        <v>#NAME?</v>
      </c>
      <c r="B342">
        <v>434.375</v>
      </c>
      <c r="C342">
        <v>20.584240000000001</v>
      </c>
      <c r="D342">
        <v>43</v>
      </c>
      <c r="E342">
        <v>0</v>
      </c>
      <c r="F342">
        <v>0</v>
      </c>
      <c r="G342">
        <v>1</v>
      </c>
      <c r="H342">
        <v>1570519013194</v>
      </c>
      <c r="I342">
        <v>539.4375</v>
      </c>
      <c r="J342" s="4">
        <f t="shared" si="5"/>
        <v>43746.595060115738</v>
      </c>
      <c r="K342" s="6">
        <v>43746.595060115738</v>
      </c>
      <c r="L342" s="7">
        <v>43746.595057870371</v>
      </c>
    </row>
    <row r="343" spans="1:12" x14ac:dyDescent="0.25">
      <c r="A343" t="e">
        <f>-LqeDbE3lUr-QBX7f_zS</f>
        <v>#NAME?</v>
      </c>
      <c r="B343">
        <v>406.25</v>
      </c>
      <c r="C343">
        <v>20.584240000000001</v>
      </c>
      <c r="D343">
        <v>41</v>
      </c>
      <c r="E343">
        <v>0</v>
      </c>
      <c r="F343">
        <v>0</v>
      </c>
      <c r="G343">
        <v>1</v>
      </c>
      <c r="H343">
        <v>1570519019365</v>
      </c>
      <c r="I343">
        <v>530.8125</v>
      </c>
      <c r="J343" s="5">
        <f t="shared" si="5"/>
        <v>43746.595131539354</v>
      </c>
      <c r="K343" s="6">
        <v>43746.595131539354</v>
      </c>
      <c r="L343" s="7">
        <v>43746.595127314817</v>
      </c>
    </row>
    <row r="344" spans="1:12" x14ac:dyDescent="0.25">
      <c r="A344" t="e">
        <f>-LqeDcnE3ADQLYg48QNn</f>
        <v>#NAME?</v>
      </c>
      <c r="B344">
        <v>406.25</v>
      </c>
      <c r="C344">
        <v>20.584240000000001</v>
      </c>
      <c r="D344">
        <v>41</v>
      </c>
      <c r="E344">
        <v>0</v>
      </c>
      <c r="F344">
        <v>0</v>
      </c>
      <c r="G344">
        <v>1</v>
      </c>
      <c r="H344">
        <v>1570519025515</v>
      </c>
      <c r="I344">
        <v>530.625</v>
      </c>
      <c r="J344" s="4">
        <f t="shared" si="5"/>
        <v>43746.595202719902</v>
      </c>
      <c r="K344" s="6">
        <v>43746.595202719902</v>
      </c>
      <c r="L344" s="7">
        <v>43746.595208333332</v>
      </c>
    </row>
    <row r="345" spans="1:12" x14ac:dyDescent="0.25">
      <c r="A345" t="e">
        <f>-LqeDeHVCXcqJr0M5xjl</f>
        <v>#NAME?</v>
      </c>
      <c r="B345">
        <v>403.125</v>
      </c>
      <c r="C345">
        <v>20.584240000000001</v>
      </c>
      <c r="D345">
        <v>41</v>
      </c>
      <c r="E345">
        <v>0</v>
      </c>
      <c r="F345">
        <v>0</v>
      </c>
      <c r="G345">
        <v>1</v>
      </c>
      <c r="H345">
        <v>1570519031724</v>
      </c>
      <c r="I345">
        <v>529.875</v>
      </c>
      <c r="J345" s="5">
        <f t="shared" si="5"/>
        <v>43746.595274583327</v>
      </c>
      <c r="K345" s="6">
        <v>43746.595274583327</v>
      </c>
      <c r="L345" s="7">
        <v>43746.595277777778</v>
      </c>
    </row>
    <row r="346" spans="1:12" x14ac:dyDescent="0.25">
      <c r="A346" t="e">
        <f>-LqeDg3uJWxFwBb7NLrf</f>
        <v>#NAME?</v>
      </c>
      <c r="B346">
        <v>421.875</v>
      </c>
      <c r="C346">
        <v>20.584240000000001</v>
      </c>
      <c r="D346">
        <v>41</v>
      </c>
      <c r="E346">
        <v>0</v>
      </c>
      <c r="F346">
        <v>0</v>
      </c>
      <c r="G346">
        <v>1</v>
      </c>
      <c r="H346">
        <v>1570519038946</v>
      </c>
      <c r="I346">
        <v>535.5</v>
      </c>
      <c r="J346" s="4">
        <f t="shared" si="5"/>
        <v>43746.595358171289</v>
      </c>
      <c r="K346" s="6">
        <v>43746.595358171289</v>
      </c>
      <c r="L346" s="7">
        <v>43746.595358796294</v>
      </c>
    </row>
    <row r="347" spans="1:12" x14ac:dyDescent="0.25">
      <c r="A347" t="s">
        <v>1382</v>
      </c>
      <c r="B347">
        <v>403.125</v>
      </c>
      <c r="C347">
        <v>20.584240000000001</v>
      </c>
      <c r="D347">
        <v>42</v>
      </c>
      <c r="E347">
        <v>0</v>
      </c>
      <c r="F347">
        <v>0</v>
      </c>
      <c r="G347">
        <v>1</v>
      </c>
      <c r="H347">
        <v>1570519046155</v>
      </c>
      <c r="I347">
        <v>529.875</v>
      </c>
      <c r="J347" s="5">
        <f t="shared" si="5"/>
        <v>43746.595441608799</v>
      </c>
      <c r="K347" s="6">
        <v>43746.595441608799</v>
      </c>
      <c r="L347" s="7">
        <v>43746.595439814817</v>
      </c>
    </row>
    <row r="348" spans="1:12" x14ac:dyDescent="0.25">
      <c r="A348" t="e">
        <f>-LqeDja4dQh7Tt2zss24</f>
        <v>#NAME?</v>
      </c>
      <c r="B348">
        <v>403.125</v>
      </c>
      <c r="C348">
        <v>20.584240000000001</v>
      </c>
      <c r="D348">
        <v>42</v>
      </c>
      <c r="E348">
        <v>0</v>
      </c>
      <c r="F348">
        <v>0</v>
      </c>
      <c r="G348">
        <v>1</v>
      </c>
      <c r="H348">
        <v>1570519053386</v>
      </c>
      <c r="I348">
        <v>529.875</v>
      </c>
      <c r="J348" s="4">
        <f t="shared" si="5"/>
        <v>43746.595525300923</v>
      </c>
      <c r="K348" s="6">
        <v>43746.595525300923</v>
      </c>
      <c r="L348" s="7">
        <v>43746.595520833333</v>
      </c>
    </row>
    <row r="349" spans="1:12" x14ac:dyDescent="0.25">
      <c r="A349" t="e">
        <f>-LqeDlJ2M3eluPog9MzT</f>
        <v>#NAME?</v>
      </c>
      <c r="B349">
        <v>403.125</v>
      </c>
      <c r="C349">
        <v>20.584240000000001</v>
      </c>
      <c r="D349">
        <v>43</v>
      </c>
      <c r="E349">
        <v>0</v>
      </c>
      <c r="F349">
        <v>0</v>
      </c>
      <c r="G349">
        <v>1</v>
      </c>
      <c r="H349">
        <v>1570519060582</v>
      </c>
      <c r="I349">
        <v>529.875</v>
      </c>
      <c r="J349" s="5">
        <f t="shared" si="5"/>
        <v>43746.595608587959</v>
      </c>
      <c r="K349" s="6">
        <v>43746.595608587959</v>
      </c>
      <c r="L349" s="7">
        <v>43746.595613425925</v>
      </c>
    </row>
    <row r="350" spans="1:12" x14ac:dyDescent="0.25">
      <c r="A350" t="e">
        <f>-LqeDmqdLWx0hKb0CePi</f>
        <v>#NAME?</v>
      </c>
      <c r="B350">
        <v>403.125</v>
      </c>
      <c r="C350">
        <v>20.531590000000001</v>
      </c>
      <c r="D350">
        <v>43</v>
      </c>
      <c r="E350">
        <v>0</v>
      </c>
      <c r="F350">
        <v>0</v>
      </c>
      <c r="G350">
        <v>1</v>
      </c>
      <c r="H350">
        <v>1570519066745</v>
      </c>
      <c r="I350">
        <v>529.875</v>
      </c>
      <c r="J350" s="4">
        <f t="shared" si="5"/>
        <v>43746.595679918981</v>
      </c>
      <c r="K350" s="6">
        <v>43746.595679918981</v>
      </c>
      <c r="L350" s="7">
        <v>43746.595682870371</v>
      </c>
    </row>
    <row r="351" spans="1:12" x14ac:dyDescent="0.25">
      <c r="A351" t="e">
        <f>-LqeDoa3B-QilcosZskm</f>
        <v>#NAME?</v>
      </c>
      <c r="B351">
        <v>403.125</v>
      </c>
      <c r="C351">
        <v>20.584240000000001</v>
      </c>
      <c r="D351">
        <v>43</v>
      </c>
      <c r="E351">
        <v>0</v>
      </c>
      <c r="F351">
        <v>0</v>
      </c>
      <c r="G351">
        <v>1</v>
      </c>
      <c r="H351">
        <v>1570519073997</v>
      </c>
      <c r="I351">
        <v>529.875</v>
      </c>
      <c r="J351" s="5">
        <f t="shared" si="5"/>
        <v>43746.595763854166</v>
      </c>
      <c r="K351" s="6">
        <v>43746.595763854166</v>
      </c>
      <c r="L351" s="7">
        <v>43746.595763888887</v>
      </c>
    </row>
    <row r="352" spans="1:12" x14ac:dyDescent="0.25">
      <c r="A352" t="e">
        <f>-LqeDqMeg7GCBXRERQKG</f>
        <v>#NAME?</v>
      </c>
      <c r="B352">
        <v>403.125</v>
      </c>
      <c r="C352">
        <v>20.584240000000001</v>
      </c>
      <c r="D352">
        <v>43</v>
      </c>
      <c r="E352">
        <v>0</v>
      </c>
      <c r="F352">
        <v>0</v>
      </c>
      <c r="G352">
        <v>1</v>
      </c>
      <c r="H352">
        <v>1570519081194</v>
      </c>
      <c r="I352">
        <v>529.875</v>
      </c>
      <c r="J352" s="4">
        <f t="shared" si="5"/>
        <v>43746.595847152777</v>
      </c>
      <c r="K352" s="6">
        <v>43746.595847152777</v>
      </c>
      <c r="L352" s="7">
        <v>43746.59584490741</v>
      </c>
    </row>
    <row r="353" spans="1:12" x14ac:dyDescent="0.25">
      <c r="A353" t="e">
        <f>-LqeDs64_b82ZcDcyiT2</f>
        <v>#NAME?</v>
      </c>
      <c r="B353">
        <v>406.25</v>
      </c>
      <c r="C353">
        <v>20.584240000000001</v>
      </c>
      <c r="D353">
        <v>43</v>
      </c>
      <c r="E353">
        <v>0</v>
      </c>
      <c r="F353">
        <v>0</v>
      </c>
      <c r="G353">
        <v>1</v>
      </c>
      <c r="H353">
        <v>1570519088395</v>
      </c>
      <c r="I353">
        <v>530.625</v>
      </c>
      <c r="J353" s="5">
        <f t="shared" si="5"/>
        <v>43746.595930497679</v>
      </c>
      <c r="K353" s="6">
        <v>43746.595930497679</v>
      </c>
      <c r="L353" s="7">
        <v>43746.595925925925</v>
      </c>
    </row>
    <row r="354" spans="1:12" x14ac:dyDescent="0.25">
      <c r="A354" t="e">
        <f>-LqeDtfCyMTtyBL2Efhw</f>
        <v>#NAME?</v>
      </c>
      <c r="B354">
        <v>406.25</v>
      </c>
      <c r="C354">
        <v>20.531590000000001</v>
      </c>
      <c r="D354">
        <v>43</v>
      </c>
      <c r="E354">
        <v>0</v>
      </c>
      <c r="F354">
        <v>0</v>
      </c>
      <c r="G354">
        <v>1</v>
      </c>
      <c r="H354">
        <v>1570519094585</v>
      </c>
      <c r="I354">
        <v>530.625</v>
      </c>
      <c r="J354" s="4">
        <f t="shared" si="5"/>
        <v>43746.596002141203</v>
      </c>
      <c r="K354" s="6">
        <v>43746.596002141203</v>
      </c>
      <c r="L354" s="7">
        <v>43746.596006944441</v>
      </c>
    </row>
    <row r="355" spans="1:12" x14ac:dyDescent="0.25">
      <c r="A355" t="e">
        <f>-LqeDvO3-DTOX9J1Bbe3</f>
        <v>#NAME?</v>
      </c>
      <c r="B355">
        <v>406.25</v>
      </c>
      <c r="C355">
        <v>20.584240000000001</v>
      </c>
      <c r="D355">
        <v>42</v>
      </c>
      <c r="E355">
        <v>0</v>
      </c>
      <c r="F355">
        <v>0</v>
      </c>
      <c r="G355">
        <v>1</v>
      </c>
      <c r="H355">
        <v>1570519101805</v>
      </c>
      <c r="I355">
        <v>530.625</v>
      </c>
      <c r="J355" s="5">
        <f t="shared" si="5"/>
        <v>43746.59608570602</v>
      </c>
      <c r="K355" s="6">
        <v>43746.59608570602</v>
      </c>
      <c r="L355" s="7">
        <v>43746.596087962964</v>
      </c>
    </row>
    <row r="356" spans="1:12" x14ac:dyDescent="0.25">
      <c r="A356" t="e">
        <f>-LqeDxB2e27IAc1BOKZC</f>
        <v>#NAME?</v>
      </c>
      <c r="B356">
        <v>425</v>
      </c>
      <c r="C356">
        <v>20.584240000000001</v>
      </c>
      <c r="D356">
        <v>42</v>
      </c>
      <c r="E356">
        <v>0</v>
      </c>
      <c r="F356">
        <v>0</v>
      </c>
      <c r="G356">
        <v>1</v>
      </c>
      <c r="H356">
        <v>1570519109025</v>
      </c>
      <c r="I356">
        <v>536.625</v>
      </c>
      <c r="J356" s="4">
        <f t="shared" si="5"/>
        <v>43746.59616927083</v>
      </c>
      <c r="K356" s="6">
        <v>43746.59616927083</v>
      </c>
      <c r="L356" s="7">
        <v>43746.596168981479</v>
      </c>
    </row>
    <row r="357" spans="1:12" x14ac:dyDescent="0.25">
      <c r="A357" t="e">
        <f>-LqeDyu27TwLlxjZRmFf</f>
        <v>#NAME?</v>
      </c>
      <c r="B357">
        <v>406.25</v>
      </c>
      <c r="C357">
        <v>20.584240000000001</v>
      </c>
      <c r="D357">
        <v>43</v>
      </c>
      <c r="E357">
        <v>0</v>
      </c>
      <c r="F357">
        <v>0</v>
      </c>
      <c r="G357">
        <v>1</v>
      </c>
      <c r="H357">
        <v>1570519116235</v>
      </c>
      <c r="I357">
        <v>530.625</v>
      </c>
      <c r="J357" s="5">
        <f t="shared" si="5"/>
        <v>43746.596252719908</v>
      </c>
      <c r="K357" s="6">
        <v>43746.596252719908</v>
      </c>
      <c r="L357" s="7">
        <v>43746.596250000002</v>
      </c>
    </row>
    <row r="358" spans="1:12" x14ac:dyDescent="0.25">
      <c r="A358" t="e">
        <f>-LqeE-#REF!-s8zRwSokZE5</f>
        <v>#NAME?</v>
      </c>
      <c r="B358">
        <v>406.25</v>
      </c>
      <c r="C358">
        <v>20.584240000000001</v>
      </c>
      <c r="D358">
        <v>43</v>
      </c>
      <c r="E358">
        <v>0</v>
      </c>
      <c r="F358">
        <v>0</v>
      </c>
      <c r="G358">
        <v>1</v>
      </c>
      <c r="H358">
        <v>1570519123444</v>
      </c>
      <c r="I358">
        <v>530.625</v>
      </c>
      <c r="J358" s="4">
        <f t="shared" si="5"/>
        <v>43746.596336157403</v>
      </c>
      <c r="K358" s="6">
        <v>43746.596336157403</v>
      </c>
      <c r="L358" s="7">
        <v>43746.596331018518</v>
      </c>
    </row>
    <row r="359" spans="1:12" x14ac:dyDescent="0.25">
      <c r="A359" t="e">
        <f>-LqeE1Q4aTNraDKdfZXJ</f>
        <v>#NAME?</v>
      </c>
      <c r="B359">
        <v>403.125</v>
      </c>
      <c r="C359">
        <v>20.531590000000001</v>
      </c>
      <c r="D359">
        <v>44</v>
      </c>
      <c r="E359">
        <v>0</v>
      </c>
      <c r="F359">
        <v>0</v>
      </c>
      <c r="G359">
        <v>1</v>
      </c>
      <c r="H359">
        <v>1570519130636</v>
      </c>
      <c r="I359">
        <v>529.875</v>
      </c>
      <c r="J359" s="5">
        <f t="shared" si="5"/>
        <v>43746.596419398142</v>
      </c>
      <c r="K359" s="6">
        <v>43746.596419398142</v>
      </c>
      <c r="L359" s="7">
        <v>43746.59642361111</v>
      </c>
    </row>
    <row r="360" spans="1:12" x14ac:dyDescent="0.25">
      <c r="A360" t="e">
        <f>-LqeE3XWEb7FhHkyqDSw</f>
        <v>#NAME?</v>
      </c>
      <c r="B360">
        <v>403.125</v>
      </c>
      <c r="C360">
        <v>20.584240000000001</v>
      </c>
      <c r="D360">
        <v>44</v>
      </c>
      <c r="E360">
        <v>0</v>
      </c>
      <c r="F360">
        <v>0</v>
      </c>
      <c r="G360">
        <v>1</v>
      </c>
      <c r="H360">
        <v>1570519136824</v>
      </c>
      <c r="I360">
        <v>529.875</v>
      </c>
      <c r="J360" s="4">
        <f t="shared" si="5"/>
        <v>43746.596491018521</v>
      </c>
      <c r="K360" s="6">
        <v>43746.596491018521</v>
      </c>
      <c r="L360" s="7">
        <v>43746.596493055556</v>
      </c>
    </row>
    <row r="361" spans="1:12" x14ac:dyDescent="0.25">
      <c r="A361" t="e">
        <f>-LqeE5FBCEfpSVuUUsia</f>
        <v>#NAME?</v>
      </c>
      <c r="B361">
        <v>403.125</v>
      </c>
      <c r="C361">
        <v>20.584240000000001</v>
      </c>
      <c r="D361">
        <v>45</v>
      </c>
      <c r="E361">
        <v>0</v>
      </c>
      <c r="F361">
        <v>0</v>
      </c>
      <c r="G361">
        <v>1</v>
      </c>
      <c r="H361">
        <v>1570519146114</v>
      </c>
      <c r="I361">
        <v>529.875</v>
      </c>
      <c r="J361" s="5">
        <f t="shared" si="5"/>
        <v>43746.596598541662</v>
      </c>
      <c r="K361" s="6">
        <v>43746.596598541662</v>
      </c>
      <c r="L361" s="7">
        <v>43746.596597222226</v>
      </c>
    </row>
    <row r="362" spans="1:12" x14ac:dyDescent="0.25">
      <c r="A362" t="e">
        <f>-LqeE6weDlHI1YdhRNGu</f>
        <v>#NAME?</v>
      </c>
      <c r="B362">
        <v>403.125</v>
      </c>
      <c r="C362">
        <v>20.584240000000001</v>
      </c>
      <c r="D362">
        <v>45</v>
      </c>
      <c r="E362">
        <v>0</v>
      </c>
      <c r="F362">
        <v>0</v>
      </c>
      <c r="G362">
        <v>1</v>
      </c>
      <c r="H362">
        <v>1570519153356</v>
      </c>
      <c r="I362">
        <v>529.875</v>
      </c>
      <c r="J362" s="4">
        <f t="shared" si="5"/>
        <v>43746.596682361109</v>
      </c>
      <c r="K362" s="6">
        <v>43746.596682361109</v>
      </c>
      <c r="L362" s="7">
        <v>43746.596678240741</v>
      </c>
    </row>
    <row r="363" spans="1:12" x14ac:dyDescent="0.25">
      <c r="A363" t="e">
        <f>-LqeE8l5JyRgqqmdPn5w</f>
        <v>#NAME?</v>
      </c>
      <c r="B363">
        <v>403.125</v>
      </c>
      <c r="C363">
        <v>20.531590000000001</v>
      </c>
      <c r="D363">
        <v>44</v>
      </c>
      <c r="E363">
        <v>0</v>
      </c>
      <c r="F363">
        <v>0</v>
      </c>
      <c r="G363">
        <v>1</v>
      </c>
      <c r="H363">
        <v>1570519160544</v>
      </c>
      <c r="I363">
        <v>529.875</v>
      </c>
      <c r="J363" s="5">
        <f t="shared" si="5"/>
        <v>43746.596765555551</v>
      </c>
      <c r="K363" s="6">
        <v>43746.596765555551</v>
      </c>
      <c r="L363" s="7">
        <v>43746.596770833334</v>
      </c>
    </row>
    <row r="364" spans="1:12" x14ac:dyDescent="0.25">
      <c r="A364" t="e">
        <f>-LqeEASp6McJFVmpCi2_</f>
        <v>#NAME?</v>
      </c>
      <c r="B364">
        <v>403.125</v>
      </c>
      <c r="C364">
        <v>20.584240000000001</v>
      </c>
      <c r="D364">
        <v>44</v>
      </c>
      <c r="E364">
        <v>0</v>
      </c>
      <c r="F364">
        <v>0</v>
      </c>
      <c r="G364">
        <v>1</v>
      </c>
      <c r="H364">
        <v>1570519167757</v>
      </c>
      <c r="I364">
        <v>529.875</v>
      </c>
      <c r="J364" s="4">
        <f t="shared" si="5"/>
        <v>43746.59684903935</v>
      </c>
      <c r="K364" s="6">
        <v>43746.59684903935</v>
      </c>
      <c r="L364" s="7">
        <v>43746.596851851849</v>
      </c>
    </row>
    <row r="365" spans="1:12" x14ac:dyDescent="0.25">
      <c r="A365" t="e">
        <f>-LqeEC24nlo64FapWzHH</f>
        <v>#NAME?</v>
      </c>
      <c r="B365">
        <v>403.125</v>
      </c>
      <c r="C365">
        <v>20.584240000000001</v>
      </c>
      <c r="D365">
        <v>45</v>
      </c>
      <c r="E365">
        <v>0</v>
      </c>
      <c r="F365">
        <v>0</v>
      </c>
      <c r="G365">
        <v>1</v>
      </c>
      <c r="H365">
        <v>1570519173934</v>
      </c>
      <c r="I365">
        <v>529.875</v>
      </c>
      <c r="J365" s="5">
        <f t="shared" si="5"/>
        <v>43746.5969205324</v>
      </c>
      <c r="K365" s="6">
        <v>43746.5969205324</v>
      </c>
      <c r="L365" s="7">
        <v>43746.596921296295</v>
      </c>
    </row>
    <row r="366" spans="1:12" x14ac:dyDescent="0.25">
      <c r="A366" t="e">
        <f>-LqeEDjqQR7vs_-ZhnDr</f>
        <v>#NAME?</v>
      </c>
      <c r="B366">
        <v>406.25</v>
      </c>
      <c r="C366">
        <v>20.584240000000001</v>
      </c>
      <c r="D366">
        <v>44</v>
      </c>
      <c r="E366">
        <v>0</v>
      </c>
      <c r="F366">
        <v>0</v>
      </c>
      <c r="G366">
        <v>1</v>
      </c>
      <c r="H366">
        <v>1570519181155</v>
      </c>
      <c r="I366">
        <v>530.0625</v>
      </c>
      <c r="J366" s="4">
        <f t="shared" si="5"/>
        <v>43746.597004108793</v>
      </c>
      <c r="K366" s="6">
        <v>43746.597004108793</v>
      </c>
      <c r="L366" s="7">
        <v>43746.597002314818</v>
      </c>
    </row>
    <row r="367" spans="1:12" x14ac:dyDescent="0.25">
      <c r="A367" t="e">
        <f>-LqeEFZ4CnjwiTBG5wx0</f>
        <v>#NAME?</v>
      </c>
      <c r="B367">
        <v>403.125</v>
      </c>
      <c r="C367">
        <v>20.584240000000001</v>
      </c>
      <c r="D367">
        <v>44</v>
      </c>
      <c r="E367">
        <v>0</v>
      </c>
      <c r="F367">
        <v>0</v>
      </c>
      <c r="G367">
        <v>1</v>
      </c>
      <c r="H367">
        <v>1570519188364</v>
      </c>
      <c r="I367">
        <v>529.875</v>
      </c>
      <c r="J367" s="5">
        <f t="shared" si="5"/>
        <v>43746.597087546295</v>
      </c>
      <c r="K367" s="6">
        <v>43746.597087546295</v>
      </c>
      <c r="L367" s="7">
        <v>43746.597083333334</v>
      </c>
    </row>
    <row r="368" spans="1:12" x14ac:dyDescent="0.25">
      <c r="A368" t="e">
        <f>-LqeEHGsnV4UEyfgqf9w</f>
        <v>#NAME?</v>
      </c>
      <c r="B368">
        <v>403.125</v>
      </c>
      <c r="C368">
        <v>20.584240000000001</v>
      </c>
      <c r="D368">
        <v>44</v>
      </c>
      <c r="E368">
        <v>0</v>
      </c>
      <c r="F368">
        <v>0</v>
      </c>
      <c r="G368">
        <v>1</v>
      </c>
      <c r="H368">
        <v>1570519195605</v>
      </c>
      <c r="I368">
        <v>529.875</v>
      </c>
      <c r="J368" s="4">
        <f t="shared" si="5"/>
        <v>43746.597171354166</v>
      </c>
      <c r="K368" s="6">
        <v>43746.597171354166</v>
      </c>
      <c r="L368" s="7">
        <v>43746.597175925926</v>
      </c>
    </row>
    <row r="369" spans="1:12" x14ac:dyDescent="0.25">
      <c r="A369" t="e">
        <f>-LqeEJ44LRiM-ieRDAGY</f>
        <v>#NAME?</v>
      </c>
      <c r="B369">
        <v>403.125</v>
      </c>
      <c r="C369">
        <v>20.584240000000001</v>
      </c>
      <c r="D369">
        <v>44</v>
      </c>
      <c r="E369">
        <v>0</v>
      </c>
      <c r="F369">
        <v>0</v>
      </c>
      <c r="G369">
        <v>1</v>
      </c>
      <c r="H369">
        <v>1570519202797</v>
      </c>
      <c r="I369">
        <v>529.875</v>
      </c>
      <c r="J369" s="5">
        <f t="shared" si="5"/>
        <v>43746.597254594904</v>
      </c>
      <c r="K369" s="6">
        <v>43746.597254594904</v>
      </c>
      <c r="L369" s="7">
        <v>43746.597256944442</v>
      </c>
    </row>
    <row r="370" spans="1:12" x14ac:dyDescent="0.25">
      <c r="A370" t="e">
        <f>-LqeEKn4AsHihaxoUGJC</f>
        <v>#NAME?</v>
      </c>
      <c r="B370">
        <v>403.125</v>
      </c>
      <c r="C370">
        <v>20.531590000000001</v>
      </c>
      <c r="D370">
        <v>43</v>
      </c>
      <c r="E370">
        <v>0</v>
      </c>
      <c r="F370">
        <v>0</v>
      </c>
      <c r="G370">
        <v>1</v>
      </c>
      <c r="H370">
        <v>1570519209994</v>
      </c>
      <c r="I370">
        <v>529.125</v>
      </c>
      <c r="J370" s="4">
        <f t="shared" si="5"/>
        <v>43746.597337893516</v>
      </c>
      <c r="K370" s="6">
        <v>43746.597337893516</v>
      </c>
      <c r="L370" s="7">
        <v>43746.597337962965</v>
      </c>
    </row>
    <row r="371" spans="1:12" x14ac:dyDescent="0.25">
      <c r="A371" t="e">
        <f>-LqeEMa4qmpGRZuDXERw</f>
        <v>#NAME?</v>
      </c>
      <c r="B371">
        <v>403.125</v>
      </c>
      <c r="C371">
        <v>20.531590000000001</v>
      </c>
      <c r="D371">
        <v>44</v>
      </c>
      <c r="E371">
        <v>0</v>
      </c>
      <c r="F371">
        <v>0</v>
      </c>
      <c r="G371">
        <v>1</v>
      </c>
      <c r="H371">
        <v>1570519217215</v>
      </c>
      <c r="I371">
        <v>529.125</v>
      </c>
      <c r="J371" s="5">
        <f t="shared" si="5"/>
        <v>43746.597421469902</v>
      </c>
      <c r="K371" s="6">
        <v>43746.597421469902</v>
      </c>
      <c r="L371" s="7">
        <v>43746.597418981481</v>
      </c>
    </row>
    <row r="372" spans="1:12" x14ac:dyDescent="0.25">
      <c r="A372" t="e">
        <f>-LqeEOHfHLAMBTN8tgXj</f>
        <v>#NAME?</v>
      </c>
      <c r="B372">
        <v>428.125</v>
      </c>
      <c r="C372">
        <v>20.584240000000001</v>
      </c>
      <c r="D372">
        <v>43</v>
      </c>
      <c r="E372">
        <v>0</v>
      </c>
      <c r="F372">
        <v>0</v>
      </c>
      <c r="G372">
        <v>1</v>
      </c>
      <c r="H372">
        <v>1570519224404</v>
      </c>
      <c r="I372">
        <v>537</v>
      </c>
      <c r="J372" s="4">
        <f t="shared" si="5"/>
        <v>43746.597504675919</v>
      </c>
      <c r="K372" s="6">
        <v>43746.597504675919</v>
      </c>
      <c r="L372" s="7">
        <v>43746.597500000003</v>
      </c>
    </row>
    <row r="373" spans="1:12" x14ac:dyDescent="0.25">
      <c r="A373" t="e">
        <f>-LqeEPsWDNG06da7K2xG</f>
        <v>#NAME?</v>
      </c>
      <c r="B373">
        <v>403.125</v>
      </c>
      <c r="C373">
        <v>20.584240000000001</v>
      </c>
      <c r="D373">
        <v>43</v>
      </c>
      <c r="E373">
        <v>0</v>
      </c>
      <c r="F373">
        <v>0</v>
      </c>
      <c r="G373">
        <v>1</v>
      </c>
      <c r="H373">
        <v>1570519230585</v>
      </c>
      <c r="I373">
        <v>529.125</v>
      </c>
      <c r="J373" s="5">
        <f t="shared" si="5"/>
        <v>43746.597576215274</v>
      </c>
      <c r="K373" s="6">
        <v>43746.597576215274</v>
      </c>
      <c r="L373" s="7">
        <v>43746.597581018519</v>
      </c>
    </row>
    <row r="374" spans="1:12" x14ac:dyDescent="0.25">
      <c r="A374" t="e">
        <f>-LqeERZfxjLiRDwLNODY</f>
        <v>#NAME?</v>
      </c>
      <c r="B374">
        <v>400</v>
      </c>
      <c r="C374">
        <v>20.584240000000001</v>
      </c>
      <c r="D374">
        <v>44</v>
      </c>
      <c r="E374">
        <v>0</v>
      </c>
      <c r="F374">
        <v>0</v>
      </c>
      <c r="G374">
        <v>1</v>
      </c>
      <c r="H374">
        <v>1570519237835</v>
      </c>
      <c r="I374">
        <v>528.9375</v>
      </c>
      <c r="J374" s="4">
        <f t="shared" si="5"/>
        <v>43746.597660127314</v>
      </c>
      <c r="K374" s="6">
        <v>43746.597660127314</v>
      </c>
      <c r="L374" s="7">
        <v>43746.597662037035</v>
      </c>
    </row>
    <row r="375" spans="1:12" x14ac:dyDescent="0.25">
      <c r="A375" t="e">
        <f>-LqeETO3sw0Gx8nU2Uru</f>
        <v>#NAME?</v>
      </c>
      <c r="B375">
        <v>400</v>
      </c>
      <c r="C375">
        <v>20.584240000000001</v>
      </c>
      <c r="D375">
        <v>44</v>
      </c>
      <c r="E375">
        <v>0</v>
      </c>
      <c r="F375">
        <v>0</v>
      </c>
      <c r="G375">
        <v>1</v>
      </c>
      <c r="H375">
        <v>1570519245036</v>
      </c>
      <c r="I375">
        <v>528.1875</v>
      </c>
      <c r="J375" s="5">
        <f t="shared" si="5"/>
        <v>43746.597743472223</v>
      </c>
      <c r="K375" s="6">
        <v>43746.597743472223</v>
      </c>
      <c r="L375" s="7">
        <v>43746.597743055558</v>
      </c>
    </row>
    <row r="376" spans="1:12" x14ac:dyDescent="0.25">
      <c r="A376" t="e">
        <f>-LqeEV4fMz0EATcKzqhe</f>
        <v>#NAME?</v>
      </c>
      <c r="B376">
        <v>400</v>
      </c>
      <c r="C376">
        <v>20.584240000000001</v>
      </c>
      <c r="D376">
        <v>42</v>
      </c>
      <c r="E376">
        <v>0</v>
      </c>
      <c r="F376">
        <v>0</v>
      </c>
      <c r="G376">
        <v>1</v>
      </c>
      <c r="H376">
        <v>1570519252235</v>
      </c>
      <c r="I376">
        <v>528.1875</v>
      </c>
      <c r="J376" s="4">
        <f t="shared" si="5"/>
        <v>43746.597826793979</v>
      </c>
      <c r="K376" s="6">
        <v>43746.597826793979</v>
      </c>
      <c r="L376" s="7">
        <v>43746.597824074073</v>
      </c>
    </row>
    <row r="377" spans="1:12" x14ac:dyDescent="0.25">
      <c r="A377" t="e">
        <f>-LqeEWf4NRLT8set443x</f>
        <v>#NAME?</v>
      </c>
      <c r="B377">
        <v>400</v>
      </c>
      <c r="C377">
        <v>20.584240000000001</v>
      </c>
      <c r="D377">
        <v>42</v>
      </c>
      <c r="E377">
        <v>0</v>
      </c>
      <c r="F377">
        <v>0</v>
      </c>
      <c r="G377">
        <v>1</v>
      </c>
      <c r="H377">
        <v>1570519258427</v>
      </c>
      <c r="I377">
        <v>528.1875</v>
      </c>
      <c r="J377" s="5">
        <f t="shared" si="5"/>
        <v>43746.597898460641</v>
      </c>
      <c r="K377" s="6">
        <v>43746.597898460641</v>
      </c>
      <c r="L377" s="7">
        <v>43746.597893518519</v>
      </c>
    </row>
    <row r="378" spans="1:12" x14ac:dyDescent="0.25">
      <c r="A378" t="e">
        <f>-LqeEYMomImov37CxnNy</f>
        <v>#NAME?</v>
      </c>
      <c r="B378">
        <v>400</v>
      </c>
      <c r="C378">
        <v>20.584240000000001</v>
      </c>
      <c r="D378">
        <v>41</v>
      </c>
      <c r="E378">
        <v>0</v>
      </c>
      <c r="F378">
        <v>0</v>
      </c>
      <c r="G378">
        <v>1</v>
      </c>
      <c r="H378">
        <v>1570519265645</v>
      </c>
      <c r="I378">
        <v>528.1875</v>
      </c>
      <c r="J378" s="4">
        <f t="shared" si="5"/>
        <v>43746.597982002313</v>
      </c>
      <c r="K378" s="6">
        <v>43746.597982002313</v>
      </c>
      <c r="L378" s="7">
        <v>43746.597986111112</v>
      </c>
    </row>
    <row r="379" spans="1:12" x14ac:dyDescent="0.25">
      <c r="A379" t="e">
        <f>-LqeE_9yzGqlWnWs5AP_</f>
        <v>#NAME?</v>
      </c>
      <c r="B379">
        <v>400</v>
      </c>
      <c r="C379">
        <v>20.584240000000001</v>
      </c>
      <c r="D379">
        <v>40</v>
      </c>
      <c r="E379">
        <v>0</v>
      </c>
      <c r="F379">
        <v>0</v>
      </c>
      <c r="G379">
        <v>1</v>
      </c>
      <c r="H379">
        <v>1570519272854</v>
      </c>
      <c r="I379">
        <v>528.375</v>
      </c>
      <c r="J379" s="5">
        <f t="shared" si="5"/>
        <v>43746.598065439808</v>
      </c>
      <c r="K379" s="6">
        <v>43746.598065439808</v>
      </c>
      <c r="L379" s="7">
        <v>43746.598067129627</v>
      </c>
    </row>
    <row r="380" spans="1:12" x14ac:dyDescent="0.25">
      <c r="A380" t="e">
        <f>-LqeEasehWV1LZsDj-pD</f>
        <v>#NAME?</v>
      </c>
      <c r="B380">
        <v>418.75</v>
      </c>
      <c r="C380">
        <v>20.584240000000001</v>
      </c>
      <c r="D380">
        <v>41</v>
      </c>
      <c r="E380">
        <v>0</v>
      </c>
      <c r="F380">
        <v>0</v>
      </c>
      <c r="G380">
        <v>1</v>
      </c>
      <c r="H380">
        <v>1570519280075</v>
      </c>
      <c r="I380">
        <v>534.5625</v>
      </c>
      <c r="J380" s="4">
        <f t="shared" si="5"/>
        <v>43746.598149016201</v>
      </c>
      <c r="K380" s="6">
        <v>43746.598149016201</v>
      </c>
      <c r="L380" s="7">
        <v>43746.59814814815</v>
      </c>
    </row>
    <row r="381" spans="1:12" x14ac:dyDescent="0.25">
      <c r="A381" t="e">
        <f>-LqeEch3LizMqRs_H4Ke</f>
        <v>#NAME?</v>
      </c>
      <c r="B381">
        <v>403.125</v>
      </c>
      <c r="C381">
        <v>20.584240000000001</v>
      </c>
      <c r="D381">
        <v>40</v>
      </c>
      <c r="E381">
        <v>0</v>
      </c>
      <c r="F381">
        <v>0</v>
      </c>
      <c r="G381">
        <v>1</v>
      </c>
      <c r="H381">
        <v>1570519287286</v>
      </c>
      <c r="I381">
        <v>529.125</v>
      </c>
      <c r="J381" s="5">
        <f t="shared" si="5"/>
        <v>43746.598232476848</v>
      </c>
      <c r="K381" s="6">
        <v>43746.598232476848</v>
      </c>
      <c r="L381" s="7">
        <v>43746.598229166666</v>
      </c>
    </row>
    <row r="382" spans="1:12" x14ac:dyDescent="0.25">
      <c r="A382" t="e">
        <f>-LqeEePuEgTvCrR7-JbJ</f>
        <v>#NAME?</v>
      </c>
      <c r="B382">
        <v>403.125</v>
      </c>
      <c r="C382">
        <v>20.584240000000001</v>
      </c>
      <c r="D382">
        <v>41</v>
      </c>
      <c r="E382">
        <v>0</v>
      </c>
      <c r="F382">
        <v>0</v>
      </c>
      <c r="G382">
        <v>1</v>
      </c>
      <c r="H382">
        <v>1570519294476</v>
      </c>
      <c r="I382">
        <v>529.125</v>
      </c>
      <c r="J382" s="4">
        <f t="shared" si="5"/>
        <v>43746.598315694442</v>
      </c>
      <c r="K382" s="6">
        <v>43746.598315694442</v>
      </c>
      <c r="L382" s="7">
        <v>43746.598310185182</v>
      </c>
    </row>
    <row r="383" spans="1:12" x14ac:dyDescent="0.25">
      <c r="A383" t="e">
        <f>-LqeEfzDygoVPj6jhDLn</f>
        <v>#NAME?</v>
      </c>
      <c r="B383">
        <v>403.125</v>
      </c>
      <c r="C383">
        <v>20.584240000000001</v>
      </c>
      <c r="D383">
        <v>42</v>
      </c>
      <c r="E383">
        <v>0</v>
      </c>
      <c r="F383">
        <v>0</v>
      </c>
      <c r="G383">
        <v>1</v>
      </c>
      <c r="H383">
        <v>1570519300684</v>
      </c>
      <c r="I383">
        <v>529.125</v>
      </c>
      <c r="J383" s="5">
        <f t="shared" si="5"/>
        <v>43746.598387546292</v>
      </c>
      <c r="K383" s="6">
        <v>43746.598387546292</v>
      </c>
      <c r="L383" s="7">
        <v>43746.598391203705</v>
      </c>
    </row>
    <row r="384" spans="1:12" x14ac:dyDescent="0.25">
      <c r="A384" t="e">
        <f>-LqeEhfq2P2HOpaQ83ss</f>
        <v>#NAME?</v>
      </c>
      <c r="B384">
        <v>403.125</v>
      </c>
      <c r="C384">
        <v>20.584240000000001</v>
      </c>
      <c r="D384">
        <v>41</v>
      </c>
      <c r="E384">
        <v>0</v>
      </c>
      <c r="F384">
        <v>0</v>
      </c>
      <c r="G384">
        <v>1</v>
      </c>
      <c r="H384">
        <v>1570519307917</v>
      </c>
      <c r="I384">
        <v>529.125</v>
      </c>
      <c r="J384" s="4">
        <f t="shared" si="5"/>
        <v>43746.598471261568</v>
      </c>
      <c r="K384" s="6">
        <v>43746.598471261568</v>
      </c>
      <c r="L384" s="7">
        <v>43746.59847222222</v>
      </c>
    </row>
    <row r="385" spans="1:12" x14ac:dyDescent="0.25">
      <c r="A385" t="e">
        <f>-LqeEjB3rpz1kyJpuxFs</f>
        <v>#NAME?</v>
      </c>
      <c r="B385">
        <v>403.125</v>
      </c>
      <c r="C385">
        <v>20.584240000000001</v>
      </c>
      <c r="D385">
        <v>39</v>
      </c>
      <c r="E385">
        <v>0</v>
      </c>
      <c r="F385">
        <v>0</v>
      </c>
      <c r="G385">
        <v>1</v>
      </c>
      <c r="H385">
        <v>1570519314074</v>
      </c>
      <c r="I385">
        <v>529.125</v>
      </c>
      <c r="J385" s="5">
        <f t="shared" si="5"/>
        <v>43746.598542523141</v>
      </c>
      <c r="K385" s="6">
        <v>43746.598542523141</v>
      </c>
      <c r="L385" s="7">
        <v>43746.598541666666</v>
      </c>
    </row>
    <row r="386" spans="1:12" x14ac:dyDescent="0.25">
      <c r="A386" t="e">
        <f>-LqeEkiiaZmD2dd4W1Vs</f>
        <v>#NAME?</v>
      </c>
      <c r="B386">
        <v>403.125</v>
      </c>
      <c r="C386">
        <v>20.584240000000001</v>
      </c>
      <c r="D386">
        <v>41</v>
      </c>
      <c r="E386">
        <v>0</v>
      </c>
      <c r="F386">
        <v>0</v>
      </c>
      <c r="G386">
        <v>1</v>
      </c>
      <c r="H386">
        <v>1570519320255</v>
      </c>
      <c r="I386">
        <v>529.125</v>
      </c>
      <c r="J386" s="4">
        <f t="shared" ref="J386:K449" si="6">(H386/86400000)+25569+(7/24)</f>
        <v>43746.598614062495</v>
      </c>
      <c r="K386" s="6">
        <v>43746.598614062495</v>
      </c>
      <c r="L386" s="7">
        <v>43746.598611111112</v>
      </c>
    </row>
    <row r="387" spans="1:12" x14ac:dyDescent="0.25">
      <c r="A387" t="s">
        <v>1422</v>
      </c>
      <c r="B387">
        <v>403.125</v>
      </c>
      <c r="C387">
        <v>20.531590000000001</v>
      </c>
      <c r="D387">
        <v>40</v>
      </c>
      <c r="E387">
        <v>0</v>
      </c>
      <c r="F387">
        <v>0</v>
      </c>
      <c r="G387">
        <v>1</v>
      </c>
      <c r="H387">
        <v>1570519326446</v>
      </c>
      <c r="I387">
        <v>529.125</v>
      </c>
      <c r="J387" s="5">
        <f t="shared" si="6"/>
        <v>43746.598685717589</v>
      </c>
      <c r="K387" s="6">
        <v>43746.598685717589</v>
      </c>
      <c r="L387" s="7">
        <v>43746.598680555559</v>
      </c>
    </row>
    <row r="388" spans="1:12" x14ac:dyDescent="0.25">
      <c r="A388" t="s">
        <v>1423</v>
      </c>
      <c r="B388">
        <v>403.125</v>
      </c>
      <c r="C388">
        <v>20.584240000000001</v>
      </c>
      <c r="D388">
        <v>40</v>
      </c>
      <c r="E388">
        <v>0</v>
      </c>
      <c r="F388">
        <v>0</v>
      </c>
      <c r="G388">
        <v>1</v>
      </c>
      <c r="H388">
        <v>1570519333654</v>
      </c>
      <c r="I388">
        <v>529.125</v>
      </c>
      <c r="J388" s="4">
        <f t="shared" si="6"/>
        <v>43746.598769143515</v>
      </c>
      <c r="K388" s="6">
        <v>43746.598769143515</v>
      </c>
      <c r="L388" s="7">
        <v>43746.598773148151</v>
      </c>
    </row>
    <row r="389" spans="1:12" x14ac:dyDescent="0.25">
      <c r="A389" t="e">
        <f>-LqeEpkDug7gs-Yk_G4T</f>
        <v>#NAME?</v>
      </c>
      <c r="B389">
        <v>403.125</v>
      </c>
      <c r="C389">
        <v>20.531590000000001</v>
      </c>
      <c r="D389">
        <v>42</v>
      </c>
      <c r="E389">
        <v>0</v>
      </c>
      <c r="F389">
        <v>0</v>
      </c>
      <c r="G389">
        <v>1</v>
      </c>
      <c r="H389">
        <v>1570519340876</v>
      </c>
      <c r="I389">
        <v>529.125</v>
      </c>
      <c r="J389" s="5">
        <f t="shared" si="6"/>
        <v>43746.598852731484</v>
      </c>
      <c r="K389" s="6">
        <v>43746.598852731484</v>
      </c>
      <c r="L389" s="7">
        <v>43746.598854166667</v>
      </c>
    </row>
    <row r="390" spans="1:12" x14ac:dyDescent="0.25">
      <c r="A390" t="e">
        <f>-LqeErXw0BXfgHXmJPcq</f>
        <v>#NAME?</v>
      </c>
      <c r="B390">
        <v>403.125</v>
      </c>
      <c r="C390">
        <v>20.584240000000001</v>
      </c>
      <c r="D390">
        <v>42</v>
      </c>
      <c r="E390">
        <v>0</v>
      </c>
      <c r="F390">
        <v>0</v>
      </c>
      <c r="G390">
        <v>1</v>
      </c>
      <c r="H390">
        <v>1570519348086</v>
      </c>
      <c r="I390">
        <v>529.125</v>
      </c>
      <c r="J390" s="4">
        <f t="shared" si="6"/>
        <v>43746.598936180548</v>
      </c>
      <c r="K390" s="6">
        <v>43746.598936180548</v>
      </c>
      <c r="L390" s="7">
        <v>43746.598935185182</v>
      </c>
    </row>
    <row r="391" spans="1:12" x14ac:dyDescent="0.25">
      <c r="A391" t="e">
        <f>-LqeEtGCoEAjGO5k73Dx</f>
        <v>#NAME?</v>
      </c>
      <c r="B391">
        <v>418.75</v>
      </c>
      <c r="C391">
        <v>20.584240000000001</v>
      </c>
      <c r="D391">
        <v>41</v>
      </c>
      <c r="E391">
        <v>0</v>
      </c>
      <c r="F391">
        <v>0</v>
      </c>
      <c r="G391">
        <v>1</v>
      </c>
      <c r="H391">
        <v>1570519355285</v>
      </c>
      <c r="I391">
        <v>534.5625</v>
      </c>
      <c r="J391" s="5">
        <f t="shared" si="6"/>
        <v>43746.599019502311</v>
      </c>
      <c r="K391" s="6">
        <v>43746.599019502311</v>
      </c>
      <c r="L391" s="7">
        <v>43746.599016203705</v>
      </c>
    </row>
    <row r="392" spans="1:12" x14ac:dyDescent="0.25">
      <c r="A392" t="e">
        <f>-LqeEup43b0PDMyptORb</f>
        <v>#NAME?</v>
      </c>
      <c r="B392">
        <v>400</v>
      </c>
      <c r="C392">
        <v>20.584240000000001</v>
      </c>
      <c r="D392">
        <v>41</v>
      </c>
      <c r="E392">
        <v>0</v>
      </c>
      <c r="F392">
        <v>0</v>
      </c>
      <c r="G392">
        <v>1</v>
      </c>
      <c r="H392">
        <v>1570519361476</v>
      </c>
      <c r="I392">
        <v>528.1875</v>
      </c>
      <c r="J392" s="4">
        <f t="shared" si="6"/>
        <v>43746.599091157404</v>
      </c>
      <c r="K392" s="6">
        <v>43746.599091157404</v>
      </c>
      <c r="L392" s="7">
        <v>43746.599085648151</v>
      </c>
    </row>
    <row r="393" spans="1:12" x14ac:dyDescent="0.25">
      <c r="A393" t="e">
        <f>-LqeEwYPKl0AoFaTuwEF</f>
        <v>#NAME?</v>
      </c>
      <c r="B393">
        <v>400</v>
      </c>
      <c r="C393">
        <v>20.584240000000001</v>
      </c>
      <c r="D393">
        <v>39</v>
      </c>
      <c r="E393">
        <v>0</v>
      </c>
      <c r="F393">
        <v>0</v>
      </c>
      <c r="G393">
        <v>1</v>
      </c>
      <c r="H393">
        <v>1570519368715</v>
      </c>
      <c r="I393">
        <v>528.1875</v>
      </c>
      <c r="J393" s="5">
        <f t="shared" si="6"/>
        <v>43746.59917494213</v>
      </c>
      <c r="K393" s="6">
        <v>43746.59917494213</v>
      </c>
      <c r="L393" s="7">
        <v>43746.599178240744</v>
      </c>
    </row>
    <row r="394" spans="1:12" x14ac:dyDescent="0.25">
      <c r="A394" t="e">
        <f>-LqeEye5pwtCMrKqGSWj</f>
        <v>#NAME?</v>
      </c>
      <c r="B394">
        <v>400</v>
      </c>
      <c r="C394">
        <v>20.584240000000001</v>
      </c>
      <c r="D394">
        <v>39</v>
      </c>
      <c r="E394">
        <v>0</v>
      </c>
      <c r="F394">
        <v>0</v>
      </c>
      <c r="G394">
        <v>1</v>
      </c>
      <c r="H394">
        <v>1570519377274</v>
      </c>
      <c r="I394">
        <v>528.375</v>
      </c>
      <c r="J394" s="4">
        <f t="shared" si="6"/>
        <v>43746.599274004628</v>
      </c>
      <c r="K394" s="6">
        <v>43746.599274004628</v>
      </c>
      <c r="L394" s="7">
        <v>43746.599270833336</v>
      </c>
    </row>
    <row r="395" spans="1:12" x14ac:dyDescent="0.25">
      <c r="A395" t="e">
        <f>-LqeF-I6Xv5Jsvj37rHV</f>
        <v>#NAME?</v>
      </c>
      <c r="B395">
        <v>400</v>
      </c>
      <c r="C395">
        <v>20.584240000000001</v>
      </c>
      <c r="D395">
        <v>40</v>
      </c>
      <c r="E395">
        <v>0</v>
      </c>
      <c r="F395">
        <v>0</v>
      </c>
      <c r="G395">
        <v>1</v>
      </c>
      <c r="H395">
        <v>1570519384157</v>
      </c>
      <c r="I395">
        <v>528.1875</v>
      </c>
      <c r="J395" s="5">
        <f t="shared" si="6"/>
        <v>43746.599353668978</v>
      </c>
      <c r="K395" s="6">
        <v>43746.599353668978</v>
      </c>
      <c r="L395" s="7">
        <v>43746.599351851852</v>
      </c>
    </row>
    <row r="396" spans="1:12" x14ac:dyDescent="0.25">
      <c r="A396" t="e">
        <f>-LqeF0r5AlYiJUEZXEHe</f>
        <v>#NAME?</v>
      </c>
      <c r="B396">
        <v>400</v>
      </c>
      <c r="C396">
        <v>20.584240000000001</v>
      </c>
      <c r="D396">
        <v>39</v>
      </c>
      <c r="E396">
        <v>0</v>
      </c>
      <c r="F396">
        <v>0</v>
      </c>
      <c r="G396">
        <v>1</v>
      </c>
      <c r="H396">
        <v>1570519390338</v>
      </c>
      <c r="I396">
        <v>528.1875</v>
      </c>
      <c r="J396" s="4">
        <f t="shared" si="6"/>
        <v>43746.599425208326</v>
      </c>
      <c r="K396" s="6">
        <v>43746.599425208326</v>
      </c>
      <c r="L396" s="7">
        <v>43746.599421296298</v>
      </c>
    </row>
    <row r="397" spans="1:12" x14ac:dyDescent="0.25">
      <c r="A397" t="e">
        <f>-LqeF2Z-bDd3GKNoMnqG</f>
        <v>#NAME?</v>
      </c>
      <c r="B397">
        <v>400</v>
      </c>
      <c r="C397">
        <v>20.531590000000001</v>
      </c>
      <c r="D397">
        <v>39</v>
      </c>
      <c r="E397">
        <v>0</v>
      </c>
      <c r="F397">
        <v>0</v>
      </c>
      <c r="G397">
        <v>1</v>
      </c>
      <c r="H397">
        <v>1570519397526</v>
      </c>
      <c r="I397">
        <v>528.1875</v>
      </c>
      <c r="J397" s="5">
        <f t="shared" si="6"/>
        <v>43746.599508402775</v>
      </c>
      <c r="K397" s="6">
        <v>43746.599508402775</v>
      </c>
      <c r="L397" s="7">
        <v>43746.59951388889</v>
      </c>
    </row>
    <row r="398" spans="1:12" x14ac:dyDescent="0.25">
      <c r="A398" t="e">
        <f>-LqeF46rqdtQ2jxCkow_</f>
        <v>#NAME?</v>
      </c>
      <c r="B398">
        <v>400</v>
      </c>
      <c r="C398">
        <v>20.584240000000001</v>
      </c>
      <c r="D398">
        <v>39</v>
      </c>
      <c r="E398">
        <v>0</v>
      </c>
      <c r="F398">
        <v>0</v>
      </c>
      <c r="G398">
        <v>1</v>
      </c>
      <c r="H398">
        <v>1570519403717</v>
      </c>
      <c r="I398">
        <v>528.1875</v>
      </c>
      <c r="J398" s="4">
        <f t="shared" si="6"/>
        <v>43746.599580057868</v>
      </c>
      <c r="K398" s="6">
        <v>43746.599580057868</v>
      </c>
      <c r="L398" s="7">
        <v>43746.599583333336</v>
      </c>
    </row>
    <row r="399" spans="1:12" x14ac:dyDescent="0.25">
      <c r="A399" t="e">
        <f>-LqeF5r5RXVZj90y0r0a</f>
        <v>#NAME?</v>
      </c>
      <c r="B399">
        <v>400</v>
      </c>
      <c r="C399">
        <v>20.584240000000001</v>
      </c>
      <c r="D399">
        <v>40</v>
      </c>
      <c r="E399">
        <v>0</v>
      </c>
      <c r="F399">
        <v>0</v>
      </c>
      <c r="G399">
        <v>1</v>
      </c>
      <c r="H399">
        <v>1570519410958</v>
      </c>
      <c r="I399">
        <v>528.1875</v>
      </c>
      <c r="J399" s="5">
        <f t="shared" si="6"/>
        <v>43746.599663865738</v>
      </c>
      <c r="K399" s="6">
        <v>43746.599663865738</v>
      </c>
      <c r="L399" s="7">
        <v>43746.599664351852</v>
      </c>
    </row>
    <row r="400" spans="1:12" x14ac:dyDescent="0.25">
      <c r="A400" t="e">
        <f>-LqeF7e5FbuRJkC254eR</f>
        <v>#NAME?</v>
      </c>
      <c r="B400">
        <v>400</v>
      </c>
      <c r="C400">
        <v>20.584240000000001</v>
      </c>
      <c r="D400">
        <v>39</v>
      </c>
      <c r="E400">
        <v>0</v>
      </c>
      <c r="F400">
        <v>0</v>
      </c>
      <c r="G400">
        <v>1</v>
      </c>
      <c r="H400">
        <v>1570519418158</v>
      </c>
      <c r="I400">
        <v>528.1875</v>
      </c>
      <c r="J400" s="4">
        <f t="shared" si="6"/>
        <v>43746.59974719907</v>
      </c>
      <c r="K400" s="6">
        <v>43746.59974719907</v>
      </c>
      <c r="L400" s="7">
        <v>43746.599745370368</v>
      </c>
    </row>
    <row r="401" spans="1:12" x14ac:dyDescent="0.25">
      <c r="A401" t="e">
        <f>-LqeF9N3oYKOuuUyWE9t</f>
        <v>#NAME?</v>
      </c>
      <c r="B401">
        <v>403.125</v>
      </c>
      <c r="C401">
        <v>20.584240000000001</v>
      </c>
      <c r="D401">
        <v>37</v>
      </c>
      <c r="E401">
        <v>0</v>
      </c>
      <c r="F401">
        <v>0</v>
      </c>
      <c r="G401">
        <v>1</v>
      </c>
      <c r="H401">
        <v>1570519425358</v>
      </c>
      <c r="I401">
        <v>529.125</v>
      </c>
      <c r="J401" s="5">
        <f t="shared" si="6"/>
        <v>43746.59983053241</v>
      </c>
      <c r="K401" s="6">
        <v>43746.59983053241</v>
      </c>
      <c r="L401" s="7">
        <v>43746.599826388891</v>
      </c>
    </row>
    <row r="402" spans="1:12" x14ac:dyDescent="0.25">
      <c r="A402" t="e">
        <f>-LqeFAvxSjBEUb9ccxoQ</f>
        <v>#NAME?</v>
      </c>
      <c r="B402">
        <v>403.125</v>
      </c>
      <c r="C402">
        <v>20.584240000000001</v>
      </c>
      <c r="D402">
        <v>37</v>
      </c>
      <c r="E402">
        <v>0</v>
      </c>
      <c r="F402">
        <v>0</v>
      </c>
      <c r="G402">
        <v>1</v>
      </c>
      <c r="H402">
        <v>1570519431546</v>
      </c>
      <c r="I402">
        <v>529.125</v>
      </c>
      <c r="J402" s="4">
        <f t="shared" si="6"/>
        <v>43746.599902152775</v>
      </c>
      <c r="K402" s="6">
        <v>43746.599902152775</v>
      </c>
      <c r="L402" s="7">
        <v>43746.599907407406</v>
      </c>
    </row>
    <row r="403" spans="1:12" x14ac:dyDescent="0.25">
      <c r="A403" t="e">
        <f>-LqeFCe57-BdXUtK1dKb</f>
        <v>#NAME?</v>
      </c>
      <c r="B403">
        <v>403.125</v>
      </c>
      <c r="C403">
        <v>20.584240000000001</v>
      </c>
      <c r="D403">
        <v>38</v>
      </c>
      <c r="E403">
        <v>0</v>
      </c>
      <c r="F403">
        <v>0</v>
      </c>
      <c r="G403">
        <v>1</v>
      </c>
      <c r="H403">
        <v>1570519438766</v>
      </c>
      <c r="I403">
        <v>529.125</v>
      </c>
      <c r="J403" s="5">
        <f t="shared" si="6"/>
        <v>43746.599985717585</v>
      </c>
      <c r="K403" s="6">
        <v>43746.599985717585</v>
      </c>
      <c r="L403" s="7">
        <v>43746.599988425929</v>
      </c>
    </row>
    <row r="404" spans="1:12" x14ac:dyDescent="0.25">
      <c r="A404" t="e">
        <f>-LqeFES5J-UKlMBsnlgZ</f>
        <v>#NAME?</v>
      </c>
      <c r="B404">
        <v>418.75</v>
      </c>
      <c r="C404">
        <v>20.584240000000001</v>
      </c>
      <c r="D404">
        <v>39</v>
      </c>
      <c r="E404">
        <v>0</v>
      </c>
      <c r="F404">
        <v>0</v>
      </c>
      <c r="G404">
        <v>1</v>
      </c>
      <c r="H404">
        <v>1570519445978</v>
      </c>
      <c r="I404">
        <v>534.5625</v>
      </c>
      <c r="J404" s="4">
        <f t="shared" si="6"/>
        <v>43746.600069189815</v>
      </c>
      <c r="K404" s="6">
        <v>43746.600069189815</v>
      </c>
      <c r="L404" s="7">
        <v>43746.600069444445</v>
      </c>
    </row>
    <row r="405" spans="1:12" x14ac:dyDescent="0.25">
      <c r="A405" t="e">
        <f>-LqeFGA5YN4FXZQ0Hyre</f>
        <v>#NAME?</v>
      </c>
      <c r="B405">
        <v>403.125</v>
      </c>
      <c r="C405">
        <v>20.584240000000001</v>
      </c>
      <c r="D405">
        <v>39</v>
      </c>
      <c r="E405">
        <v>0</v>
      </c>
      <c r="F405">
        <v>0</v>
      </c>
      <c r="G405">
        <v>1</v>
      </c>
      <c r="H405">
        <v>1570519453198</v>
      </c>
      <c r="I405">
        <v>529.125</v>
      </c>
      <c r="J405" s="5">
        <f t="shared" si="6"/>
        <v>43746.600152754625</v>
      </c>
      <c r="K405" s="6">
        <v>43746.600152754625</v>
      </c>
      <c r="L405" s="7">
        <v>43746.60015046296</v>
      </c>
    </row>
    <row r="406" spans="1:12" x14ac:dyDescent="0.25">
      <c r="A406" t="e">
        <f>-LqeFICC0X-MOk00bTSA</f>
        <v>#NAME?</v>
      </c>
      <c r="B406">
        <v>403.125</v>
      </c>
      <c r="C406">
        <v>20.584240000000001</v>
      </c>
      <c r="D406">
        <v>38</v>
      </c>
      <c r="E406">
        <v>0</v>
      </c>
      <c r="F406">
        <v>0</v>
      </c>
      <c r="G406">
        <v>1</v>
      </c>
      <c r="H406">
        <v>1570519461117</v>
      </c>
      <c r="I406">
        <v>529.125</v>
      </c>
      <c r="J406" s="4">
        <f t="shared" si="6"/>
        <v>43746.600244409718</v>
      </c>
      <c r="K406" s="6">
        <v>43746.600244409718</v>
      </c>
      <c r="L406" s="7">
        <v>43746.600243055553</v>
      </c>
    </row>
    <row r="407" spans="1:12" x14ac:dyDescent="0.25">
      <c r="A407" t="e">
        <f>-LqeFJu1JqTZdSw8twEJ</f>
        <v>#NAME?</v>
      </c>
      <c r="B407">
        <v>400</v>
      </c>
      <c r="C407">
        <v>20.584240000000001</v>
      </c>
      <c r="D407">
        <v>38</v>
      </c>
      <c r="E407">
        <v>0</v>
      </c>
      <c r="F407">
        <v>0</v>
      </c>
      <c r="G407">
        <v>1</v>
      </c>
      <c r="H407">
        <v>1570519468619</v>
      </c>
      <c r="I407">
        <v>528.1875</v>
      </c>
      <c r="J407" s="5">
        <f t="shared" si="6"/>
        <v>43746.60033123842</v>
      </c>
      <c r="K407" s="6">
        <v>43746.60033123842</v>
      </c>
      <c r="L407" s="7">
        <v>43746.600335648145</v>
      </c>
    </row>
    <row r="408" spans="1:12" x14ac:dyDescent="0.25">
      <c r="A408" t="e">
        <f>-LqeFLSrs1XoDoMtHDpi</f>
        <v>#NAME?</v>
      </c>
      <c r="B408">
        <v>400</v>
      </c>
      <c r="C408">
        <v>20.531590000000001</v>
      </c>
      <c r="D408">
        <v>39</v>
      </c>
      <c r="E408">
        <v>0</v>
      </c>
      <c r="F408">
        <v>0</v>
      </c>
      <c r="G408">
        <v>1</v>
      </c>
      <c r="H408">
        <v>1570519474838</v>
      </c>
      <c r="I408">
        <v>528.375</v>
      </c>
      <c r="J408" s="4">
        <f t="shared" si="6"/>
        <v>43746.600403217592</v>
      </c>
      <c r="K408" s="6">
        <v>43746.600403217592</v>
      </c>
      <c r="L408" s="7">
        <v>43746.600405092591</v>
      </c>
    </row>
    <row r="409" spans="1:12" x14ac:dyDescent="0.25">
      <c r="A409" t="e">
        <f>-LqeFNH3Y_ogzl97XbYC</f>
        <v>#NAME?</v>
      </c>
      <c r="B409">
        <v>400</v>
      </c>
      <c r="C409">
        <v>20.584240000000001</v>
      </c>
      <c r="D409">
        <v>38</v>
      </c>
      <c r="E409">
        <v>0</v>
      </c>
      <c r="F409">
        <v>0</v>
      </c>
      <c r="G409">
        <v>1</v>
      </c>
      <c r="H409">
        <v>1570519482086</v>
      </c>
      <c r="I409">
        <v>528.1875</v>
      </c>
      <c r="J409" s="5">
        <f t="shared" si="6"/>
        <v>43746.60048710648</v>
      </c>
      <c r="K409" s="6">
        <v>43746.60048710648</v>
      </c>
      <c r="L409" s="7">
        <v>43746.600486111114</v>
      </c>
    </row>
    <row r="410" spans="1:12" x14ac:dyDescent="0.25">
      <c r="A410" t="e">
        <f>-LqeFOyqqWdKRByEmYI8</f>
        <v>#NAME?</v>
      </c>
      <c r="B410">
        <v>400</v>
      </c>
      <c r="C410">
        <v>20.584240000000001</v>
      </c>
      <c r="D410">
        <v>38</v>
      </c>
      <c r="E410">
        <v>0</v>
      </c>
      <c r="F410">
        <v>0</v>
      </c>
      <c r="G410">
        <v>1</v>
      </c>
      <c r="H410">
        <v>1570519489267</v>
      </c>
      <c r="I410">
        <v>528.9375</v>
      </c>
      <c r="J410" s="4">
        <f t="shared" si="6"/>
        <v>43746.600570219904</v>
      </c>
      <c r="K410" s="6">
        <v>43746.600570219904</v>
      </c>
      <c r="L410" s="7">
        <v>43746.60056712963</v>
      </c>
    </row>
    <row r="411" spans="1:12" x14ac:dyDescent="0.25">
      <c r="A411" t="e">
        <f>-LqeFQi3l5huanW2ZIZB</f>
        <v>#NAME?</v>
      </c>
      <c r="B411">
        <v>400</v>
      </c>
      <c r="C411">
        <v>20.584240000000001</v>
      </c>
      <c r="D411">
        <v>38</v>
      </c>
      <c r="E411">
        <v>0</v>
      </c>
      <c r="F411">
        <v>0</v>
      </c>
      <c r="G411">
        <v>1</v>
      </c>
      <c r="H411">
        <v>1570519496478</v>
      </c>
      <c r="I411">
        <v>528.9375</v>
      </c>
      <c r="J411" s="5">
        <f t="shared" si="6"/>
        <v>43746.600653680558</v>
      </c>
      <c r="K411" s="6">
        <v>43746.600653680558</v>
      </c>
      <c r="L411" s="7">
        <v>43746.600648148145</v>
      </c>
    </row>
    <row r="412" spans="1:12" x14ac:dyDescent="0.25">
      <c r="A412" t="s">
        <v>1447</v>
      </c>
      <c r="B412">
        <v>403.125</v>
      </c>
      <c r="C412">
        <v>20.584240000000001</v>
      </c>
      <c r="D412">
        <v>39</v>
      </c>
      <c r="E412">
        <v>0</v>
      </c>
      <c r="F412">
        <v>0</v>
      </c>
      <c r="G412">
        <v>1</v>
      </c>
      <c r="H412">
        <v>1570519502670</v>
      </c>
      <c r="I412">
        <v>529.125</v>
      </c>
      <c r="J412" s="4">
        <f t="shared" si="6"/>
        <v>43746.60072534722</v>
      </c>
      <c r="K412" s="6">
        <v>43746.60072534722</v>
      </c>
      <c r="L412" s="7">
        <v>43746.600729166668</v>
      </c>
    </row>
    <row r="413" spans="1:12" x14ac:dyDescent="0.25">
      <c r="A413" t="e">
        <f>-LqeFU-OJ9C21DJ_n7gr</f>
        <v>#NAME?</v>
      </c>
      <c r="B413">
        <v>403.125</v>
      </c>
      <c r="C413">
        <v>20.531590000000001</v>
      </c>
      <c r="D413">
        <v>39</v>
      </c>
      <c r="E413">
        <v>0</v>
      </c>
      <c r="F413">
        <v>0</v>
      </c>
      <c r="G413">
        <v>1</v>
      </c>
      <c r="H413">
        <v>1570519509850</v>
      </c>
      <c r="I413">
        <v>529.125</v>
      </c>
      <c r="J413" s="5">
        <f t="shared" si="6"/>
        <v>43746.600808449068</v>
      </c>
      <c r="K413" s="6">
        <v>43746.600808449068</v>
      </c>
      <c r="L413" s="7">
        <v>43746.600810185184</v>
      </c>
    </row>
    <row r="414" spans="1:12" x14ac:dyDescent="0.25">
      <c r="A414" t="e">
        <f>-LqeFVYMUPhv_ru91_ZH</f>
        <v>#NAME?</v>
      </c>
      <c r="B414">
        <v>403.125</v>
      </c>
      <c r="C414">
        <v>20.531590000000001</v>
      </c>
      <c r="D414">
        <v>39</v>
      </c>
      <c r="E414">
        <v>0</v>
      </c>
      <c r="F414">
        <v>0</v>
      </c>
      <c r="G414">
        <v>1</v>
      </c>
      <c r="H414">
        <v>1570519516057</v>
      </c>
      <c r="I414">
        <v>529.125</v>
      </c>
      <c r="J414" s="4">
        <f t="shared" si="6"/>
        <v>43746.600880289348</v>
      </c>
      <c r="K414" s="6">
        <v>43746.600880289348</v>
      </c>
      <c r="L414" s="7">
        <v>43746.60087962963</v>
      </c>
    </row>
    <row r="415" spans="1:12" x14ac:dyDescent="0.25">
      <c r="A415" t="e">
        <f>-LqeFXH5VZsVJ7RI7rjV</f>
        <v>#NAME?</v>
      </c>
      <c r="B415">
        <v>403.125</v>
      </c>
      <c r="C415">
        <v>20.584240000000001</v>
      </c>
      <c r="D415">
        <v>37</v>
      </c>
      <c r="E415">
        <v>0</v>
      </c>
      <c r="F415">
        <v>0</v>
      </c>
      <c r="G415">
        <v>1</v>
      </c>
      <c r="H415">
        <v>1570519523276</v>
      </c>
      <c r="I415">
        <v>529.125</v>
      </c>
      <c r="J415" s="5">
        <f t="shared" si="6"/>
        <v>43746.600963842589</v>
      </c>
      <c r="K415" s="6">
        <v>43746.600963842589</v>
      </c>
      <c r="L415" s="7">
        <v>43746.600960648146</v>
      </c>
    </row>
    <row r="416" spans="1:12" x14ac:dyDescent="0.25">
      <c r="A416" t="e">
        <f>-LqeFZ45SNqV0yshH-ob</f>
        <v>#NAME?</v>
      </c>
      <c r="B416">
        <v>403.125</v>
      </c>
      <c r="C416">
        <v>20.531590000000001</v>
      </c>
      <c r="D416">
        <v>38</v>
      </c>
      <c r="E416">
        <v>0</v>
      </c>
      <c r="F416">
        <v>0</v>
      </c>
      <c r="G416">
        <v>1</v>
      </c>
      <c r="H416">
        <v>1570519530486</v>
      </c>
      <c r="I416">
        <v>529.125</v>
      </c>
      <c r="J416" s="4">
        <f t="shared" si="6"/>
        <v>43746.601047291661</v>
      </c>
      <c r="K416" s="6">
        <v>43746.601047291661</v>
      </c>
      <c r="L416" s="7">
        <v>43746.601041666669</v>
      </c>
    </row>
    <row r="417" spans="1:12" x14ac:dyDescent="0.25">
      <c r="A417" t="e">
        <f>-LqeF_n5JLUFqTvYGHkY</f>
        <v>#NAME?</v>
      </c>
      <c r="B417">
        <v>400</v>
      </c>
      <c r="C417">
        <v>20.584240000000001</v>
      </c>
      <c r="D417">
        <v>38</v>
      </c>
      <c r="E417">
        <v>0</v>
      </c>
      <c r="F417">
        <v>0</v>
      </c>
      <c r="G417">
        <v>1</v>
      </c>
      <c r="H417">
        <v>1570519537677</v>
      </c>
      <c r="I417">
        <v>528.375</v>
      </c>
      <c r="J417" s="5">
        <f t="shared" si="6"/>
        <v>43746.60113052083</v>
      </c>
      <c r="K417" s="6">
        <v>43746.60113052083</v>
      </c>
      <c r="L417" s="7">
        <v>43746.601134259261</v>
      </c>
    </row>
    <row r="418" spans="1:12" x14ac:dyDescent="0.25">
      <c r="A418" t="e">
        <f>-LqeFbLxQeaDlYteezlj</f>
        <v>#NAME?</v>
      </c>
      <c r="B418">
        <v>400</v>
      </c>
      <c r="C418">
        <v>20.584240000000001</v>
      </c>
      <c r="D418">
        <v>38</v>
      </c>
      <c r="E418">
        <v>0</v>
      </c>
      <c r="F418">
        <v>0</v>
      </c>
      <c r="G418">
        <v>1</v>
      </c>
      <c r="H418">
        <v>1570519543867</v>
      </c>
      <c r="I418">
        <v>528.1875</v>
      </c>
      <c r="J418" s="4">
        <f t="shared" si="6"/>
        <v>43746.601202164347</v>
      </c>
      <c r="K418" s="6">
        <v>43746.601202164347</v>
      </c>
      <c r="L418" s="7">
        <v>43746.601203703707</v>
      </c>
    </row>
    <row r="419" spans="1:12" x14ac:dyDescent="0.25">
      <c r="A419" t="e">
        <f>-LqeFd44nLAaX4CgTqUG</f>
        <v>#NAME?</v>
      </c>
      <c r="B419">
        <v>428.125</v>
      </c>
      <c r="C419">
        <v>20.584240000000001</v>
      </c>
      <c r="D419">
        <v>37</v>
      </c>
      <c r="E419">
        <v>0</v>
      </c>
      <c r="F419">
        <v>0</v>
      </c>
      <c r="G419">
        <v>1</v>
      </c>
      <c r="H419">
        <v>1570519551117</v>
      </c>
      <c r="I419">
        <v>537.75</v>
      </c>
      <c r="J419" s="5">
        <f t="shared" si="6"/>
        <v>43746.601286076388</v>
      </c>
      <c r="K419" s="6">
        <v>43746.601286076388</v>
      </c>
      <c r="L419" s="7">
        <v>43746.601284722223</v>
      </c>
    </row>
    <row r="420" spans="1:12" x14ac:dyDescent="0.25">
      <c r="A420" t="e">
        <f>-LqeFeqsn0I1wXg89Jw7</f>
        <v>#NAME?</v>
      </c>
      <c r="B420">
        <v>400</v>
      </c>
      <c r="C420">
        <v>20.584240000000001</v>
      </c>
      <c r="D420">
        <v>38</v>
      </c>
      <c r="E420">
        <v>0</v>
      </c>
      <c r="F420">
        <v>0</v>
      </c>
      <c r="G420">
        <v>1</v>
      </c>
      <c r="H420">
        <v>1570519558307</v>
      </c>
      <c r="I420">
        <v>528.1875</v>
      </c>
      <c r="J420" s="4">
        <f t="shared" si="6"/>
        <v>43746.601369293981</v>
      </c>
      <c r="K420" s="6">
        <v>43746.601369293981</v>
      </c>
      <c r="L420" s="7">
        <v>43746.601365740738</v>
      </c>
    </row>
    <row r="421" spans="1:12" x14ac:dyDescent="0.25">
      <c r="A421" t="e">
        <f>-LqeFga3IrddXuz9iJYV</f>
        <v>#NAME?</v>
      </c>
      <c r="B421">
        <v>400</v>
      </c>
      <c r="C421">
        <v>20.531590000000001</v>
      </c>
      <c r="D421">
        <v>38</v>
      </c>
      <c r="E421">
        <v>0</v>
      </c>
      <c r="F421">
        <v>0</v>
      </c>
      <c r="G421">
        <v>1</v>
      </c>
      <c r="H421">
        <v>1570519565518</v>
      </c>
      <c r="I421">
        <v>528.375</v>
      </c>
      <c r="J421" s="5">
        <f t="shared" si="6"/>
        <v>43746.601452754629</v>
      </c>
      <c r="K421" s="6">
        <v>43746.601452754629</v>
      </c>
      <c r="L421" s="7">
        <v>43746.601458333331</v>
      </c>
    </row>
    <row r="422" spans="1:12" x14ac:dyDescent="0.25">
      <c r="A422" t="s">
        <v>1457</v>
      </c>
      <c r="B422">
        <v>403.125</v>
      </c>
      <c r="C422">
        <v>20.584240000000001</v>
      </c>
      <c r="D422">
        <v>40</v>
      </c>
      <c r="E422">
        <v>0</v>
      </c>
      <c r="F422">
        <v>0</v>
      </c>
      <c r="G422">
        <v>1</v>
      </c>
      <c r="H422">
        <v>1570519572737</v>
      </c>
      <c r="I422">
        <v>529.125</v>
      </c>
      <c r="J422" s="4">
        <f t="shared" si="6"/>
        <v>43746.60153630787</v>
      </c>
      <c r="K422" s="6">
        <v>43746.60153630787</v>
      </c>
      <c r="L422" s="7">
        <v>43746.601539351854</v>
      </c>
    </row>
    <row r="423" spans="1:12" x14ac:dyDescent="0.25">
      <c r="A423" t="e">
        <f>-LqeFk66PYBmfgf-PDeI</f>
        <v>#NAME?</v>
      </c>
      <c r="B423">
        <v>403.125</v>
      </c>
      <c r="C423">
        <v>20.584240000000001</v>
      </c>
      <c r="D423">
        <v>41</v>
      </c>
      <c r="E423">
        <v>0</v>
      </c>
      <c r="F423">
        <v>0</v>
      </c>
      <c r="G423">
        <v>1</v>
      </c>
      <c r="H423">
        <v>1570519579917</v>
      </c>
      <c r="I423">
        <v>529.125</v>
      </c>
      <c r="J423" s="5">
        <f t="shared" si="6"/>
        <v>43746.601619409725</v>
      </c>
      <c r="K423" s="6">
        <v>43746.601619409725</v>
      </c>
      <c r="L423" s="7">
        <v>43746.601620370369</v>
      </c>
    </row>
    <row r="424" spans="1:12" x14ac:dyDescent="0.25">
      <c r="A424" t="e">
        <f>-LqeFlf52RWd1QljiQdI</f>
        <v>#NAME?</v>
      </c>
      <c r="B424">
        <v>400</v>
      </c>
      <c r="C424">
        <v>20.584240000000001</v>
      </c>
      <c r="D424">
        <v>41</v>
      </c>
      <c r="E424">
        <v>0</v>
      </c>
      <c r="F424">
        <v>0</v>
      </c>
      <c r="G424">
        <v>1</v>
      </c>
      <c r="H424">
        <v>1570519586120</v>
      </c>
      <c r="I424">
        <v>528.1875</v>
      </c>
      <c r="J424" s="4">
        <f t="shared" si="6"/>
        <v>43746.601691203701</v>
      </c>
      <c r="K424" s="6">
        <v>43746.601691203701</v>
      </c>
      <c r="L424" s="7">
        <v>43746.601689814815</v>
      </c>
    </row>
    <row r="425" spans="1:12" x14ac:dyDescent="0.25">
      <c r="A425" t="e">
        <f>-LqeFnMhomCXk1K63GsJ</f>
        <v>#NAME?</v>
      </c>
      <c r="B425">
        <v>403.125</v>
      </c>
      <c r="C425">
        <v>20.584240000000001</v>
      </c>
      <c r="D425">
        <v>41</v>
      </c>
      <c r="E425">
        <v>0</v>
      </c>
      <c r="F425">
        <v>0</v>
      </c>
      <c r="G425">
        <v>1</v>
      </c>
      <c r="H425">
        <v>1570519593357</v>
      </c>
      <c r="I425">
        <v>529.125</v>
      </c>
      <c r="J425" s="5">
        <f t="shared" si="6"/>
        <v>43746.601774965275</v>
      </c>
      <c r="K425" s="6">
        <v>43746.601774965275</v>
      </c>
      <c r="L425" s="7">
        <v>43746.601770833331</v>
      </c>
    </row>
    <row r="426" spans="1:12" x14ac:dyDescent="0.25">
      <c r="A426" t="e">
        <f>-LqeFowy7pXUEapaQOLA</f>
        <v>#NAME?</v>
      </c>
      <c r="B426">
        <v>400</v>
      </c>
      <c r="C426">
        <v>20.531590000000001</v>
      </c>
      <c r="D426">
        <v>42</v>
      </c>
      <c r="E426">
        <v>0</v>
      </c>
      <c r="F426">
        <v>0</v>
      </c>
      <c r="G426">
        <v>1</v>
      </c>
      <c r="H426">
        <v>1570519599527</v>
      </c>
      <c r="I426">
        <v>528.1875</v>
      </c>
      <c r="J426" s="4">
        <f t="shared" si="6"/>
        <v>43746.601846377314</v>
      </c>
      <c r="K426" s="6">
        <v>43746.601846377314</v>
      </c>
      <c r="L426" s="7">
        <v>43746.601851851854</v>
      </c>
    </row>
    <row r="427" spans="1:12" x14ac:dyDescent="0.25">
      <c r="A427" t="e">
        <f>-LqeFqyy93hftyjFW9KW</f>
        <v>#NAME?</v>
      </c>
      <c r="B427">
        <v>418.75</v>
      </c>
      <c r="C427">
        <v>20.584240000000001</v>
      </c>
      <c r="D427">
        <v>43</v>
      </c>
      <c r="E427">
        <v>0</v>
      </c>
      <c r="F427">
        <v>0</v>
      </c>
      <c r="G427">
        <v>1</v>
      </c>
      <c r="H427">
        <v>1570519606717</v>
      </c>
      <c r="I427">
        <v>534</v>
      </c>
      <c r="J427" s="5">
        <f t="shared" si="6"/>
        <v>43746.601929594901</v>
      </c>
      <c r="K427" s="6">
        <v>43746.601929594901</v>
      </c>
      <c r="L427" s="7">
        <v>43746.60193287037</v>
      </c>
    </row>
    <row r="428" spans="1:12" x14ac:dyDescent="0.25">
      <c r="A428" t="s">
        <v>1463</v>
      </c>
      <c r="B428">
        <v>396.875</v>
      </c>
      <c r="C428">
        <v>20.584240000000001</v>
      </c>
      <c r="D428">
        <v>44</v>
      </c>
      <c r="E428">
        <v>0</v>
      </c>
      <c r="F428">
        <v>0</v>
      </c>
      <c r="G428">
        <v>1</v>
      </c>
      <c r="H428">
        <v>1570519614989</v>
      </c>
      <c r="I428">
        <v>527.4375</v>
      </c>
      <c r="J428" s="4">
        <f t="shared" si="6"/>
        <v>43746.602025335647</v>
      </c>
      <c r="K428" s="6">
        <v>43746.602025335647</v>
      </c>
      <c r="L428" s="7">
        <v>43746.602025462962</v>
      </c>
    </row>
    <row r="429" spans="1:12" x14ac:dyDescent="0.25">
      <c r="A429" t="e">
        <f>-LqeFuBIiN1D-pWRuPEu</f>
        <v>#NAME?</v>
      </c>
      <c r="B429">
        <v>396.875</v>
      </c>
      <c r="C429">
        <v>20.531590000000001</v>
      </c>
      <c r="D429">
        <v>43</v>
      </c>
      <c r="E429">
        <v>0</v>
      </c>
      <c r="F429">
        <v>0</v>
      </c>
      <c r="G429">
        <v>1</v>
      </c>
      <c r="H429">
        <v>1570519621179</v>
      </c>
      <c r="I429">
        <v>527.4375</v>
      </c>
      <c r="J429" s="5">
        <f t="shared" si="6"/>
        <v>43746.602096979164</v>
      </c>
      <c r="K429" s="6">
        <v>43746.602096979164</v>
      </c>
      <c r="L429" s="7">
        <v>43746.602094907408</v>
      </c>
    </row>
    <row r="430" spans="1:12" x14ac:dyDescent="0.25">
      <c r="A430" t="e">
        <f>-LqeFvz-TpIBPweFek1R</f>
        <v>#NAME?</v>
      </c>
      <c r="B430">
        <v>400</v>
      </c>
      <c r="C430">
        <v>20.584240000000001</v>
      </c>
      <c r="D430">
        <v>42</v>
      </c>
      <c r="E430">
        <v>0</v>
      </c>
      <c r="F430">
        <v>0</v>
      </c>
      <c r="G430">
        <v>1</v>
      </c>
      <c r="H430">
        <v>1570519628390</v>
      </c>
      <c r="I430">
        <v>528.1875</v>
      </c>
      <c r="J430" s="4">
        <f t="shared" si="6"/>
        <v>43746.602180439811</v>
      </c>
      <c r="K430" s="6">
        <v>43746.602180439811</v>
      </c>
      <c r="L430" s="7">
        <v>43746.602175925924</v>
      </c>
    </row>
    <row r="431" spans="1:12" x14ac:dyDescent="0.25">
      <c r="A431" t="s">
        <v>1466</v>
      </c>
      <c r="B431">
        <v>400</v>
      </c>
      <c r="C431">
        <v>20.531590000000001</v>
      </c>
      <c r="D431">
        <v>43</v>
      </c>
      <c r="E431">
        <v>0</v>
      </c>
      <c r="F431">
        <v>0</v>
      </c>
      <c r="G431">
        <v>1</v>
      </c>
      <c r="H431">
        <v>1570519635599</v>
      </c>
      <c r="I431">
        <v>528.375</v>
      </c>
      <c r="J431" s="5">
        <f t="shared" si="6"/>
        <v>43746.602263877314</v>
      </c>
      <c r="K431" s="6">
        <v>43746.602263877314</v>
      </c>
      <c r="L431" s="7">
        <v>43746.602268518516</v>
      </c>
    </row>
    <row r="432" spans="1:12" x14ac:dyDescent="0.25">
      <c r="A432" t="e">
        <f>-LqeFzEtlxcWeh9Hf1Ap</f>
        <v>#NAME?</v>
      </c>
      <c r="B432">
        <v>400</v>
      </c>
      <c r="C432">
        <v>20.584240000000001</v>
      </c>
      <c r="D432">
        <v>43</v>
      </c>
      <c r="E432">
        <v>0</v>
      </c>
      <c r="F432">
        <v>0</v>
      </c>
      <c r="G432">
        <v>1</v>
      </c>
      <c r="H432">
        <v>1570519641780</v>
      </c>
      <c r="I432">
        <v>528.375</v>
      </c>
      <c r="J432" s="4">
        <f t="shared" si="6"/>
        <v>43746.602335416661</v>
      </c>
      <c r="K432" s="6">
        <v>43746.602335416661</v>
      </c>
      <c r="L432" s="7">
        <v>43746.602337962962</v>
      </c>
    </row>
    <row r="433" spans="1:12" x14ac:dyDescent="0.25">
      <c r="A433" t="e">
        <f>-LqeG-z7a28llulkRQCg</f>
        <v>#NAME?</v>
      </c>
      <c r="B433">
        <v>400</v>
      </c>
      <c r="C433">
        <v>20.584240000000001</v>
      </c>
      <c r="D433">
        <v>42</v>
      </c>
      <c r="E433">
        <v>0</v>
      </c>
      <c r="F433">
        <v>0</v>
      </c>
      <c r="G433">
        <v>1</v>
      </c>
      <c r="H433">
        <v>1570519649000</v>
      </c>
      <c r="I433">
        <v>528.1875</v>
      </c>
      <c r="J433" s="5">
        <f t="shared" si="6"/>
        <v>43746.602418981478</v>
      </c>
      <c r="K433" s="6">
        <v>43746.602418981478</v>
      </c>
      <c r="L433" s="7">
        <v>43746.602418981478</v>
      </c>
    </row>
    <row r="434" spans="1:12" x14ac:dyDescent="0.25">
      <c r="A434" t="e">
        <f>-LqeG1m-Xe3wSVlUkBPd</f>
        <v>#NAME?</v>
      </c>
      <c r="B434">
        <v>400</v>
      </c>
      <c r="C434">
        <v>20.531590000000001</v>
      </c>
      <c r="D434">
        <v>41</v>
      </c>
      <c r="E434">
        <v>0</v>
      </c>
      <c r="F434">
        <v>0</v>
      </c>
      <c r="G434">
        <v>1</v>
      </c>
      <c r="H434">
        <v>1570519656209</v>
      </c>
      <c r="I434">
        <v>528.1875</v>
      </c>
      <c r="J434" s="4">
        <f t="shared" si="6"/>
        <v>43746.60250241898</v>
      </c>
      <c r="K434" s="6">
        <v>43746.60250241898</v>
      </c>
      <c r="L434" s="7">
        <v>43746.602500000001</v>
      </c>
    </row>
    <row r="435" spans="1:12" x14ac:dyDescent="0.25">
      <c r="A435" t="e">
        <f>-LqeG3VBthTNmFrK61bm</f>
        <v>#NAME?</v>
      </c>
      <c r="B435">
        <v>400</v>
      </c>
      <c r="C435">
        <v>20.531590000000001</v>
      </c>
      <c r="D435">
        <v>45</v>
      </c>
      <c r="E435">
        <v>0</v>
      </c>
      <c r="F435">
        <v>0</v>
      </c>
      <c r="G435">
        <v>1</v>
      </c>
      <c r="H435">
        <v>1570519663440</v>
      </c>
      <c r="I435">
        <v>528.1875</v>
      </c>
      <c r="J435" s="5">
        <f t="shared" si="6"/>
        <v>43746.602586111105</v>
      </c>
      <c r="K435" s="6">
        <v>43746.602586111105</v>
      </c>
      <c r="L435" s="7">
        <v>43746.602581018517</v>
      </c>
    </row>
    <row r="436" spans="1:12" x14ac:dyDescent="0.25">
      <c r="A436" t="e">
        <f>-LqeG4zPbyZJDYHIYrO0</f>
        <v>#NAME?</v>
      </c>
      <c r="B436">
        <v>400</v>
      </c>
      <c r="C436">
        <v>20.584240000000001</v>
      </c>
      <c r="D436">
        <v>45</v>
      </c>
      <c r="E436">
        <v>0</v>
      </c>
      <c r="F436">
        <v>0</v>
      </c>
      <c r="G436">
        <v>1</v>
      </c>
      <c r="H436">
        <v>1570519669600</v>
      </c>
      <c r="I436">
        <v>528.1875</v>
      </c>
      <c r="J436" s="4">
        <f t="shared" si="6"/>
        <v>43746.602657407406</v>
      </c>
      <c r="K436" s="6">
        <v>43746.602657407406</v>
      </c>
      <c r="L436" s="7">
        <v>43746.602662037039</v>
      </c>
    </row>
    <row r="437" spans="1:12" x14ac:dyDescent="0.25">
      <c r="A437" t="e">
        <f>-LqeG6XABXx2bmioi2Nh</f>
        <v>#NAME?</v>
      </c>
      <c r="B437">
        <v>400</v>
      </c>
      <c r="C437">
        <v>20.584240000000001</v>
      </c>
      <c r="D437">
        <v>45</v>
      </c>
      <c r="E437">
        <v>0</v>
      </c>
      <c r="F437">
        <v>0</v>
      </c>
      <c r="G437">
        <v>1</v>
      </c>
      <c r="H437">
        <v>1570519675789</v>
      </c>
      <c r="I437">
        <v>528.1875</v>
      </c>
      <c r="J437" s="5">
        <f t="shared" si="6"/>
        <v>43746.602729039347</v>
      </c>
      <c r="K437" s="6">
        <v>43746.602729039347</v>
      </c>
      <c r="L437" s="7">
        <v>43746.602731481478</v>
      </c>
    </row>
    <row r="438" spans="1:12" x14ac:dyDescent="0.25">
      <c r="A438" t="e">
        <f>-LqeG8HEa_Fn3IwJzZ7m</f>
        <v>#NAME?</v>
      </c>
      <c r="B438">
        <v>400</v>
      </c>
      <c r="C438">
        <v>20.584240000000001</v>
      </c>
      <c r="D438">
        <v>44</v>
      </c>
      <c r="E438">
        <v>0</v>
      </c>
      <c r="F438">
        <v>0</v>
      </c>
      <c r="G438">
        <v>1</v>
      </c>
      <c r="H438">
        <v>1570519683021</v>
      </c>
      <c r="I438">
        <v>528.1875</v>
      </c>
      <c r="J438" s="4">
        <f t="shared" si="6"/>
        <v>43746.602812743055</v>
      </c>
      <c r="K438" s="6">
        <v>43746.602812743055</v>
      </c>
      <c r="L438" s="7">
        <v>43746.602812500001</v>
      </c>
    </row>
    <row r="439" spans="1:12" x14ac:dyDescent="0.25">
      <c r="A439" t="e">
        <f>-LqeG9pA-hhCF9gq4R62</f>
        <v>#NAME?</v>
      </c>
      <c r="B439">
        <v>400</v>
      </c>
      <c r="C439">
        <v>20.584240000000001</v>
      </c>
      <c r="D439">
        <v>43</v>
      </c>
      <c r="E439">
        <v>0</v>
      </c>
      <c r="F439">
        <v>0</v>
      </c>
      <c r="G439">
        <v>1</v>
      </c>
      <c r="H439">
        <v>1570519689188</v>
      </c>
      <c r="I439">
        <v>528.1875</v>
      </c>
      <c r="J439" s="5">
        <f t="shared" si="6"/>
        <v>43746.602884120373</v>
      </c>
      <c r="K439" s="6">
        <v>43746.602884120373</v>
      </c>
      <c r="L439" s="7">
        <v>43746.602881944447</v>
      </c>
    </row>
    <row r="440" spans="1:12" x14ac:dyDescent="0.25">
      <c r="A440" t="e">
        <f>-LqeGBWuUh7oWDrnf71N</f>
        <v>#NAME?</v>
      </c>
      <c r="B440">
        <v>400</v>
      </c>
      <c r="C440">
        <v>20.531590000000001</v>
      </c>
      <c r="D440">
        <v>42</v>
      </c>
      <c r="E440">
        <v>0</v>
      </c>
      <c r="F440">
        <v>0</v>
      </c>
      <c r="G440">
        <v>1</v>
      </c>
      <c r="H440">
        <v>1570519696401</v>
      </c>
      <c r="I440">
        <v>528.1875</v>
      </c>
      <c r="J440" s="4">
        <f t="shared" si="6"/>
        <v>43746.602967604165</v>
      </c>
      <c r="K440" s="6">
        <v>43746.602967604165</v>
      </c>
      <c r="L440" s="7">
        <v>43746.602962962963</v>
      </c>
    </row>
    <row r="441" spans="1:12" x14ac:dyDescent="0.25">
      <c r="A441" t="e">
        <f>-LqeGDL73RCXZwvLODB9</f>
        <v>#NAME?</v>
      </c>
      <c r="B441">
        <v>396.875</v>
      </c>
      <c r="C441">
        <v>20.478950000000001</v>
      </c>
      <c r="D441">
        <v>42</v>
      </c>
      <c r="E441">
        <v>0</v>
      </c>
      <c r="F441">
        <v>0</v>
      </c>
      <c r="G441">
        <v>1</v>
      </c>
      <c r="H441">
        <v>1570519703620</v>
      </c>
      <c r="I441">
        <v>527.4375</v>
      </c>
      <c r="J441" s="5">
        <f t="shared" si="6"/>
        <v>43746.603051157406</v>
      </c>
      <c r="K441" s="6">
        <v>43746.603051157406</v>
      </c>
      <c r="L441" s="7">
        <v>43746.603055555555</v>
      </c>
    </row>
    <row r="442" spans="1:12" x14ac:dyDescent="0.25">
      <c r="A442" t="e">
        <f>-LqeGF360HWp0S1qIPBB</f>
        <v>#NAME?</v>
      </c>
      <c r="B442">
        <v>396.875</v>
      </c>
      <c r="C442">
        <v>20.584240000000001</v>
      </c>
      <c r="D442">
        <v>42</v>
      </c>
      <c r="E442">
        <v>0</v>
      </c>
      <c r="F442">
        <v>0</v>
      </c>
      <c r="G442">
        <v>1</v>
      </c>
      <c r="H442">
        <v>1570519710800</v>
      </c>
      <c r="I442">
        <v>527.4375</v>
      </c>
      <c r="J442" s="4">
        <f t="shared" si="6"/>
        <v>43746.603134259254</v>
      </c>
      <c r="K442" s="6">
        <v>43746.603134259254</v>
      </c>
      <c r="L442" s="7">
        <v>43746.603136574071</v>
      </c>
    </row>
    <row r="443" spans="1:12" x14ac:dyDescent="0.25">
      <c r="A443" t="e">
        <f>-LqeGGY6-E9LNx8G1mjC</f>
        <v>#NAME?</v>
      </c>
      <c r="B443">
        <v>396.875</v>
      </c>
      <c r="C443">
        <v>20.531590000000001</v>
      </c>
      <c r="D443">
        <v>42</v>
      </c>
      <c r="E443">
        <v>0</v>
      </c>
      <c r="F443">
        <v>0</v>
      </c>
      <c r="G443">
        <v>1</v>
      </c>
      <c r="H443">
        <v>1570519716999</v>
      </c>
      <c r="I443">
        <v>527.4375</v>
      </c>
      <c r="J443" s="5">
        <f t="shared" si="6"/>
        <v>43746.603206006941</v>
      </c>
      <c r="K443" s="6">
        <v>43746.603206006941</v>
      </c>
      <c r="L443" s="7">
        <v>43746.603206018517</v>
      </c>
    </row>
    <row r="444" spans="1:12" x14ac:dyDescent="0.25">
      <c r="A444" t="e">
        <f>-LqeGI7LonQUyxJasJof</f>
        <v>#NAME?</v>
      </c>
      <c r="B444">
        <v>396.875</v>
      </c>
      <c r="C444">
        <v>20.531590000000001</v>
      </c>
      <c r="D444">
        <v>47</v>
      </c>
      <c r="E444">
        <v>0</v>
      </c>
      <c r="F444">
        <v>0</v>
      </c>
      <c r="G444">
        <v>1</v>
      </c>
      <c r="H444">
        <v>1570519723200</v>
      </c>
      <c r="I444">
        <v>527.4375</v>
      </c>
      <c r="J444" s="4">
        <f t="shared" si="6"/>
        <v>43746.60327777778</v>
      </c>
      <c r="K444" s="6">
        <v>43746.60327777778</v>
      </c>
      <c r="L444" s="7">
        <v>43746.603275462963</v>
      </c>
    </row>
    <row r="445" spans="1:12" x14ac:dyDescent="0.25">
      <c r="A445" t="e">
        <f>-LqeGJuHu3xYSeY9Ylvb</f>
        <v>#NAME?</v>
      </c>
      <c r="B445">
        <v>396.875</v>
      </c>
      <c r="C445">
        <v>20.584240000000001</v>
      </c>
      <c r="D445">
        <v>45</v>
      </c>
      <c r="E445">
        <v>0</v>
      </c>
      <c r="F445">
        <v>0</v>
      </c>
      <c r="G445">
        <v>1</v>
      </c>
      <c r="H445">
        <v>1570519730419</v>
      </c>
      <c r="I445">
        <v>527.4375</v>
      </c>
      <c r="J445" s="5">
        <f t="shared" si="6"/>
        <v>43746.603361331021</v>
      </c>
      <c r="K445" s="6">
        <v>43746.603361331021</v>
      </c>
      <c r="L445" s="7">
        <v>43746.603356481479</v>
      </c>
    </row>
    <row r="446" spans="1:12" x14ac:dyDescent="0.25">
      <c r="A446" t="e">
        <f>-LqeGLc0xjZEkWR00a8w</f>
        <v>#NAME?</v>
      </c>
      <c r="B446">
        <v>400</v>
      </c>
      <c r="C446">
        <v>20.584240000000001</v>
      </c>
      <c r="D446">
        <v>43</v>
      </c>
      <c r="E446">
        <v>0</v>
      </c>
      <c r="F446">
        <v>0</v>
      </c>
      <c r="G446">
        <v>1</v>
      </c>
      <c r="H446">
        <v>1570519737618</v>
      </c>
      <c r="I446">
        <v>528.375</v>
      </c>
      <c r="J446" s="4">
        <f t="shared" si="6"/>
        <v>43746.60344465277</v>
      </c>
      <c r="K446" s="6">
        <v>43746.60344465277</v>
      </c>
      <c r="L446" s="7">
        <v>43746.603449074071</v>
      </c>
    </row>
    <row r="447" spans="1:12" x14ac:dyDescent="0.25">
      <c r="A447" t="e">
        <f>-LqeGNQHntfrMoipRoUK</f>
        <v>#NAME?</v>
      </c>
      <c r="B447">
        <v>400</v>
      </c>
      <c r="C447">
        <v>20.584240000000001</v>
      </c>
      <c r="D447">
        <v>44</v>
      </c>
      <c r="E447">
        <v>0</v>
      </c>
      <c r="F447">
        <v>0</v>
      </c>
      <c r="G447">
        <v>1</v>
      </c>
      <c r="H447">
        <v>1570519744838</v>
      </c>
      <c r="I447">
        <v>528.1875</v>
      </c>
      <c r="J447" s="5">
        <f t="shared" si="6"/>
        <v>43746.603528217594</v>
      </c>
      <c r="K447" s="6">
        <v>43746.603528217594</v>
      </c>
      <c r="L447" s="7">
        <v>43746.603530092594</v>
      </c>
    </row>
    <row r="448" spans="1:12" x14ac:dyDescent="0.25">
      <c r="A448" t="e">
        <f>-LqeGP85N-AmK93AWFHd</f>
        <v>#NAME?</v>
      </c>
      <c r="B448">
        <v>400</v>
      </c>
      <c r="C448">
        <v>20.478950000000001</v>
      </c>
      <c r="D448">
        <v>44</v>
      </c>
      <c r="E448">
        <v>0</v>
      </c>
      <c r="F448">
        <v>0</v>
      </c>
      <c r="G448">
        <v>1</v>
      </c>
      <c r="H448">
        <v>1570519752048</v>
      </c>
      <c r="I448">
        <v>528.1875</v>
      </c>
      <c r="J448" s="4">
        <f t="shared" si="6"/>
        <v>43746.603611666666</v>
      </c>
      <c r="K448" s="6">
        <v>43746.603611666666</v>
      </c>
      <c r="L448" s="7">
        <v>43746.60361111111</v>
      </c>
    </row>
    <row r="449" spans="1:12" x14ac:dyDescent="0.25">
      <c r="A449" t="e">
        <f>-LqeGQw8J7WNIqnnPKuc</f>
        <v>#NAME?</v>
      </c>
      <c r="B449">
        <v>400</v>
      </c>
      <c r="C449">
        <v>20.584240000000001</v>
      </c>
      <c r="D449">
        <v>45</v>
      </c>
      <c r="E449">
        <v>0</v>
      </c>
      <c r="F449">
        <v>0</v>
      </c>
      <c r="G449">
        <v>1</v>
      </c>
      <c r="H449">
        <v>1570519759258</v>
      </c>
      <c r="I449">
        <v>528.1875</v>
      </c>
      <c r="J449" s="5">
        <f t="shared" si="6"/>
        <v>43746.603695115737</v>
      </c>
      <c r="K449" s="6">
        <v>43746.603695115737</v>
      </c>
      <c r="L449" s="7">
        <v>43746.603692129633</v>
      </c>
    </row>
    <row r="450" spans="1:12" x14ac:dyDescent="0.25">
      <c r="A450" t="e">
        <f>-LqeGSeE38HtYZSpJ-m0</f>
        <v>#NAME?</v>
      </c>
      <c r="B450">
        <v>400</v>
      </c>
      <c r="C450">
        <v>20.531590000000001</v>
      </c>
      <c r="D450">
        <v>44</v>
      </c>
      <c r="E450">
        <v>0</v>
      </c>
      <c r="F450">
        <v>0</v>
      </c>
      <c r="G450">
        <v>1</v>
      </c>
      <c r="H450">
        <v>1570519766479</v>
      </c>
      <c r="I450">
        <v>528.1875</v>
      </c>
      <c r="J450" s="4">
        <f t="shared" ref="J450:K513" si="7">(H450/86400000)+25569+(7/24)</f>
        <v>43746.60377869213</v>
      </c>
      <c r="K450" s="6">
        <v>43746.60377869213</v>
      </c>
      <c r="L450" s="7">
        <v>43746.603773148148</v>
      </c>
    </row>
    <row r="451" spans="1:12" x14ac:dyDescent="0.25">
      <c r="A451" t="e">
        <f>-LqeGUSIihKsGg9BO4Tl</f>
        <v>#NAME?</v>
      </c>
      <c r="B451">
        <v>400</v>
      </c>
      <c r="C451">
        <v>20.584240000000001</v>
      </c>
      <c r="D451">
        <v>44</v>
      </c>
      <c r="E451">
        <v>0</v>
      </c>
      <c r="F451">
        <v>0</v>
      </c>
      <c r="G451">
        <v>1</v>
      </c>
      <c r="H451">
        <v>1570519773690</v>
      </c>
      <c r="I451">
        <v>528.1875</v>
      </c>
      <c r="J451" s="5">
        <f t="shared" si="7"/>
        <v>43746.603862152777</v>
      </c>
      <c r="K451" s="6">
        <v>43746.603862152777</v>
      </c>
      <c r="L451" s="7">
        <v>43746.603865740741</v>
      </c>
    </row>
    <row r="452" spans="1:12" x14ac:dyDescent="0.25">
      <c r="A452" t="e">
        <f>-LqeGW8tWMinhLDeNbNa</f>
        <v>#NAME?</v>
      </c>
      <c r="B452">
        <v>400</v>
      </c>
      <c r="C452">
        <v>20.584240000000001</v>
      </c>
      <c r="D452">
        <v>44</v>
      </c>
      <c r="E452">
        <v>0</v>
      </c>
      <c r="F452">
        <v>0</v>
      </c>
      <c r="G452">
        <v>1</v>
      </c>
      <c r="H452">
        <v>1570519780880</v>
      </c>
      <c r="I452">
        <v>528.1875</v>
      </c>
      <c r="J452" s="4">
        <f t="shared" si="7"/>
        <v>43746.603945370363</v>
      </c>
      <c r="K452" s="6">
        <v>43746.603945370363</v>
      </c>
      <c r="L452" s="7">
        <v>43746.603946759256</v>
      </c>
    </row>
    <row r="453" spans="1:12" x14ac:dyDescent="0.25">
      <c r="A453" t="e">
        <f>-LqeGXjKoOATDCyTDQ5f</f>
        <v>#NAME?</v>
      </c>
      <c r="B453">
        <v>396.875</v>
      </c>
      <c r="C453">
        <v>20.531590000000001</v>
      </c>
      <c r="D453">
        <v>44</v>
      </c>
      <c r="E453">
        <v>0</v>
      </c>
      <c r="F453">
        <v>0</v>
      </c>
      <c r="G453">
        <v>1</v>
      </c>
      <c r="H453">
        <v>1570519787079</v>
      </c>
      <c r="I453">
        <v>527.4375</v>
      </c>
      <c r="J453" s="5">
        <f t="shared" si="7"/>
        <v>43746.604017118058</v>
      </c>
      <c r="K453" s="6">
        <v>43746.604017118058</v>
      </c>
      <c r="L453" s="7">
        <v>43746.604016203702</v>
      </c>
    </row>
    <row r="454" spans="1:12" x14ac:dyDescent="0.25">
      <c r="A454" t="e">
        <f>-LqeGZQtJn9jVxLNzeN9</f>
        <v>#NAME?</v>
      </c>
      <c r="B454">
        <v>396.875</v>
      </c>
      <c r="C454">
        <v>20.531590000000001</v>
      </c>
      <c r="D454">
        <v>43</v>
      </c>
      <c r="E454">
        <v>0</v>
      </c>
      <c r="F454">
        <v>0</v>
      </c>
      <c r="G454">
        <v>1</v>
      </c>
      <c r="H454">
        <v>1570519794326</v>
      </c>
      <c r="I454">
        <v>527.4375</v>
      </c>
      <c r="J454" s="4">
        <f t="shared" si="7"/>
        <v>43746.60410099537</v>
      </c>
      <c r="K454" s="6">
        <v>43746.60410099537</v>
      </c>
      <c r="L454" s="7">
        <v>43746.604097222225</v>
      </c>
    </row>
    <row r="455" spans="1:12" x14ac:dyDescent="0.25">
      <c r="A455" t="e">
        <f>-LqeGaEM8snkIuvUkBDZ</f>
        <v>#NAME?</v>
      </c>
      <c r="B455">
        <v>396.875</v>
      </c>
      <c r="C455">
        <v>20.531590000000001</v>
      </c>
      <c r="D455">
        <v>43</v>
      </c>
      <c r="E455">
        <v>0</v>
      </c>
      <c r="F455">
        <v>0</v>
      </c>
      <c r="G455">
        <v>1</v>
      </c>
      <c r="H455">
        <v>1570519801511</v>
      </c>
      <c r="I455">
        <v>527.4375</v>
      </c>
      <c r="J455" s="5">
        <f t="shared" si="7"/>
        <v>43746.60418415509</v>
      </c>
      <c r="K455" s="6">
        <v>43746.60418415509</v>
      </c>
      <c r="L455" s="7">
        <v>43746.604189814818</v>
      </c>
    </row>
    <row r="456" spans="1:12" x14ac:dyDescent="0.25">
      <c r="A456" t="e">
        <f>-LqeGbyQrbAfMsInc2aW</f>
        <v>#NAME?</v>
      </c>
      <c r="B456">
        <v>396.875</v>
      </c>
      <c r="C456">
        <v>20.584240000000001</v>
      </c>
      <c r="D456">
        <v>43</v>
      </c>
      <c r="E456">
        <v>0</v>
      </c>
      <c r="F456">
        <v>0</v>
      </c>
      <c r="G456">
        <v>1</v>
      </c>
      <c r="H456">
        <v>1570519808720</v>
      </c>
      <c r="I456">
        <v>527.4375</v>
      </c>
      <c r="J456" s="4">
        <f t="shared" si="7"/>
        <v>43746.604267592593</v>
      </c>
      <c r="K456" s="6">
        <v>43746.604267592593</v>
      </c>
      <c r="L456" s="7">
        <v>43746.604270833333</v>
      </c>
    </row>
    <row r="457" spans="1:12" x14ac:dyDescent="0.25">
      <c r="A457" t="e">
        <f>-LqeGdk2APhZYQqgFXJJ</f>
        <v>#NAME?</v>
      </c>
      <c r="B457">
        <v>396.875</v>
      </c>
      <c r="C457">
        <v>20.531590000000001</v>
      </c>
      <c r="D457">
        <v>43</v>
      </c>
      <c r="E457">
        <v>0</v>
      </c>
      <c r="F457">
        <v>0</v>
      </c>
      <c r="G457">
        <v>1</v>
      </c>
      <c r="H457">
        <v>1570519815938</v>
      </c>
      <c r="I457">
        <v>527.4375</v>
      </c>
      <c r="J457" s="5">
        <f t="shared" si="7"/>
        <v>43746.604351134258</v>
      </c>
      <c r="K457" s="6">
        <v>43746.604351134258</v>
      </c>
      <c r="L457" s="7">
        <v>43746.604351851849</v>
      </c>
    </row>
    <row r="458" spans="1:12" x14ac:dyDescent="0.25">
      <c r="A458" t="e">
        <f>-LqeGfU5fLtuyVje0UlU</f>
        <v>#NAME?</v>
      </c>
      <c r="B458">
        <v>396.875</v>
      </c>
      <c r="C458">
        <v>20.584240000000001</v>
      </c>
      <c r="D458">
        <v>43</v>
      </c>
      <c r="E458">
        <v>0</v>
      </c>
      <c r="F458">
        <v>0</v>
      </c>
      <c r="G458">
        <v>1</v>
      </c>
      <c r="H458">
        <v>1570519823128</v>
      </c>
      <c r="I458">
        <v>527.4375</v>
      </c>
      <c r="J458" s="4">
        <f t="shared" si="7"/>
        <v>43746.604434351852</v>
      </c>
      <c r="K458" s="6">
        <v>43746.604434351852</v>
      </c>
      <c r="L458" s="7">
        <v>43746.604432870372</v>
      </c>
    </row>
    <row r="459" spans="1:12" x14ac:dyDescent="0.25">
      <c r="A459" t="e">
        <f>-LqeGhHHNjiwmOvp527L</f>
        <v>#NAME?</v>
      </c>
      <c r="B459">
        <v>396.875</v>
      </c>
      <c r="C459">
        <v>20.531590000000001</v>
      </c>
      <c r="D459">
        <v>43</v>
      </c>
      <c r="E459">
        <v>0</v>
      </c>
      <c r="F459">
        <v>0</v>
      </c>
      <c r="G459">
        <v>1</v>
      </c>
      <c r="H459">
        <v>1570519830369</v>
      </c>
      <c r="I459">
        <v>527.4375</v>
      </c>
      <c r="J459" s="5">
        <f t="shared" si="7"/>
        <v>43746.604518159722</v>
      </c>
      <c r="K459" s="6">
        <v>43746.604518159722</v>
      </c>
      <c r="L459" s="7">
        <v>43746.604513888888</v>
      </c>
    </row>
    <row r="460" spans="1:12" x14ac:dyDescent="0.25">
      <c r="A460" t="e">
        <f>-LqeGjJDzwoZPZTFOQME</f>
        <v>#NAME?</v>
      </c>
      <c r="B460">
        <v>396.875</v>
      </c>
      <c r="C460">
        <v>20.584240000000001</v>
      </c>
      <c r="D460">
        <v>42</v>
      </c>
      <c r="E460">
        <v>0</v>
      </c>
      <c r="F460">
        <v>0</v>
      </c>
      <c r="G460">
        <v>1</v>
      </c>
      <c r="H460">
        <v>1570519837580</v>
      </c>
      <c r="I460">
        <v>527.4375</v>
      </c>
      <c r="J460" s="4">
        <f t="shared" si="7"/>
        <v>43746.604601620369</v>
      </c>
      <c r="K460" s="6">
        <v>43746.604601620369</v>
      </c>
      <c r="L460" s="7">
        <v>43746.60460648148</v>
      </c>
    </row>
    <row r="461" spans="1:12" x14ac:dyDescent="0.25">
      <c r="A461" t="e">
        <f>-LqeGlDiHUJOmtnzRK8b</f>
        <v>#NAME?</v>
      </c>
      <c r="B461">
        <v>396.875</v>
      </c>
      <c r="C461">
        <v>20.584240000000001</v>
      </c>
      <c r="D461">
        <v>43</v>
      </c>
      <c r="E461">
        <v>0</v>
      </c>
      <c r="F461">
        <v>0</v>
      </c>
      <c r="G461">
        <v>1</v>
      </c>
      <c r="H461">
        <v>1570519845823</v>
      </c>
      <c r="I461">
        <v>527.4375</v>
      </c>
      <c r="J461" s="5">
        <f t="shared" si="7"/>
        <v>43746.604697025461</v>
      </c>
      <c r="K461" s="6">
        <v>43746.604697025461</v>
      </c>
      <c r="L461" s="7">
        <v>43746.604699074072</v>
      </c>
    </row>
    <row r="462" spans="1:12" x14ac:dyDescent="0.25">
      <c r="A462" t="e">
        <f>-LqeGmnethJYVXPzU2-q</f>
        <v>#NAME?</v>
      </c>
      <c r="B462">
        <v>396.875</v>
      </c>
      <c r="C462">
        <v>20.584240000000001</v>
      </c>
      <c r="D462">
        <v>43</v>
      </c>
      <c r="E462">
        <v>0</v>
      </c>
      <c r="F462">
        <v>0</v>
      </c>
      <c r="G462">
        <v>1</v>
      </c>
      <c r="H462">
        <v>1570519853035</v>
      </c>
      <c r="I462">
        <v>527.4375</v>
      </c>
      <c r="J462" s="4">
        <f t="shared" si="7"/>
        <v>43746.604780497684</v>
      </c>
      <c r="K462" s="6">
        <v>43746.604780497684</v>
      </c>
      <c r="L462" s="7">
        <v>43746.604780092595</v>
      </c>
    </row>
    <row r="463" spans="1:12" x14ac:dyDescent="0.25">
      <c r="A463" t="e">
        <f>-LqeGoJ1MeM19cD_8xUw</f>
        <v>#NAME?</v>
      </c>
      <c r="B463">
        <v>396.875</v>
      </c>
      <c r="C463">
        <v>20.584240000000001</v>
      </c>
      <c r="D463">
        <v>43</v>
      </c>
      <c r="E463">
        <v>0</v>
      </c>
      <c r="F463">
        <v>0</v>
      </c>
      <c r="G463">
        <v>1</v>
      </c>
      <c r="H463">
        <v>1570519859214</v>
      </c>
      <c r="I463">
        <v>527.4375</v>
      </c>
      <c r="J463" s="5">
        <f t="shared" si="7"/>
        <v>43746.604852013887</v>
      </c>
      <c r="K463" s="6">
        <v>43746.604852013887</v>
      </c>
      <c r="L463" s="7">
        <v>43746.604849537034</v>
      </c>
    </row>
    <row r="464" spans="1:12" x14ac:dyDescent="0.25">
      <c r="A464" t="e">
        <f>-LqeGq4eSOv3qX1bNYLT</f>
        <v>#NAME?</v>
      </c>
      <c r="B464">
        <v>396.875</v>
      </c>
      <c r="C464">
        <v>20.531590000000001</v>
      </c>
      <c r="D464">
        <v>43</v>
      </c>
      <c r="E464">
        <v>0</v>
      </c>
      <c r="F464">
        <v>0</v>
      </c>
      <c r="G464">
        <v>1</v>
      </c>
      <c r="H464">
        <v>1570519866425</v>
      </c>
      <c r="I464">
        <v>527.4375</v>
      </c>
      <c r="J464" s="4">
        <f t="shared" si="7"/>
        <v>43746.604935474534</v>
      </c>
      <c r="K464" s="6">
        <v>43746.604935474534</v>
      </c>
      <c r="L464" s="7">
        <v>43746.604930555557</v>
      </c>
    </row>
    <row r="465" spans="1:12" x14ac:dyDescent="0.25">
      <c r="A465" t="e">
        <f>-LqeGrp29zKC_F8fJpnV</f>
        <v>#NAME?</v>
      </c>
      <c r="B465">
        <v>396.875</v>
      </c>
      <c r="C465">
        <v>20.584240000000001</v>
      </c>
      <c r="D465">
        <v>43</v>
      </c>
      <c r="E465">
        <v>0</v>
      </c>
      <c r="F465">
        <v>0</v>
      </c>
      <c r="G465">
        <v>1</v>
      </c>
      <c r="H465">
        <v>1570519873646</v>
      </c>
      <c r="I465">
        <v>527.4375</v>
      </c>
      <c r="J465" s="5">
        <f t="shared" si="7"/>
        <v>43746.60501905092</v>
      </c>
      <c r="K465" s="6">
        <v>43746.60501905092</v>
      </c>
      <c r="L465" s="7">
        <v>43746.605023148149</v>
      </c>
    </row>
    <row r="466" spans="1:12" x14ac:dyDescent="0.25">
      <c r="A466" t="e">
        <f>-LqeGtc4Ld3X5tai-rDJ</f>
        <v>#NAME?</v>
      </c>
      <c r="B466">
        <v>393.75</v>
      </c>
      <c r="C466">
        <v>20.584240000000001</v>
      </c>
      <c r="D466">
        <v>43</v>
      </c>
      <c r="E466">
        <v>0</v>
      </c>
      <c r="F466">
        <v>0</v>
      </c>
      <c r="G466">
        <v>1</v>
      </c>
      <c r="H466">
        <v>1570519880855</v>
      </c>
      <c r="I466">
        <v>526.6875</v>
      </c>
      <c r="J466" s="4">
        <f t="shared" si="7"/>
        <v>43746.605102488422</v>
      </c>
      <c r="K466" s="6">
        <v>43746.605102488422</v>
      </c>
      <c r="L466" s="7">
        <v>43746.605104166665</v>
      </c>
    </row>
    <row r="467" spans="1:12" x14ac:dyDescent="0.25">
      <c r="A467" t="e">
        <f>-LqeGvL4IVMFqeRLUH8l</f>
        <v>#NAME?</v>
      </c>
      <c r="B467">
        <v>412.5</v>
      </c>
      <c r="C467">
        <v>20.531590000000001</v>
      </c>
      <c r="D467">
        <v>42</v>
      </c>
      <c r="E467">
        <v>0</v>
      </c>
      <c r="F467">
        <v>0</v>
      </c>
      <c r="G467">
        <v>1</v>
      </c>
      <c r="H467">
        <v>1570519888074</v>
      </c>
      <c r="I467">
        <v>532.5</v>
      </c>
      <c r="J467" s="5">
        <f t="shared" si="7"/>
        <v>43746.605186041663</v>
      </c>
      <c r="K467" s="6">
        <v>43746.605186041663</v>
      </c>
      <c r="L467" s="7">
        <v>43746.605185185188</v>
      </c>
    </row>
    <row r="468" spans="1:12" x14ac:dyDescent="0.25">
      <c r="A468" t="e">
        <f>-LqeGx6eh5PTl88MwPwM</f>
        <v>#NAME?</v>
      </c>
      <c r="B468">
        <v>396.875</v>
      </c>
      <c r="C468">
        <v>20.531590000000001</v>
      </c>
      <c r="D468">
        <v>43</v>
      </c>
      <c r="E468">
        <v>0</v>
      </c>
      <c r="F468">
        <v>0</v>
      </c>
      <c r="G468">
        <v>1</v>
      </c>
      <c r="H468">
        <v>1570519895286</v>
      </c>
      <c r="I468">
        <v>527.4375</v>
      </c>
      <c r="J468" s="4">
        <f t="shared" si="7"/>
        <v>43746.605269513886</v>
      </c>
      <c r="K468" s="6">
        <v>43746.605269513886</v>
      </c>
      <c r="L468" s="7">
        <v>43746.605266203704</v>
      </c>
    </row>
    <row r="469" spans="1:12" x14ac:dyDescent="0.25">
      <c r="A469" t="e">
        <f>-LqeGyr3vRZl8AuLcMqy</f>
        <v>#NAME?</v>
      </c>
      <c r="B469">
        <v>393.75</v>
      </c>
      <c r="C469">
        <v>20.584240000000001</v>
      </c>
      <c r="D469">
        <v>42</v>
      </c>
      <c r="E469">
        <v>0</v>
      </c>
      <c r="F469">
        <v>0</v>
      </c>
      <c r="G469">
        <v>1</v>
      </c>
      <c r="H469">
        <v>1570519902475</v>
      </c>
      <c r="I469">
        <v>526.6875</v>
      </c>
      <c r="J469" s="5">
        <f t="shared" si="7"/>
        <v>43746.605352719904</v>
      </c>
      <c r="K469" s="6">
        <v>43746.605352719904</v>
      </c>
      <c r="L469" s="7">
        <v>43746.605347222219</v>
      </c>
    </row>
    <row r="470" spans="1:12" x14ac:dyDescent="0.25">
      <c r="A470" t="e">
        <f>-LqeH-Q2woangYFSaC7B</f>
        <v>#NAME?</v>
      </c>
      <c r="B470">
        <v>393.75</v>
      </c>
      <c r="C470">
        <v>20.584240000000001</v>
      </c>
      <c r="D470">
        <v>42</v>
      </c>
      <c r="E470">
        <v>0</v>
      </c>
      <c r="F470">
        <v>0</v>
      </c>
      <c r="G470">
        <v>1</v>
      </c>
      <c r="H470">
        <v>1570519908675</v>
      </c>
      <c r="I470">
        <v>526.6875</v>
      </c>
      <c r="J470" s="4">
        <f t="shared" si="7"/>
        <v>43746.605424479167</v>
      </c>
      <c r="K470" s="6">
        <v>43746.605424479167</v>
      </c>
      <c r="L470" s="7">
        <v>43746.605428240742</v>
      </c>
    </row>
    <row r="471" spans="1:12" x14ac:dyDescent="0.25">
      <c r="A471" t="e">
        <f>-LqeH16nXTtxM1GuyNAD</f>
        <v>#NAME?</v>
      </c>
      <c r="B471">
        <v>393.75</v>
      </c>
      <c r="C471">
        <v>20.584240000000001</v>
      </c>
      <c r="D471">
        <v>44</v>
      </c>
      <c r="E471">
        <v>0</v>
      </c>
      <c r="F471">
        <v>0</v>
      </c>
      <c r="G471">
        <v>1</v>
      </c>
      <c r="H471">
        <v>1570519915894</v>
      </c>
      <c r="I471">
        <v>526.6875</v>
      </c>
      <c r="J471" s="5">
        <f t="shared" si="7"/>
        <v>43746.605508032408</v>
      </c>
      <c r="K471" s="6">
        <v>43746.605508032408</v>
      </c>
      <c r="L471" s="7">
        <v>43746.605509259258</v>
      </c>
    </row>
    <row r="472" spans="1:12" x14ac:dyDescent="0.25">
      <c r="A472" t="e">
        <f>-LqeH2ue6r2YNgTG6qCs</f>
        <v>#NAME?</v>
      </c>
      <c r="B472">
        <v>393.75</v>
      </c>
      <c r="C472">
        <v>20.531590000000001</v>
      </c>
      <c r="D472">
        <v>43</v>
      </c>
      <c r="E472">
        <v>0</v>
      </c>
      <c r="F472">
        <v>0</v>
      </c>
      <c r="G472">
        <v>1</v>
      </c>
      <c r="H472">
        <v>1570519923105</v>
      </c>
      <c r="I472">
        <v>526.6875</v>
      </c>
      <c r="J472" s="4">
        <f t="shared" si="7"/>
        <v>43746.605591493055</v>
      </c>
      <c r="K472" s="6">
        <v>43746.605591493055</v>
      </c>
      <c r="L472" s="7">
        <v>43746.605590277781</v>
      </c>
    </row>
    <row r="473" spans="1:12" x14ac:dyDescent="0.25">
      <c r="A473" t="e">
        <f>-LqeH4Q0TAv1oppqznJG</f>
        <v>#NAME?</v>
      </c>
      <c r="B473">
        <v>393.75</v>
      </c>
      <c r="C473">
        <v>20.584240000000001</v>
      </c>
      <c r="D473">
        <v>43</v>
      </c>
      <c r="E473">
        <v>0</v>
      </c>
      <c r="F473">
        <v>0</v>
      </c>
      <c r="G473">
        <v>1</v>
      </c>
      <c r="H473">
        <v>1570519929284</v>
      </c>
      <c r="I473">
        <v>526.6875</v>
      </c>
      <c r="J473" s="5">
        <f t="shared" si="7"/>
        <v>43746.605663009257</v>
      </c>
      <c r="K473" s="6">
        <v>43746.605663009257</v>
      </c>
      <c r="L473" s="7">
        <v>43746.60565972222</v>
      </c>
    </row>
    <row r="474" spans="1:12" x14ac:dyDescent="0.25">
      <c r="A474" t="e">
        <f>-LqeH6Bgtg08WNOsDT9G</f>
        <v>#NAME?</v>
      </c>
      <c r="B474">
        <v>393.75</v>
      </c>
      <c r="C474">
        <v>20.584240000000001</v>
      </c>
      <c r="D474">
        <v>41</v>
      </c>
      <c r="E474">
        <v>0</v>
      </c>
      <c r="F474">
        <v>0</v>
      </c>
      <c r="G474">
        <v>1</v>
      </c>
      <c r="H474">
        <v>1570519936504</v>
      </c>
      <c r="I474">
        <v>526.6875</v>
      </c>
      <c r="J474" s="4">
        <f t="shared" si="7"/>
        <v>43746.605746574067</v>
      </c>
      <c r="K474" s="6">
        <v>43746.605746574067</v>
      </c>
      <c r="L474" s="7">
        <v>43746.605752314812</v>
      </c>
    </row>
    <row r="475" spans="1:12" x14ac:dyDescent="0.25">
      <c r="A475" t="e">
        <f>-LqeH7w28Xl8WhbRFE5c</f>
        <v>#NAME?</v>
      </c>
      <c r="B475">
        <v>393.75</v>
      </c>
      <c r="C475">
        <v>20.584240000000001</v>
      </c>
      <c r="D475">
        <v>42</v>
      </c>
      <c r="E475">
        <v>0</v>
      </c>
      <c r="F475">
        <v>0</v>
      </c>
      <c r="G475">
        <v>1</v>
      </c>
      <c r="H475">
        <v>1570519943722</v>
      </c>
      <c r="I475">
        <v>526.6875</v>
      </c>
      <c r="J475" s="5">
        <f t="shared" si="7"/>
        <v>43746.605830115739</v>
      </c>
      <c r="K475" s="6">
        <v>43746.605830115739</v>
      </c>
      <c r="L475" s="7">
        <v>43746.605833333335</v>
      </c>
    </row>
    <row r="476" spans="1:12" x14ac:dyDescent="0.25">
      <c r="A476" t="e">
        <f>-LqeH9j5165rrPGsc-LK</f>
        <v>#NAME?</v>
      </c>
      <c r="B476">
        <v>393.75</v>
      </c>
      <c r="C476">
        <v>20.531590000000001</v>
      </c>
      <c r="D476">
        <v>42</v>
      </c>
      <c r="E476">
        <v>0</v>
      </c>
      <c r="F476">
        <v>0</v>
      </c>
      <c r="G476">
        <v>1</v>
      </c>
      <c r="H476">
        <v>1570519950925</v>
      </c>
      <c r="I476">
        <v>526.6875</v>
      </c>
      <c r="J476" s="4">
        <f t="shared" si="7"/>
        <v>43746.605913483792</v>
      </c>
      <c r="K476" s="6">
        <v>43746.605913483792</v>
      </c>
      <c r="L476" s="7">
        <v>43746.605914351851</v>
      </c>
    </row>
    <row r="477" spans="1:12" x14ac:dyDescent="0.25">
      <c r="A477" t="s">
        <v>1512</v>
      </c>
      <c r="B477">
        <v>393.75</v>
      </c>
      <c r="C477">
        <v>20.531590000000001</v>
      </c>
      <c r="D477">
        <v>41</v>
      </c>
      <c r="E477">
        <v>0</v>
      </c>
      <c r="F477">
        <v>0</v>
      </c>
      <c r="G477">
        <v>1</v>
      </c>
      <c r="H477">
        <v>1570519958155</v>
      </c>
      <c r="I477">
        <v>526.5</v>
      </c>
      <c r="J477" s="5">
        <f t="shared" si="7"/>
        <v>43746.605997164348</v>
      </c>
      <c r="K477" s="6">
        <v>43746.605997164348</v>
      </c>
      <c r="L477" s="7">
        <v>43746.605995370373</v>
      </c>
    </row>
    <row r="478" spans="1:12" x14ac:dyDescent="0.25">
      <c r="A478" t="e">
        <f>-LqeHDK2o9PYchwJn3hD</f>
        <v>#NAME?</v>
      </c>
      <c r="B478">
        <v>393.75</v>
      </c>
      <c r="C478">
        <v>20.584240000000001</v>
      </c>
      <c r="D478">
        <v>41</v>
      </c>
      <c r="E478">
        <v>0</v>
      </c>
      <c r="F478">
        <v>0</v>
      </c>
      <c r="G478">
        <v>1</v>
      </c>
      <c r="H478">
        <v>1570519965355</v>
      </c>
      <c r="I478">
        <v>526.6875</v>
      </c>
      <c r="J478" s="4">
        <f t="shared" si="7"/>
        <v>43746.606080497681</v>
      </c>
      <c r="K478" s="6">
        <v>43746.606080497681</v>
      </c>
      <c r="L478" s="7">
        <v>43746.606076388889</v>
      </c>
    </row>
    <row r="479" spans="1:12" x14ac:dyDescent="0.25">
      <c r="A479" t="e">
        <f>-LqeHEy9OdE0SC0ZKhrC</f>
        <v>#NAME?</v>
      </c>
      <c r="B479">
        <v>393.75</v>
      </c>
      <c r="C479">
        <v>20.531590000000001</v>
      </c>
      <c r="D479">
        <v>41</v>
      </c>
      <c r="E479">
        <v>0</v>
      </c>
      <c r="F479">
        <v>0</v>
      </c>
      <c r="G479">
        <v>1</v>
      </c>
      <c r="H479">
        <v>1570519972562</v>
      </c>
      <c r="I479">
        <v>526.6875</v>
      </c>
      <c r="J479" s="5">
        <f t="shared" si="7"/>
        <v>43746.606163912038</v>
      </c>
      <c r="K479" s="6">
        <v>43746.606163912038</v>
      </c>
      <c r="L479" s="7">
        <v>43746.606168981481</v>
      </c>
    </row>
    <row r="480" spans="1:12" x14ac:dyDescent="0.25">
      <c r="A480" t="e">
        <f>-LqeHGX2Z5L7_BLZALwX</f>
        <v>#NAME?</v>
      </c>
      <c r="B480">
        <v>393.75</v>
      </c>
      <c r="C480">
        <v>20.584240000000001</v>
      </c>
      <c r="D480">
        <v>41</v>
      </c>
      <c r="E480">
        <v>0</v>
      </c>
      <c r="F480">
        <v>0</v>
      </c>
      <c r="G480">
        <v>1</v>
      </c>
      <c r="H480">
        <v>1570519978754</v>
      </c>
      <c r="I480">
        <v>526.6875</v>
      </c>
      <c r="J480" s="4">
        <f t="shared" si="7"/>
        <v>43746.6062355787</v>
      </c>
      <c r="K480" s="6">
        <v>43746.6062355787</v>
      </c>
      <c r="L480" s="7">
        <v>43746.606238425928</v>
      </c>
    </row>
    <row r="481" spans="1:12" x14ac:dyDescent="0.25">
      <c r="A481" t="e">
        <f>-LqeHIEE9V2wE6VQ8wqD</f>
        <v>#NAME?</v>
      </c>
      <c r="B481">
        <v>393.75</v>
      </c>
      <c r="C481">
        <v>20.531590000000001</v>
      </c>
      <c r="D481">
        <v>38</v>
      </c>
      <c r="E481">
        <v>0</v>
      </c>
      <c r="F481">
        <v>0</v>
      </c>
      <c r="G481">
        <v>1</v>
      </c>
      <c r="H481">
        <v>1570519985966</v>
      </c>
      <c r="I481">
        <v>526.5</v>
      </c>
      <c r="J481" s="5">
        <f t="shared" si="7"/>
        <v>43746.606319050923</v>
      </c>
      <c r="K481" s="6">
        <v>43746.606319050923</v>
      </c>
      <c r="L481" s="7">
        <v>43746.606319444443</v>
      </c>
    </row>
    <row r="482" spans="1:12" x14ac:dyDescent="0.25">
      <c r="A482" t="e">
        <f>-LqeHJj4VU3dze_WRmFw</f>
        <v>#NAME?</v>
      </c>
      <c r="B482">
        <v>393.75</v>
      </c>
      <c r="C482">
        <v>20.584240000000001</v>
      </c>
      <c r="D482">
        <v>39</v>
      </c>
      <c r="E482">
        <v>0</v>
      </c>
      <c r="F482">
        <v>0</v>
      </c>
      <c r="G482">
        <v>1</v>
      </c>
      <c r="H482">
        <v>1570519992158</v>
      </c>
      <c r="I482">
        <v>526.5</v>
      </c>
      <c r="J482" s="4">
        <f t="shared" si="7"/>
        <v>43746.606390717592</v>
      </c>
      <c r="K482" s="6">
        <v>43746.606390717592</v>
      </c>
      <c r="L482" s="7">
        <v>43746.606388888889</v>
      </c>
    </row>
    <row r="483" spans="1:12" x14ac:dyDescent="0.25">
      <c r="A483" t="e">
        <f>-LqeHLI1IevbVadOcN1h</f>
        <v>#NAME?</v>
      </c>
      <c r="B483">
        <v>393.75</v>
      </c>
      <c r="C483">
        <v>20.584240000000001</v>
      </c>
      <c r="D483">
        <v>39</v>
      </c>
      <c r="E483">
        <v>0</v>
      </c>
      <c r="F483">
        <v>0</v>
      </c>
      <c r="G483">
        <v>1</v>
      </c>
      <c r="H483">
        <v>1570519998304</v>
      </c>
      <c r="I483">
        <v>526.6875</v>
      </c>
      <c r="J483" s="5">
        <f t="shared" si="7"/>
        <v>43746.60646185185</v>
      </c>
      <c r="K483" s="6">
        <v>43746.60646185185</v>
      </c>
      <c r="L483" s="7">
        <v>43746.606458333335</v>
      </c>
    </row>
    <row r="484" spans="1:12" x14ac:dyDescent="0.25">
      <c r="A484" t="e">
        <f>-LqeHN1HqnhfDnlCBDDC</f>
        <v>#NAME?</v>
      </c>
      <c r="B484">
        <v>396.875</v>
      </c>
      <c r="C484">
        <v>20.584240000000001</v>
      </c>
      <c r="D484">
        <v>41</v>
      </c>
      <c r="E484">
        <v>0</v>
      </c>
      <c r="F484">
        <v>0</v>
      </c>
      <c r="G484">
        <v>1</v>
      </c>
      <c r="H484">
        <v>1570520005516</v>
      </c>
      <c r="I484">
        <v>527.4375</v>
      </c>
      <c r="J484" s="4">
        <f t="shared" si="7"/>
        <v>43746.606545324066</v>
      </c>
      <c r="K484" s="6">
        <v>43746.606545324066</v>
      </c>
      <c r="L484" s="7">
        <v>43746.606550925928</v>
      </c>
    </row>
    <row r="485" spans="1:12" x14ac:dyDescent="0.25">
      <c r="A485" t="e">
        <f>-LqeHOUOtx2JOjCu3MgA</f>
        <v>#NAME?</v>
      </c>
      <c r="B485">
        <v>396.875</v>
      </c>
      <c r="C485">
        <v>20.531590000000001</v>
      </c>
      <c r="D485">
        <v>41</v>
      </c>
      <c r="E485">
        <v>0</v>
      </c>
      <c r="F485">
        <v>0</v>
      </c>
      <c r="G485">
        <v>1</v>
      </c>
      <c r="H485">
        <v>1570520011698</v>
      </c>
      <c r="I485">
        <v>527.4375</v>
      </c>
      <c r="J485" s="5">
        <f t="shared" si="7"/>
        <v>43746.606616874997</v>
      </c>
      <c r="K485" s="6">
        <v>43746.606616874997</v>
      </c>
      <c r="L485" s="7">
        <v>43746.606620370374</v>
      </c>
    </row>
    <row r="486" spans="1:12" x14ac:dyDescent="0.25">
      <c r="A486" t="e">
        <f>-LqeHQ1bARIR69Ribt47</f>
        <v>#NAME?</v>
      </c>
      <c r="B486">
        <v>396.875</v>
      </c>
      <c r="C486">
        <v>20.584240000000001</v>
      </c>
      <c r="D486">
        <v>42</v>
      </c>
      <c r="E486">
        <v>0</v>
      </c>
      <c r="F486">
        <v>0</v>
      </c>
      <c r="G486">
        <v>1</v>
      </c>
      <c r="H486">
        <v>1570520017910</v>
      </c>
      <c r="I486">
        <v>527.4375</v>
      </c>
      <c r="J486" s="4">
        <f t="shared" si="7"/>
        <v>43746.60668877315</v>
      </c>
      <c r="K486" s="6">
        <v>43746.60668877315</v>
      </c>
      <c r="L486" s="7">
        <v>43746.606689814813</v>
      </c>
    </row>
    <row r="487" spans="1:12" x14ac:dyDescent="0.25">
      <c r="A487" t="s">
        <v>1522</v>
      </c>
      <c r="B487">
        <v>393.75</v>
      </c>
      <c r="C487">
        <v>20.584240000000001</v>
      </c>
      <c r="D487">
        <v>42</v>
      </c>
      <c r="E487">
        <v>0</v>
      </c>
      <c r="F487">
        <v>0</v>
      </c>
      <c r="G487">
        <v>1</v>
      </c>
      <c r="H487">
        <v>1570520024142</v>
      </c>
      <c r="I487">
        <v>526.6875</v>
      </c>
      <c r="J487" s="5">
        <f t="shared" si="7"/>
        <v>43746.606760902774</v>
      </c>
      <c r="K487" s="6">
        <v>43746.606760902774</v>
      </c>
      <c r="L487" s="7">
        <v>43746.606759259259</v>
      </c>
    </row>
    <row r="488" spans="1:12" x14ac:dyDescent="0.25">
      <c r="A488" t="e">
        <f>-LqeHTKUmCzvQYH-BYNb</f>
        <v>#NAME?</v>
      </c>
      <c r="B488">
        <v>393.75</v>
      </c>
      <c r="C488">
        <v>20.584240000000001</v>
      </c>
      <c r="D488">
        <v>42</v>
      </c>
      <c r="E488">
        <v>0</v>
      </c>
      <c r="F488">
        <v>0</v>
      </c>
      <c r="G488">
        <v>1</v>
      </c>
      <c r="H488">
        <v>1570520031343</v>
      </c>
      <c r="I488">
        <v>526.5</v>
      </c>
      <c r="J488" s="4">
        <f t="shared" si="7"/>
        <v>43746.606844247683</v>
      </c>
      <c r="K488" s="6">
        <v>43746.606844247683</v>
      </c>
      <c r="L488" s="7">
        <v>43746.606840277775</v>
      </c>
    </row>
    <row r="489" spans="1:12" x14ac:dyDescent="0.25">
      <c r="A489" t="e">
        <f>-LqeHUoUmi10XGQY5gEp</f>
        <v>#NAME?</v>
      </c>
      <c r="B489">
        <v>393.75</v>
      </c>
      <c r="C489">
        <v>20.531590000000001</v>
      </c>
      <c r="D489">
        <v>42</v>
      </c>
      <c r="E489">
        <v>0</v>
      </c>
      <c r="F489">
        <v>0</v>
      </c>
      <c r="G489">
        <v>1</v>
      </c>
      <c r="H489">
        <v>1570520037527</v>
      </c>
      <c r="I489">
        <v>526.6875</v>
      </c>
      <c r="J489" s="5">
        <f t="shared" si="7"/>
        <v>43746.606915821758</v>
      </c>
      <c r="K489" s="6">
        <v>43746.606915821758</v>
      </c>
      <c r="L489" s="7">
        <v>43746.606921296298</v>
      </c>
    </row>
    <row r="490" spans="1:12" x14ac:dyDescent="0.25">
      <c r="A490" t="e">
        <f>-LqeHWIn5cn48waluh8b</f>
        <v>#NAME?</v>
      </c>
      <c r="B490">
        <v>393.75</v>
      </c>
      <c r="C490">
        <v>20.584240000000001</v>
      </c>
      <c r="D490">
        <v>40</v>
      </c>
      <c r="E490">
        <v>0</v>
      </c>
      <c r="F490">
        <v>0</v>
      </c>
      <c r="G490">
        <v>1</v>
      </c>
      <c r="H490">
        <v>1570520043672</v>
      </c>
      <c r="I490">
        <v>526.6875</v>
      </c>
      <c r="J490" s="4">
        <f t="shared" si="7"/>
        <v>43746.60698694444</v>
      </c>
      <c r="K490" s="6">
        <v>43746.60698694444</v>
      </c>
      <c r="L490" s="7">
        <v>43746.606990740744</v>
      </c>
    </row>
    <row r="491" spans="1:12" x14ac:dyDescent="0.25">
      <c r="A491" t="e">
        <f>-LqeHXqbnVo3NLDH58cp</f>
        <v>#NAME?</v>
      </c>
      <c r="B491">
        <v>393.75</v>
      </c>
      <c r="C491">
        <v>20.584240000000001</v>
      </c>
      <c r="D491">
        <v>40</v>
      </c>
      <c r="E491">
        <v>0</v>
      </c>
      <c r="F491">
        <v>0</v>
      </c>
      <c r="G491">
        <v>1</v>
      </c>
      <c r="H491">
        <v>1570520049902</v>
      </c>
      <c r="I491">
        <v>526.6875</v>
      </c>
      <c r="J491" s="5">
        <f t="shared" si="7"/>
        <v>43746.607059050926</v>
      </c>
      <c r="K491" s="6">
        <v>43746.607059050926</v>
      </c>
      <c r="L491" s="7">
        <v>43746.607060185182</v>
      </c>
    </row>
    <row r="492" spans="1:12" x14ac:dyDescent="0.25">
      <c r="A492" t="e">
        <f>-LqeHZLvn1sFm2tes8fE</f>
        <v>#NAME?</v>
      </c>
      <c r="B492">
        <v>393.75</v>
      </c>
      <c r="C492">
        <v>20.584240000000001</v>
      </c>
      <c r="D492">
        <v>38</v>
      </c>
      <c r="E492">
        <v>0</v>
      </c>
      <c r="F492">
        <v>0</v>
      </c>
      <c r="G492">
        <v>1</v>
      </c>
      <c r="H492">
        <v>1570520056078</v>
      </c>
      <c r="I492">
        <v>526.6875</v>
      </c>
      <c r="J492" s="4">
        <f t="shared" si="7"/>
        <v>43746.607130532408</v>
      </c>
      <c r="K492" s="6">
        <v>43746.607130532408</v>
      </c>
      <c r="L492" s="7">
        <v>43746.607129629629</v>
      </c>
    </row>
    <row r="493" spans="1:12" x14ac:dyDescent="0.25">
      <c r="A493" t="e">
        <f>-LqeH_rBmuEFclQFO8Y7</f>
        <v>#NAME?</v>
      </c>
      <c r="B493">
        <v>393.75</v>
      </c>
      <c r="C493">
        <v>20.584240000000001</v>
      </c>
      <c r="D493">
        <v>38</v>
      </c>
      <c r="E493">
        <v>0</v>
      </c>
      <c r="F493">
        <v>0</v>
      </c>
      <c r="G493">
        <v>1</v>
      </c>
      <c r="H493">
        <v>1570520062237</v>
      </c>
      <c r="I493">
        <v>526.5</v>
      </c>
      <c r="J493" s="5">
        <f t="shared" si="7"/>
        <v>43746.607201817133</v>
      </c>
      <c r="K493" s="6">
        <v>43746.607201817133</v>
      </c>
      <c r="L493" s="7">
        <v>43746.607199074075</v>
      </c>
    </row>
    <row r="494" spans="1:12" x14ac:dyDescent="0.25">
      <c r="A494" t="e">
        <f>-LqeHbcwI92pFI6EF4kJ</f>
        <v>#NAME?</v>
      </c>
      <c r="B494">
        <v>412.5</v>
      </c>
      <c r="C494">
        <v>20.584240000000001</v>
      </c>
      <c r="D494">
        <v>38</v>
      </c>
      <c r="E494">
        <v>0</v>
      </c>
      <c r="F494">
        <v>0</v>
      </c>
      <c r="G494">
        <v>1</v>
      </c>
      <c r="H494">
        <v>1570520069453</v>
      </c>
      <c r="I494">
        <v>532.3125</v>
      </c>
      <c r="J494" s="4">
        <f t="shared" si="7"/>
        <v>43746.607285335645</v>
      </c>
      <c r="K494" s="6">
        <v>43746.607285335645</v>
      </c>
      <c r="L494" s="7">
        <v>43746.60728009259</v>
      </c>
    </row>
    <row r="495" spans="1:12" x14ac:dyDescent="0.25">
      <c r="A495" t="e">
        <f>-LqeHdNCq7vmIfB4lMMc</f>
        <v>#NAME?</v>
      </c>
      <c r="B495">
        <v>393.75</v>
      </c>
      <c r="C495">
        <v>20.531590000000001</v>
      </c>
      <c r="D495">
        <v>39</v>
      </c>
      <c r="E495">
        <v>0</v>
      </c>
      <c r="F495">
        <v>0</v>
      </c>
      <c r="G495">
        <v>1</v>
      </c>
      <c r="H495">
        <v>1570520076637</v>
      </c>
      <c r="I495">
        <v>526.6875</v>
      </c>
      <c r="J495" s="5">
        <f t="shared" si="7"/>
        <v>43746.607368483797</v>
      </c>
      <c r="K495" s="6">
        <v>43746.607368483797</v>
      </c>
      <c r="L495" s="7">
        <v>43746.607372685183</v>
      </c>
    </row>
    <row r="496" spans="1:12" x14ac:dyDescent="0.25">
      <c r="A496" t="e">
        <f>-LqeHf4gij4HtodHOvxv</f>
        <v>#NAME?</v>
      </c>
      <c r="B496">
        <v>393.75</v>
      </c>
      <c r="C496">
        <v>20.584240000000001</v>
      </c>
      <c r="D496">
        <v>40</v>
      </c>
      <c r="E496">
        <v>0</v>
      </c>
      <c r="F496">
        <v>0</v>
      </c>
      <c r="G496">
        <v>1</v>
      </c>
      <c r="H496">
        <v>1570520082877</v>
      </c>
      <c r="I496">
        <v>526.6875</v>
      </c>
      <c r="J496" s="4">
        <f t="shared" si="7"/>
        <v>43746.607440706015</v>
      </c>
      <c r="K496" s="6">
        <v>43746.607440706015</v>
      </c>
      <c r="L496" s="7">
        <v>43746.607442129629</v>
      </c>
    </row>
    <row r="497" spans="1:12" x14ac:dyDescent="0.25">
      <c r="A497" t="e">
        <f>-LqeHgdthavuAZ6nwH9j</f>
        <v>#NAME?</v>
      </c>
      <c r="B497">
        <v>393.75</v>
      </c>
      <c r="C497">
        <v>20.584240000000001</v>
      </c>
      <c r="D497">
        <v>41</v>
      </c>
      <c r="E497">
        <v>0</v>
      </c>
      <c r="F497">
        <v>0</v>
      </c>
      <c r="G497">
        <v>1</v>
      </c>
      <c r="H497">
        <v>1570520090077</v>
      </c>
      <c r="I497">
        <v>526.6875</v>
      </c>
      <c r="J497" s="5">
        <f t="shared" si="7"/>
        <v>43746.607524039347</v>
      </c>
      <c r="K497" s="6">
        <v>43746.607524039347</v>
      </c>
      <c r="L497" s="7">
        <v>43746.607523148145</v>
      </c>
    </row>
    <row r="498" spans="1:12" x14ac:dyDescent="0.25">
      <c r="A498" t="s">
        <v>1533</v>
      </c>
      <c r="B498">
        <v>393.75</v>
      </c>
      <c r="C498">
        <v>20.584240000000001</v>
      </c>
      <c r="D498">
        <v>41</v>
      </c>
      <c r="E498">
        <v>0</v>
      </c>
      <c r="F498">
        <v>0</v>
      </c>
      <c r="G498">
        <v>1</v>
      </c>
      <c r="H498">
        <v>1570520096221</v>
      </c>
      <c r="I498">
        <v>526.5</v>
      </c>
      <c r="J498" s="4">
        <f t="shared" si="7"/>
        <v>43746.607595150461</v>
      </c>
      <c r="K498" s="6">
        <v>43746.607595150461</v>
      </c>
      <c r="L498" s="7">
        <v>43746.607592592591</v>
      </c>
    </row>
    <row r="499" spans="1:12" x14ac:dyDescent="0.25">
      <c r="A499" t="e">
        <f>-LqeHjf6vn8xgHLjfVsd</f>
        <v>#NAME?</v>
      </c>
      <c r="B499">
        <v>393.75</v>
      </c>
      <c r="C499">
        <v>20.584240000000001</v>
      </c>
      <c r="D499">
        <v>41</v>
      </c>
      <c r="E499">
        <v>0</v>
      </c>
      <c r="F499">
        <v>0</v>
      </c>
      <c r="G499">
        <v>1</v>
      </c>
      <c r="H499">
        <v>1570520102425</v>
      </c>
      <c r="I499">
        <v>526.6875</v>
      </c>
      <c r="J499" s="5">
        <f t="shared" si="7"/>
        <v>43746.607666956021</v>
      </c>
      <c r="K499" s="6">
        <v>43746.607666956021</v>
      </c>
      <c r="L499" s="7">
        <v>43746.607662037037</v>
      </c>
    </row>
    <row r="500" spans="1:12" x14ac:dyDescent="0.25">
      <c r="A500" t="e">
        <f>-LqeHlAMm0jdem4ajdOp</f>
        <v>#NAME?</v>
      </c>
      <c r="B500">
        <v>412.5</v>
      </c>
      <c r="C500">
        <v>20.584240000000001</v>
      </c>
      <c r="D500">
        <v>41</v>
      </c>
      <c r="E500">
        <v>0</v>
      </c>
      <c r="F500">
        <v>0</v>
      </c>
      <c r="G500">
        <v>1</v>
      </c>
      <c r="H500">
        <v>1570520108581</v>
      </c>
      <c r="I500">
        <v>532.3125</v>
      </c>
      <c r="J500" s="4">
        <f t="shared" si="7"/>
        <v>43746.607738206018</v>
      </c>
      <c r="K500" s="6">
        <v>43746.607738206018</v>
      </c>
      <c r="L500" s="7">
        <v>43746.607743055552</v>
      </c>
    </row>
    <row r="501" spans="1:12" x14ac:dyDescent="0.25">
      <c r="A501" t="e">
        <f>-LqeHmjWbTgGyym5OY2t</f>
        <v>#NAME?</v>
      </c>
      <c r="B501">
        <v>393.75</v>
      </c>
      <c r="C501">
        <v>20.584240000000001</v>
      </c>
      <c r="D501">
        <v>41</v>
      </c>
      <c r="E501">
        <v>0</v>
      </c>
      <c r="F501">
        <v>0</v>
      </c>
      <c r="G501">
        <v>1</v>
      </c>
      <c r="H501">
        <v>1570520114973</v>
      </c>
      <c r="I501">
        <v>526.5</v>
      </c>
      <c r="J501" s="5">
        <f t="shared" si="7"/>
        <v>43746.607812187496</v>
      </c>
      <c r="K501" s="6">
        <v>43746.607812187496</v>
      </c>
      <c r="L501" s="7">
        <v>43746.607812499999</v>
      </c>
    </row>
    <row r="502" spans="1:12" x14ac:dyDescent="0.25">
      <c r="A502" t="e">
        <f>-LqeHoTlLlAoxDpg4wQ0</f>
        <v>#NAME?</v>
      </c>
      <c r="B502">
        <v>393.75</v>
      </c>
      <c r="C502">
        <v>20.531590000000001</v>
      </c>
      <c r="D502">
        <v>41</v>
      </c>
      <c r="E502">
        <v>0</v>
      </c>
      <c r="F502">
        <v>0</v>
      </c>
      <c r="G502">
        <v>1</v>
      </c>
      <c r="H502">
        <v>1570520122031</v>
      </c>
      <c r="I502">
        <v>526.6875</v>
      </c>
      <c r="J502" s="4">
        <f t="shared" si="7"/>
        <v>43746.607893877313</v>
      </c>
      <c r="K502" s="6">
        <v>43746.607893877313</v>
      </c>
      <c r="L502" s="7">
        <v>43746.607893518521</v>
      </c>
    </row>
    <row r="503" spans="1:12" x14ac:dyDescent="0.25">
      <c r="A503" t="e">
        <f>-LqeHqD3IgUdCU47OfYt</f>
        <v>#NAME?</v>
      </c>
      <c r="B503">
        <v>393.75</v>
      </c>
      <c r="C503">
        <v>20.584240000000001</v>
      </c>
      <c r="D503">
        <v>42</v>
      </c>
      <c r="E503">
        <v>0</v>
      </c>
      <c r="F503">
        <v>0</v>
      </c>
      <c r="G503">
        <v>1</v>
      </c>
      <c r="H503">
        <v>1570520129244</v>
      </c>
      <c r="I503">
        <v>526.6875</v>
      </c>
      <c r="J503" s="5">
        <f t="shared" si="7"/>
        <v>43746.607977361105</v>
      </c>
      <c r="K503" s="6">
        <v>43746.607977361105</v>
      </c>
      <c r="L503" s="7">
        <v>43746.607974537037</v>
      </c>
    </row>
    <row r="504" spans="1:12" x14ac:dyDescent="0.25">
      <c r="A504" t="e">
        <f>-LqeHrh-RBEG5yfQLISl</f>
        <v>#NAME?</v>
      </c>
      <c r="B504">
        <v>393.75</v>
      </c>
      <c r="C504">
        <v>20.584240000000001</v>
      </c>
      <c r="D504">
        <v>42</v>
      </c>
      <c r="E504">
        <v>0</v>
      </c>
      <c r="F504">
        <v>0</v>
      </c>
      <c r="G504">
        <v>1</v>
      </c>
      <c r="H504">
        <v>1570520135405</v>
      </c>
      <c r="I504">
        <v>526.6875</v>
      </c>
      <c r="J504" s="4">
        <f t="shared" si="7"/>
        <v>43746.608048668983</v>
      </c>
      <c r="K504" s="6">
        <v>43746.608048668983</v>
      </c>
      <c r="L504" s="7">
        <v>43746.608043981483</v>
      </c>
    </row>
    <row r="505" spans="1:12" x14ac:dyDescent="0.25">
      <c r="A505" t="e">
        <f>-LqeHtDiQ2XSSQ2Q9pxp</f>
        <v>#NAME?</v>
      </c>
      <c r="B505">
        <v>393.75</v>
      </c>
      <c r="C505">
        <v>20.531590000000001</v>
      </c>
      <c r="D505">
        <v>42</v>
      </c>
      <c r="E505">
        <v>0</v>
      </c>
      <c r="F505">
        <v>0</v>
      </c>
      <c r="G505">
        <v>1</v>
      </c>
      <c r="H505">
        <v>1570520141626</v>
      </c>
      <c r="I505">
        <v>526.6875</v>
      </c>
      <c r="J505" s="5">
        <f t="shared" si="7"/>
        <v>43746.608120671292</v>
      </c>
      <c r="K505" s="6">
        <v>43746.608120671292</v>
      </c>
      <c r="L505" s="7">
        <v>43746.608124999999</v>
      </c>
    </row>
    <row r="506" spans="1:12" x14ac:dyDescent="0.25">
      <c r="A506" t="e">
        <f>-LqeHuiRogep7AuHeoND</f>
        <v>#NAME?</v>
      </c>
      <c r="B506">
        <v>393.75</v>
      </c>
      <c r="C506">
        <v>20.584240000000001</v>
      </c>
      <c r="D506">
        <v>43</v>
      </c>
      <c r="E506">
        <v>0</v>
      </c>
      <c r="F506">
        <v>0</v>
      </c>
      <c r="G506">
        <v>1</v>
      </c>
      <c r="H506">
        <v>1570520147778</v>
      </c>
      <c r="I506">
        <v>526.5</v>
      </c>
      <c r="J506" s="4">
        <f t="shared" si="7"/>
        <v>43746.608191874999</v>
      </c>
      <c r="K506" s="6">
        <v>43746.608191874999</v>
      </c>
      <c r="L506" s="7">
        <v>43746.608194444445</v>
      </c>
    </row>
    <row r="507" spans="1:12" x14ac:dyDescent="0.25">
      <c r="A507" t="e">
        <f>-LqeHwEv1JJp-rf20ZsK</f>
        <v>#NAME?</v>
      </c>
      <c r="B507">
        <v>412.5</v>
      </c>
      <c r="C507">
        <v>20.584240000000001</v>
      </c>
      <c r="D507">
        <v>43</v>
      </c>
      <c r="E507">
        <v>0</v>
      </c>
      <c r="F507">
        <v>0</v>
      </c>
      <c r="G507">
        <v>1</v>
      </c>
      <c r="H507">
        <v>1570520153932</v>
      </c>
      <c r="I507">
        <v>532.3125</v>
      </c>
      <c r="J507" s="5">
        <f t="shared" si="7"/>
        <v>43746.608263101851</v>
      </c>
      <c r="K507" s="6">
        <v>43746.608263101851</v>
      </c>
      <c r="L507" s="7">
        <v>43746.608263888891</v>
      </c>
    </row>
    <row r="508" spans="1:12" x14ac:dyDescent="0.25">
      <c r="A508" t="e">
        <f>-LqeHxl3_NZHf10oEckW</f>
        <v>#NAME?</v>
      </c>
      <c r="B508">
        <v>393.75</v>
      </c>
      <c r="C508">
        <v>20.584240000000001</v>
      </c>
      <c r="D508">
        <v>43</v>
      </c>
      <c r="E508">
        <v>0</v>
      </c>
      <c r="F508">
        <v>0</v>
      </c>
      <c r="G508">
        <v>1</v>
      </c>
      <c r="H508">
        <v>1570520160146</v>
      </c>
      <c r="I508">
        <v>526.6875</v>
      </c>
      <c r="J508" s="4">
        <f t="shared" si="7"/>
        <v>43746.608335023142</v>
      </c>
      <c r="K508" s="6">
        <v>43746.608335023142</v>
      </c>
      <c r="L508" s="7">
        <v>43746.60833333333</v>
      </c>
    </row>
    <row r="509" spans="1:12" x14ac:dyDescent="0.25">
      <c r="A509" t="e">
        <f>-LqeHzKy5KsC4Tznv03X</f>
        <v>#NAME?</v>
      </c>
      <c r="B509">
        <v>393.75</v>
      </c>
      <c r="C509">
        <v>20.584240000000001</v>
      </c>
      <c r="D509">
        <v>43</v>
      </c>
      <c r="E509">
        <v>0</v>
      </c>
      <c r="F509">
        <v>0</v>
      </c>
      <c r="G509">
        <v>1</v>
      </c>
      <c r="H509">
        <v>1570520166303</v>
      </c>
      <c r="I509">
        <v>526.5</v>
      </c>
      <c r="J509" s="5">
        <f t="shared" si="7"/>
        <v>43746.608406284715</v>
      </c>
      <c r="K509" s="6">
        <v>43746.608406284715</v>
      </c>
      <c r="L509" s="7">
        <v>43746.608402777776</v>
      </c>
    </row>
    <row r="510" spans="1:12" x14ac:dyDescent="0.25">
      <c r="A510" t="e">
        <f>-LqeI00tA1BhJwtcDwmZ</f>
        <v>#NAME?</v>
      </c>
      <c r="B510">
        <v>393.75</v>
      </c>
      <c r="C510">
        <v>20.584240000000001</v>
      </c>
      <c r="D510">
        <v>43</v>
      </c>
      <c r="E510">
        <v>0</v>
      </c>
      <c r="F510">
        <v>0</v>
      </c>
      <c r="G510">
        <v>1</v>
      </c>
      <c r="H510">
        <v>1570520173518</v>
      </c>
      <c r="I510">
        <v>526.5</v>
      </c>
      <c r="J510" s="4">
        <f t="shared" si="7"/>
        <v>43746.608489791666</v>
      </c>
      <c r="K510" s="6">
        <v>43746.608489791666</v>
      </c>
      <c r="L510" s="7">
        <v>43746.608495370368</v>
      </c>
    </row>
    <row r="511" spans="1:12" x14ac:dyDescent="0.25">
      <c r="A511" t="e">
        <f>-LqeI1XI5ebTW83xjjIq</f>
        <v>#NAME?</v>
      </c>
      <c r="B511">
        <v>393.75</v>
      </c>
      <c r="C511">
        <v>20.584240000000001</v>
      </c>
      <c r="D511">
        <v>43</v>
      </c>
      <c r="E511">
        <v>0</v>
      </c>
      <c r="F511">
        <v>0</v>
      </c>
      <c r="G511">
        <v>1</v>
      </c>
      <c r="H511">
        <v>1570520179711</v>
      </c>
      <c r="I511">
        <v>526.6875</v>
      </c>
      <c r="J511" s="5">
        <f t="shared" si="7"/>
        <v>43746.608561469904</v>
      </c>
      <c r="K511" s="6">
        <v>43746.608561469904</v>
      </c>
      <c r="L511" s="7">
        <v>43746.608564814815</v>
      </c>
    </row>
    <row r="512" spans="1:12" x14ac:dyDescent="0.25">
      <c r="A512" t="e">
        <f>-LqeI32SZsKk5pauR74Y</f>
        <v>#NAME?</v>
      </c>
      <c r="B512">
        <v>393.75</v>
      </c>
      <c r="C512">
        <v>20.584240000000001</v>
      </c>
      <c r="D512">
        <v>43</v>
      </c>
      <c r="E512">
        <v>0</v>
      </c>
      <c r="F512">
        <v>0</v>
      </c>
      <c r="G512">
        <v>1</v>
      </c>
      <c r="H512">
        <v>1570520185902</v>
      </c>
      <c r="I512">
        <v>526.6875</v>
      </c>
      <c r="J512" s="4">
        <f t="shared" si="7"/>
        <v>43746.608633124997</v>
      </c>
      <c r="K512" s="6">
        <v>43746.608633124997</v>
      </c>
      <c r="L512" s="7">
        <v>43746.608634259261</v>
      </c>
    </row>
    <row r="513" spans="1:12" x14ac:dyDescent="0.25">
      <c r="A513" t="e">
        <f>-LqeI4Z2hQA5sv3Me1JY</f>
        <v>#NAME?</v>
      </c>
      <c r="B513">
        <v>393.75</v>
      </c>
      <c r="C513">
        <v>20.531590000000001</v>
      </c>
      <c r="D513">
        <v>42</v>
      </c>
      <c r="E513">
        <v>0</v>
      </c>
      <c r="F513">
        <v>0</v>
      </c>
      <c r="G513">
        <v>1</v>
      </c>
      <c r="H513">
        <v>1570520192078</v>
      </c>
      <c r="I513">
        <v>526.6875</v>
      </c>
      <c r="J513" s="5">
        <f t="shared" si="7"/>
        <v>43746.608704606479</v>
      </c>
      <c r="K513" s="6">
        <v>43746.608704606479</v>
      </c>
      <c r="L513" s="7">
        <v>43746.608703703707</v>
      </c>
    </row>
    <row r="514" spans="1:12" x14ac:dyDescent="0.25">
      <c r="A514" t="e">
        <f>-LqeI61zGt2fnOFd-gsq</f>
        <v>#NAME?</v>
      </c>
      <c r="B514">
        <v>393.75</v>
      </c>
      <c r="C514">
        <v>20.584240000000001</v>
      </c>
      <c r="D514">
        <v>41</v>
      </c>
      <c r="E514">
        <v>0</v>
      </c>
      <c r="F514">
        <v>0</v>
      </c>
      <c r="G514">
        <v>1</v>
      </c>
      <c r="H514">
        <v>1570520198290</v>
      </c>
      <c r="I514">
        <v>526.5</v>
      </c>
      <c r="J514" s="4">
        <f t="shared" ref="J514:K577" si="8">(H514/86400000)+25569+(7/24)</f>
        <v>43746.608776504632</v>
      </c>
      <c r="K514" s="6">
        <v>43746.608776504632</v>
      </c>
      <c r="L514" s="7">
        <v>43746.608773148146</v>
      </c>
    </row>
    <row r="515" spans="1:12" x14ac:dyDescent="0.25">
      <c r="A515" t="e">
        <f>-LqeI7ZGz9g9mtG-Ukcl</f>
        <v>#NAME?</v>
      </c>
      <c r="B515">
        <v>393.75</v>
      </c>
      <c r="C515">
        <v>20.531590000000001</v>
      </c>
      <c r="D515">
        <v>40</v>
      </c>
      <c r="E515">
        <v>0</v>
      </c>
      <c r="F515">
        <v>0</v>
      </c>
      <c r="G515">
        <v>1</v>
      </c>
      <c r="H515">
        <v>1570520204437</v>
      </c>
      <c r="I515">
        <v>526.6875</v>
      </c>
      <c r="J515" s="5">
        <f t="shared" si="8"/>
        <v>43746.608847650459</v>
      </c>
      <c r="K515" s="6">
        <v>43746.608847650459</v>
      </c>
      <c r="L515" s="7">
        <v>43746.608842592592</v>
      </c>
    </row>
    <row r="516" spans="1:12" x14ac:dyDescent="0.25">
      <c r="A516" t="e">
        <f>-LqeI94niQTb68OEcsri</f>
        <v>#NAME?</v>
      </c>
      <c r="B516">
        <v>393.75</v>
      </c>
      <c r="C516">
        <v>20.584240000000001</v>
      </c>
      <c r="D516">
        <v>40</v>
      </c>
      <c r="E516">
        <v>0</v>
      </c>
      <c r="F516">
        <v>0</v>
      </c>
      <c r="G516">
        <v>1</v>
      </c>
      <c r="H516">
        <v>1570520210616</v>
      </c>
      <c r="I516">
        <v>526.5</v>
      </c>
      <c r="J516" s="4">
        <f t="shared" si="8"/>
        <v>43746.608919166662</v>
      </c>
      <c r="K516" s="6">
        <v>43746.608919166662</v>
      </c>
      <c r="L516" s="7">
        <v>43746.608923611115</v>
      </c>
    </row>
    <row r="517" spans="1:12" x14ac:dyDescent="0.25">
      <c r="A517" t="e">
        <f>-LqeIAajPrCAc0IqbHvR</f>
        <v>#NAME?</v>
      </c>
      <c r="B517">
        <v>393.75</v>
      </c>
      <c r="C517">
        <v>20.584240000000001</v>
      </c>
      <c r="D517">
        <v>41</v>
      </c>
      <c r="E517">
        <v>0</v>
      </c>
      <c r="F517">
        <v>0</v>
      </c>
      <c r="G517">
        <v>1</v>
      </c>
      <c r="H517">
        <v>1570520216823</v>
      </c>
      <c r="I517">
        <v>526.5</v>
      </c>
      <c r="J517" s="5">
        <f t="shared" si="8"/>
        <v>43746.608991006942</v>
      </c>
      <c r="K517" s="6">
        <v>43746.608991006942</v>
      </c>
      <c r="L517" s="7">
        <v>43746.608993055554</v>
      </c>
    </row>
    <row r="518" spans="1:12" x14ac:dyDescent="0.25">
      <c r="A518" t="e">
        <f>-LqeIC4Nraflu6HvKRZK</f>
        <v>#NAME?</v>
      </c>
      <c r="B518">
        <v>393.75</v>
      </c>
      <c r="C518">
        <v>20.531590000000001</v>
      </c>
      <c r="D518">
        <v>40</v>
      </c>
      <c r="E518">
        <v>0</v>
      </c>
      <c r="F518">
        <v>0</v>
      </c>
      <c r="G518">
        <v>1</v>
      </c>
      <c r="H518">
        <v>1570520222983</v>
      </c>
      <c r="I518">
        <v>526.6875</v>
      </c>
      <c r="J518" s="4">
        <f t="shared" si="8"/>
        <v>43746.609062303243</v>
      </c>
      <c r="K518" s="6">
        <v>43746.609062303243</v>
      </c>
      <c r="L518" s="7">
        <v>43746.6090625</v>
      </c>
    </row>
    <row r="519" spans="1:12" x14ac:dyDescent="0.25">
      <c r="A519" t="s">
        <v>1554</v>
      </c>
      <c r="B519">
        <v>415.625</v>
      </c>
      <c r="C519">
        <v>20.531590000000001</v>
      </c>
      <c r="D519">
        <v>39</v>
      </c>
      <c r="E519">
        <v>0</v>
      </c>
      <c r="F519">
        <v>0</v>
      </c>
      <c r="G519">
        <v>1</v>
      </c>
      <c r="H519">
        <v>1570520229169</v>
      </c>
      <c r="I519">
        <v>533.25</v>
      </c>
      <c r="J519" s="5">
        <f t="shared" si="8"/>
        <v>43746.609133900456</v>
      </c>
      <c r="K519" s="6">
        <v>43746.609133900456</v>
      </c>
      <c r="L519" s="7">
        <v>43746.609131944446</v>
      </c>
    </row>
    <row r="520" spans="1:12" x14ac:dyDescent="0.25">
      <c r="A520" t="e">
        <f>-LqeIF6AkDSfHziemYkx</f>
        <v>#NAME?</v>
      </c>
      <c r="B520">
        <v>393.75</v>
      </c>
      <c r="C520">
        <v>20.584240000000001</v>
      </c>
      <c r="D520">
        <v>39</v>
      </c>
      <c r="E520">
        <v>0</v>
      </c>
      <c r="F520">
        <v>0</v>
      </c>
      <c r="G520">
        <v>1</v>
      </c>
      <c r="H520">
        <v>1570520235337</v>
      </c>
      <c r="I520">
        <v>526.6875</v>
      </c>
      <c r="J520" s="4">
        <f t="shared" si="8"/>
        <v>43746.609205289351</v>
      </c>
      <c r="K520" s="6">
        <v>43746.609205289351</v>
      </c>
      <c r="L520" s="7">
        <v>43746.609201388892</v>
      </c>
    </row>
    <row r="521" spans="1:12" x14ac:dyDescent="0.25">
      <c r="A521" t="e">
        <f>-LqeIGc8l7GnPTMF0y96</f>
        <v>#NAME?</v>
      </c>
      <c r="B521">
        <v>393.75</v>
      </c>
      <c r="C521">
        <v>20.584240000000001</v>
      </c>
      <c r="D521">
        <v>39</v>
      </c>
      <c r="E521">
        <v>0</v>
      </c>
      <c r="F521">
        <v>0</v>
      </c>
      <c r="G521">
        <v>1</v>
      </c>
      <c r="H521">
        <v>1570520241522</v>
      </c>
      <c r="I521">
        <v>526.5</v>
      </c>
      <c r="J521" s="5">
        <f t="shared" si="8"/>
        <v>43746.609276875002</v>
      </c>
      <c r="K521" s="6">
        <v>43746.609276875002</v>
      </c>
      <c r="L521" s="7">
        <v>43746.609282407408</v>
      </c>
    </row>
    <row r="522" spans="1:12" x14ac:dyDescent="0.25">
      <c r="A522" t="e">
        <f>-LqeII7hbZABfTbP449l</f>
        <v>#NAME?</v>
      </c>
      <c r="B522">
        <v>393.75</v>
      </c>
      <c r="C522">
        <v>20.584240000000001</v>
      </c>
      <c r="D522">
        <v>38</v>
      </c>
      <c r="E522">
        <v>0</v>
      </c>
      <c r="F522">
        <v>0</v>
      </c>
      <c r="G522">
        <v>1</v>
      </c>
      <c r="H522">
        <v>1570520247718</v>
      </c>
      <c r="I522">
        <v>526.6875</v>
      </c>
      <c r="J522" s="4">
        <f t="shared" si="8"/>
        <v>43746.609348587961</v>
      </c>
      <c r="K522" s="6">
        <v>43746.609348587961</v>
      </c>
      <c r="L522" s="7">
        <v>43746.609351851854</v>
      </c>
    </row>
    <row r="523" spans="1:12" x14ac:dyDescent="0.25">
      <c r="A523" t="e">
        <f>-LqeIJrS1pIFaNqqisVC</f>
        <v>#NAME?</v>
      </c>
      <c r="B523">
        <v>393.75</v>
      </c>
      <c r="C523">
        <v>20.584240000000001</v>
      </c>
      <c r="D523">
        <v>38</v>
      </c>
      <c r="E523">
        <v>0</v>
      </c>
      <c r="F523">
        <v>0</v>
      </c>
      <c r="G523">
        <v>1</v>
      </c>
      <c r="H523">
        <v>1570520253918</v>
      </c>
      <c r="I523">
        <v>526.6875</v>
      </c>
      <c r="J523" s="5">
        <f t="shared" si="8"/>
        <v>43746.609420347224</v>
      </c>
      <c r="K523" s="6">
        <v>43746.609420347224</v>
      </c>
      <c r="L523" s="7">
        <v>43746.6094212963</v>
      </c>
    </row>
    <row r="524" spans="1:12" x14ac:dyDescent="0.25">
      <c r="A524" t="e">
        <f>-LqeILPmbpJOBhVcNZZR</f>
        <v>#NAME?</v>
      </c>
      <c r="B524">
        <v>393.75</v>
      </c>
      <c r="C524">
        <v>20.584240000000001</v>
      </c>
      <c r="D524">
        <v>39</v>
      </c>
      <c r="E524">
        <v>0</v>
      </c>
      <c r="F524">
        <v>0</v>
      </c>
      <c r="G524">
        <v>1</v>
      </c>
      <c r="H524">
        <v>1570520261128</v>
      </c>
      <c r="I524">
        <v>526.6875</v>
      </c>
      <c r="J524" s="4">
        <f t="shared" si="8"/>
        <v>43746.609503796295</v>
      </c>
      <c r="K524" s="6">
        <v>43746.609503796295</v>
      </c>
      <c r="L524" s="7">
        <v>43746.609502314815</v>
      </c>
    </row>
    <row r="525" spans="1:12" x14ac:dyDescent="0.25">
      <c r="A525" t="e">
        <f>-LqeIMvyZLxxaFI0LBRe</f>
        <v>#NAME?</v>
      </c>
      <c r="B525">
        <v>393.75</v>
      </c>
      <c r="C525">
        <v>20.584240000000001</v>
      </c>
      <c r="D525">
        <v>39</v>
      </c>
      <c r="E525">
        <v>0</v>
      </c>
      <c r="F525">
        <v>0</v>
      </c>
      <c r="G525">
        <v>1</v>
      </c>
      <c r="H525">
        <v>1570520267343</v>
      </c>
      <c r="I525">
        <v>526.6875</v>
      </c>
      <c r="J525" s="5">
        <f t="shared" si="8"/>
        <v>43746.60957572917</v>
      </c>
      <c r="K525" s="6">
        <v>43746.60957572917</v>
      </c>
      <c r="L525" s="7">
        <v>43746.609571759262</v>
      </c>
    </row>
    <row r="526" spans="1:12" x14ac:dyDescent="0.25">
      <c r="A526" t="e">
        <f>-LqeIORTLXb4R_gMy18U</f>
        <v>#NAME?</v>
      </c>
      <c r="B526">
        <v>393.75</v>
      </c>
      <c r="C526">
        <v>20.584240000000001</v>
      </c>
      <c r="D526">
        <v>40</v>
      </c>
      <c r="E526">
        <v>0</v>
      </c>
      <c r="F526">
        <v>0</v>
      </c>
      <c r="G526">
        <v>1</v>
      </c>
      <c r="H526">
        <v>1570520273523</v>
      </c>
      <c r="I526">
        <v>526.6875</v>
      </c>
      <c r="J526" s="4">
        <f t="shared" si="8"/>
        <v>43746.609647256941</v>
      </c>
      <c r="K526" s="6">
        <v>43746.609647256941</v>
      </c>
      <c r="L526" s="7">
        <v>43746.609652777777</v>
      </c>
    </row>
    <row r="527" spans="1:12" x14ac:dyDescent="0.25">
      <c r="A527" t="e">
        <f>-LqeIQH0RTuNdR32zjSO</f>
        <v>#NAME?</v>
      </c>
      <c r="B527">
        <v>412.5</v>
      </c>
      <c r="C527">
        <v>20.584240000000001</v>
      </c>
      <c r="D527">
        <v>40</v>
      </c>
      <c r="E527">
        <v>0</v>
      </c>
      <c r="F527">
        <v>0</v>
      </c>
      <c r="G527">
        <v>1</v>
      </c>
      <c r="H527">
        <v>1570520279835</v>
      </c>
      <c r="I527">
        <v>532.3125</v>
      </c>
      <c r="J527" s="5">
        <f t="shared" si="8"/>
        <v>43746.609720312503</v>
      </c>
      <c r="K527" s="6">
        <v>43746.609720312503</v>
      </c>
      <c r="L527" s="7">
        <v>43746.609722222223</v>
      </c>
    </row>
    <row r="528" spans="1:12" x14ac:dyDescent="0.25">
      <c r="A528" t="e">
        <f>-LqeIRv4dLadgL81kERB</f>
        <v>#NAME?</v>
      </c>
      <c r="B528">
        <v>393.75</v>
      </c>
      <c r="C528">
        <v>20.584240000000001</v>
      </c>
      <c r="D528">
        <v>39</v>
      </c>
      <c r="E528">
        <v>0</v>
      </c>
      <c r="F528">
        <v>0</v>
      </c>
      <c r="G528">
        <v>1</v>
      </c>
      <c r="H528">
        <v>1570520287911</v>
      </c>
      <c r="I528">
        <v>526.6875</v>
      </c>
      <c r="J528" s="4">
        <f t="shared" si="8"/>
        <v>43746.609813784722</v>
      </c>
      <c r="K528" s="6">
        <v>43746.609813784722</v>
      </c>
      <c r="L528" s="7">
        <v>43746.609814814816</v>
      </c>
    </row>
    <row r="529" spans="1:12" x14ac:dyDescent="0.25">
      <c r="A529" t="e">
        <f>-LqeITT_cth-kqxt8daD</f>
        <v>#NAME?</v>
      </c>
      <c r="B529">
        <v>393.75</v>
      </c>
      <c r="C529">
        <v>20.584240000000001</v>
      </c>
      <c r="D529">
        <v>38</v>
      </c>
      <c r="E529">
        <v>0</v>
      </c>
      <c r="F529">
        <v>0</v>
      </c>
      <c r="G529">
        <v>1</v>
      </c>
      <c r="H529">
        <v>1570520294182</v>
      </c>
      <c r="I529">
        <v>526.6875</v>
      </c>
      <c r="J529" s="5">
        <f t="shared" si="8"/>
        <v>43746.609886365739</v>
      </c>
      <c r="K529" s="6">
        <v>43746.609886365739</v>
      </c>
      <c r="L529" s="7">
        <v>43746.609884259262</v>
      </c>
    </row>
    <row r="530" spans="1:12" x14ac:dyDescent="0.25">
      <c r="A530" t="e">
        <f>-LqeIUxYU2Y68kzD61W8</f>
        <v>#NAME?</v>
      </c>
      <c r="B530">
        <v>393.75</v>
      </c>
      <c r="C530">
        <v>20.531590000000001</v>
      </c>
      <c r="D530">
        <v>39</v>
      </c>
      <c r="E530">
        <v>0</v>
      </c>
      <c r="F530">
        <v>0</v>
      </c>
      <c r="G530">
        <v>1</v>
      </c>
      <c r="H530">
        <v>1570520300271</v>
      </c>
      <c r="I530">
        <v>526.6875</v>
      </c>
      <c r="J530" s="4">
        <f t="shared" si="8"/>
        <v>43746.609956840279</v>
      </c>
      <c r="K530" s="6">
        <v>43746.609956840279</v>
      </c>
      <c r="L530" s="7">
        <v>43746.609953703701</v>
      </c>
    </row>
    <row r="531" spans="1:12" x14ac:dyDescent="0.25">
      <c r="A531" t="e">
        <f>-LqeIWUIpbA5N3EYNjD7</f>
        <v>#NAME?</v>
      </c>
      <c r="B531">
        <v>393.75</v>
      </c>
      <c r="C531">
        <v>20.584240000000001</v>
      </c>
      <c r="D531">
        <v>40</v>
      </c>
      <c r="E531">
        <v>0</v>
      </c>
      <c r="F531">
        <v>0</v>
      </c>
      <c r="G531">
        <v>1</v>
      </c>
      <c r="H531">
        <v>1570520306522</v>
      </c>
      <c r="I531">
        <v>526.6875</v>
      </c>
      <c r="J531" s="5">
        <f t="shared" si="8"/>
        <v>43746.610029189811</v>
      </c>
      <c r="K531" s="6">
        <v>43746.610029189811</v>
      </c>
      <c r="L531" s="7">
        <v>43746.610034722224</v>
      </c>
    </row>
    <row r="532" spans="1:12" x14ac:dyDescent="0.25">
      <c r="A532" t="e">
        <f>-LqeIY3AtnwjnNkBRZsG</f>
        <v>#NAME?</v>
      </c>
      <c r="B532">
        <v>393.75</v>
      </c>
      <c r="C532">
        <v>20.531590000000001</v>
      </c>
      <c r="D532">
        <v>39</v>
      </c>
      <c r="E532">
        <v>0</v>
      </c>
      <c r="F532">
        <v>0</v>
      </c>
      <c r="G532">
        <v>1</v>
      </c>
      <c r="H532">
        <v>1570520313001</v>
      </c>
      <c r="I532">
        <v>526.6875</v>
      </c>
      <c r="J532" s="4">
        <f t="shared" si="8"/>
        <v>43746.610104178239</v>
      </c>
      <c r="K532" s="6">
        <v>43746.610104178239</v>
      </c>
      <c r="L532" s="7">
        <v>43746.61010416667</v>
      </c>
    </row>
    <row r="533" spans="1:12" x14ac:dyDescent="0.25">
      <c r="A533" t="e">
        <f>-LqeIZvLviZqkNLzKRuI</f>
        <v>#NAME?</v>
      </c>
      <c r="B533">
        <v>393.75</v>
      </c>
      <c r="C533">
        <v>20.584240000000001</v>
      </c>
      <c r="D533">
        <v>39</v>
      </c>
      <c r="E533">
        <v>0</v>
      </c>
      <c r="F533">
        <v>0</v>
      </c>
      <c r="G533">
        <v>1</v>
      </c>
      <c r="H533">
        <v>1570520320632</v>
      </c>
      <c r="I533">
        <v>526.5</v>
      </c>
      <c r="J533" s="5">
        <f t="shared" si="8"/>
        <v>43746.610192499997</v>
      </c>
      <c r="K533" s="6">
        <v>43746.610192499997</v>
      </c>
      <c r="L533" s="7">
        <v>43746.610196759262</v>
      </c>
    </row>
    <row r="534" spans="1:12" x14ac:dyDescent="0.25">
      <c r="A534" t="e">
        <f>-LqeIaVJrkrbjty_lbUf</f>
        <v>#NAME?</v>
      </c>
      <c r="B534">
        <v>393.75</v>
      </c>
      <c r="C534">
        <v>20.584240000000001</v>
      </c>
      <c r="D534">
        <v>38</v>
      </c>
      <c r="E534">
        <v>0</v>
      </c>
      <c r="F534">
        <v>0</v>
      </c>
      <c r="G534">
        <v>1</v>
      </c>
      <c r="H534">
        <v>1570520327102</v>
      </c>
      <c r="I534">
        <v>526.6875</v>
      </c>
      <c r="J534" s="4">
        <f t="shared" si="8"/>
        <v>43746.610267384262</v>
      </c>
      <c r="K534" s="6">
        <v>43746.610267384262</v>
      </c>
      <c r="L534" s="7">
        <v>43746.610266203701</v>
      </c>
    </row>
    <row r="535" spans="1:12" x14ac:dyDescent="0.25">
      <c r="A535" t="e">
        <f>-LqeIc0ZTgOapOPRlQbU</f>
        <v>#NAME?</v>
      </c>
      <c r="B535">
        <v>393.75</v>
      </c>
      <c r="C535">
        <v>20.584240000000001</v>
      </c>
      <c r="D535">
        <v>41</v>
      </c>
      <c r="E535">
        <v>0</v>
      </c>
      <c r="F535">
        <v>0</v>
      </c>
      <c r="G535">
        <v>1</v>
      </c>
      <c r="H535">
        <v>1570520333247</v>
      </c>
      <c r="I535">
        <v>526.6875</v>
      </c>
      <c r="J535" s="5">
        <f t="shared" si="8"/>
        <v>43746.610338506944</v>
      </c>
      <c r="K535" s="6">
        <v>43746.610338506944</v>
      </c>
      <c r="L535" s="7">
        <v>43746.610335648147</v>
      </c>
    </row>
    <row r="536" spans="1:12" x14ac:dyDescent="0.25">
      <c r="A536" t="e">
        <f>-LqeIdZQuP4KMdbe21fR</f>
        <v>#NAME?</v>
      </c>
      <c r="B536">
        <v>393.75</v>
      </c>
      <c r="C536">
        <v>20.584240000000001</v>
      </c>
      <c r="D536">
        <v>42</v>
      </c>
      <c r="E536">
        <v>0</v>
      </c>
      <c r="F536">
        <v>0</v>
      </c>
      <c r="G536">
        <v>1</v>
      </c>
      <c r="H536">
        <v>1570520339621</v>
      </c>
      <c r="I536">
        <v>526.6875</v>
      </c>
      <c r="J536" s="4">
        <f t="shared" si="8"/>
        <v>43746.61041228009</v>
      </c>
      <c r="K536" s="6">
        <v>43746.61041228009</v>
      </c>
      <c r="L536" s="7">
        <v>43746.61041666667</v>
      </c>
    </row>
    <row r="537" spans="1:12" x14ac:dyDescent="0.25">
      <c r="A537" t="e">
        <f>-LqeIfHTtMGlO0ov1GUh</f>
        <v>#NAME?</v>
      </c>
      <c r="B537">
        <v>393.75</v>
      </c>
      <c r="C537">
        <v>20.584240000000001</v>
      </c>
      <c r="D537">
        <v>41</v>
      </c>
      <c r="E537">
        <v>0</v>
      </c>
      <c r="F537">
        <v>0</v>
      </c>
      <c r="G537">
        <v>1</v>
      </c>
      <c r="H537">
        <v>1570520346687</v>
      </c>
      <c r="I537">
        <v>526.6875</v>
      </c>
      <c r="J537" s="5">
        <f t="shared" si="8"/>
        <v>43746.610494062501</v>
      </c>
      <c r="K537" s="6">
        <v>43746.610494062501</v>
      </c>
      <c r="L537" s="7">
        <v>43746.610497685186</v>
      </c>
    </row>
    <row r="538" spans="1:12" x14ac:dyDescent="0.25">
      <c r="A538" t="e">
        <f>-LqeIgnfKk29KJtI7_rX</f>
        <v>#NAME?</v>
      </c>
      <c r="B538">
        <v>393.75</v>
      </c>
      <c r="C538">
        <v>20.584240000000001</v>
      </c>
      <c r="D538">
        <v>42</v>
      </c>
      <c r="E538">
        <v>0</v>
      </c>
      <c r="F538">
        <v>0</v>
      </c>
      <c r="G538">
        <v>1</v>
      </c>
      <c r="H538">
        <v>1570520352846</v>
      </c>
      <c r="I538">
        <v>526.6875</v>
      </c>
      <c r="J538" s="4">
        <f t="shared" si="8"/>
        <v>43746.610565347219</v>
      </c>
      <c r="K538" s="6">
        <v>43746.610565347219</v>
      </c>
      <c r="L538" s="7">
        <v>43746.610567129632</v>
      </c>
    </row>
    <row r="539" spans="1:12" x14ac:dyDescent="0.25">
      <c r="A539" t="e">
        <f>-LqeIiKcwrRprpGesf8h</f>
        <v>#NAME?</v>
      </c>
      <c r="B539">
        <v>393.75</v>
      </c>
      <c r="C539">
        <v>20.584240000000001</v>
      </c>
      <c r="D539">
        <v>43</v>
      </c>
      <c r="E539">
        <v>0</v>
      </c>
      <c r="F539">
        <v>0</v>
      </c>
      <c r="G539">
        <v>1</v>
      </c>
      <c r="H539">
        <v>1570520359068</v>
      </c>
      <c r="I539">
        <v>526.6875</v>
      </c>
      <c r="J539" s="5">
        <f t="shared" si="8"/>
        <v>43746.610637361104</v>
      </c>
      <c r="K539" s="6">
        <v>43746.610637361104</v>
      </c>
      <c r="L539" s="7">
        <v>43746.610636574071</v>
      </c>
    </row>
    <row r="540" spans="1:12" x14ac:dyDescent="0.25">
      <c r="A540" t="e">
        <f>-LqeIjoSSSoy03AQDVsa</f>
        <v>#NAME?</v>
      </c>
      <c r="B540">
        <v>393.75</v>
      </c>
      <c r="C540">
        <v>20.531590000000001</v>
      </c>
      <c r="D540">
        <v>43</v>
      </c>
      <c r="E540">
        <v>0</v>
      </c>
      <c r="F540">
        <v>0</v>
      </c>
      <c r="G540">
        <v>1</v>
      </c>
      <c r="H540">
        <v>1570520365228</v>
      </c>
      <c r="I540">
        <v>526.6875</v>
      </c>
      <c r="J540" s="4">
        <f t="shared" si="8"/>
        <v>43746.610708657405</v>
      </c>
      <c r="K540" s="6">
        <v>43746.610708657405</v>
      </c>
      <c r="L540" s="7">
        <v>43746.610706018517</v>
      </c>
    </row>
    <row r="541" spans="1:12" x14ac:dyDescent="0.25">
      <c r="A541" t="e">
        <f>-LqeIlJHJ3ITZw1PWVnd</f>
        <v>#NAME?</v>
      </c>
      <c r="B541">
        <v>393.75</v>
      </c>
      <c r="C541">
        <v>20.584240000000001</v>
      </c>
      <c r="D541">
        <v>42</v>
      </c>
      <c r="E541">
        <v>0</v>
      </c>
      <c r="F541">
        <v>0</v>
      </c>
      <c r="G541">
        <v>1</v>
      </c>
      <c r="H541">
        <v>1570520371378</v>
      </c>
      <c r="I541">
        <v>526.6875</v>
      </c>
      <c r="J541" s="5">
        <f t="shared" si="8"/>
        <v>43746.61077983796</v>
      </c>
      <c r="K541" s="6">
        <v>43746.61077983796</v>
      </c>
      <c r="L541" s="7">
        <v>43746.610775462963</v>
      </c>
    </row>
    <row r="542" spans="1:12" x14ac:dyDescent="0.25">
      <c r="A542" t="e">
        <f>-LqeImr-EWWRf3RR9LhW</f>
        <v>#NAME?</v>
      </c>
      <c r="B542">
        <v>393.75</v>
      </c>
      <c r="C542">
        <v>20.531590000000001</v>
      </c>
      <c r="D542">
        <v>41</v>
      </c>
      <c r="E542">
        <v>0</v>
      </c>
      <c r="F542">
        <v>0</v>
      </c>
      <c r="G542">
        <v>1</v>
      </c>
      <c r="H542">
        <v>1570520377636</v>
      </c>
      <c r="I542">
        <v>526.6875</v>
      </c>
      <c r="J542" s="4">
        <f t="shared" si="8"/>
        <v>43746.610852268517</v>
      </c>
      <c r="K542" s="6">
        <v>43746.610852268517</v>
      </c>
      <c r="L542" s="7">
        <v>43746.610856481479</v>
      </c>
    </row>
    <row r="543" spans="1:12" x14ac:dyDescent="0.25">
      <c r="A543" t="e">
        <f>-LqeIoX7sO_b7nDsVhKh</f>
        <v>#NAME?</v>
      </c>
      <c r="B543">
        <v>393.75</v>
      </c>
      <c r="C543">
        <v>20.584240000000001</v>
      </c>
      <c r="D543">
        <v>36</v>
      </c>
      <c r="E543">
        <v>0</v>
      </c>
      <c r="F543">
        <v>0</v>
      </c>
      <c r="G543">
        <v>1</v>
      </c>
      <c r="H543">
        <v>1570520384448</v>
      </c>
      <c r="I543">
        <v>526.5</v>
      </c>
      <c r="J543" s="5">
        <f t="shared" si="8"/>
        <v>43746.610931111114</v>
      </c>
      <c r="K543" s="6">
        <v>43746.610931111114</v>
      </c>
      <c r="L543" s="7">
        <v>43746.610925925925</v>
      </c>
    </row>
    <row r="544" spans="1:12" x14ac:dyDescent="0.25">
      <c r="A544" t="s">
        <v>1579</v>
      </c>
      <c r="B544">
        <v>393.75</v>
      </c>
      <c r="C544">
        <v>20.531590000000001</v>
      </c>
      <c r="D544">
        <v>35</v>
      </c>
      <c r="E544">
        <v>0</v>
      </c>
      <c r="F544">
        <v>0</v>
      </c>
      <c r="G544">
        <v>1</v>
      </c>
      <c r="H544">
        <v>1570520390992</v>
      </c>
      <c r="I544">
        <v>526.6875</v>
      </c>
      <c r="J544" s="4">
        <f t="shared" si="8"/>
        <v>43746.611006851854</v>
      </c>
      <c r="K544" s="6">
        <v>43746.611006851854</v>
      </c>
      <c r="L544" s="7">
        <v>43746.611006944448</v>
      </c>
    </row>
    <row r="545" spans="1:12" x14ac:dyDescent="0.25">
      <c r="A545" t="e">
        <f>-LqeIrc-FG9ZdSJdr29k</f>
        <v>#NAME?</v>
      </c>
      <c r="B545">
        <v>396.875</v>
      </c>
      <c r="C545">
        <v>20.584240000000001</v>
      </c>
      <c r="D545">
        <v>35</v>
      </c>
      <c r="E545">
        <v>0</v>
      </c>
      <c r="F545">
        <v>0</v>
      </c>
      <c r="G545">
        <v>1</v>
      </c>
      <c r="H545">
        <v>1570520397141</v>
      </c>
      <c r="I545">
        <v>527.4375</v>
      </c>
      <c r="J545" s="5">
        <f t="shared" si="8"/>
        <v>43746.611078020833</v>
      </c>
      <c r="K545" s="6">
        <v>43746.611078020833</v>
      </c>
      <c r="L545" s="7">
        <v>43746.611076388886</v>
      </c>
    </row>
    <row r="546" spans="1:12" x14ac:dyDescent="0.25">
      <c r="A546" t="e">
        <f>-LqeIt5lASD9i6vuwOi_</f>
        <v>#NAME?</v>
      </c>
      <c r="B546">
        <v>396.875</v>
      </c>
      <c r="C546">
        <v>20.531590000000001</v>
      </c>
      <c r="D546">
        <v>39</v>
      </c>
      <c r="E546">
        <v>0</v>
      </c>
      <c r="F546">
        <v>0</v>
      </c>
      <c r="G546">
        <v>1</v>
      </c>
      <c r="H546">
        <v>1570520403336</v>
      </c>
      <c r="I546">
        <v>527.4375</v>
      </c>
      <c r="J546" s="4">
        <f t="shared" si="8"/>
        <v>43746.611149722223</v>
      </c>
      <c r="K546" s="6">
        <v>43746.611149722223</v>
      </c>
      <c r="L546" s="7">
        <v>43746.611145833333</v>
      </c>
    </row>
    <row r="547" spans="1:12" x14ac:dyDescent="0.25">
      <c r="A547" t="e">
        <f>-LqeIucpjj8i5SqqMY31</f>
        <v>#NAME?</v>
      </c>
      <c r="B547">
        <v>396.875</v>
      </c>
      <c r="C547">
        <v>20.584240000000001</v>
      </c>
      <c r="D547">
        <v>39</v>
      </c>
      <c r="E547">
        <v>0</v>
      </c>
      <c r="F547">
        <v>0</v>
      </c>
      <c r="G547">
        <v>1</v>
      </c>
      <c r="H547">
        <v>1570520409537</v>
      </c>
      <c r="I547">
        <v>527.4375</v>
      </c>
      <c r="J547" s="5">
        <f t="shared" si="8"/>
        <v>43746.611221493054</v>
      </c>
      <c r="K547" s="6">
        <v>43746.611221493054</v>
      </c>
      <c r="L547" s="7">
        <v>43746.611226851855</v>
      </c>
    </row>
    <row r="548" spans="1:12" x14ac:dyDescent="0.25">
      <c r="A548" t="e">
        <f>-LqeIw92kYZd84g34loa</f>
        <v>#NAME?</v>
      </c>
      <c r="B548">
        <v>396.875</v>
      </c>
      <c r="C548">
        <v>20.584240000000001</v>
      </c>
      <c r="D548">
        <v>38</v>
      </c>
      <c r="E548">
        <v>0</v>
      </c>
      <c r="F548">
        <v>0</v>
      </c>
      <c r="G548">
        <v>1</v>
      </c>
      <c r="H548">
        <v>1570520415702</v>
      </c>
      <c r="I548">
        <v>527.4375</v>
      </c>
      <c r="J548" s="4">
        <f t="shared" si="8"/>
        <v>43746.611292847221</v>
      </c>
      <c r="K548" s="6">
        <v>43746.611292847221</v>
      </c>
      <c r="L548" s="7">
        <v>43746.611296296294</v>
      </c>
    </row>
    <row r="549" spans="1:12" x14ac:dyDescent="0.25">
      <c r="A549" t="e">
        <f>-LqeIxeFmTTz0xbqie41</f>
        <v>#NAME?</v>
      </c>
      <c r="B549">
        <v>396.875</v>
      </c>
      <c r="C549">
        <v>20.584240000000001</v>
      </c>
      <c r="D549">
        <v>38</v>
      </c>
      <c r="E549">
        <v>0</v>
      </c>
      <c r="F549">
        <v>0</v>
      </c>
      <c r="G549">
        <v>1</v>
      </c>
      <c r="H549">
        <v>1570520421908</v>
      </c>
      <c r="I549">
        <v>527.4375</v>
      </c>
      <c r="J549" s="5">
        <f t="shared" si="8"/>
        <v>43746.611364675926</v>
      </c>
      <c r="K549" s="6">
        <v>43746.611364675926</v>
      </c>
      <c r="L549" s="7">
        <v>43746.61136574074</v>
      </c>
    </row>
    <row r="550" spans="1:12" x14ac:dyDescent="0.25">
      <c r="A550" t="e">
        <f>-LqeIzJHhxNriRuCRxzU</f>
        <v>#NAME?</v>
      </c>
      <c r="B550">
        <v>400</v>
      </c>
      <c r="C550">
        <v>20.584240000000001</v>
      </c>
      <c r="D550">
        <v>39</v>
      </c>
      <c r="E550">
        <v>0</v>
      </c>
      <c r="F550">
        <v>0</v>
      </c>
      <c r="G550">
        <v>1</v>
      </c>
      <c r="H550">
        <v>1570520428103</v>
      </c>
      <c r="I550">
        <v>528.375</v>
      </c>
      <c r="J550" s="4">
        <f t="shared" si="8"/>
        <v>43746.611436377316</v>
      </c>
      <c r="K550" s="6">
        <v>43746.611436377316</v>
      </c>
      <c r="L550" s="7">
        <v>43746.611435185187</v>
      </c>
    </row>
    <row r="551" spans="1:12" x14ac:dyDescent="0.25">
      <c r="A551" t="e">
        <f>-LqeJ01GH8KwE0eoX6Au</f>
        <v>#NAME?</v>
      </c>
      <c r="B551">
        <v>400</v>
      </c>
      <c r="C551">
        <v>20.531590000000001</v>
      </c>
      <c r="D551">
        <v>38</v>
      </c>
      <c r="E551">
        <v>0</v>
      </c>
      <c r="F551">
        <v>0</v>
      </c>
      <c r="G551">
        <v>1</v>
      </c>
      <c r="H551">
        <v>1570520435431</v>
      </c>
      <c r="I551">
        <v>528.375</v>
      </c>
      <c r="J551" s="5">
        <f t="shared" si="8"/>
        <v>43746.611521192128</v>
      </c>
      <c r="K551" s="6">
        <v>43746.611521192128</v>
      </c>
      <c r="L551" s="7">
        <v>43746.611516203702</v>
      </c>
    </row>
    <row r="552" spans="1:12" x14ac:dyDescent="0.25">
      <c r="A552" t="e">
        <f>-LqeJ1gkChaDVSJcjFFc</f>
        <v>#NAME?</v>
      </c>
      <c r="B552">
        <v>396.875</v>
      </c>
      <c r="C552">
        <v>20.584240000000001</v>
      </c>
      <c r="D552">
        <v>38</v>
      </c>
      <c r="E552">
        <v>0</v>
      </c>
      <c r="F552">
        <v>0</v>
      </c>
      <c r="G552">
        <v>1</v>
      </c>
      <c r="H552">
        <v>1570520442506</v>
      </c>
      <c r="I552">
        <v>527.4375</v>
      </c>
      <c r="J552" s="4">
        <f t="shared" si="8"/>
        <v>43746.611603078702</v>
      </c>
      <c r="K552" s="6">
        <v>43746.611603078702</v>
      </c>
      <c r="L552" s="7">
        <v>43746.611608796295</v>
      </c>
    </row>
    <row r="553" spans="1:12" x14ac:dyDescent="0.25">
      <c r="A553" t="e">
        <f>-LqeJ3CclZDDE6S3M1Xh</f>
        <v>#NAME?</v>
      </c>
      <c r="B553">
        <v>396.875</v>
      </c>
      <c r="C553">
        <v>20.584240000000001</v>
      </c>
      <c r="D553">
        <v>39</v>
      </c>
      <c r="E553">
        <v>0</v>
      </c>
      <c r="F553">
        <v>0</v>
      </c>
      <c r="G553">
        <v>1</v>
      </c>
      <c r="H553">
        <v>1570520448696</v>
      </c>
      <c r="I553">
        <v>527.4375</v>
      </c>
      <c r="J553" s="5">
        <f t="shared" si="8"/>
        <v>43746.611674722219</v>
      </c>
      <c r="K553" s="6">
        <v>43746.611674722219</v>
      </c>
      <c r="L553" s="7">
        <v>43746.611678240741</v>
      </c>
    </row>
    <row r="554" spans="1:12" x14ac:dyDescent="0.25">
      <c r="A554" t="e">
        <f>-LqeJ4iCOsrZc_r7Rafi</f>
        <v>#NAME?</v>
      </c>
      <c r="B554">
        <v>396.875</v>
      </c>
      <c r="C554">
        <v>20.584240000000001</v>
      </c>
      <c r="D554">
        <v>40</v>
      </c>
      <c r="E554">
        <v>0</v>
      </c>
      <c r="F554">
        <v>0</v>
      </c>
      <c r="G554">
        <v>1</v>
      </c>
      <c r="H554">
        <v>1570520454862</v>
      </c>
      <c r="I554">
        <v>527.4375</v>
      </c>
      <c r="J554" s="4">
        <f t="shared" si="8"/>
        <v>43746.611746087961</v>
      </c>
      <c r="K554" s="6">
        <v>43746.611746087961</v>
      </c>
      <c r="L554" s="7">
        <v>43746.611747685187</v>
      </c>
    </row>
    <row r="555" spans="1:12" x14ac:dyDescent="0.25">
      <c r="A555" t="e">
        <f>-LqeJ6FhMldYyD9n1woc</f>
        <v>#NAME?</v>
      </c>
      <c r="B555">
        <v>396.875</v>
      </c>
      <c r="C555">
        <v>20.584240000000001</v>
      </c>
      <c r="D555">
        <v>40</v>
      </c>
      <c r="E555">
        <v>0</v>
      </c>
      <c r="F555">
        <v>0</v>
      </c>
      <c r="G555">
        <v>1</v>
      </c>
      <c r="H555">
        <v>1570520461111</v>
      </c>
      <c r="I555">
        <v>527.625</v>
      </c>
      <c r="J555" s="5">
        <f t="shared" si="8"/>
        <v>43746.611818414349</v>
      </c>
      <c r="K555" s="6">
        <v>43746.611818414349</v>
      </c>
      <c r="L555" s="7">
        <v>43746.611817129633</v>
      </c>
    </row>
    <row r="556" spans="1:12" x14ac:dyDescent="0.25">
      <c r="A556" t="e">
        <f>-LqeJ7zxd1Bao6gxyEkS</f>
        <v>#NAME?</v>
      </c>
      <c r="B556">
        <v>396.875</v>
      </c>
      <c r="C556">
        <v>20.584240000000001</v>
      </c>
      <c r="D556">
        <v>40</v>
      </c>
      <c r="E556">
        <v>0</v>
      </c>
      <c r="F556">
        <v>0</v>
      </c>
      <c r="G556">
        <v>1</v>
      </c>
      <c r="H556">
        <v>1570520468301</v>
      </c>
      <c r="I556">
        <v>527.4375</v>
      </c>
      <c r="J556" s="4">
        <f t="shared" si="8"/>
        <v>43746.611901631943</v>
      </c>
      <c r="K556" s="6">
        <v>43746.611901631943</v>
      </c>
      <c r="L556" s="7">
        <v>43746.611898148149</v>
      </c>
    </row>
    <row r="557" spans="1:12" x14ac:dyDescent="0.25">
      <c r="A557" t="e">
        <f>-LqeJ9V2HPiR67BPswxp</f>
        <v>#NAME?</v>
      </c>
      <c r="B557">
        <v>396.875</v>
      </c>
      <c r="C557">
        <v>20.531590000000001</v>
      </c>
      <c r="D557">
        <v>38</v>
      </c>
      <c r="E557">
        <v>0</v>
      </c>
      <c r="F557">
        <v>0</v>
      </c>
      <c r="G557">
        <v>1</v>
      </c>
      <c r="H557">
        <v>1570520474462</v>
      </c>
      <c r="I557">
        <v>527.4375</v>
      </c>
      <c r="J557" s="5">
        <f t="shared" si="8"/>
        <v>43746.611972939812</v>
      </c>
      <c r="K557" s="6">
        <v>43746.611972939812</v>
      </c>
      <c r="L557" s="7">
        <v>43746.611967592595</v>
      </c>
    </row>
    <row r="558" spans="1:12" x14ac:dyDescent="0.25">
      <c r="A558" t="e">
        <f>-LqeJB263YSRBfdO__p4</f>
        <v>#NAME?</v>
      </c>
      <c r="B558">
        <v>415.625</v>
      </c>
      <c r="C558">
        <v>20.584240000000001</v>
      </c>
      <c r="D558">
        <v>39</v>
      </c>
      <c r="E558">
        <v>0</v>
      </c>
      <c r="F558">
        <v>0</v>
      </c>
      <c r="G558">
        <v>1</v>
      </c>
      <c r="H558">
        <v>1570520480621</v>
      </c>
      <c r="I558">
        <v>533.0625</v>
      </c>
      <c r="J558" s="4">
        <f t="shared" si="8"/>
        <v>43746.612044224537</v>
      </c>
      <c r="K558" s="6">
        <v>43746.612044224537</v>
      </c>
      <c r="L558" s="7">
        <v>43746.61204861111</v>
      </c>
    </row>
    <row r="559" spans="1:12" x14ac:dyDescent="0.25">
      <c r="A559" t="e">
        <f>-LqeJCjhkgL8_AcLxHw6</f>
        <v>#NAME?</v>
      </c>
      <c r="B559">
        <v>396.875</v>
      </c>
      <c r="C559">
        <v>20.584240000000001</v>
      </c>
      <c r="D559">
        <v>39</v>
      </c>
      <c r="E559">
        <v>0</v>
      </c>
      <c r="F559">
        <v>0</v>
      </c>
      <c r="G559">
        <v>1</v>
      </c>
      <c r="H559">
        <v>1570520487841</v>
      </c>
      <c r="I559">
        <v>527.4375</v>
      </c>
      <c r="J559" s="5">
        <f t="shared" si="8"/>
        <v>43746.612127789347</v>
      </c>
      <c r="K559" s="6">
        <v>43746.612127789347</v>
      </c>
      <c r="L559" s="7">
        <v>43746.612129629626</v>
      </c>
    </row>
    <row r="560" spans="1:12" x14ac:dyDescent="0.25">
      <c r="A560" t="e">
        <f>-LqeJEZr3LF1c0etSQBM</f>
        <v>#NAME?</v>
      </c>
      <c r="B560">
        <v>396.875</v>
      </c>
      <c r="C560">
        <v>20.584240000000001</v>
      </c>
      <c r="D560">
        <v>41</v>
      </c>
      <c r="E560">
        <v>0</v>
      </c>
      <c r="F560">
        <v>0</v>
      </c>
      <c r="G560">
        <v>1</v>
      </c>
      <c r="H560">
        <v>1570520494157</v>
      </c>
      <c r="I560">
        <v>527.4375</v>
      </c>
      <c r="J560" s="4">
        <f t="shared" si="8"/>
        <v>43746.612200891199</v>
      </c>
      <c r="K560" s="6">
        <v>43746.612200891199</v>
      </c>
      <c r="L560" s="7">
        <v>43746.612199074072</v>
      </c>
    </row>
    <row r="561" spans="1:12" x14ac:dyDescent="0.25">
      <c r="A561" t="e">
        <f>-LqeJGIqDBAxC07oeJRI</f>
        <v>#NAME?</v>
      </c>
      <c r="B561">
        <v>396.875</v>
      </c>
      <c r="C561">
        <v>20.584240000000001</v>
      </c>
      <c r="D561">
        <v>40</v>
      </c>
      <c r="E561">
        <v>0</v>
      </c>
      <c r="F561">
        <v>0</v>
      </c>
      <c r="G561">
        <v>1</v>
      </c>
      <c r="H561">
        <v>1570520502337</v>
      </c>
      <c r="I561">
        <v>527.4375</v>
      </c>
      <c r="J561" s="5">
        <f t="shared" si="8"/>
        <v>43746.612295567124</v>
      </c>
      <c r="K561" s="6">
        <v>43746.612295567124</v>
      </c>
      <c r="L561" s="7">
        <v>43746.612291666665</v>
      </c>
    </row>
    <row r="562" spans="1:12" x14ac:dyDescent="0.25">
      <c r="A562" t="e">
        <f>-LqeJHoy547UE3mEjJGs</f>
        <v>#NAME?</v>
      </c>
      <c r="B562">
        <v>396.875</v>
      </c>
      <c r="C562">
        <v>20.584240000000001</v>
      </c>
      <c r="D562">
        <v>40</v>
      </c>
      <c r="E562">
        <v>0</v>
      </c>
      <c r="F562">
        <v>0</v>
      </c>
      <c r="G562">
        <v>1</v>
      </c>
      <c r="H562">
        <v>1570520508559</v>
      </c>
      <c r="I562">
        <v>527.4375</v>
      </c>
      <c r="J562" s="4">
        <f t="shared" si="8"/>
        <v>43746.612367581016</v>
      </c>
      <c r="K562" s="6">
        <v>43746.612367581016</v>
      </c>
      <c r="L562" s="7">
        <v>43746.612372685187</v>
      </c>
    </row>
    <row r="563" spans="1:12" x14ac:dyDescent="0.25">
      <c r="A563" t="e">
        <f>-LqeJJPCv4xdARVJjlxi</f>
        <v>#NAME?</v>
      </c>
      <c r="B563">
        <v>396.875</v>
      </c>
      <c r="C563">
        <v>20.584240000000001</v>
      </c>
      <c r="D563">
        <v>41</v>
      </c>
      <c r="E563">
        <v>0</v>
      </c>
      <c r="F563">
        <v>0</v>
      </c>
      <c r="G563">
        <v>1</v>
      </c>
      <c r="H563">
        <v>1570520514697</v>
      </c>
      <c r="I563">
        <v>527.4375</v>
      </c>
      <c r="J563" s="5">
        <f t="shared" si="8"/>
        <v>43746.61243862268</v>
      </c>
      <c r="K563" s="6">
        <v>43746.61243862268</v>
      </c>
      <c r="L563" s="7">
        <v>43746.612442129626</v>
      </c>
    </row>
    <row r="564" spans="1:12" x14ac:dyDescent="0.25">
      <c r="A564" t="e">
        <f>-LqeJL5yn6syj5ctjfEP</f>
        <v>#NAME?</v>
      </c>
      <c r="B564">
        <v>396.875</v>
      </c>
      <c r="C564">
        <v>20.584240000000001</v>
      </c>
      <c r="D564">
        <v>41</v>
      </c>
      <c r="E564">
        <v>0</v>
      </c>
      <c r="F564">
        <v>0</v>
      </c>
      <c r="G564">
        <v>1</v>
      </c>
      <c r="H564">
        <v>1570520521864</v>
      </c>
      <c r="I564">
        <v>527.4375</v>
      </c>
      <c r="J564" s="4">
        <f t="shared" si="8"/>
        <v>43746.612521574069</v>
      </c>
      <c r="K564" s="6">
        <v>43746.612521574069</v>
      </c>
      <c r="L564" s="7">
        <v>43746.612523148149</v>
      </c>
    </row>
    <row r="565" spans="1:12" x14ac:dyDescent="0.25">
      <c r="A565" t="e">
        <f>-LqeJMaGoUCbLZFkaY1e</f>
        <v>#NAME?</v>
      </c>
      <c r="B565">
        <v>393.75</v>
      </c>
      <c r="C565">
        <v>20.531590000000001</v>
      </c>
      <c r="D565">
        <v>41</v>
      </c>
      <c r="E565">
        <v>0</v>
      </c>
      <c r="F565">
        <v>0</v>
      </c>
      <c r="G565">
        <v>1</v>
      </c>
      <c r="H565">
        <v>1570520528048</v>
      </c>
      <c r="I565">
        <v>526.6875</v>
      </c>
      <c r="J565" s="5">
        <f t="shared" si="8"/>
        <v>43746.612593148144</v>
      </c>
      <c r="K565" s="6">
        <v>43746.612593148144</v>
      </c>
      <c r="L565" s="7">
        <v>43746.612592592595</v>
      </c>
    </row>
    <row r="566" spans="1:12" x14ac:dyDescent="0.25">
      <c r="A566" t="e">
        <f>-LqeJO4GM4z5x6UxLI37</f>
        <v>#NAME?</v>
      </c>
      <c r="B566">
        <v>393.75</v>
      </c>
      <c r="C566">
        <v>20.584240000000001</v>
      </c>
      <c r="D566">
        <v>41</v>
      </c>
      <c r="E566">
        <v>0</v>
      </c>
      <c r="F566">
        <v>0</v>
      </c>
      <c r="G566">
        <v>1</v>
      </c>
      <c r="H566">
        <v>1570520534224</v>
      </c>
      <c r="I566">
        <v>526.6875</v>
      </c>
      <c r="J566" s="4">
        <f t="shared" si="8"/>
        <v>43746.612664629625</v>
      </c>
      <c r="K566" s="6">
        <v>43746.612664629625</v>
      </c>
      <c r="L566" s="7">
        <v>43746.612662037034</v>
      </c>
    </row>
    <row r="567" spans="1:12" x14ac:dyDescent="0.25">
      <c r="A567" t="e">
        <f>-LqeJPebhybmsib4UxRs</f>
        <v>#NAME?</v>
      </c>
      <c r="B567">
        <v>393.75</v>
      </c>
      <c r="C567">
        <v>20.584240000000001</v>
      </c>
      <c r="D567">
        <v>40</v>
      </c>
      <c r="E567">
        <v>0</v>
      </c>
      <c r="F567">
        <v>0</v>
      </c>
      <c r="G567">
        <v>1</v>
      </c>
      <c r="H567">
        <v>1570520540438</v>
      </c>
      <c r="I567">
        <v>526.6875</v>
      </c>
      <c r="J567" s="5">
        <f t="shared" si="8"/>
        <v>43746.612736550924</v>
      </c>
      <c r="K567" s="6">
        <v>43746.612736550924</v>
      </c>
      <c r="L567" s="7">
        <v>43746.61273148148</v>
      </c>
    </row>
    <row r="568" spans="1:12" x14ac:dyDescent="0.25">
      <c r="A568" t="e">
        <f>-LqeJRMD3PgjFdSaxWJe</f>
        <v>#NAME?</v>
      </c>
      <c r="B568">
        <v>393.75</v>
      </c>
      <c r="C568">
        <v>20.584240000000001</v>
      </c>
      <c r="D568">
        <v>40</v>
      </c>
      <c r="E568">
        <v>0</v>
      </c>
      <c r="F568">
        <v>0</v>
      </c>
      <c r="G568">
        <v>1</v>
      </c>
      <c r="H568">
        <v>1570520547632</v>
      </c>
      <c r="I568">
        <v>526.6875</v>
      </c>
      <c r="J568" s="4">
        <f t="shared" si="8"/>
        <v>43746.612819814814</v>
      </c>
      <c r="K568" s="6">
        <v>43746.612819814814</v>
      </c>
      <c r="L568" s="7">
        <v>43746.612824074073</v>
      </c>
    </row>
    <row r="569" spans="1:12" x14ac:dyDescent="0.25">
      <c r="A569" t="e">
        <f>-LqeJSz1afrRZ9jAhcu7</f>
        <v>#NAME?</v>
      </c>
      <c r="B569">
        <v>393.75</v>
      </c>
      <c r="C569">
        <v>20.531590000000001</v>
      </c>
      <c r="D569">
        <v>41</v>
      </c>
      <c r="E569">
        <v>0</v>
      </c>
      <c r="F569">
        <v>0</v>
      </c>
      <c r="G569">
        <v>1</v>
      </c>
      <c r="H569">
        <v>1570520553917</v>
      </c>
      <c r="I569">
        <v>526.6875</v>
      </c>
      <c r="J569" s="5">
        <f t="shared" si="8"/>
        <v>43746.612892557867</v>
      </c>
      <c r="K569" s="6">
        <v>43746.612892557867</v>
      </c>
      <c r="L569" s="7">
        <v>43746.612893518519</v>
      </c>
    </row>
    <row r="570" spans="1:12" x14ac:dyDescent="0.25">
      <c r="A570" t="e">
        <f>-LqeJUdbZyn9S_OcOak4</f>
        <v>#NAME?</v>
      </c>
      <c r="B570">
        <v>393.75</v>
      </c>
      <c r="C570">
        <v>20.584240000000001</v>
      </c>
      <c r="D570">
        <v>41</v>
      </c>
      <c r="E570">
        <v>0</v>
      </c>
      <c r="F570">
        <v>0</v>
      </c>
      <c r="G570">
        <v>1</v>
      </c>
      <c r="H570">
        <v>1570520561078</v>
      </c>
      <c r="I570">
        <v>526.6875</v>
      </c>
      <c r="J570" s="4">
        <f t="shared" si="8"/>
        <v>43746.612975439813</v>
      </c>
      <c r="K570" s="6">
        <v>43746.612975439813</v>
      </c>
      <c r="L570" s="7">
        <v>43746.612974537034</v>
      </c>
    </row>
    <row r="571" spans="1:12" x14ac:dyDescent="0.25">
      <c r="A571" t="e">
        <f>-LqeJW7RhaymWRecRJ_9</f>
        <v>#NAME?</v>
      </c>
      <c r="B571">
        <v>393.75</v>
      </c>
      <c r="C571">
        <v>20.531590000000001</v>
      </c>
      <c r="D571">
        <v>41</v>
      </c>
      <c r="E571">
        <v>0</v>
      </c>
      <c r="F571">
        <v>0</v>
      </c>
      <c r="G571">
        <v>1</v>
      </c>
      <c r="H571">
        <v>1570520567208</v>
      </c>
      <c r="I571">
        <v>526.6875</v>
      </c>
      <c r="J571" s="5">
        <f t="shared" si="8"/>
        <v>43746.613046388891</v>
      </c>
      <c r="K571" s="6">
        <v>43746.613046388891</v>
      </c>
      <c r="L571" s="7">
        <v>43746.613043981481</v>
      </c>
    </row>
    <row r="572" spans="1:12" x14ac:dyDescent="0.25">
      <c r="A572" t="e">
        <f>-LqeJXduIBBYGAfWnsBJ</f>
        <v>#NAME?</v>
      </c>
      <c r="B572">
        <v>393.75</v>
      </c>
      <c r="C572">
        <v>20.584240000000001</v>
      </c>
      <c r="D572">
        <v>39</v>
      </c>
      <c r="E572">
        <v>0</v>
      </c>
      <c r="F572">
        <v>0</v>
      </c>
      <c r="G572">
        <v>1</v>
      </c>
      <c r="H572">
        <v>1570520573398</v>
      </c>
      <c r="I572">
        <v>526.5</v>
      </c>
      <c r="J572" s="4">
        <f t="shared" si="8"/>
        <v>43746.613118032408</v>
      </c>
      <c r="K572" s="6">
        <v>43746.613118032408</v>
      </c>
      <c r="L572" s="7">
        <v>43746.613113425927</v>
      </c>
    </row>
    <row r="573" spans="1:12" x14ac:dyDescent="0.25">
      <c r="A573" t="e">
        <f>-LqeJZWlbjMN-U3rI_K6</f>
        <v>#NAME?</v>
      </c>
      <c r="B573">
        <v>393.75</v>
      </c>
      <c r="C573">
        <v>20.531590000000001</v>
      </c>
      <c r="D573">
        <v>40</v>
      </c>
      <c r="E573">
        <v>0</v>
      </c>
      <c r="F573">
        <v>0</v>
      </c>
      <c r="G573">
        <v>1</v>
      </c>
      <c r="H573">
        <v>1570520580663</v>
      </c>
      <c r="I573">
        <v>526.6875</v>
      </c>
      <c r="J573" s="5">
        <f t="shared" si="8"/>
        <v>43746.613202118053</v>
      </c>
      <c r="K573" s="6">
        <v>43746.613202118053</v>
      </c>
      <c r="L573" s="7">
        <v>43746.613206018519</v>
      </c>
    </row>
    <row r="574" spans="1:12" x14ac:dyDescent="0.25">
      <c r="A574" t="e">
        <f>-LqeJaA-A7aBQLYHZmFt</f>
        <v>#NAME?</v>
      </c>
      <c r="B574">
        <v>393.75</v>
      </c>
      <c r="C574">
        <v>20.531590000000001</v>
      </c>
      <c r="D574">
        <v>40</v>
      </c>
      <c r="E574">
        <v>0</v>
      </c>
      <c r="F574">
        <v>0</v>
      </c>
      <c r="G574">
        <v>1</v>
      </c>
      <c r="H574">
        <v>1570520587833</v>
      </c>
      <c r="I574">
        <v>526.6875</v>
      </c>
      <c r="J574" s="4">
        <f t="shared" si="8"/>
        <v>43746.613285104169</v>
      </c>
      <c r="K574" s="6">
        <v>43746.613285104169</v>
      </c>
      <c r="L574" s="7">
        <v>43746.613287037035</v>
      </c>
    </row>
    <row r="575" spans="1:12" x14ac:dyDescent="0.25">
      <c r="A575" t="e">
        <f>-LqeJbeZIpDCOVfdkOyl</f>
        <v>#NAME?</v>
      </c>
      <c r="B575">
        <v>393.75</v>
      </c>
      <c r="C575">
        <v>20.584240000000001</v>
      </c>
      <c r="D575">
        <v>39</v>
      </c>
      <c r="E575">
        <v>0</v>
      </c>
      <c r="F575">
        <v>0</v>
      </c>
      <c r="G575">
        <v>1</v>
      </c>
      <c r="H575">
        <v>1570520593988</v>
      </c>
      <c r="I575">
        <v>526.6875</v>
      </c>
      <c r="J575" s="5">
        <f t="shared" si="8"/>
        <v>43746.61335634259</v>
      </c>
      <c r="K575" s="6">
        <v>43746.61335634259</v>
      </c>
      <c r="L575" s="7">
        <v>43746.613356481481</v>
      </c>
    </row>
    <row r="576" spans="1:12" x14ac:dyDescent="0.25">
      <c r="A576" t="e">
        <f>-LqeJdBSSKypSRjOgzw0</f>
        <v>#NAME?</v>
      </c>
      <c r="B576">
        <v>393.75</v>
      </c>
      <c r="C576">
        <v>20.531590000000001</v>
      </c>
      <c r="D576">
        <v>40</v>
      </c>
      <c r="E576">
        <v>0</v>
      </c>
      <c r="F576">
        <v>0</v>
      </c>
      <c r="G576">
        <v>1</v>
      </c>
      <c r="H576">
        <v>1570520600178</v>
      </c>
      <c r="I576">
        <v>526.6875</v>
      </c>
      <c r="J576" s="4">
        <f t="shared" si="8"/>
        <v>43746.613427986107</v>
      </c>
      <c r="K576" s="6">
        <v>43746.613427986107</v>
      </c>
      <c r="L576" s="7">
        <v>43746.613425925927</v>
      </c>
    </row>
    <row r="577" spans="1:12" x14ac:dyDescent="0.25">
      <c r="A577" t="e">
        <f>-LqeJehtx1Il2_686LQP</f>
        <v>#NAME?</v>
      </c>
      <c r="B577">
        <v>412.5</v>
      </c>
      <c r="C577">
        <v>20.584240000000001</v>
      </c>
      <c r="D577">
        <v>41</v>
      </c>
      <c r="E577">
        <v>0</v>
      </c>
      <c r="F577">
        <v>0</v>
      </c>
      <c r="G577">
        <v>1</v>
      </c>
      <c r="H577">
        <v>1570520606390</v>
      </c>
      <c r="I577">
        <v>532.3125</v>
      </c>
      <c r="J577" s="5">
        <f t="shared" si="8"/>
        <v>43746.613499884254</v>
      </c>
      <c r="K577" s="6">
        <v>43746.613499884254</v>
      </c>
      <c r="L577" s="7">
        <v>43746.613495370373</v>
      </c>
    </row>
    <row r="578" spans="1:12" x14ac:dyDescent="0.25">
      <c r="A578" t="e">
        <f>-LqeJgDthaQdynFnoDoJ</f>
        <v>#NAME?</v>
      </c>
      <c r="B578">
        <v>393.75</v>
      </c>
      <c r="C578">
        <v>20.584240000000001</v>
      </c>
      <c r="D578">
        <v>41</v>
      </c>
      <c r="E578">
        <v>0</v>
      </c>
      <c r="F578">
        <v>0</v>
      </c>
      <c r="G578">
        <v>1</v>
      </c>
      <c r="H578">
        <v>1570520612557</v>
      </c>
      <c r="I578">
        <v>526.6875</v>
      </c>
      <c r="J578" s="4">
        <f t="shared" ref="J578:K641" si="9">(H578/86400000)+25569+(7/24)</f>
        <v>43746.613571261572</v>
      </c>
      <c r="K578" s="6">
        <v>43746.613571261572</v>
      </c>
      <c r="L578" s="7">
        <v>43746.613576388889</v>
      </c>
    </row>
    <row r="579" spans="1:12" x14ac:dyDescent="0.25">
      <c r="A579" t="e">
        <f>-LqeJhiC2Gd8xEm3Poy0</f>
        <v>#NAME?</v>
      </c>
      <c r="B579">
        <v>393.75</v>
      </c>
      <c r="C579">
        <v>20.584240000000001</v>
      </c>
      <c r="D579">
        <v>41</v>
      </c>
      <c r="E579">
        <v>0</v>
      </c>
      <c r="F579">
        <v>0</v>
      </c>
      <c r="G579">
        <v>1</v>
      </c>
      <c r="H579">
        <v>1570520618778</v>
      </c>
      <c r="I579">
        <v>526.5</v>
      </c>
      <c r="J579" s="5">
        <f t="shared" si="9"/>
        <v>43746.613643263881</v>
      </c>
      <c r="K579" s="6">
        <v>43746.613643263881</v>
      </c>
      <c r="L579" s="7">
        <v>43746.613645833335</v>
      </c>
    </row>
    <row r="580" spans="1:12" x14ac:dyDescent="0.25">
      <c r="A580" t="e">
        <f>-LqeJjSYCdyki28AV7db</f>
        <v>#NAME?</v>
      </c>
      <c r="B580">
        <v>393.75</v>
      </c>
      <c r="C580">
        <v>20.531590000000001</v>
      </c>
      <c r="D580">
        <v>38</v>
      </c>
      <c r="E580">
        <v>0</v>
      </c>
      <c r="F580">
        <v>0</v>
      </c>
      <c r="G580">
        <v>1</v>
      </c>
      <c r="H580">
        <v>1570520625943</v>
      </c>
      <c r="I580">
        <v>526.6875</v>
      </c>
      <c r="J580" s="4">
        <f t="shared" si="9"/>
        <v>43746.613726192132</v>
      </c>
      <c r="K580" s="6">
        <v>43746.613726192132</v>
      </c>
      <c r="L580" s="7">
        <v>43746.613726851851</v>
      </c>
    </row>
    <row r="581" spans="1:12" x14ac:dyDescent="0.25">
      <c r="A581" t="e">
        <f>-LqeJl1KZ-AO2uNd4CQ5</f>
        <v>#NAME?</v>
      </c>
      <c r="B581">
        <v>393.75</v>
      </c>
      <c r="C581">
        <v>20.584240000000001</v>
      </c>
      <c r="D581">
        <v>38</v>
      </c>
      <c r="E581">
        <v>0</v>
      </c>
      <c r="F581">
        <v>0</v>
      </c>
      <c r="G581">
        <v>1</v>
      </c>
      <c r="H581">
        <v>1570520632153</v>
      </c>
      <c r="I581">
        <v>526.6875</v>
      </c>
      <c r="J581" s="5">
        <f t="shared" si="9"/>
        <v>43746.613798067126</v>
      </c>
      <c r="K581" s="6">
        <v>43746.613798067126</v>
      </c>
      <c r="L581" s="7">
        <v>43746.613796296297</v>
      </c>
    </row>
    <row r="582" spans="1:12" x14ac:dyDescent="0.25">
      <c r="A582" t="e">
        <f>-LqeJmkcEX7SOVUYjh_q</f>
        <v>#NAME?</v>
      </c>
      <c r="B582">
        <v>393.75</v>
      </c>
      <c r="C582">
        <v>20.584240000000001</v>
      </c>
      <c r="D582">
        <v>39</v>
      </c>
      <c r="E582">
        <v>0</v>
      </c>
      <c r="F582">
        <v>0</v>
      </c>
      <c r="G582">
        <v>1</v>
      </c>
      <c r="H582">
        <v>1570520639367</v>
      </c>
      <c r="I582">
        <v>526.6875</v>
      </c>
      <c r="J582" s="4">
        <f t="shared" si="9"/>
        <v>43746.613881562494</v>
      </c>
      <c r="K582" s="6">
        <v>43746.613881562494</v>
      </c>
      <c r="L582" s="7">
        <v>43746.613877314812</v>
      </c>
    </row>
    <row r="583" spans="1:12" x14ac:dyDescent="0.25">
      <c r="A583" t="s">
        <v>1618</v>
      </c>
      <c r="B583">
        <v>393.75</v>
      </c>
      <c r="C583">
        <v>20.584240000000001</v>
      </c>
      <c r="D583">
        <v>40</v>
      </c>
      <c r="E583">
        <v>0</v>
      </c>
      <c r="F583">
        <v>0</v>
      </c>
      <c r="G583">
        <v>1</v>
      </c>
      <c r="H583">
        <v>1570520645728</v>
      </c>
      <c r="I583">
        <v>526.6875</v>
      </c>
      <c r="J583" s="5">
        <f t="shared" si="9"/>
        <v>43746.613955185181</v>
      </c>
      <c r="K583" s="6">
        <v>43746.613955185181</v>
      </c>
      <c r="L583" s="7">
        <v>43746.613958333335</v>
      </c>
    </row>
    <row r="584" spans="1:12" x14ac:dyDescent="0.25">
      <c r="A584" t="e">
        <f>-LqeJq1mrzj59q9iZxQU</f>
        <v>#NAME?</v>
      </c>
      <c r="B584">
        <v>393.75</v>
      </c>
      <c r="C584">
        <v>20.584240000000001</v>
      </c>
      <c r="D584">
        <v>40</v>
      </c>
      <c r="E584">
        <v>0</v>
      </c>
      <c r="F584">
        <v>0</v>
      </c>
      <c r="G584">
        <v>1</v>
      </c>
      <c r="H584">
        <v>1570520652798</v>
      </c>
      <c r="I584">
        <v>526.6875</v>
      </c>
      <c r="J584" s="4">
        <f t="shared" si="9"/>
        <v>43746.614037013882</v>
      </c>
      <c r="K584" s="6">
        <v>43746.614037013882</v>
      </c>
      <c r="L584" s="7">
        <v>43746.614039351851</v>
      </c>
    </row>
    <row r="585" spans="1:12" x14ac:dyDescent="0.25">
      <c r="A585" t="e">
        <f>-LqeJrXtdqK3UD12qQ7Q</f>
        <v>#NAME?</v>
      </c>
      <c r="B585">
        <v>393.75</v>
      </c>
      <c r="C585">
        <v>20.531590000000001</v>
      </c>
      <c r="D585">
        <v>40</v>
      </c>
      <c r="E585">
        <v>0</v>
      </c>
      <c r="F585">
        <v>0</v>
      </c>
      <c r="G585">
        <v>1</v>
      </c>
      <c r="H585">
        <v>1570520658943</v>
      </c>
      <c r="I585">
        <v>526.5</v>
      </c>
      <c r="J585" s="5">
        <f t="shared" si="9"/>
        <v>43746.614108136571</v>
      </c>
      <c r="K585" s="6">
        <v>43746.614108136571</v>
      </c>
      <c r="L585" s="7">
        <v>43746.614108796297</v>
      </c>
    </row>
    <row r="586" spans="1:12" x14ac:dyDescent="0.25">
      <c r="A586" t="e">
        <f>-LqeJt29rKwjrzOPxzXl</f>
        <v>#NAME?</v>
      </c>
      <c r="B586">
        <v>393.75</v>
      </c>
      <c r="C586">
        <v>20.584240000000001</v>
      </c>
      <c r="D586">
        <v>40</v>
      </c>
      <c r="E586">
        <v>0</v>
      </c>
      <c r="F586">
        <v>0</v>
      </c>
      <c r="G586">
        <v>1</v>
      </c>
      <c r="H586">
        <v>1570520665118</v>
      </c>
      <c r="I586">
        <v>526.5</v>
      </c>
      <c r="J586" s="4">
        <f t="shared" si="9"/>
        <v>43746.614179606484</v>
      </c>
      <c r="K586" s="6">
        <v>43746.614179606484</v>
      </c>
      <c r="L586" s="7">
        <v>43746.614178240743</v>
      </c>
    </row>
    <row r="587" spans="1:12" x14ac:dyDescent="0.25">
      <c r="A587" t="e">
        <f>-LqeJuYN-p1DPyCU-hHV</f>
        <v>#NAME?</v>
      </c>
      <c r="B587">
        <v>406.25</v>
      </c>
      <c r="C587">
        <v>20.584240000000001</v>
      </c>
      <c r="D587">
        <v>41</v>
      </c>
      <c r="E587">
        <v>0</v>
      </c>
      <c r="F587">
        <v>0</v>
      </c>
      <c r="G587">
        <v>1</v>
      </c>
      <c r="H587">
        <v>1570520671323</v>
      </c>
      <c r="I587">
        <v>530.4375</v>
      </c>
      <c r="J587" s="5">
        <f t="shared" si="9"/>
        <v>43746.614251423605</v>
      </c>
      <c r="K587" s="6">
        <v>43746.614251423605</v>
      </c>
      <c r="L587" s="7">
        <v>43746.614247685182</v>
      </c>
    </row>
    <row r="588" spans="1:12" x14ac:dyDescent="0.25">
      <c r="A588" t="e">
        <f>-LqeJw2YqqRwDn3kADWr</f>
        <v>#NAME?</v>
      </c>
      <c r="B588">
        <v>393.75</v>
      </c>
      <c r="C588">
        <v>20.531590000000001</v>
      </c>
      <c r="D588">
        <v>42</v>
      </c>
      <c r="E588">
        <v>0</v>
      </c>
      <c r="F588">
        <v>0</v>
      </c>
      <c r="G588">
        <v>1</v>
      </c>
      <c r="H588">
        <v>1570520677503</v>
      </c>
      <c r="I588">
        <v>526.6875</v>
      </c>
      <c r="J588" s="4">
        <f t="shared" si="9"/>
        <v>43746.614322951391</v>
      </c>
      <c r="K588" s="6">
        <v>43746.614322951391</v>
      </c>
      <c r="L588" s="7">
        <v>43746.614328703705</v>
      </c>
    </row>
    <row r="589" spans="1:12" x14ac:dyDescent="0.25">
      <c r="A589" t="e">
        <f>-LqeJx_DIX3rWiD6MAlu</f>
        <v>#NAME?</v>
      </c>
      <c r="B589">
        <v>393.75</v>
      </c>
      <c r="C589">
        <v>20.531590000000001</v>
      </c>
      <c r="D589">
        <v>42</v>
      </c>
      <c r="E589">
        <v>0</v>
      </c>
      <c r="F589">
        <v>0</v>
      </c>
      <c r="G589">
        <v>1</v>
      </c>
      <c r="H589">
        <v>1570520683663</v>
      </c>
      <c r="I589">
        <v>526.6875</v>
      </c>
      <c r="J589" s="5">
        <f t="shared" si="9"/>
        <v>43746.614394247685</v>
      </c>
      <c r="K589" s="6">
        <v>43746.614394247685</v>
      </c>
      <c r="L589" s="7">
        <v>43746.614398148151</v>
      </c>
    </row>
    <row r="590" spans="1:12" x14ac:dyDescent="0.25">
      <c r="A590" t="e">
        <f>-LqeJz5OHHU2DYPkfK59</f>
        <v>#NAME?</v>
      </c>
      <c r="B590">
        <v>393.75</v>
      </c>
      <c r="C590">
        <v>20.584240000000001</v>
      </c>
      <c r="D590">
        <v>47</v>
      </c>
      <c r="E590">
        <v>0</v>
      </c>
      <c r="F590">
        <v>0</v>
      </c>
      <c r="G590">
        <v>1</v>
      </c>
      <c r="H590">
        <v>1570520689898</v>
      </c>
      <c r="I590">
        <v>526.5</v>
      </c>
      <c r="J590" s="4">
        <f t="shared" si="9"/>
        <v>43746.614466412029</v>
      </c>
      <c r="K590" s="6">
        <v>43746.614466412029</v>
      </c>
      <c r="L590" s="7">
        <v>43746.61446759259</v>
      </c>
    </row>
    <row r="591" spans="1:12" x14ac:dyDescent="0.25">
      <c r="A591" t="e">
        <f>-LqeK-_Pzla-i3JETZOb</f>
        <v>#NAME?</v>
      </c>
      <c r="B591">
        <v>393.75</v>
      </c>
      <c r="C591">
        <v>20.584240000000001</v>
      </c>
      <c r="D591">
        <v>45</v>
      </c>
      <c r="E591">
        <v>0</v>
      </c>
      <c r="F591">
        <v>0</v>
      </c>
      <c r="G591">
        <v>1</v>
      </c>
      <c r="H591">
        <v>1570520696037</v>
      </c>
      <c r="I591">
        <v>526.6875</v>
      </c>
      <c r="J591" s="5">
        <f t="shared" si="9"/>
        <v>43746.614537465277</v>
      </c>
      <c r="K591" s="6">
        <v>43746.614537465277</v>
      </c>
      <c r="L591" s="7">
        <v>43746.614537037036</v>
      </c>
    </row>
    <row r="592" spans="1:12" x14ac:dyDescent="0.25">
      <c r="A592" t="e">
        <f>-LqeK160eH3n6sNYH3wS</f>
        <v>#NAME?</v>
      </c>
      <c r="B592">
        <v>393.75</v>
      </c>
      <c r="C592">
        <v>20.584240000000001</v>
      </c>
      <c r="D592">
        <v>44</v>
      </c>
      <c r="E592">
        <v>0</v>
      </c>
      <c r="F592">
        <v>0</v>
      </c>
      <c r="G592">
        <v>1</v>
      </c>
      <c r="H592">
        <v>1570520702215</v>
      </c>
      <c r="I592">
        <v>526.6875</v>
      </c>
      <c r="J592" s="4">
        <f t="shared" si="9"/>
        <v>43746.614608969903</v>
      </c>
      <c r="K592" s="6">
        <v>43746.614608969903</v>
      </c>
      <c r="L592" s="7">
        <v>43746.614606481482</v>
      </c>
    </row>
    <row r="593" spans="1:12" x14ac:dyDescent="0.25">
      <c r="A593" t="e">
        <f>-LqeK2b9l7FEBoD4jdCJ</f>
        <v>#NAME?</v>
      </c>
      <c r="B593">
        <v>393.75</v>
      </c>
      <c r="C593">
        <v>20.531590000000001</v>
      </c>
      <c r="D593">
        <v>44</v>
      </c>
      <c r="E593">
        <v>0</v>
      </c>
      <c r="F593">
        <v>0</v>
      </c>
      <c r="G593">
        <v>1</v>
      </c>
      <c r="H593">
        <v>1570520708438</v>
      </c>
      <c r="I593">
        <v>526.6875</v>
      </c>
      <c r="J593" s="5">
        <f t="shared" si="9"/>
        <v>43746.614680995372</v>
      </c>
      <c r="K593" s="6">
        <v>43746.614680995372</v>
      </c>
      <c r="L593" s="7">
        <v>43746.614675925928</v>
      </c>
    </row>
    <row r="594" spans="1:12" x14ac:dyDescent="0.25">
      <c r="A594" t="e">
        <f>-LqeK4XdyH_BdbziLFZf</f>
        <v>#NAME?</v>
      </c>
      <c r="B594">
        <v>393.75</v>
      </c>
      <c r="C594">
        <v>20.584240000000001</v>
      </c>
      <c r="D594">
        <v>44</v>
      </c>
      <c r="E594">
        <v>0</v>
      </c>
      <c r="F594">
        <v>0</v>
      </c>
      <c r="G594">
        <v>1</v>
      </c>
      <c r="H594">
        <v>1570520715856</v>
      </c>
      <c r="I594">
        <v>526.6875</v>
      </c>
      <c r="J594" s="4">
        <f t="shared" si="9"/>
        <v>43746.614766851846</v>
      </c>
      <c r="K594" s="6">
        <v>43746.614766851846</v>
      </c>
      <c r="L594" s="7">
        <v>43746.614768518521</v>
      </c>
    </row>
    <row r="595" spans="1:12" x14ac:dyDescent="0.25">
      <c r="A595" t="e">
        <f>-LqeK68XSS7t-FOzhz2D</f>
        <v>#NAME?</v>
      </c>
      <c r="B595">
        <v>393.75</v>
      </c>
      <c r="C595">
        <v>20.584240000000001</v>
      </c>
      <c r="D595">
        <v>40</v>
      </c>
      <c r="E595">
        <v>0</v>
      </c>
      <c r="F595">
        <v>0</v>
      </c>
      <c r="G595">
        <v>1</v>
      </c>
      <c r="H595">
        <v>1570520722861</v>
      </c>
      <c r="I595">
        <v>526.6875</v>
      </c>
      <c r="J595" s="5">
        <f t="shared" si="9"/>
        <v>43746.614847928235</v>
      </c>
      <c r="K595" s="6">
        <v>43746.614847928235</v>
      </c>
      <c r="L595" s="7">
        <v>43746.614849537036</v>
      </c>
    </row>
    <row r="596" spans="1:12" x14ac:dyDescent="0.25">
      <c r="A596" t="e">
        <f>-LqeK7dg0m6T4bhYHpfy</f>
        <v>#NAME?</v>
      </c>
      <c r="B596">
        <v>393.75</v>
      </c>
      <c r="C596">
        <v>20.584240000000001</v>
      </c>
      <c r="D596">
        <v>39</v>
      </c>
      <c r="E596">
        <v>0</v>
      </c>
      <c r="F596">
        <v>0</v>
      </c>
      <c r="G596">
        <v>1</v>
      </c>
      <c r="H596">
        <v>1570520729022</v>
      </c>
      <c r="I596">
        <v>526.6875</v>
      </c>
      <c r="J596" s="4">
        <f t="shared" si="9"/>
        <v>43746.614919236112</v>
      </c>
      <c r="K596" s="6">
        <v>43746.614919236112</v>
      </c>
      <c r="L596" s="7">
        <v>43746.614918981482</v>
      </c>
    </row>
    <row r="597" spans="1:12" x14ac:dyDescent="0.25">
      <c r="A597" t="e">
        <f>-LqeK9PCIbuY2jsbFB7H</f>
        <v>#NAME?</v>
      </c>
      <c r="B597">
        <v>393.75</v>
      </c>
      <c r="C597">
        <v>20.584240000000001</v>
      </c>
      <c r="D597">
        <v>39</v>
      </c>
      <c r="E597">
        <v>0</v>
      </c>
      <c r="F597">
        <v>0</v>
      </c>
      <c r="G597">
        <v>1</v>
      </c>
      <c r="H597">
        <v>1570520736241</v>
      </c>
      <c r="I597">
        <v>526.6875</v>
      </c>
      <c r="J597" s="5">
        <f t="shared" si="9"/>
        <v>43746.615002789353</v>
      </c>
      <c r="K597" s="6">
        <v>43746.615002789353</v>
      </c>
      <c r="L597" s="7">
        <v>43746.614999999998</v>
      </c>
    </row>
    <row r="598" spans="1:12" x14ac:dyDescent="0.25">
      <c r="A598" t="e">
        <f>-LqeKAvO73THIT-pl1I0</f>
        <v>#NAME?</v>
      </c>
      <c r="B598">
        <v>393.75</v>
      </c>
      <c r="C598">
        <v>20.584240000000001</v>
      </c>
      <c r="D598">
        <v>39</v>
      </c>
      <c r="E598">
        <v>0</v>
      </c>
      <c r="F598">
        <v>0</v>
      </c>
      <c r="G598">
        <v>1</v>
      </c>
      <c r="H598">
        <v>1570520742457</v>
      </c>
      <c r="I598">
        <v>526.6875</v>
      </c>
      <c r="J598" s="4">
        <f t="shared" si="9"/>
        <v>43746.615074733789</v>
      </c>
      <c r="K598" s="6">
        <v>43746.615074733789</v>
      </c>
      <c r="L598" s="7">
        <v>43746.615069444444</v>
      </c>
    </row>
    <row r="599" spans="1:12" x14ac:dyDescent="0.25">
      <c r="A599" t="e">
        <f>-LqeKCQdZqs3WC7kktUH</f>
        <v>#NAME?</v>
      </c>
      <c r="B599">
        <v>393.75</v>
      </c>
      <c r="C599">
        <v>20.584240000000001</v>
      </c>
      <c r="D599">
        <v>39</v>
      </c>
      <c r="E599">
        <v>0</v>
      </c>
      <c r="F599">
        <v>0</v>
      </c>
      <c r="G599">
        <v>1</v>
      </c>
      <c r="H599">
        <v>1570520748601</v>
      </c>
      <c r="I599">
        <v>526.6875</v>
      </c>
      <c r="J599" s="5">
        <f t="shared" si="9"/>
        <v>43746.615145844909</v>
      </c>
      <c r="K599" s="6">
        <v>43746.615145844909</v>
      </c>
      <c r="L599" s="7">
        <v>43746.61515046296</v>
      </c>
    </row>
    <row r="600" spans="1:12" x14ac:dyDescent="0.25">
      <c r="A600" t="e">
        <f>-LqeKDx7irPalp_WtpXb</f>
        <v>#NAME?</v>
      </c>
      <c r="B600">
        <v>393.75</v>
      </c>
      <c r="C600">
        <v>20.531590000000001</v>
      </c>
      <c r="D600">
        <v>39</v>
      </c>
      <c r="E600">
        <v>0</v>
      </c>
      <c r="F600">
        <v>0</v>
      </c>
      <c r="G600">
        <v>1</v>
      </c>
      <c r="H600">
        <v>1570520754842</v>
      </c>
      <c r="I600">
        <v>526.6875</v>
      </c>
      <c r="J600" s="4">
        <f t="shared" si="9"/>
        <v>43746.615218078703</v>
      </c>
      <c r="K600" s="6">
        <v>43746.615218078703</v>
      </c>
      <c r="L600" s="7">
        <v>43746.615219907406</v>
      </c>
    </row>
    <row r="601" spans="1:12" x14ac:dyDescent="0.25">
      <c r="A601" t="e">
        <f>-LqeKFSO2F8q-oBUHPg2</f>
        <v>#NAME?</v>
      </c>
      <c r="B601">
        <v>393.75</v>
      </c>
      <c r="C601">
        <v>20.584240000000001</v>
      </c>
      <c r="D601">
        <v>39</v>
      </c>
      <c r="E601">
        <v>0</v>
      </c>
      <c r="F601">
        <v>0</v>
      </c>
      <c r="G601">
        <v>1</v>
      </c>
      <c r="H601">
        <v>1570520761007</v>
      </c>
      <c r="I601">
        <v>526.6875</v>
      </c>
      <c r="J601" s="5">
        <f t="shared" si="9"/>
        <v>43746.61528943287</v>
      </c>
      <c r="K601" s="6">
        <v>43746.61528943287</v>
      </c>
      <c r="L601" s="7">
        <v>43746.615289351852</v>
      </c>
    </row>
    <row r="602" spans="1:12" x14ac:dyDescent="0.25">
      <c r="A602" t="e">
        <f>-LqeKGyu3QfDzkct8UcB</f>
        <v>#NAME?</v>
      </c>
      <c r="B602">
        <v>412.5</v>
      </c>
      <c r="C602">
        <v>20.584240000000001</v>
      </c>
      <c r="D602">
        <v>40</v>
      </c>
      <c r="E602">
        <v>0</v>
      </c>
      <c r="F602">
        <v>0</v>
      </c>
      <c r="G602">
        <v>1</v>
      </c>
      <c r="H602">
        <v>1570520767290</v>
      </c>
      <c r="I602">
        <v>532.3125</v>
      </c>
      <c r="J602" s="4">
        <f t="shared" si="9"/>
        <v>43746.61536215277</v>
      </c>
      <c r="K602" s="6">
        <v>43746.61536215277</v>
      </c>
      <c r="L602" s="7">
        <v>43746.615358796298</v>
      </c>
    </row>
    <row r="603" spans="1:12" x14ac:dyDescent="0.25">
      <c r="A603" t="e">
        <f>-LqeKIS1wkmQQCb3DnY7</f>
        <v>#NAME?</v>
      </c>
      <c r="B603">
        <v>393.75</v>
      </c>
      <c r="C603">
        <v>20.531590000000001</v>
      </c>
      <c r="D603">
        <v>40</v>
      </c>
      <c r="E603">
        <v>0</v>
      </c>
      <c r="F603">
        <v>0</v>
      </c>
      <c r="G603">
        <v>1</v>
      </c>
      <c r="H603">
        <v>1570520773322</v>
      </c>
      <c r="I603">
        <v>526.6875</v>
      </c>
      <c r="J603" s="5">
        <f t="shared" si="9"/>
        <v>43746.615431967592</v>
      </c>
      <c r="K603" s="6">
        <v>43746.615431967592</v>
      </c>
      <c r="L603" s="7">
        <v>43746.615428240744</v>
      </c>
    </row>
    <row r="604" spans="1:12" x14ac:dyDescent="0.25">
      <c r="A604" t="e">
        <f>-LqeKJyz2PmhvV6xWlyL</f>
        <v>#NAME?</v>
      </c>
      <c r="B604">
        <v>393.75</v>
      </c>
      <c r="C604">
        <v>20.584240000000001</v>
      </c>
      <c r="D604">
        <v>40</v>
      </c>
      <c r="E604">
        <v>0</v>
      </c>
      <c r="F604">
        <v>0</v>
      </c>
      <c r="G604">
        <v>1</v>
      </c>
      <c r="H604">
        <v>1570520779521</v>
      </c>
      <c r="I604">
        <v>526.6875</v>
      </c>
      <c r="J604" s="4">
        <f t="shared" si="9"/>
        <v>43746.615503715271</v>
      </c>
      <c r="K604" s="6">
        <v>43746.615503715271</v>
      </c>
      <c r="L604" s="7">
        <v>43746.61550925926</v>
      </c>
    </row>
    <row r="605" spans="1:12" x14ac:dyDescent="0.25">
      <c r="A605" t="e">
        <f>-LqeKLUKhefWb6cfwUTA</f>
        <v>#NAME?</v>
      </c>
      <c r="B605">
        <v>393.75</v>
      </c>
      <c r="C605">
        <v>20.584240000000001</v>
      </c>
      <c r="D605">
        <v>40</v>
      </c>
      <c r="E605">
        <v>0</v>
      </c>
      <c r="F605">
        <v>0</v>
      </c>
      <c r="G605">
        <v>1</v>
      </c>
      <c r="H605">
        <v>1570520785695</v>
      </c>
      <c r="I605">
        <v>526.6875</v>
      </c>
      <c r="J605" s="5">
        <f t="shared" si="9"/>
        <v>43746.615575173608</v>
      </c>
      <c r="K605" s="6">
        <v>43746.615575173608</v>
      </c>
      <c r="L605" s="7">
        <v>43746.615578703706</v>
      </c>
    </row>
    <row r="606" spans="1:12" x14ac:dyDescent="0.25">
      <c r="A606" t="e">
        <f>-LqeKN4G4zuXfHnFjJd3</f>
        <v>#NAME?</v>
      </c>
      <c r="B606">
        <v>393.75</v>
      </c>
      <c r="C606">
        <v>20.531590000000001</v>
      </c>
      <c r="D606">
        <v>40</v>
      </c>
      <c r="E606">
        <v>0</v>
      </c>
      <c r="F606">
        <v>0</v>
      </c>
      <c r="G606">
        <v>1</v>
      </c>
      <c r="H606">
        <v>1570520791892</v>
      </c>
      <c r="I606">
        <v>526.6875</v>
      </c>
      <c r="J606" s="4">
        <f t="shared" si="9"/>
        <v>43746.615646898143</v>
      </c>
      <c r="K606" s="6">
        <v>43746.615646898143</v>
      </c>
      <c r="L606" s="7">
        <v>43746.615648148145</v>
      </c>
    </row>
    <row r="607" spans="1:12" x14ac:dyDescent="0.25">
      <c r="A607" t="e">
        <f>-LqeKOjvJnnAi3d8kGae</f>
        <v>#NAME?</v>
      </c>
      <c r="B607">
        <v>393.75</v>
      </c>
      <c r="C607">
        <v>20.531590000000001</v>
      </c>
      <c r="D607">
        <v>40</v>
      </c>
      <c r="E607">
        <v>0</v>
      </c>
      <c r="F607">
        <v>0</v>
      </c>
      <c r="G607">
        <v>1</v>
      </c>
      <c r="H607">
        <v>1570520799101</v>
      </c>
      <c r="I607">
        <v>526.6875</v>
      </c>
      <c r="J607" s="5">
        <f t="shared" si="9"/>
        <v>43746.615730335645</v>
      </c>
      <c r="K607" s="6">
        <v>43746.615730335645</v>
      </c>
      <c r="L607" s="7">
        <v>43746.615729166668</v>
      </c>
    </row>
    <row r="608" spans="1:12" x14ac:dyDescent="0.25">
      <c r="A608" t="e">
        <f>-LqeKQKGl5_KP92ls676</f>
        <v>#NAME?</v>
      </c>
      <c r="B608">
        <v>393.75</v>
      </c>
      <c r="C608">
        <v>20.584240000000001</v>
      </c>
      <c r="D608">
        <v>40</v>
      </c>
      <c r="E608">
        <v>0</v>
      </c>
      <c r="F608">
        <v>0</v>
      </c>
      <c r="G608">
        <v>1</v>
      </c>
      <c r="H608">
        <v>1570520805657</v>
      </c>
      <c r="I608">
        <v>526.6875</v>
      </c>
      <c r="J608" s="4">
        <f t="shared" si="9"/>
        <v>43746.615806215275</v>
      </c>
      <c r="K608" s="6">
        <v>43746.615806215275</v>
      </c>
      <c r="L608" s="7">
        <v>43746.615810185183</v>
      </c>
    </row>
    <row r="609" spans="1:12" x14ac:dyDescent="0.25">
      <c r="A609" t="e">
        <f>-LqeKS1Exjmu_gyEPzXD</f>
        <v>#NAME?</v>
      </c>
      <c r="B609">
        <v>393.75</v>
      </c>
      <c r="C609">
        <v>20.584240000000001</v>
      </c>
      <c r="D609">
        <v>40</v>
      </c>
      <c r="E609">
        <v>0</v>
      </c>
      <c r="F609">
        <v>0</v>
      </c>
      <c r="G609">
        <v>1</v>
      </c>
      <c r="H609">
        <v>1570520812512</v>
      </c>
      <c r="I609">
        <v>526.6875</v>
      </c>
      <c r="J609" s="5">
        <f t="shared" si="9"/>
        <v>43746.615885555548</v>
      </c>
      <c r="K609" s="6">
        <v>43746.615885555548</v>
      </c>
      <c r="L609" s="7">
        <v>43746.615891203706</v>
      </c>
    </row>
    <row r="610" spans="1:12" x14ac:dyDescent="0.25">
      <c r="A610" t="e">
        <f>-LqeKTXspK8yyko98o8o</f>
        <v>#NAME?</v>
      </c>
      <c r="B610">
        <v>393.75</v>
      </c>
      <c r="C610">
        <v>20.584240000000001</v>
      </c>
      <c r="D610">
        <v>40</v>
      </c>
      <c r="E610">
        <v>0</v>
      </c>
      <c r="F610">
        <v>0</v>
      </c>
      <c r="G610">
        <v>1</v>
      </c>
      <c r="H610">
        <v>1570520818667</v>
      </c>
      <c r="I610">
        <v>526.6875</v>
      </c>
      <c r="J610" s="4">
        <f t="shared" si="9"/>
        <v>43746.615956793983</v>
      </c>
      <c r="K610" s="6">
        <v>43746.615956793983</v>
      </c>
      <c r="L610" s="7">
        <v>43746.615960648145</v>
      </c>
    </row>
    <row r="611" spans="1:12" x14ac:dyDescent="0.25">
      <c r="A611" t="e">
        <f>-LqeKV2riLdoDBzIk0Cc</f>
        <v>#NAME?</v>
      </c>
      <c r="B611">
        <v>393.75</v>
      </c>
      <c r="C611">
        <v>20.584240000000001</v>
      </c>
      <c r="D611">
        <v>40</v>
      </c>
      <c r="E611">
        <v>0</v>
      </c>
      <c r="F611">
        <v>0</v>
      </c>
      <c r="G611">
        <v>1</v>
      </c>
      <c r="H611">
        <v>1570520824918</v>
      </c>
      <c r="I611">
        <v>526.6875</v>
      </c>
      <c r="J611" s="5">
        <f t="shared" si="9"/>
        <v>43746.616029143515</v>
      </c>
      <c r="K611" s="6">
        <v>43746.616029143515</v>
      </c>
      <c r="L611" s="7">
        <v>43746.616030092591</v>
      </c>
    </row>
    <row r="612" spans="1:12" x14ac:dyDescent="0.25">
      <c r="A612" t="e">
        <f>-LqeKW_GUE5sX3lbyC0s</f>
        <v>#NAME?</v>
      </c>
      <c r="B612">
        <v>393.75</v>
      </c>
      <c r="C612">
        <v>20.531590000000001</v>
      </c>
      <c r="D612">
        <v>40</v>
      </c>
      <c r="E612">
        <v>0</v>
      </c>
      <c r="F612">
        <v>0</v>
      </c>
      <c r="G612">
        <v>1</v>
      </c>
      <c r="H612">
        <v>1570520831035</v>
      </c>
      <c r="I612">
        <v>526.6875</v>
      </c>
      <c r="J612" s="4">
        <f t="shared" si="9"/>
        <v>43746.616099942126</v>
      </c>
      <c r="K612" s="6">
        <v>43746.616099942126</v>
      </c>
      <c r="L612" s="7">
        <v>43746.616099537037</v>
      </c>
    </row>
    <row r="613" spans="1:12" x14ac:dyDescent="0.25">
      <c r="A613" t="e">
        <f>-LqeKY8BbxcSbgVBEOOQ</f>
        <v>#NAME?</v>
      </c>
      <c r="B613">
        <v>418.75</v>
      </c>
      <c r="C613">
        <v>20.584240000000001</v>
      </c>
      <c r="D613">
        <v>40</v>
      </c>
      <c r="E613">
        <v>0</v>
      </c>
      <c r="F613">
        <v>0</v>
      </c>
      <c r="G613">
        <v>1</v>
      </c>
      <c r="H613">
        <v>1570520837452</v>
      </c>
      <c r="I613">
        <v>534.5625</v>
      </c>
      <c r="J613" s="5">
        <f t="shared" si="9"/>
        <v>43746.616174212955</v>
      </c>
      <c r="K613" s="6">
        <v>43746.616174212955</v>
      </c>
      <c r="L613" s="7">
        <v>43746.616168981483</v>
      </c>
    </row>
    <row r="614" spans="1:12" x14ac:dyDescent="0.25">
      <c r="A614" t="e">
        <f>-LqeKZpmODojT2Cb-YC_</f>
        <v>#NAME?</v>
      </c>
      <c r="B614">
        <v>393.75</v>
      </c>
      <c r="C614">
        <v>20.584240000000001</v>
      </c>
      <c r="D614">
        <v>42</v>
      </c>
      <c r="E614">
        <v>0</v>
      </c>
      <c r="F614">
        <v>0</v>
      </c>
      <c r="G614">
        <v>1</v>
      </c>
      <c r="H614">
        <v>1570520844436</v>
      </c>
      <c r="I614">
        <v>526.6875</v>
      </c>
      <c r="J614" s="4">
        <f t="shared" si="9"/>
        <v>43746.616255046298</v>
      </c>
      <c r="K614" s="6">
        <v>43746.616255046298</v>
      </c>
      <c r="L614" s="7">
        <v>43746.616249999999</v>
      </c>
    </row>
    <row r="615" spans="1:12" x14ac:dyDescent="0.25">
      <c r="A615" t="e">
        <f>-LqeKaJc_SlK19inrQNJ</f>
        <v>#NAME?</v>
      </c>
      <c r="B615">
        <v>393.75</v>
      </c>
      <c r="C615">
        <v>20.584240000000001</v>
      </c>
      <c r="D615">
        <v>42</v>
      </c>
      <c r="E615">
        <v>0</v>
      </c>
      <c r="F615">
        <v>0</v>
      </c>
      <c r="G615">
        <v>1</v>
      </c>
      <c r="H615">
        <v>1570520850622</v>
      </c>
      <c r="I615">
        <v>526.6875</v>
      </c>
      <c r="J615" s="5">
        <f t="shared" si="9"/>
        <v>43746.616326643518</v>
      </c>
      <c r="K615" s="6">
        <v>43746.616326643518</v>
      </c>
      <c r="L615" s="7">
        <v>43746.616331018522</v>
      </c>
    </row>
    <row r="616" spans="1:12" x14ac:dyDescent="0.25">
      <c r="A616" t="e">
        <f>-LqeKbq7QWKbh0DC8imr</f>
        <v>#NAME?</v>
      </c>
      <c r="B616">
        <v>393.75</v>
      </c>
      <c r="C616">
        <v>20.584240000000001</v>
      </c>
      <c r="D616">
        <v>42</v>
      </c>
      <c r="E616">
        <v>0</v>
      </c>
      <c r="F616">
        <v>0</v>
      </c>
      <c r="G616">
        <v>1</v>
      </c>
      <c r="H616">
        <v>1570520856796</v>
      </c>
      <c r="I616">
        <v>526.6875</v>
      </c>
      <c r="J616" s="4">
        <f t="shared" si="9"/>
        <v>43746.616398101854</v>
      </c>
      <c r="K616" s="6">
        <v>43746.616398101854</v>
      </c>
      <c r="L616" s="7">
        <v>43746.616400462961</v>
      </c>
    </row>
    <row r="617" spans="1:12" x14ac:dyDescent="0.25">
      <c r="A617" t="e">
        <f>-LqeKdLNyjVLJcq9thee</f>
        <v>#NAME?</v>
      </c>
      <c r="B617">
        <v>393.75</v>
      </c>
      <c r="C617">
        <v>20.584240000000001</v>
      </c>
      <c r="D617">
        <v>41</v>
      </c>
      <c r="E617">
        <v>0</v>
      </c>
      <c r="F617">
        <v>0</v>
      </c>
      <c r="G617">
        <v>1</v>
      </c>
      <c r="H617">
        <v>1570520863022</v>
      </c>
      <c r="I617">
        <v>526.6875</v>
      </c>
      <c r="J617" s="5">
        <f t="shared" si="9"/>
        <v>43746.616470162036</v>
      </c>
      <c r="K617" s="6">
        <v>43746.616470162036</v>
      </c>
      <c r="L617" s="7">
        <v>43746.616469907407</v>
      </c>
    </row>
    <row r="618" spans="1:12" x14ac:dyDescent="0.25">
      <c r="A618" t="e">
        <f>-LqeKetLjdt-rHWGQF9N</f>
        <v>#NAME?</v>
      </c>
      <c r="B618">
        <v>393.75</v>
      </c>
      <c r="C618">
        <v>20.531590000000001</v>
      </c>
      <c r="D618">
        <v>41</v>
      </c>
      <c r="E618">
        <v>0</v>
      </c>
      <c r="F618">
        <v>0</v>
      </c>
      <c r="G618">
        <v>1</v>
      </c>
      <c r="H618">
        <v>1570520869186</v>
      </c>
      <c r="I618">
        <v>526.6875</v>
      </c>
      <c r="J618" s="4">
        <f t="shared" si="9"/>
        <v>43746.616541504627</v>
      </c>
      <c r="K618" s="6">
        <v>43746.616541504627</v>
      </c>
      <c r="L618" s="7">
        <v>43746.616539351853</v>
      </c>
    </row>
    <row r="619" spans="1:12" x14ac:dyDescent="0.25">
      <c r="A619" t="e">
        <f>-LqeKgcWNkRly2h6sp9J</f>
        <v>#NAME?</v>
      </c>
      <c r="B619">
        <v>393.75</v>
      </c>
      <c r="C619">
        <v>20.531590000000001</v>
      </c>
      <c r="D619">
        <v>41</v>
      </c>
      <c r="E619">
        <v>0</v>
      </c>
      <c r="F619">
        <v>0</v>
      </c>
      <c r="G619">
        <v>1</v>
      </c>
      <c r="H619">
        <v>1570520876392</v>
      </c>
      <c r="I619">
        <v>526.6875</v>
      </c>
      <c r="J619" s="5">
        <f t="shared" si="9"/>
        <v>43746.616624907409</v>
      </c>
      <c r="K619" s="6">
        <v>43746.616624907409</v>
      </c>
      <c r="L619" s="7">
        <v>43746.616620370369</v>
      </c>
    </row>
    <row r="620" spans="1:12" x14ac:dyDescent="0.25">
      <c r="A620" t="e">
        <f>-LqeKiRuxjB8ToYd5h5B</f>
        <v>#NAME?</v>
      </c>
      <c r="B620">
        <v>415.625</v>
      </c>
      <c r="C620">
        <v>20.584240000000001</v>
      </c>
      <c r="D620">
        <v>41</v>
      </c>
      <c r="E620">
        <v>0</v>
      </c>
      <c r="F620">
        <v>0</v>
      </c>
      <c r="G620">
        <v>1</v>
      </c>
      <c r="H620">
        <v>1570520882565</v>
      </c>
      <c r="I620">
        <v>533.0625</v>
      </c>
      <c r="J620" s="4">
        <f t="shared" si="9"/>
        <v>43746.616696354169</v>
      </c>
      <c r="K620" s="6">
        <v>43746.616696354169</v>
      </c>
      <c r="L620" s="7">
        <v>43746.616701388892</v>
      </c>
    </row>
    <row r="621" spans="1:12" x14ac:dyDescent="0.25">
      <c r="A621" t="e">
        <f>-LqeKk9QXmy2KXyrJz4b</f>
        <v>#NAME?</v>
      </c>
      <c r="B621">
        <v>393.75</v>
      </c>
      <c r="C621">
        <v>20.531590000000001</v>
      </c>
      <c r="D621">
        <v>41</v>
      </c>
      <c r="E621">
        <v>0</v>
      </c>
      <c r="F621">
        <v>0</v>
      </c>
      <c r="G621">
        <v>1</v>
      </c>
      <c r="H621">
        <v>1570520890816</v>
      </c>
      <c r="I621">
        <v>526.5</v>
      </c>
      <c r="J621" s="5">
        <f t="shared" si="9"/>
        <v>43746.616791851848</v>
      </c>
      <c r="K621" s="6">
        <v>43746.616791851848</v>
      </c>
      <c r="L621" s="7">
        <v>43746.616793981484</v>
      </c>
    </row>
    <row r="622" spans="1:12" x14ac:dyDescent="0.25">
      <c r="A622" t="e">
        <f>-LqeKlf490l4QtFYKO7z</f>
        <v>#NAME?</v>
      </c>
      <c r="B622">
        <v>393.75</v>
      </c>
      <c r="C622">
        <v>20.584240000000001</v>
      </c>
      <c r="D622">
        <v>42</v>
      </c>
      <c r="E622">
        <v>0</v>
      </c>
      <c r="F622">
        <v>0</v>
      </c>
      <c r="G622">
        <v>1</v>
      </c>
      <c r="H622">
        <v>1570520897003</v>
      </c>
      <c r="I622">
        <v>526.6875</v>
      </c>
      <c r="J622" s="4">
        <f t="shared" si="9"/>
        <v>43746.616863460651</v>
      </c>
      <c r="K622" s="6">
        <v>43746.616863460651</v>
      </c>
      <c r="L622" s="7">
        <v>43746.616863425923</v>
      </c>
    </row>
    <row r="623" spans="1:12" x14ac:dyDescent="0.25">
      <c r="A623" t="e">
        <f>-LqeKn9TgkUzgoUq0NVC</f>
        <v>#NAME?</v>
      </c>
      <c r="B623">
        <v>393.75</v>
      </c>
      <c r="C623">
        <v>20.584240000000001</v>
      </c>
      <c r="D623">
        <v>42</v>
      </c>
      <c r="E623">
        <v>0</v>
      </c>
      <c r="F623">
        <v>0</v>
      </c>
      <c r="G623">
        <v>1</v>
      </c>
      <c r="H623">
        <v>1570520903238</v>
      </c>
      <c r="I623">
        <v>526.6875</v>
      </c>
      <c r="J623" s="5">
        <f t="shared" si="9"/>
        <v>43746.616935624996</v>
      </c>
      <c r="K623" s="6">
        <v>43746.616935624996</v>
      </c>
      <c r="L623" s="7">
        <v>43746.616932870369</v>
      </c>
    </row>
    <row r="624" spans="1:12" x14ac:dyDescent="0.25">
      <c r="A624" t="s">
        <v>1659</v>
      </c>
      <c r="B624">
        <v>393.75</v>
      </c>
      <c r="C624">
        <v>20.531590000000001</v>
      </c>
      <c r="D624">
        <v>40</v>
      </c>
      <c r="E624">
        <v>0</v>
      </c>
      <c r="F624">
        <v>0</v>
      </c>
      <c r="G624">
        <v>1</v>
      </c>
      <c r="H624">
        <v>1570520909367</v>
      </c>
      <c r="I624">
        <v>526.6875</v>
      </c>
      <c r="J624" s="4">
        <f t="shared" si="9"/>
        <v>43746.617006562497</v>
      </c>
      <c r="K624" s="6">
        <v>43746.617006562497</v>
      </c>
      <c r="L624" s="7">
        <v>43746.617002314815</v>
      </c>
    </row>
    <row r="625" spans="1:12" x14ac:dyDescent="0.25">
      <c r="A625" t="e">
        <f>-LqeKqBZmY5xmojrfeaW</f>
        <v>#NAME?</v>
      </c>
      <c r="B625">
        <v>393.75</v>
      </c>
      <c r="C625">
        <v>20.584240000000001</v>
      </c>
      <c r="D625">
        <v>41</v>
      </c>
      <c r="E625">
        <v>0</v>
      </c>
      <c r="F625">
        <v>0</v>
      </c>
      <c r="G625">
        <v>1</v>
      </c>
      <c r="H625">
        <v>1570520915566</v>
      </c>
      <c r="I625">
        <v>526.6875</v>
      </c>
      <c r="J625" s="5">
        <f t="shared" si="9"/>
        <v>43746.617078310184</v>
      </c>
      <c r="K625" s="6">
        <v>43746.617078310184</v>
      </c>
      <c r="L625" s="7">
        <v>43746.617083333331</v>
      </c>
    </row>
    <row r="626" spans="1:12" x14ac:dyDescent="0.25">
      <c r="A626" t="e">
        <f>-LqeKrgj1lTvu8BaPkHq</f>
        <v>#NAME?</v>
      </c>
      <c r="B626">
        <v>393.75</v>
      </c>
      <c r="C626">
        <v>20.584240000000001</v>
      </c>
      <c r="D626">
        <v>42</v>
      </c>
      <c r="E626">
        <v>0</v>
      </c>
      <c r="F626">
        <v>0</v>
      </c>
      <c r="G626">
        <v>1</v>
      </c>
      <c r="H626">
        <v>1570520921742</v>
      </c>
      <c r="I626">
        <v>526.6875</v>
      </c>
      <c r="J626" s="4">
        <f t="shared" si="9"/>
        <v>43746.617149791666</v>
      </c>
      <c r="K626" s="6">
        <v>43746.617149791666</v>
      </c>
      <c r="L626" s="7">
        <v>43746.617152777777</v>
      </c>
    </row>
    <row r="627" spans="1:12" x14ac:dyDescent="0.25">
      <c r="A627" t="e">
        <f>-LqeKuU2rMR0mrnBbPWX</f>
        <v>#NAME?</v>
      </c>
      <c r="B627">
        <v>412.5</v>
      </c>
      <c r="C627">
        <v>20.531590000000001</v>
      </c>
      <c r="D627">
        <v>40</v>
      </c>
      <c r="E627">
        <v>0</v>
      </c>
      <c r="F627">
        <v>0</v>
      </c>
      <c r="G627">
        <v>1</v>
      </c>
      <c r="H627">
        <v>1570520927955</v>
      </c>
      <c r="I627">
        <v>532.6875</v>
      </c>
      <c r="J627" s="5">
        <f t="shared" si="9"/>
        <v>43746.617221701388</v>
      </c>
      <c r="K627" s="6">
        <v>43746.617221701388</v>
      </c>
      <c r="L627" s="7">
        <v>43746.617222222223</v>
      </c>
    </row>
    <row r="628" spans="1:12" x14ac:dyDescent="0.25">
      <c r="A628" t="e">
        <f>-LqeKvyOF5YwatHVLcEL</f>
        <v>#NAME?</v>
      </c>
      <c r="B628">
        <v>393.75</v>
      </c>
      <c r="C628">
        <v>20.531590000000001</v>
      </c>
      <c r="D628">
        <v>46</v>
      </c>
      <c r="E628">
        <v>0</v>
      </c>
      <c r="F628">
        <v>0</v>
      </c>
      <c r="G628">
        <v>1</v>
      </c>
      <c r="H628">
        <v>1570520939244</v>
      </c>
      <c r="I628">
        <v>526.6875</v>
      </c>
      <c r="J628" s="4">
        <f t="shared" si="9"/>
        <v>43746.617352361107</v>
      </c>
      <c r="K628" s="6">
        <v>43746.617352361107</v>
      </c>
      <c r="L628" s="7">
        <v>43746.617349537039</v>
      </c>
    </row>
    <row r="629" spans="1:12" x14ac:dyDescent="0.25">
      <c r="A629" t="e">
        <f>-LqeKxUqtV71P250yRFG</f>
        <v>#NAME?</v>
      </c>
      <c r="B629">
        <v>393.75</v>
      </c>
      <c r="C629">
        <v>20.584240000000001</v>
      </c>
      <c r="D629">
        <v>44</v>
      </c>
      <c r="E629">
        <v>0</v>
      </c>
      <c r="F629">
        <v>0</v>
      </c>
      <c r="G629">
        <v>1</v>
      </c>
      <c r="H629">
        <v>1570520945473</v>
      </c>
      <c r="I629">
        <v>526.6875</v>
      </c>
      <c r="J629" s="5">
        <f t="shared" si="9"/>
        <v>43746.617424456017</v>
      </c>
      <c r="K629" s="6">
        <v>43746.617424456017</v>
      </c>
      <c r="L629" s="7">
        <v>43746.617418981485</v>
      </c>
    </row>
    <row r="630" spans="1:12" x14ac:dyDescent="0.25">
      <c r="A630" t="s">
        <v>1665</v>
      </c>
      <c r="B630">
        <v>393.75</v>
      </c>
      <c r="C630">
        <v>20.531590000000001</v>
      </c>
      <c r="D630">
        <v>43</v>
      </c>
      <c r="E630">
        <v>0</v>
      </c>
      <c r="F630">
        <v>0</v>
      </c>
      <c r="G630">
        <v>1</v>
      </c>
      <c r="H630">
        <v>1570520951648</v>
      </c>
      <c r="I630">
        <v>526.6875</v>
      </c>
      <c r="J630" s="4">
        <f t="shared" si="9"/>
        <v>43746.617495925922</v>
      </c>
      <c r="K630" s="6">
        <v>43746.617495925922</v>
      </c>
      <c r="L630" s="7">
        <v>43746.6175</v>
      </c>
    </row>
    <row r="631" spans="1:12" x14ac:dyDescent="0.25">
      <c r="A631" t="e">
        <f>-LqeL-WifUkY7GnjPnex</f>
        <v>#NAME?</v>
      </c>
      <c r="B631">
        <v>393.75</v>
      </c>
      <c r="C631">
        <v>20.584240000000001</v>
      </c>
      <c r="D631">
        <v>42</v>
      </c>
      <c r="E631">
        <v>0</v>
      </c>
      <c r="F631">
        <v>0</v>
      </c>
      <c r="G631">
        <v>1</v>
      </c>
      <c r="H631">
        <v>1570520957881</v>
      </c>
      <c r="I631">
        <v>526.6875</v>
      </c>
      <c r="J631" s="5">
        <f t="shared" si="9"/>
        <v>43746.617568067122</v>
      </c>
      <c r="K631" s="6">
        <v>43746.617568067122</v>
      </c>
      <c r="L631" s="7">
        <v>43746.617569444446</v>
      </c>
    </row>
    <row r="632" spans="1:12" x14ac:dyDescent="0.25">
      <c r="A632" t="e">
        <f>-LqeL0z0JMAWreH6M_zu</f>
        <v>#NAME?</v>
      </c>
      <c r="B632">
        <v>393.75</v>
      </c>
      <c r="C632">
        <v>20.584240000000001</v>
      </c>
      <c r="D632">
        <v>42</v>
      </c>
      <c r="E632">
        <v>0</v>
      </c>
      <c r="F632">
        <v>0</v>
      </c>
      <c r="G632">
        <v>1</v>
      </c>
      <c r="H632">
        <v>1570520963977</v>
      </c>
      <c r="I632">
        <v>526.6875</v>
      </c>
      <c r="J632" s="4">
        <f t="shared" si="9"/>
        <v>43746.61763862268</v>
      </c>
      <c r="K632" s="6">
        <v>43746.61763862268</v>
      </c>
      <c r="L632" s="7">
        <v>43746.617638888885</v>
      </c>
    </row>
    <row r="633" spans="1:12" x14ac:dyDescent="0.25">
      <c r="A633" t="e">
        <f>-LqeL2Vj3YVIkpC5SJck</f>
        <v>#NAME?</v>
      </c>
      <c r="B633">
        <v>393.75</v>
      </c>
      <c r="C633">
        <v>20.584240000000001</v>
      </c>
      <c r="D633">
        <v>41</v>
      </c>
      <c r="E633">
        <v>0</v>
      </c>
      <c r="F633">
        <v>0</v>
      </c>
      <c r="G633">
        <v>1</v>
      </c>
      <c r="H633">
        <v>1570520970172</v>
      </c>
      <c r="I633">
        <v>526.6875</v>
      </c>
      <c r="J633" s="5">
        <f t="shared" si="9"/>
        <v>43746.61771032407</v>
      </c>
      <c r="K633" s="6">
        <v>43746.61771032407</v>
      </c>
      <c r="L633" s="7">
        <v>43746.617708333331</v>
      </c>
    </row>
    <row r="634" spans="1:12" x14ac:dyDescent="0.25">
      <c r="A634" t="e">
        <f>-LqeL447-XGUG86_hIjj</f>
        <v>#NAME?</v>
      </c>
      <c r="B634">
        <v>393.75</v>
      </c>
      <c r="C634">
        <v>20.584240000000001</v>
      </c>
      <c r="D634">
        <v>41</v>
      </c>
      <c r="E634">
        <v>0</v>
      </c>
      <c r="F634">
        <v>0</v>
      </c>
      <c r="G634">
        <v>1</v>
      </c>
      <c r="H634">
        <v>1570520976363</v>
      </c>
      <c r="I634">
        <v>526.6875</v>
      </c>
      <c r="J634" s="4">
        <f t="shared" si="9"/>
        <v>43746.617781979163</v>
      </c>
      <c r="K634" s="6">
        <v>43746.617781979163</v>
      </c>
      <c r="L634" s="7">
        <v>43746.617777777778</v>
      </c>
    </row>
    <row r="635" spans="1:12" x14ac:dyDescent="0.25">
      <c r="A635" t="e">
        <f>-LqeL5oZHP2wviu7LeKm</f>
        <v>#NAME?</v>
      </c>
      <c r="B635">
        <v>393.75</v>
      </c>
      <c r="C635">
        <v>20.584240000000001</v>
      </c>
      <c r="D635">
        <v>41</v>
      </c>
      <c r="E635">
        <v>0</v>
      </c>
      <c r="F635">
        <v>0</v>
      </c>
      <c r="G635">
        <v>1</v>
      </c>
      <c r="H635">
        <v>1570520983598</v>
      </c>
      <c r="I635">
        <v>526.6875</v>
      </c>
      <c r="J635" s="5">
        <f t="shared" si="9"/>
        <v>43746.617865717591</v>
      </c>
      <c r="K635" s="6">
        <v>43746.617865717591</v>
      </c>
      <c r="L635" s="7">
        <v>43746.61787037037</v>
      </c>
    </row>
    <row r="636" spans="1:12" x14ac:dyDescent="0.25">
      <c r="A636" t="e">
        <f>-LqeL7YnCy88MW52vx23</f>
        <v>#NAME?</v>
      </c>
      <c r="B636">
        <v>393.75</v>
      </c>
      <c r="C636">
        <v>20.584240000000001</v>
      </c>
      <c r="D636">
        <v>41</v>
      </c>
      <c r="E636">
        <v>0</v>
      </c>
      <c r="F636">
        <v>0</v>
      </c>
      <c r="G636">
        <v>1</v>
      </c>
      <c r="H636">
        <v>1570520990796</v>
      </c>
      <c r="I636">
        <v>526.6875</v>
      </c>
      <c r="J636" s="4">
        <f t="shared" si="9"/>
        <v>43746.617949027779</v>
      </c>
      <c r="K636" s="6">
        <v>43746.617949027779</v>
      </c>
      <c r="L636" s="7">
        <v>43746.617951388886</v>
      </c>
    </row>
    <row r="637" spans="1:12" x14ac:dyDescent="0.25">
      <c r="A637" t="e">
        <f>-LqeL932Liz6NQXFIilv</f>
        <v>#NAME?</v>
      </c>
      <c r="B637">
        <v>393.75</v>
      </c>
      <c r="C637">
        <v>20.584240000000001</v>
      </c>
      <c r="D637">
        <v>41</v>
      </c>
      <c r="E637">
        <v>0</v>
      </c>
      <c r="F637">
        <v>0</v>
      </c>
      <c r="G637">
        <v>1</v>
      </c>
      <c r="H637">
        <v>1570520996956</v>
      </c>
      <c r="I637">
        <v>526.6875</v>
      </c>
      <c r="J637" s="5">
        <f t="shared" si="9"/>
        <v>43746.618020324073</v>
      </c>
      <c r="K637" s="6">
        <v>43746.618020324073</v>
      </c>
      <c r="L637" s="7">
        <v>43746.618020833332</v>
      </c>
    </row>
    <row r="638" spans="1:12" x14ac:dyDescent="0.25">
      <c r="A638" t="e">
        <f>-LqeLA_5deu19PJbPERB</f>
        <v>#NAME?</v>
      </c>
      <c r="B638">
        <v>421.875</v>
      </c>
      <c r="C638">
        <v>20.584240000000001</v>
      </c>
      <c r="D638">
        <v>39</v>
      </c>
      <c r="E638">
        <v>0</v>
      </c>
      <c r="F638">
        <v>0</v>
      </c>
      <c r="G638">
        <v>1</v>
      </c>
      <c r="H638">
        <v>1570521003197</v>
      </c>
      <c r="I638">
        <v>535.3125</v>
      </c>
      <c r="J638" s="4">
        <f t="shared" si="9"/>
        <v>43746.618092557866</v>
      </c>
      <c r="K638" s="6">
        <v>43746.618092557866</v>
      </c>
      <c r="L638" s="7">
        <v>43746.618090277778</v>
      </c>
    </row>
    <row r="639" spans="1:12" x14ac:dyDescent="0.25">
      <c r="A639" t="e">
        <f>-LqeLC5A3rdgom5T5_KA</f>
        <v>#NAME?</v>
      </c>
      <c r="B639">
        <v>393.75</v>
      </c>
      <c r="C639">
        <v>20.584240000000001</v>
      </c>
      <c r="D639">
        <v>40</v>
      </c>
      <c r="E639">
        <v>0</v>
      </c>
      <c r="F639">
        <v>0</v>
      </c>
      <c r="G639">
        <v>1</v>
      </c>
      <c r="H639">
        <v>1570521009356</v>
      </c>
      <c r="I639">
        <v>526.6875</v>
      </c>
      <c r="J639" s="5">
        <f t="shared" si="9"/>
        <v>43746.618163842591</v>
      </c>
      <c r="K639" s="6">
        <v>43746.618163842591</v>
      </c>
      <c r="L639" s="7">
        <v>43746.618159722224</v>
      </c>
    </row>
    <row r="640" spans="1:12" x14ac:dyDescent="0.25">
      <c r="A640" t="e">
        <f>-LqeLD_xhhFGfKQtGjYm</f>
        <v>#NAME?</v>
      </c>
      <c r="B640">
        <v>393.75</v>
      </c>
      <c r="C640">
        <v>20.584240000000001</v>
      </c>
      <c r="D640">
        <v>39</v>
      </c>
      <c r="E640">
        <v>0</v>
      </c>
      <c r="F640">
        <v>0</v>
      </c>
      <c r="G640">
        <v>1</v>
      </c>
      <c r="H640">
        <v>1570521015503</v>
      </c>
      <c r="I640">
        <v>526.6875</v>
      </c>
      <c r="J640" s="4">
        <f t="shared" si="9"/>
        <v>43746.618234988426</v>
      </c>
      <c r="K640" s="6">
        <v>43746.618234988426</v>
      </c>
      <c r="L640" s="7">
        <v>43746.61824074074</v>
      </c>
    </row>
    <row r="641" spans="1:12" x14ac:dyDescent="0.25">
      <c r="A641" t="e">
        <f>-LqeLF5WEbgJ6Ql2QxZc</f>
        <v>#NAME?</v>
      </c>
      <c r="B641">
        <v>393.75</v>
      </c>
      <c r="C641">
        <v>20.584240000000001</v>
      </c>
      <c r="D641">
        <v>40</v>
      </c>
      <c r="E641">
        <v>0</v>
      </c>
      <c r="F641">
        <v>0</v>
      </c>
      <c r="G641">
        <v>1</v>
      </c>
      <c r="H641">
        <v>1570521021796</v>
      </c>
      <c r="I641">
        <v>526.6875</v>
      </c>
      <c r="J641" s="5">
        <f t="shared" si="9"/>
        <v>43746.618307824072</v>
      </c>
      <c r="K641" s="6">
        <v>43746.618307824072</v>
      </c>
      <c r="L641" s="7">
        <v>43746.618310185186</v>
      </c>
    </row>
    <row r="642" spans="1:12" x14ac:dyDescent="0.25">
      <c r="A642" t="e">
        <f>-LqeLGali5peQx6yAP7m</f>
        <v>#NAME?</v>
      </c>
      <c r="B642">
        <v>393.75</v>
      </c>
      <c r="C642">
        <v>20.584240000000001</v>
      </c>
      <c r="D642">
        <v>40</v>
      </c>
      <c r="E642">
        <v>0</v>
      </c>
      <c r="F642">
        <v>0</v>
      </c>
      <c r="G642">
        <v>1</v>
      </c>
      <c r="H642">
        <v>1570521027878</v>
      </c>
      <c r="I642">
        <v>526.6875</v>
      </c>
      <c r="J642" s="4">
        <f t="shared" ref="J642:K705" si="10">(H642/86400000)+25569+(7/24)</f>
        <v>43746.618378217587</v>
      </c>
      <c r="K642" s="6">
        <v>43746.618378217587</v>
      </c>
      <c r="L642" s="7">
        <v>43746.618379629632</v>
      </c>
    </row>
    <row r="643" spans="1:12" x14ac:dyDescent="0.25">
      <c r="A643" t="s">
        <v>1678</v>
      </c>
      <c r="B643">
        <v>393.75</v>
      </c>
      <c r="C643">
        <v>20.584240000000001</v>
      </c>
      <c r="D643">
        <v>40</v>
      </c>
      <c r="E643">
        <v>0</v>
      </c>
      <c r="F643">
        <v>0</v>
      </c>
      <c r="G643">
        <v>1</v>
      </c>
      <c r="H643">
        <v>1570521034057</v>
      </c>
      <c r="I643">
        <v>526.6875</v>
      </c>
      <c r="J643" s="5">
        <f t="shared" si="10"/>
        <v>43746.618449733789</v>
      </c>
      <c r="K643" s="6">
        <v>43746.618449733789</v>
      </c>
      <c r="L643" s="7">
        <v>43746.618449074071</v>
      </c>
    </row>
    <row r="644" spans="1:12" x14ac:dyDescent="0.25">
      <c r="A644" t="e">
        <f>-LqeLJdlRwoiAby45mPB</f>
        <v>#NAME?</v>
      </c>
      <c r="B644">
        <v>393.75</v>
      </c>
      <c r="C644">
        <v>20.584240000000001</v>
      </c>
      <c r="D644">
        <v>40</v>
      </c>
      <c r="E644">
        <v>0</v>
      </c>
      <c r="F644">
        <v>0</v>
      </c>
      <c r="G644">
        <v>1</v>
      </c>
      <c r="H644">
        <v>1570521040262</v>
      </c>
      <c r="I644">
        <v>526.6875</v>
      </c>
      <c r="J644" s="4">
        <f t="shared" si="10"/>
        <v>43746.618521550925</v>
      </c>
      <c r="K644" s="6">
        <v>43746.618521550925</v>
      </c>
      <c r="L644" s="7">
        <v>43746.618518518517</v>
      </c>
    </row>
    <row r="645" spans="1:12" x14ac:dyDescent="0.25">
      <c r="A645" t="e">
        <f>-LqeLL9MXU_c-JUHyRi5</f>
        <v>#NAME?</v>
      </c>
      <c r="B645">
        <v>393.75</v>
      </c>
      <c r="C645">
        <v>20.584240000000001</v>
      </c>
      <c r="D645">
        <v>40</v>
      </c>
      <c r="E645">
        <v>0</v>
      </c>
      <c r="F645">
        <v>0</v>
      </c>
      <c r="G645">
        <v>1</v>
      </c>
      <c r="H645">
        <v>1570521046453</v>
      </c>
      <c r="I645">
        <v>526.6875</v>
      </c>
      <c r="J645" s="5">
        <f t="shared" si="10"/>
        <v>43746.618593206011</v>
      </c>
      <c r="K645" s="6">
        <v>43746.618593206011</v>
      </c>
      <c r="L645" s="7">
        <v>43746.618587962963</v>
      </c>
    </row>
    <row r="646" spans="1:12" x14ac:dyDescent="0.25">
      <c r="A646" t="e">
        <f>-LqeLMijlHY5WTwJBU0g</f>
        <v>#NAME?</v>
      </c>
      <c r="B646">
        <v>393.75</v>
      </c>
      <c r="C646">
        <v>20.531590000000001</v>
      </c>
      <c r="D646">
        <v>41</v>
      </c>
      <c r="E646">
        <v>0</v>
      </c>
      <c r="F646">
        <v>0</v>
      </c>
      <c r="G646">
        <v>1</v>
      </c>
      <c r="H646">
        <v>1570521052642</v>
      </c>
      <c r="I646">
        <v>526.6875</v>
      </c>
      <c r="J646" s="4">
        <f t="shared" si="10"/>
        <v>43746.618664837959</v>
      </c>
      <c r="K646" s="6">
        <v>43746.618664837959</v>
      </c>
      <c r="L646" s="7">
        <v>43746.618668981479</v>
      </c>
    </row>
    <row r="647" spans="1:12" x14ac:dyDescent="0.25">
      <c r="A647" t="e">
        <f>-LqeLORt2xyiUiTD0t0Q</f>
        <v>#NAME?</v>
      </c>
      <c r="B647">
        <v>393.75</v>
      </c>
      <c r="C647">
        <v>20.531590000000001</v>
      </c>
      <c r="D647">
        <v>40</v>
      </c>
      <c r="E647">
        <v>0</v>
      </c>
      <c r="F647">
        <v>0</v>
      </c>
      <c r="G647">
        <v>1</v>
      </c>
      <c r="H647">
        <v>1570521060027</v>
      </c>
      <c r="I647">
        <v>526.6875</v>
      </c>
      <c r="J647" s="5">
        <f t="shared" si="10"/>
        <v>43746.618750312497</v>
      </c>
      <c r="K647" s="6">
        <v>43746.618750312497</v>
      </c>
      <c r="L647" s="7">
        <v>43746.618750000001</v>
      </c>
    </row>
    <row r="648" spans="1:12" x14ac:dyDescent="0.25">
      <c r="A648" t="e">
        <f>-LqeLQ9_FJ3ZdhURklDT</f>
        <v>#NAME?</v>
      </c>
      <c r="B648">
        <v>393.75</v>
      </c>
      <c r="C648">
        <v>20.531590000000001</v>
      </c>
      <c r="D648">
        <v>42</v>
      </c>
      <c r="E648">
        <v>0</v>
      </c>
      <c r="F648">
        <v>0</v>
      </c>
      <c r="G648">
        <v>1</v>
      </c>
      <c r="H648">
        <v>1570521067037</v>
      </c>
      <c r="I648">
        <v>526.6875</v>
      </c>
      <c r="J648" s="4">
        <f t="shared" si="10"/>
        <v>43746.618831446758</v>
      </c>
      <c r="K648" s="6">
        <v>43746.618831446758</v>
      </c>
      <c r="L648" s="7">
        <v>43746.618831018517</v>
      </c>
    </row>
    <row r="649" spans="1:12" x14ac:dyDescent="0.25">
      <c r="A649" t="e">
        <f>-LqeLS0QCTg1dOBN6Mpc</f>
        <v>#NAME?</v>
      </c>
      <c r="B649">
        <v>393.75</v>
      </c>
      <c r="C649">
        <v>20.584240000000001</v>
      </c>
      <c r="D649">
        <v>42</v>
      </c>
      <c r="E649">
        <v>0</v>
      </c>
      <c r="F649">
        <v>0</v>
      </c>
      <c r="G649">
        <v>1</v>
      </c>
      <c r="H649">
        <v>1570521074587</v>
      </c>
      <c r="I649">
        <v>526.6875</v>
      </c>
      <c r="J649" s="5">
        <f t="shared" si="10"/>
        <v>43746.618918831016</v>
      </c>
      <c r="K649" s="6">
        <v>43746.618918831016</v>
      </c>
      <c r="L649" s="7">
        <v>43746.618923611109</v>
      </c>
    </row>
    <row r="650" spans="1:12" x14ac:dyDescent="0.25">
      <c r="A650" t="e">
        <f>-LqeLTyUsu34_zpyI7rX</f>
        <v>#NAME?</v>
      </c>
      <c r="B650">
        <v>393.75</v>
      </c>
      <c r="C650">
        <v>20.531590000000001</v>
      </c>
      <c r="D650">
        <v>43</v>
      </c>
      <c r="E650">
        <v>0</v>
      </c>
      <c r="F650">
        <v>0</v>
      </c>
      <c r="G650">
        <v>1</v>
      </c>
      <c r="H650">
        <v>1570521081516</v>
      </c>
      <c r="I650">
        <v>526.6875</v>
      </c>
      <c r="J650" s="4">
        <f t="shared" si="10"/>
        <v>43746.618999027771</v>
      </c>
      <c r="K650" s="6">
        <v>43746.618999027771</v>
      </c>
      <c r="L650" s="7">
        <v>43746.619004629632</v>
      </c>
    </row>
    <row r="651" spans="1:12" x14ac:dyDescent="0.25">
      <c r="A651" t="e">
        <f>-LqeLVSmyXVqH5Nyvg6f</f>
        <v>#NAME?</v>
      </c>
      <c r="B651">
        <v>412.5</v>
      </c>
      <c r="C651">
        <v>20.584240000000001</v>
      </c>
      <c r="D651">
        <v>42</v>
      </c>
      <c r="E651">
        <v>0</v>
      </c>
      <c r="F651">
        <v>0</v>
      </c>
      <c r="G651">
        <v>1</v>
      </c>
      <c r="H651">
        <v>1570521088707</v>
      </c>
      <c r="I651">
        <v>532.5</v>
      </c>
      <c r="J651" s="5">
        <f t="shared" si="10"/>
        <v>43746.619082256941</v>
      </c>
      <c r="K651" s="6">
        <v>43746.619082256941</v>
      </c>
      <c r="L651" s="7">
        <v>43746.619085648148</v>
      </c>
    </row>
    <row r="652" spans="1:12" x14ac:dyDescent="0.25">
      <c r="A652" t="e">
        <f>-LqeLWzfLQaQ25HJfLTX</f>
        <v>#NAME?</v>
      </c>
      <c r="B652">
        <v>393.75</v>
      </c>
      <c r="C652">
        <v>20.584240000000001</v>
      </c>
      <c r="D652">
        <v>41</v>
      </c>
      <c r="E652">
        <v>0</v>
      </c>
      <c r="F652">
        <v>0</v>
      </c>
      <c r="G652">
        <v>1</v>
      </c>
      <c r="H652">
        <v>1570521094861</v>
      </c>
      <c r="I652">
        <v>526.6875</v>
      </c>
      <c r="J652" s="4">
        <f t="shared" si="10"/>
        <v>43746.619153483793</v>
      </c>
      <c r="K652" s="6">
        <v>43746.619153483793</v>
      </c>
      <c r="L652" s="7">
        <v>43746.619155092594</v>
      </c>
    </row>
    <row r="653" spans="1:12" x14ac:dyDescent="0.25">
      <c r="A653" t="e">
        <f>-LqeLYTg4_OS4mv9O8-h</f>
        <v>#NAME?</v>
      </c>
      <c r="B653">
        <v>393.75</v>
      </c>
      <c r="C653">
        <v>20.531590000000001</v>
      </c>
      <c r="D653">
        <v>41</v>
      </c>
      <c r="E653">
        <v>0</v>
      </c>
      <c r="F653">
        <v>0</v>
      </c>
      <c r="G653">
        <v>1</v>
      </c>
      <c r="H653">
        <v>1570521101041</v>
      </c>
      <c r="I653">
        <v>526.6875</v>
      </c>
      <c r="J653" s="5">
        <f t="shared" si="10"/>
        <v>43746.619225011571</v>
      </c>
      <c r="K653" s="6">
        <v>43746.619225011571</v>
      </c>
      <c r="L653" s="7">
        <v>43746.61922453704</v>
      </c>
    </row>
    <row r="654" spans="1:12" x14ac:dyDescent="0.25">
      <c r="A654" t="e">
        <f>-LqeLZzPcTKu2BteKOp7</f>
        <v>#NAME?</v>
      </c>
      <c r="B654">
        <v>393.75</v>
      </c>
      <c r="C654">
        <v>20.584240000000001</v>
      </c>
      <c r="D654">
        <v>41</v>
      </c>
      <c r="E654">
        <v>0</v>
      </c>
      <c r="F654">
        <v>0</v>
      </c>
      <c r="G654">
        <v>1</v>
      </c>
      <c r="H654">
        <v>1570521107261</v>
      </c>
      <c r="I654">
        <v>526.6875</v>
      </c>
      <c r="J654" s="4">
        <f t="shared" si="10"/>
        <v>43746.619297002311</v>
      </c>
      <c r="K654" s="6">
        <v>43746.619297002311</v>
      </c>
      <c r="L654" s="7">
        <v>43746.619293981479</v>
      </c>
    </row>
    <row r="655" spans="1:12" x14ac:dyDescent="0.25">
      <c r="A655" t="e">
        <f>-LqeLasLMofh3va_FuVy</f>
        <v>#NAME?</v>
      </c>
      <c r="B655">
        <v>393.75</v>
      </c>
      <c r="C655">
        <v>20.584240000000001</v>
      </c>
      <c r="D655">
        <v>40</v>
      </c>
      <c r="E655">
        <v>0</v>
      </c>
      <c r="F655">
        <v>0</v>
      </c>
      <c r="G655">
        <v>1</v>
      </c>
      <c r="H655">
        <v>1570521113422</v>
      </c>
      <c r="I655">
        <v>526.6875</v>
      </c>
      <c r="J655" s="5">
        <f t="shared" si="10"/>
        <v>43746.619368310181</v>
      </c>
      <c r="K655" s="6">
        <v>43746.619368310181</v>
      </c>
      <c r="L655" s="7">
        <v>43746.619363425925</v>
      </c>
    </row>
    <row r="656" spans="1:12" x14ac:dyDescent="0.25">
      <c r="A656" t="e">
        <f>-LqeLcVh4bLXs7GcpIRB</f>
        <v>#NAME?</v>
      </c>
      <c r="B656">
        <v>393.75</v>
      </c>
      <c r="C656">
        <v>20.531590000000001</v>
      </c>
      <c r="D656">
        <v>41</v>
      </c>
      <c r="E656">
        <v>0</v>
      </c>
      <c r="F656">
        <v>0</v>
      </c>
      <c r="G656">
        <v>1</v>
      </c>
      <c r="H656">
        <v>1570521121673</v>
      </c>
      <c r="I656">
        <v>526.6875</v>
      </c>
      <c r="J656" s="4">
        <f t="shared" si="10"/>
        <v>43746.619463807867</v>
      </c>
      <c r="K656" s="6">
        <v>43746.619463807867</v>
      </c>
      <c r="L656" s="7">
        <v>43746.619467592594</v>
      </c>
    </row>
    <row r="657" spans="1:12" x14ac:dyDescent="0.25">
      <c r="A657" t="e">
        <f>-LqeLe14y09bYcOUFDxz</f>
        <v>#NAME?</v>
      </c>
      <c r="B657">
        <v>393.75</v>
      </c>
      <c r="C657">
        <v>20.531590000000001</v>
      </c>
      <c r="D657">
        <v>41</v>
      </c>
      <c r="E657">
        <v>0</v>
      </c>
      <c r="F657">
        <v>0</v>
      </c>
      <c r="G657">
        <v>1</v>
      </c>
      <c r="H657">
        <v>1570521127891</v>
      </c>
      <c r="I657">
        <v>526.6875</v>
      </c>
      <c r="J657" s="5">
        <f t="shared" si="10"/>
        <v>43746.619535775462</v>
      </c>
      <c r="K657" s="6">
        <v>43746.619535775462</v>
      </c>
      <c r="L657" s="7">
        <v>43746.619537037041</v>
      </c>
    </row>
    <row r="658" spans="1:12" x14ac:dyDescent="0.25">
      <c r="A658" t="e">
        <f>-LqeLfXLmsNrqE82MZs8</f>
        <v>#NAME?</v>
      </c>
      <c r="B658">
        <v>412.5</v>
      </c>
      <c r="C658">
        <v>20.584240000000001</v>
      </c>
      <c r="D658">
        <v>41</v>
      </c>
      <c r="E658">
        <v>0</v>
      </c>
      <c r="F658">
        <v>0</v>
      </c>
      <c r="G658">
        <v>1</v>
      </c>
      <c r="H658">
        <v>1570521134059</v>
      </c>
      <c r="I658">
        <v>532.3125</v>
      </c>
      <c r="J658" s="4">
        <f t="shared" si="10"/>
        <v>43746.61960716435</v>
      </c>
      <c r="K658" s="6">
        <v>43746.61960716435</v>
      </c>
      <c r="L658" s="7">
        <v>43746.619606481479</v>
      </c>
    </row>
    <row r="659" spans="1:12" x14ac:dyDescent="0.25">
      <c r="A659" t="e">
        <f>-LqeLhHncB6utC4G3tf3</f>
        <v>#NAME?</v>
      </c>
      <c r="B659">
        <v>393.75</v>
      </c>
      <c r="C659">
        <v>20.584240000000001</v>
      </c>
      <c r="D659">
        <v>39</v>
      </c>
      <c r="E659">
        <v>0</v>
      </c>
      <c r="F659">
        <v>0</v>
      </c>
      <c r="G659">
        <v>1</v>
      </c>
      <c r="H659">
        <v>1570521141271</v>
      </c>
      <c r="I659">
        <v>526.6875</v>
      </c>
      <c r="J659" s="5">
        <f t="shared" si="10"/>
        <v>43746.619690636573</v>
      </c>
      <c r="K659" s="6">
        <v>43746.619690636573</v>
      </c>
      <c r="L659" s="7">
        <v>43746.619687500002</v>
      </c>
    </row>
    <row r="660" spans="1:12" x14ac:dyDescent="0.25">
      <c r="A660" t="e">
        <f>-LqeLj3dentBHDM3kNVQ</f>
        <v>#NAME?</v>
      </c>
      <c r="B660">
        <v>393.75</v>
      </c>
      <c r="C660">
        <v>20.584240000000001</v>
      </c>
      <c r="D660">
        <v>39</v>
      </c>
      <c r="E660">
        <v>0</v>
      </c>
      <c r="F660">
        <v>0</v>
      </c>
      <c r="G660">
        <v>1</v>
      </c>
      <c r="H660">
        <v>1570521147413</v>
      </c>
      <c r="I660">
        <v>526.6875</v>
      </c>
      <c r="J660" s="4">
        <f t="shared" si="10"/>
        <v>43746.619761724534</v>
      </c>
      <c r="K660" s="6">
        <v>43746.619761724534</v>
      </c>
      <c r="L660" s="7">
        <v>43746.619756944441</v>
      </c>
    </row>
    <row r="661" spans="1:12" x14ac:dyDescent="0.25">
      <c r="A661" t="e">
        <f>-LqeLkaJFsopZ4jcgJL1</f>
        <v>#NAME?</v>
      </c>
      <c r="B661">
        <v>393.75</v>
      </c>
      <c r="C661">
        <v>20.584240000000001</v>
      </c>
      <c r="D661">
        <v>39</v>
      </c>
      <c r="E661">
        <v>0</v>
      </c>
      <c r="F661">
        <v>0</v>
      </c>
      <c r="G661">
        <v>1</v>
      </c>
      <c r="H661">
        <v>1570521154828</v>
      </c>
      <c r="I661">
        <v>526.6875</v>
      </c>
      <c r="J661" s="5">
        <f t="shared" si="10"/>
        <v>43746.619847546295</v>
      </c>
      <c r="K661" s="6">
        <v>43746.619847546295</v>
      </c>
      <c r="L661" s="7">
        <v>43746.619849537034</v>
      </c>
    </row>
    <row r="662" spans="1:12" x14ac:dyDescent="0.25">
      <c r="A662" t="e">
        <f>-LqeLmONNKnpdaq8rh7l</f>
        <v>#NAME?</v>
      </c>
      <c r="B662">
        <v>393.75</v>
      </c>
      <c r="C662">
        <v>20.531590000000001</v>
      </c>
      <c r="D662">
        <v>44</v>
      </c>
      <c r="E662">
        <v>0</v>
      </c>
      <c r="F662">
        <v>0</v>
      </c>
      <c r="G662">
        <v>1</v>
      </c>
      <c r="H662">
        <v>1570521161971</v>
      </c>
      <c r="I662">
        <v>526.6875</v>
      </c>
      <c r="J662" s="4">
        <f t="shared" si="10"/>
        <v>43746.619930219902</v>
      </c>
      <c r="K662" s="6">
        <v>43746.619930219902</v>
      </c>
      <c r="L662" s="7">
        <v>43746.619930555556</v>
      </c>
    </row>
    <row r="663" spans="1:12" x14ac:dyDescent="0.25">
      <c r="A663" t="e">
        <f>-LqeLo4mwHeT5R0GaVli</f>
        <v>#NAME?</v>
      </c>
      <c r="B663">
        <v>393.75</v>
      </c>
      <c r="C663">
        <v>20.584240000000001</v>
      </c>
      <c r="D663">
        <v>43</v>
      </c>
      <c r="E663">
        <v>0</v>
      </c>
      <c r="F663">
        <v>0</v>
      </c>
      <c r="G663">
        <v>1</v>
      </c>
      <c r="H663">
        <v>1570521169063</v>
      </c>
      <c r="I663">
        <v>526.6875</v>
      </c>
      <c r="J663" s="5">
        <f t="shared" si="10"/>
        <v>43746.620012303239</v>
      </c>
      <c r="K663" s="6">
        <v>43746.620012303239</v>
      </c>
      <c r="L663" s="7">
        <v>43746.620011574072</v>
      </c>
    </row>
    <row r="664" spans="1:12" x14ac:dyDescent="0.25">
      <c r="A664" t="e">
        <f>-LqeLp_bf_N5F77I4o6D</f>
        <v>#NAME?</v>
      </c>
      <c r="B664">
        <v>393.75</v>
      </c>
      <c r="C664">
        <v>20.531590000000001</v>
      </c>
      <c r="D664">
        <v>42</v>
      </c>
      <c r="E664">
        <v>0</v>
      </c>
      <c r="F664">
        <v>0</v>
      </c>
      <c r="G664">
        <v>1</v>
      </c>
      <c r="H664">
        <v>1570521175252</v>
      </c>
      <c r="I664">
        <v>526.6875</v>
      </c>
      <c r="J664" s="4">
        <f t="shared" si="10"/>
        <v>43746.620083935188</v>
      </c>
      <c r="K664" s="6">
        <v>43746.620083935188</v>
      </c>
      <c r="L664" s="7">
        <v>43746.620081018518</v>
      </c>
    </row>
    <row r="665" spans="1:12" x14ac:dyDescent="0.25">
      <c r="A665" t="e">
        <f>-LqeLr3S9e__F6V24XqL</f>
        <v>#NAME?</v>
      </c>
      <c r="B665">
        <v>393.75</v>
      </c>
      <c r="C665">
        <v>20.531590000000001</v>
      </c>
      <c r="D665">
        <v>40</v>
      </c>
      <c r="E665">
        <v>0</v>
      </c>
      <c r="F665">
        <v>0</v>
      </c>
      <c r="G665">
        <v>1</v>
      </c>
      <c r="H665">
        <v>1570521181422</v>
      </c>
      <c r="I665">
        <v>526.6875</v>
      </c>
      <c r="J665" s="5">
        <f t="shared" si="10"/>
        <v>43746.62015534722</v>
      </c>
      <c r="K665" s="6">
        <v>43746.62015534722</v>
      </c>
      <c r="L665" s="7">
        <v>43746.620150462964</v>
      </c>
    </row>
    <row r="666" spans="1:12" x14ac:dyDescent="0.25">
      <c r="A666" t="e">
        <f>-LqeLsa5qPjkWedqZoGY</f>
        <v>#NAME?</v>
      </c>
      <c r="B666">
        <v>393.75</v>
      </c>
      <c r="C666">
        <v>20.531590000000001</v>
      </c>
      <c r="D666">
        <v>40</v>
      </c>
      <c r="E666">
        <v>0</v>
      </c>
      <c r="F666">
        <v>0</v>
      </c>
      <c r="G666">
        <v>1</v>
      </c>
      <c r="H666">
        <v>1570521187610</v>
      </c>
      <c r="I666">
        <v>526.6875</v>
      </c>
      <c r="J666" s="4">
        <f t="shared" si="10"/>
        <v>43746.620226967592</v>
      </c>
      <c r="K666" s="6">
        <v>43746.620226967592</v>
      </c>
      <c r="L666" s="7">
        <v>43746.62023148148</v>
      </c>
    </row>
    <row r="667" spans="1:12" x14ac:dyDescent="0.25">
      <c r="A667" t="e">
        <f>-LqeLuNlRju_zEV2BvJK</f>
        <v>#NAME?</v>
      </c>
      <c r="B667">
        <v>393.75</v>
      </c>
      <c r="C667">
        <v>20.584240000000001</v>
      </c>
      <c r="D667">
        <v>40</v>
      </c>
      <c r="E667">
        <v>0</v>
      </c>
      <c r="F667">
        <v>0</v>
      </c>
      <c r="G667">
        <v>1</v>
      </c>
      <c r="H667">
        <v>1570521194841</v>
      </c>
      <c r="I667">
        <v>526.6875</v>
      </c>
      <c r="J667" s="5">
        <f t="shared" si="10"/>
        <v>43746.620310659717</v>
      </c>
      <c r="K667" s="6">
        <v>43746.620310659717</v>
      </c>
      <c r="L667" s="7">
        <v>43746.620312500003</v>
      </c>
    </row>
    <row r="668" spans="1:12" x14ac:dyDescent="0.25">
      <c r="A668" t="s">
        <v>1703</v>
      </c>
      <c r="B668">
        <v>393.75</v>
      </c>
      <c r="C668">
        <v>20.531590000000001</v>
      </c>
      <c r="D668">
        <v>40</v>
      </c>
      <c r="E668">
        <v>0</v>
      </c>
      <c r="F668">
        <v>0</v>
      </c>
      <c r="G668">
        <v>1</v>
      </c>
      <c r="H668">
        <v>1570521202052</v>
      </c>
      <c r="I668">
        <v>526.6875</v>
      </c>
      <c r="J668" s="4">
        <f t="shared" si="10"/>
        <v>43746.620394120364</v>
      </c>
      <c r="K668" s="6">
        <v>43746.620394120364</v>
      </c>
      <c r="L668" s="7">
        <v>43746.620393518519</v>
      </c>
    </row>
    <row r="669" spans="1:12" x14ac:dyDescent="0.25">
      <c r="A669" t="e">
        <f>-LqeLxeu2k5GFScMrtK8</f>
        <v>#NAME?</v>
      </c>
      <c r="B669">
        <v>393.75</v>
      </c>
      <c r="C669">
        <v>20.584240000000001</v>
      </c>
      <c r="D669">
        <v>39</v>
      </c>
      <c r="E669">
        <v>0</v>
      </c>
      <c r="F669">
        <v>0</v>
      </c>
      <c r="G669">
        <v>1</v>
      </c>
      <c r="H669">
        <v>1570521208241</v>
      </c>
      <c r="I669">
        <v>526.6875</v>
      </c>
      <c r="J669" s="5">
        <f t="shared" si="10"/>
        <v>43746.620465752312</v>
      </c>
      <c r="K669" s="6">
        <v>43746.620465752312</v>
      </c>
      <c r="L669" s="7">
        <v>43746.620462962965</v>
      </c>
    </row>
    <row r="670" spans="1:12" x14ac:dyDescent="0.25">
      <c r="A670" t="e">
        <f>-LqeLzOrsy3DHoXclVza</f>
        <v>#NAME?</v>
      </c>
      <c r="B670">
        <v>412.5</v>
      </c>
      <c r="C670">
        <v>20.584240000000001</v>
      </c>
      <c r="D670">
        <v>41</v>
      </c>
      <c r="E670">
        <v>0</v>
      </c>
      <c r="F670">
        <v>0</v>
      </c>
      <c r="G670">
        <v>1</v>
      </c>
      <c r="H670">
        <v>1570521215431</v>
      </c>
      <c r="I670">
        <v>532.125</v>
      </c>
      <c r="J670" s="4">
        <f t="shared" si="10"/>
        <v>43746.620548969906</v>
      </c>
      <c r="K670" s="6">
        <v>43746.620548969906</v>
      </c>
      <c r="L670" s="7">
        <v>43746.62054398148</v>
      </c>
    </row>
    <row r="671" spans="1:12" x14ac:dyDescent="0.25">
      <c r="A671" t="e">
        <f>-LqeM-wmQcPiJ_Dvr2kp</f>
        <v>#NAME?</v>
      </c>
      <c r="B671">
        <v>393.75</v>
      </c>
      <c r="C671">
        <v>20.531590000000001</v>
      </c>
      <c r="D671">
        <v>41</v>
      </c>
      <c r="E671">
        <v>0</v>
      </c>
      <c r="F671">
        <v>0</v>
      </c>
      <c r="G671">
        <v>1</v>
      </c>
      <c r="H671">
        <v>1570521221621</v>
      </c>
      <c r="I671">
        <v>526.6875</v>
      </c>
      <c r="J671" s="5">
        <f t="shared" si="10"/>
        <v>43746.620620613423</v>
      </c>
      <c r="K671" s="6">
        <v>43746.620620613423</v>
      </c>
      <c r="L671" s="7">
        <v>43746.620625000003</v>
      </c>
    </row>
    <row r="672" spans="1:12" x14ac:dyDescent="0.25">
      <c r="A672" t="e">
        <f>-LqeM1fqF1a0LzR9kqwa</f>
        <v>#NAME?</v>
      </c>
      <c r="B672">
        <v>393.75</v>
      </c>
      <c r="C672">
        <v>20.531590000000001</v>
      </c>
      <c r="D672">
        <v>42</v>
      </c>
      <c r="E672">
        <v>0</v>
      </c>
      <c r="F672">
        <v>0</v>
      </c>
      <c r="G672">
        <v>1</v>
      </c>
      <c r="H672">
        <v>1570521228840</v>
      </c>
      <c r="I672">
        <v>526.6875</v>
      </c>
      <c r="J672" s="4">
        <f t="shared" si="10"/>
        <v>43746.620704166664</v>
      </c>
      <c r="K672" s="6">
        <v>43746.620704166664</v>
      </c>
      <c r="L672" s="7">
        <v>43746.620706018519</v>
      </c>
    </row>
    <row r="673" spans="1:12" x14ac:dyDescent="0.25">
      <c r="A673" t="e">
        <f>-LqeM3Trj8Y5OUsPKoDC</f>
        <v>#NAME?</v>
      </c>
      <c r="B673">
        <v>393.75</v>
      </c>
      <c r="C673">
        <v>20.584240000000001</v>
      </c>
      <c r="D673">
        <v>42</v>
      </c>
      <c r="E673">
        <v>0</v>
      </c>
      <c r="F673">
        <v>0</v>
      </c>
      <c r="G673">
        <v>1</v>
      </c>
      <c r="H673">
        <v>1570521236061</v>
      </c>
      <c r="I673">
        <v>526.6875</v>
      </c>
      <c r="J673" s="5">
        <f t="shared" si="10"/>
        <v>43746.62078774305</v>
      </c>
      <c r="K673" s="6">
        <v>43746.62078774305</v>
      </c>
      <c r="L673" s="7">
        <v>43746.620787037034</v>
      </c>
    </row>
    <row r="674" spans="1:12" x14ac:dyDescent="0.25">
      <c r="A674" t="e">
        <f>-LqeM5All_LVs-aXOlCy</f>
        <v>#NAME?</v>
      </c>
      <c r="B674">
        <v>393.75</v>
      </c>
      <c r="C674">
        <v>20.531590000000001</v>
      </c>
      <c r="D674">
        <v>42</v>
      </c>
      <c r="E674">
        <v>0</v>
      </c>
      <c r="F674">
        <v>0</v>
      </c>
      <c r="G674">
        <v>1</v>
      </c>
      <c r="H674">
        <v>1570521243264</v>
      </c>
      <c r="I674">
        <v>526.6875</v>
      </c>
      <c r="J674" s="4">
        <f t="shared" si="10"/>
        <v>43746.62087111111</v>
      </c>
      <c r="K674" s="6">
        <v>43746.62087111111</v>
      </c>
      <c r="L674" s="7">
        <v>43746.620868055557</v>
      </c>
    </row>
    <row r="675" spans="1:12" x14ac:dyDescent="0.25">
      <c r="A675" t="e">
        <f>-LqeM6jtnDUdj6wSjd_L</f>
        <v>#NAME?</v>
      </c>
      <c r="B675">
        <v>412.5</v>
      </c>
      <c r="C675">
        <v>20.531590000000001</v>
      </c>
      <c r="D675">
        <v>42</v>
      </c>
      <c r="E675">
        <v>0</v>
      </c>
      <c r="F675">
        <v>0</v>
      </c>
      <c r="G675">
        <v>1</v>
      </c>
      <c r="H675">
        <v>1570521249462</v>
      </c>
      <c r="I675">
        <v>532.875</v>
      </c>
      <c r="J675" s="5">
        <f t="shared" si="10"/>
        <v>43746.620942847221</v>
      </c>
      <c r="K675" s="6">
        <v>43746.620942847221</v>
      </c>
      <c r="L675" s="7">
        <v>43746.620937500003</v>
      </c>
    </row>
    <row r="676" spans="1:12" x14ac:dyDescent="0.25">
      <c r="A676" t="e">
        <f>-LqeM8TPxVvMdNqwNM6u</f>
        <v>#NAME?</v>
      </c>
      <c r="B676">
        <v>393.75</v>
      </c>
      <c r="C676">
        <v>20.531590000000001</v>
      </c>
      <c r="D676">
        <v>42</v>
      </c>
      <c r="E676">
        <v>0</v>
      </c>
      <c r="F676">
        <v>0</v>
      </c>
      <c r="G676">
        <v>1</v>
      </c>
      <c r="H676">
        <v>1570521256671</v>
      </c>
      <c r="I676">
        <v>526.6875</v>
      </c>
      <c r="J676" s="4">
        <f t="shared" si="10"/>
        <v>43746.621026284723</v>
      </c>
      <c r="K676" s="6">
        <v>43746.621026284723</v>
      </c>
      <c r="L676" s="7">
        <v>43746.621030092596</v>
      </c>
    </row>
    <row r="677" spans="1:12" x14ac:dyDescent="0.25">
      <c r="A677" t="e">
        <f>-LqeM9y13cY9_4nacjDd</f>
        <v>#NAME?</v>
      </c>
      <c r="B677">
        <v>393.75</v>
      </c>
      <c r="C677">
        <v>20.531590000000001</v>
      </c>
      <c r="D677">
        <v>42</v>
      </c>
      <c r="E677">
        <v>0</v>
      </c>
      <c r="F677">
        <v>0</v>
      </c>
      <c r="G677">
        <v>1</v>
      </c>
      <c r="H677">
        <v>1570521262871</v>
      </c>
      <c r="I677">
        <v>526.5</v>
      </c>
      <c r="J677" s="5">
        <f t="shared" si="10"/>
        <v>43746.621098043979</v>
      </c>
      <c r="K677" s="6">
        <v>43746.621098043979</v>
      </c>
      <c r="L677" s="7">
        <v>43746.621099537035</v>
      </c>
    </row>
    <row r="678" spans="1:12" x14ac:dyDescent="0.25">
      <c r="A678" t="e">
        <f>-LqeMBjmliHowp1CQpxQ</f>
        <v>#NAME?</v>
      </c>
      <c r="B678">
        <v>393.75</v>
      </c>
      <c r="C678">
        <v>20.531590000000001</v>
      </c>
      <c r="D678">
        <v>40</v>
      </c>
      <c r="E678">
        <v>0</v>
      </c>
      <c r="F678">
        <v>0</v>
      </c>
      <c r="G678">
        <v>1</v>
      </c>
      <c r="H678">
        <v>1570521270072</v>
      </c>
      <c r="I678">
        <v>526.6875</v>
      </c>
      <c r="J678" s="4">
        <f t="shared" si="10"/>
        <v>43746.621181388888</v>
      </c>
      <c r="K678" s="6">
        <v>43746.621181388888</v>
      </c>
      <c r="L678" s="7">
        <v>43746.621180555558</v>
      </c>
    </row>
    <row r="679" spans="1:12" x14ac:dyDescent="0.25">
      <c r="A679" t="e">
        <f>-LqeMDDmqpQhtf0jYrqy</f>
        <v>#NAME?</v>
      </c>
      <c r="B679">
        <v>393.75</v>
      </c>
      <c r="C679">
        <v>20.584240000000001</v>
      </c>
      <c r="D679">
        <v>40</v>
      </c>
      <c r="E679">
        <v>0</v>
      </c>
      <c r="F679">
        <v>0</v>
      </c>
      <c r="G679">
        <v>1</v>
      </c>
      <c r="H679">
        <v>1570521276232</v>
      </c>
      <c r="I679">
        <v>526.6875</v>
      </c>
      <c r="J679" s="5">
        <f t="shared" si="10"/>
        <v>43746.621252685181</v>
      </c>
      <c r="K679" s="6">
        <v>43746.621252685181</v>
      </c>
      <c r="L679" s="7">
        <v>43746.621249999997</v>
      </c>
    </row>
    <row r="680" spans="1:12" x14ac:dyDescent="0.25">
      <c r="A680" t="e">
        <f>-LqeMEmbbZBfv7SyNokY</f>
        <v>#NAME?</v>
      </c>
      <c r="B680">
        <v>393.75</v>
      </c>
      <c r="C680">
        <v>20.584240000000001</v>
      </c>
      <c r="D680">
        <v>40</v>
      </c>
      <c r="E680">
        <v>0</v>
      </c>
      <c r="F680">
        <v>0</v>
      </c>
      <c r="G680">
        <v>1</v>
      </c>
      <c r="H680">
        <v>1570521282422</v>
      </c>
      <c r="I680">
        <v>526.6875</v>
      </c>
      <c r="J680" s="4">
        <f t="shared" si="10"/>
        <v>43746.621324328698</v>
      </c>
      <c r="K680" s="6">
        <v>43746.621324328698</v>
      </c>
      <c r="L680" s="7">
        <v>43746.621319444443</v>
      </c>
    </row>
    <row r="681" spans="1:12" x14ac:dyDescent="0.25">
      <c r="A681" t="e">
        <f>-LqeMGX18qc33xc7MASZ</f>
        <v>#NAME?</v>
      </c>
      <c r="B681">
        <v>393.75</v>
      </c>
      <c r="C681">
        <v>20.584240000000001</v>
      </c>
      <c r="D681">
        <v>38</v>
      </c>
      <c r="E681">
        <v>0</v>
      </c>
      <c r="F681">
        <v>0</v>
      </c>
      <c r="G681">
        <v>1</v>
      </c>
      <c r="H681">
        <v>1570521289663</v>
      </c>
      <c r="I681">
        <v>526.6875</v>
      </c>
      <c r="J681" s="5">
        <f t="shared" si="10"/>
        <v>43746.621408136569</v>
      </c>
      <c r="K681" s="6">
        <v>43746.621408136569</v>
      </c>
      <c r="L681" s="7">
        <v>43746.621412037035</v>
      </c>
    </row>
    <row r="682" spans="1:12" x14ac:dyDescent="0.25">
      <c r="A682" t="e">
        <f>-LqeMISnrb674ap8aMjy</f>
        <v>#NAME?</v>
      </c>
      <c r="B682">
        <v>393.75</v>
      </c>
      <c r="C682">
        <v>20.584240000000001</v>
      </c>
      <c r="D682">
        <v>40</v>
      </c>
      <c r="E682">
        <v>0</v>
      </c>
      <c r="F682">
        <v>0</v>
      </c>
      <c r="G682">
        <v>1</v>
      </c>
      <c r="H682">
        <v>1570521297739</v>
      </c>
      <c r="I682">
        <v>526.6875</v>
      </c>
      <c r="J682" s="4">
        <f t="shared" si="10"/>
        <v>43746.621501608795</v>
      </c>
      <c r="K682" s="6">
        <v>43746.621501608795</v>
      </c>
      <c r="L682" s="7">
        <v>43746.621504629627</v>
      </c>
    </row>
    <row r="683" spans="1:12" x14ac:dyDescent="0.25">
      <c r="A683" t="e">
        <f>-LqeMK0mcWR3gmpcn7VJ</f>
        <v>#NAME?</v>
      </c>
      <c r="B683">
        <v>393.75</v>
      </c>
      <c r="C683">
        <v>20.584240000000001</v>
      </c>
      <c r="D683">
        <v>40</v>
      </c>
      <c r="E683">
        <v>0</v>
      </c>
      <c r="F683">
        <v>0</v>
      </c>
      <c r="G683">
        <v>1</v>
      </c>
      <c r="H683">
        <v>1570521304062</v>
      </c>
      <c r="I683">
        <v>526.6875</v>
      </c>
      <c r="J683" s="5">
        <f t="shared" si="10"/>
        <v>43746.621574791665</v>
      </c>
      <c r="K683" s="6">
        <v>43746.621574791665</v>
      </c>
      <c r="L683" s="7">
        <v>43746.621574074074</v>
      </c>
    </row>
    <row r="684" spans="1:12" x14ac:dyDescent="0.25">
      <c r="A684" t="e">
        <f>-LqeMLb1OJMJT2Q-B3Mv</f>
        <v>#NAME?</v>
      </c>
      <c r="B684">
        <v>393.75</v>
      </c>
      <c r="C684">
        <v>20.531590000000001</v>
      </c>
      <c r="D684">
        <v>40</v>
      </c>
      <c r="E684">
        <v>0</v>
      </c>
      <c r="F684">
        <v>0</v>
      </c>
      <c r="G684">
        <v>1</v>
      </c>
      <c r="H684">
        <v>1570521310261</v>
      </c>
      <c r="I684">
        <v>526.6875</v>
      </c>
      <c r="J684" s="4">
        <f t="shared" si="10"/>
        <v>43746.621646539345</v>
      </c>
      <c r="K684" s="6">
        <v>43746.621646539345</v>
      </c>
      <c r="L684" s="7">
        <v>43746.62164351852</v>
      </c>
    </row>
    <row r="685" spans="1:12" x14ac:dyDescent="0.25">
      <c r="A685" t="e">
        <f>-LqeMNIumBHOiJ1Gu1Ec</f>
        <v>#NAME?</v>
      </c>
      <c r="B685">
        <v>393.75</v>
      </c>
      <c r="C685">
        <v>20.531590000000001</v>
      </c>
      <c r="D685">
        <v>41</v>
      </c>
      <c r="E685">
        <v>0</v>
      </c>
      <c r="F685">
        <v>0</v>
      </c>
      <c r="G685">
        <v>1</v>
      </c>
      <c r="H685">
        <v>1570521317482</v>
      </c>
      <c r="I685">
        <v>526.6875</v>
      </c>
      <c r="J685" s="5">
        <f t="shared" si="10"/>
        <v>43746.621730115738</v>
      </c>
      <c r="K685" s="6">
        <v>43746.621730115738</v>
      </c>
      <c r="L685" s="7">
        <v>43746.621724537035</v>
      </c>
    </row>
    <row r="686" spans="1:12" x14ac:dyDescent="0.25">
      <c r="A686" t="e">
        <f>-LqeMP6qWwzpfuAzhxPU</f>
        <v>#NAME?</v>
      </c>
      <c r="B686">
        <v>393.75</v>
      </c>
      <c r="C686">
        <v>20.584240000000001</v>
      </c>
      <c r="D686">
        <v>43</v>
      </c>
      <c r="E686">
        <v>0</v>
      </c>
      <c r="F686">
        <v>0</v>
      </c>
      <c r="G686">
        <v>1</v>
      </c>
      <c r="H686">
        <v>1570521324692</v>
      </c>
      <c r="I686">
        <v>526.6875</v>
      </c>
      <c r="J686" s="4">
        <f t="shared" si="10"/>
        <v>43746.621813564816</v>
      </c>
      <c r="K686" s="6">
        <v>43746.621813564816</v>
      </c>
      <c r="L686" s="7">
        <v>43746.621817129628</v>
      </c>
    </row>
    <row r="687" spans="1:12" x14ac:dyDescent="0.25">
      <c r="A687" t="e">
        <f>-LqeMQomTb7Bfi1Q9U8R</f>
        <v>#NAME?</v>
      </c>
      <c r="B687">
        <v>393.75</v>
      </c>
      <c r="C687">
        <v>20.584240000000001</v>
      </c>
      <c r="D687">
        <v>43</v>
      </c>
      <c r="E687">
        <v>0</v>
      </c>
      <c r="F687">
        <v>0</v>
      </c>
      <c r="G687">
        <v>1</v>
      </c>
      <c r="H687">
        <v>1570521331902</v>
      </c>
      <c r="I687">
        <v>526.6875</v>
      </c>
      <c r="J687" s="5">
        <f t="shared" si="10"/>
        <v>43746.621897013887</v>
      </c>
      <c r="K687" s="6">
        <v>43746.621897013887</v>
      </c>
      <c r="L687" s="7">
        <v>43746.621898148151</v>
      </c>
    </row>
    <row r="688" spans="1:12" x14ac:dyDescent="0.25">
      <c r="A688" t="e">
        <f>-LqeMSbmS7sqFA6P-#REF!</f>
        <v>#NAME?</v>
      </c>
      <c r="B688">
        <v>393.75</v>
      </c>
      <c r="C688">
        <v>20.584240000000001</v>
      </c>
      <c r="D688">
        <v>39</v>
      </c>
      <c r="E688">
        <v>0</v>
      </c>
      <c r="F688">
        <v>0</v>
      </c>
      <c r="G688">
        <v>1</v>
      </c>
      <c r="H688">
        <v>1570521339122</v>
      </c>
      <c r="I688">
        <v>526.5</v>
      </c>
      <c r="J688" s="4">
        <f t="shared" si="10"/>
        <v>43746.621980578704</v>
      </c>
      <c r="K688" s="6">
        <v>43746.621980578704</v>
      </c>
      <c r="L688" s="7">
        <v>43746.621979166666</v>
      </c>
    </row>
    <row r="689" spans="1:12" x14ac:dyDescent="0.25">
      <c r="A689" t="s">
        <v>1724</v>
      </c>
      <c r="B689">
        <v>393.75</v>
      </c>
      <c r="C689">
        <v>20.584240000000001</v>
      </c>
      <c r="D689">
        <v>39</v>
      </c>
      <c r="E689">
        <v>0</v>
      </c>
      <c r="F689">
        <v>0</v>
      </c>
      <c r="G689">
        <v>1</v>
      </c>
      <c r="H689">
        <v>1570521346312</v>
      </c>
      <c r="I689">
        <v>526.6875</v>
      </c>
      <c r="J689" s="5">
        <f t="shared" si="10"/>
        <v>43746.622063796291</v>
      </c>
      <c r="K689" s="6">
        <v>43746.622063796291</v>
      </c>
      <c r="L689" s="7">
        <v>43746.622060185182</v>
      </c>
    </row>
    <row r="690" spans="1:12" x14ac:dyDescent="0.25">
      <c r="A690" t="e">
        <f>-LqeMVtu6Hl4q2ppHzwB</f>
        <v>#NAME?</v>
      </c>
      <c r="B690">
        <v>393.75</v>
      </c>
      <c r="C690">
        <v>20.478950000000001</v>
      </c>
      <c r="D690">
        <v>39</v>
      </c>
      <c r="E690">
        <v>0</v>
      </c>
      <c r="F690">
        <v>0</v>
      </c>
      <c r="G690">
        <v>1</v>
      </c>
      <c r="H690">
        <v>1570521352513</v>
      </c>
      <c r="I690">
        <v>526.6875</v>
      </c>
      <c r="J690" s="4">
        <f t="shared" si="10"/>
        <v>43746.622135567122</v>
      </c>
      <c r="K690" s="6">
        <v>43746.622135567122</v>
      </c>
      <c r="L690" s="7">
        <v>43746.622141203705</v>
      </c>
    </row>
    <row r="691" spans="1:12" x14ac:dyDescent="0.25">
      <c r="A691" t="e">
        <f>-LqeMXbm7LJ_1wmX2lOB</f>
        <v>#NAME?</v>
      </c>
      <c r="B691">
        <v>393.75</v>
      </c>
      <c r="C691">
        <v>20.584240000000001</v>
      </c>
      <c r="D691">
        <v>43</v>
      </c>
      <c r="E691">
        <v>0</v>
      </c>
      <c r="F691">
        <v>0</v>
      </c>
      <c r="G691">
        <v>1</v>
      </c>
      <c r="H691">
        <v>1570521359751</v>
      </c>
      <c r="I691">
        <v>526.6875</v>
      </c>
      <c r="J691" s="5">
        <f t="shared" si="10"/>
        <v>43746.622219340272</v>
      </c>
      <c r="K691" s="6">
        <v>43746.622219340272</v>
      </c>
      <c r="L691" s="7">
        <v>43746.62222222222</v>
      </c>
    </row>
    <row r="692" spans="1:12" x14ac:dyDescent="0.25">
      <c r="A692" t="e">
        <f>-LqeMZPv4ce_9b0tcTe_</f>
        <v>#NAME?</v>
      </c>
      <c r="B692">
        <v>393.75</v>
      </c>
      <c r="C692">
        <v>20.584240000000001</v>
      </c>
      <c r="D692">
        <v>42</v>
      </c>
      <c r="E692">
        <v>0</v>
      </c>
      <c r="F692">
        <v>0</v>
      </c>
      <c r="G692">
        <v>1</v>
      </c>
      <c r="H692">
        <v>1570521366952</v>
      </c>
      <c r="I692">
        <v>526.6875</v>
      </c>
      <c r="J692" s="4">
        <f t="shared" si="10"/>
        <v>43746.622302685188</v>
      </c>
      <c r="K692" s="6">
        <v>43746.622302685188</v>
      </c>
      <c r="L692" s="7">
        <v>43746.622303240743</v>
      </c>
    </row>
    <row r="693" spans="1:12" x14ac:dyDescent="0.25">
      <c r="A693" t="e">
        <f>-LqeMa7mmHJ9EtFks5g5</f>
        <v>#NAME?</v>
      </c>
      <c r="B693">
        <v>393.75</v>
      </c>
      <c r="C693">
        <v>20.531590000000001</v>
      </c>
      <c r="D693">
        <v>42</v>
      </c>
      <c r="E693">
        <v>0</v>
      </c>
      <c r="F693">
        <v>0</v>
      </c>
      <c r="G693">
        <v>1</v>
      </c>
      <c r="H693">
        <v>1570521374141</v>
      </c>
      <c r="I693">
        <v>526.6875</v>
      </c>
      <c r="J693" s="5">
        <f t="shared" si="10"/>
        <v>43746.622385891205</v>
      </c>
      <c r="K693" s="6">
        <v>43746.622385891205</v>
      </c>
      <c r="L693" s="7">
        <v>43746.622384259259</v>
      </c>
    </row>
    <row r="694" spans="1:12" x14ac:dyDescent="0.25">
      <c r="A694" t="e">
        <f>-LqeMbwtjsZ96HTY5pjN</f>
        <v>#NAME?</v>
      </c>
      <c r="B694">
        <v>412.5</v>
      </c>
      <c r="C694">
        <v>20.584240000000001</v>
      </c>
      <c r="D694">
        <v>42</v>
      </c>
      <c r="E694">
        <v>0</v>
      </c>
      <c r="F694">
        <v>0</v>
      </c>
      <c r="G694">
        <v>1</v>
      </c>
      <c r="H694">
        <v>1570521381445</v>
      </c>
      <c r="I694">
        <v>532.3125</v>
      </c>
      <c r="J694" s="4">
        <f t="shared" si="10"/>
        <v>43746.622470428243</v>
      </c>
      <c r="K694" s="6">
        <v>43746.622470428243</v>
      </c>
      <c r="L694" s="7">
        <v>43746.622465277775</v>
      </c>
    </row>
    <row r="695" spans="1:12" x14ac:dyDescent="0.25">
      <c r="A695" t="e">
        <f>-LqeMdf2yX6-t0b3SXUm</f>
        <v>#NAME?</v>
      </c>
      <c r="B695">
        <v>393.75</v>
      </c>
      <c r="C695">
        <v>20.531590000000001</v>
      </c>
      <c r="D695">
        <v>41</v>
      </c>
      <c r="E695">
        <v>0</v>
      </c>
      <c r="F695">
        <v>0</v>
      </c>
      <c r="G695">
        <v>1</v>
      </c>
      <c r="H695">
        <v>1570521388615</v>
      </c>
      <c r="I695">
        <v>526.6875</v>
      </c>
      <c r="J695" s="5">
        <f t="shared" si="10"/>
        <v>43746.622553414352</v>
      </c>
      <c r="K695" s="6">
        <v>43746.622553414352</v>
      </c>
      <c r="L695" s="7">
        <v>43746.622557870367</v>
      </c>
    </row>
    <row r="696" spans="1:12" x14ac:dyDescent="0.25">
      <c r="A696" t="e">
        <f>-LqeMfCe95BqnvwuyaRU</f>
        <v>#NAME?</v>
      </c>
      <c r="B696">
        <v>393.75</v>
      </c>
      <c r="C696">
        <v>20.584240000000001</v>
      </c>
      <c r="D696">
        <v>41</v>
      </c>
      <c r="E696">
        <v>0</v>
      </c>
      <c r="F696">
        <v>0</v>
      </c>
      <c r="G696">
        <v>1</v>
      </c>
      <c r="H696">
        <v>1570521394785</v>
      </c>
      <c r="I696">
        <v>526.6875</v>
      </c>
      <c r="J696" s="4">
        <f t="shared" si="10"/>
        <v>43746.622624826385</v>
      </c>
      <c r="K696" s="6">
        <v>43746.622624826385</v>
      </c>
      <c r="L696" s="7">
        <v>43746.622627314813</v>
      </c>
    </row>
    <row r="697" spans="1:12" x14ac:dyDescent="0.25">
      <c r="A697" t="e">
        <f>-LqeMggo2g39Ex_6K79N</f>
        <v>#NAME?</v>
      </c>
      <c r="B697">
        <v>393.75</v>
      </c>
      <c r="C697">
        <v>20.531590000000001</v>
      </c>
      <c r="D697">
        <v>41</v>
      </c>
      <c r="E697">
        <v>0</v>
      </c>
      <c r="F697">
        <v>0</v>
      </c>
      <c r="G697">
        <v>1</v>
      </c>
      <c r="H697">
        <v>1570521400964</v>
      </c>
      <c r="I697">
        <v>526.6875</v>
      </c>
      <c r="J697" s="5">
        <f t="shared" si="10"/>
        <v>43746.622696342594</v>
      </c>
      <c r="K697" s="6">
        <v>43746.622696342594</v>
      </c>
      <c r="L697" s="7">
        <v>43746.622696759259</v>
      </c>
    </row>
    <row r="698" spans="1:12" x14ac:dyDescent="0.25">
      <c r="A698" t="e">
        <f>-LqeMiR2hxjNHJUpilBW</f>
        <v>#NAME?</v>
      </c>
      <c r="B698">
        <v>393.75</v>
      </c>
      <c r="C698">
        <v>20.584240000000001</v>
      </c>
      <c r="D698">
        <v>39</v>
      </c>
      <c r="E698">
        <v>0</v>
      </c>
      <c r="F698">
        <v>0</v>
      </c>
      <c r="G698">
        <v>1</v>
      </c>
      <c r="H698">
        <v>1570521408154</v>
      </c>
      <c r="I698">
        <v>526.5</v>
      </c>
      <c r="J698" s="4">
        <f t="shared" si="10"/>
        <v>43746.622779560181</v>
      </c>
      <c r="K698" s="6">
        <v>43746.622779560181</v>
      </c>
      <c r="L698" s="7">
        <v>43746.622777777775</v>
      </c>
    </row>
    <row r="699" spans="1:12" x14ac:dyDescent="0.25">
      <c r="A699" t="e">
        <f>-LqeMjypmsUbelvf8Pbr</f>
        <v>#NAME?</v>
      </c>
      <c r="B699">
        <v>393.75</v>
      </c>
      <c r="C699">
        <v>20.584240000000001</v>
      </c>
      <c r="D699">
        <v>41</v>
      </c>
      <c r="E699">
        <v>0</v>
      </c>
      <c r="F699">
        <v>0</v>
      </c>
      <c r="G699">
        <v>1</v>
      </c>
      <c r="H699">
        <v>1570521414365</v>
      </c>
      <c r="I699">
        <v>526.6875</v>
      </c>
      <c r="J699" s="5">
        <f t="shared" si="10"/>
        <v>43746.622851446758</v>
      </c>
      <c r="K699" s="6">
        <v>43746.622851446758</v>
      </c>
      <c r="L699" s="7">
        <v>43746.622847222221</v>
      </c>
    </row>
    <row r="700" spans="1:12" x14ac:dyDescent="0.25">
      <c r="A700" t="e">
        <f>-LqeMliEg_1xRCu2dGSm</f>
        <v>#NAME?</v>
      </c>
      <c r="B700">
        <v>393.75</v>
      </c>
      <c r="C700">
        <v>20.531590000000001</v>
      </c>
      <c r="D700">
        <v>42</v>
      </c>
      <c r="E700">
        <v>0</v>
      </c>
      <c r="F700">
        <v>0</v>
      </c>
      <c r="G700">
        <v>1</v>
      </c>
      <c r="H700">
        <v>1570521421596</v>
      </c>
      <c r="I700">
        <v>526.6875</v>
      </c>
      <c r="J700" s="4">
        <f t="shared" si="10"/>
        <v>43746.622935138883</v>
      </c>
      <c r="K700" s="6">
        <v>43746.622935138883</v>
      </c>
      <c r="L700" s="7">
        <v>43746.622939814813</v>
      </c>
    </row>
    <row r="701" spans="1:12" x14ac:dyDescent="0.25">
      <c r="A701" t="s">
        <v>1736</v>
      </c>
      <c r="B701">
        <v>393.75</v>
      </c>
      <c r="C701">
        <v>20.531590000000001</v>
      </c>
      <c r="D701">
        <v>42</v>
      </c>
      <c r="E701">
        <v>0</v>
      </c>
      <c r="F701">
        <v>0</v>
      </c>
      <c r="G701">
        <v>1</v>
      </c>
      <c r="H701">
        <v>1570521427764</v>
      </c>
      <c r="I701">
        <v>526.6875</v>
      </c>
      <c r="J701" s="5">
        <f t="shared" si="10"/>
        <v>43746.62300652777</v>
      </c>
      <c r="K701" s="6">
        <v>43746.62300652777</v>
      </c>
      <c r="L701" s="7">
        <v>43746.62300925926</v>
      </c>
    </row>
    <row r="702" spans="1:12" x14ac:dyDescent="0.25">
      <c r="A702" t="e">
        <f>-LqeMoypSyokA1kLBV6f</f>
        <v>#NAME?</v>
      </c>
      <c r="B702">
        <v>393.75</v>
      </c>
      <c r="C702">
        <v>20.584240000000001</v>
      </c>
      <c r="D702">
        <v>42</v>
      </c>
      <c r="E702">
        <v>0</v>
      </c>
      <c r="F702">
        <v>0</v>
      </c>
      <c r="G702">
        <v>1</v>
      </c>
      <c r="H702">
        <v>1570521434954</v>
      </c>
      <c r="I702">
        <v>526.6875</v>
      </c>
      <c r="J702" s="4">
        <f t="shared" si="10"/>
        <v>43746.623089745372</v>
      </c>
      <c r="K702" s="6">
        <v>43746.623089745372</v>
      </c>
      <c r="L702" s="7">
        <v>43746.623090277775</v>
      </c>
    </row>
    <row r="703" spans="1:12" x14ac:dyDescent="0.25">
      <c r="A703" t="e">
        <f>-LqeMqXoEBmJTiGQbXSA</f>
        <v>#NAME?</v>
      </c>
      <c r="B703">
        <v>393.75</v>
      </c>
      <c r="C703">
        <v>20.584240000000001</v>
      </c>
      <c r="D703">
        <v>42</v>
      </c>
      <c r="E703">
        <v>0</v>
      </c>
      <c r="F703">
        <v>0</v>
      </c>
      <c r="G703">
        <v>1</v>
      </c>
      <c r="H703">
        <v>1570521441144</v>
      </c>
      <c r="I703">
        <v>526.5</v>
      </c>
      <c r="J703" s="5">
        <f t="shared" si="10"/>
        <v>43746.623161388889</v>
      </c>
      <c r="K703" s="6">
        <v>43746.623161388889</v>
      </c>
      <c r="L703" s="7">
        <v>43746.623159722221</v>
      </c>
    </row>
    <row r="704" spans="1:12" x14ac:dyDescent="0.25">
      <c r="A704" t="e">
        <f>-LqeMsFoDBBTn7X1X3ur</f>
        <v>#NAME?</v>
      </c>
      <c r="B704">
        <v>393.75</v>
      </c>
      <c r="C704">
        <v>20.584240000000001</v>
      </c>
      <c r="D704">
        <v>41</v>
      </c>
      <c r="E704">
        <v>0</v>
      </c>
      <c r="F704">
        <v>0</v>
      </c>
      <c r="G704">
        <v>1</v>
      </c>
      <c r="H704">
        <v>1570521448384</v>
      </c>
      <c r="I704">
        <v>526.6875</v>
      </c>
      <c r="J704" s="4">
        <f t="shared" si="10"/>
        <v>43746.623245185183</v>
      </c>
      <c r="K704" s="6">
        <v>43746.623245185183</v>
      </c>
      <c r="L704" s="7">
        <v>43746.623240740744</v>
      </c>
    </row>
    <row r="705" spans="1:12" x14ac:dyDescent="0.25">
      <c r="A705" t="e">
        <f>-LqeMu2oCSU3CMmBDo0I</f>
        <v>#NAME?</v>
      </c>
      <c r="B705">
        <v>393.75</v>
      </c>
      <c r="C705">
        <v>20.584240000000001</v>
      </c>
      <c r="D705">
        <v>41</v>
      </c>
      <c r="E705">
        <v>0</v>
      </c>
      <c r="F705">
        <v>0</v>
      </c>
      <c r="G705">
        <v>1</v>
      </c>
      <c r="H705">
        <v>1570521455594</v>
      </c>
      <c r="I705">
        <v>526.6875</v>
      </c>
      <c r="J705" s="5">
        <f t="shared" si="10"/>
        <v>43746.623328634254</v>
      </c>
      <c r="K705" s="6">
        <v>43746.623328634254</v>
      </c>
      <c r="L705" s="7">
        <v>43746.623333333337</v>
      </c>
    </row>
    <row r="706" spans="1:12" x14ac:dyDescent="0.25">
      <c r="A706" t="e">
        <f>-LqeMvXp51UmBkGJhsBE</f>
        <v>#NAME?</v>
      </c>
      <c r="B706">
        <v>393.75</v>
      </c>
      <c r="C706">
        <v>20.584240000000001</v>
      </c>
      <c r="D706">
        <v>41</v>
      </c>
      <c r="E706">
        <v>0</v>
      </c>
      <c r="F706">
        <v>0</v>
      </c>
      <c r="G706">
        <v>1</v>
      </c>
      <c r="H706">
        <v>1570521461785</v>
      </c>
      <c r="I706">
        <v>526.6875</v>
      </c>
      <c r="J706" s="4">
        <f t="shared" ref="J706:K769" si="11">(H706/86400000)+25569+(7/24)</f>
        <v>43746.623400289354</v>
      </c>
      <c r="K706" s="6">
        <v>43746.623400289354</v>
      </c>
      <c r="L706" s="7">
        <v>43746.623402777775</v>
      </c>
    </row>
    <row r="707" spans="1:12" x14ac:dyDescent="0.25">
      <c r="A707" t="e">
        <f>-LqeMxKnezZD8Lawgoe3</f>
        <v>#NAME?</v>
      </c>
      <c r="B707">
        <v>393.75</v>
      </c>
      <c r="C707">
        <v>20.584240000000001</v>
      </c>
      <c r="D707">
        <v>40</v>
      </c>
      <c r="E707">
        <v>0</v>
      </c>
      <c r="F707">
        <v>0</v>
      </c>
      <c r="G707">
        <v>1</v>
      </c>
      <c r="H707">
        <v>1570521469002</v>
      </c>
      <c r="I707">
        <v>526.6875</v>
      </c>
      <c r="J707" s="5">
        <f t="shared" si="11"/>
        <v>43746.623483819443</v>
      </c>
      <c r="K707" s="6">
        <v>43746.623483819443</v>
      </c>
      <c r="L707" s="7">
        <v>43746.623483796298</v>
      </c>
    </row>
    <row r="708" spans="1:12" x14ac:dyDescent="0.25">
      <c r="A708" t="e">
        <f>-LqeMz2mYRjaZjOR4061</f>
        <v>#NAME?</v>
      </c>
      <c r="B708">
        <v>393.75</v>
      </c>
      <c r="C708">
        <v>20.584240000000001</v>
      </c>
      <c r="D708">
        <v>40</v>
      </c>
      <c r="E708">
        <v>0</v>
      </c>
      <c r="F708">
        <v>0</v>
      </c>
      <c r="G708">
        <v>1</v>
      </c>
      <c r="H708">
        <v>1570521476205</v>
      </c>
      <c r="I708">
        <v>526.6875</v>
      </c>
      <c r="J708" s="4">
        <f t="shared" si="11"/>
        <v>43746.623567187497</v>
      </c>
      <c r="K708" s="6">
        <v>43746.623567187497</v>
      </c>
      <c r="L708" s="7">
        <v>43746.623564814814</v>
      </c>
    </row>
    <row r="709" spans="1:12" x14ac:dyDescent="0.25">
      <c r="A709" t="e">
        <f>-LqeN-qnLbjiq6Qbwcjg</f>
        <v>#NAME?</v>
      </c>
      <c r="B709">
        <v>393.75</v>
      </c>
      <c r="C709">
        <v>20.531590000000001</v>
      </c>
      <c r="D709">
        <v>40</v>
      </c>
      <c r="E709">
        <v>0</v>
      </c>
      <c r="F709">
        <v>0</v>
      </c>
      <c r="G709">
        <v>1</v>
      </c>
      <c r="H709">
        <v>1570521483425</v>
      </c>
      <c r="I709">
        <v>526.6875</v>
      </c>
      <c r="J709" s="5">
        <f t="shared" si="11"/>
        <v>43746.623650752314</v>
      </c>
      <c r="K709" s="6">
        <v>43746.623650752314</v>
      </c>
      <c r="L709" s="7">
        <v>43746.623645833337</v>
      </c>
    </row>
    <row r="710" spans="1:12" x14ac:dyDescent="0.25">
      <c r="A710" t="e">
        <f>-LqeN1ZnCIgzZ_uC6SGw</f>
        <v>#NAME?</v>
      </c>
      <c r="B710">
        <v>393.75</v>
      </c>
      <c r="C710">
        <v>20.531590000000001</v>
      </c>
      <c r="D710">
        <v>41</v>
      </c>
      <c r="E710">
        <v>0</v>
      </c>
      <c r="F710">
        <v>0</v>
      </c>
      <c r="G710">
        <v>1</v>
      </c>
      <c r="H710">
        <v>1570521490626</v>
      </c>
      <c r="I710">
        <v>526.6875</v>
      </c>
      <c r="J710" s="4">
        <f t="shared" si="11"/>
        <v>43746.623734097222</v>
      </c>
      <c r="K710" s="6">
        <v>43746.623734097222</v>
      </c>
      <c r="L710" s="7">
        <v>43746.623738425929</v>
      </c>
    </row>
    <row r="711" spans="1:12" x14ac:dyDescent="0.25">
      <c r="A711" t="e">
        <f>-LqeN37nWeyG2392bZFz</f>
        <v>#NAME?</v>
      </c>
      <c r="B711">
        <v>393.75</v>
      </c>
      <c r="C711">
        <v>20.584240000000001</v>
      </c>
      <c r="D711">
        <v>41</v>
      </c>
      <c r="E711">
        <v>0</v>
      </c>
      <c r="F711">
        <v>0</v>
      </c>
      <c r="G711">
        <v>1</v>
      </c>
      <c r="H711">
        <v>1570521496825</v>
      </c>
      <c r="I711">
        <v>526.6875</v>
      </c>
      <c r="J711" s="5">
        <f t="shared" si="11"/>
        <v>43746.623805844902</v>
      </c>
      <c r="K711" s="6">
        <v>43746.623805844902</v>
      </c>
      <c r="L711" s="7">
        <v>43746.623807870368</v>
      </c>
    </row>
    <row r="712" spans="1:12" x14ac:dyDescent="0.25">
      <c r="A712" t="e">
        <f>-LqeN4qo18yz1FWEYK6m</f>
        <v>#NAME?</v>
      </c>
      <c r="B712">
        <v>393.75</v>
      </c>
      <c r="C712">
        <v>20.584240000000001</v>
      </c>
      <c r="D712">
        <v>41</v>
      </c>
      <c r="E712">
        <v>0</v>
      </c>
      <c r="F712">
        <v>0</v>
      </c>
      <c r="G712">
        <v>1</v>
      </c>
      <c r="H712">
        <v>1570521504036</v>
      </c>
      <c r="I712">
        <v>526.6875</v>
      </c>
      <c r="J712" s="4">
        <f t="shared" si="11"/>
        <v>43746.623889305549</v>
      </c>
      <c r="K712" s="6">
        <v>43746.623889305549</v>
      </c>
      <c r="L712" s="7">
        <v>43746.623888888891</v>
      </c>
    </row>
    <row r="713" spans="1:12" x14ac:dyDescent="0.25">
      <c r="A713" t="e">
        <f>-LqeN6dn03aCU5chEj84</f>
        <v>#NAME?</v>
      </c>
      <c r="B713">
        <v>393.75</v>
      </c>
      <c r="C713">
        <v>20.531590000000001</v>
      </c>
      <c r="D713">
        <v>43</v>
      </c>
      <c r="E713">
        <v>0</v>
      </c>
      <c r="F713">
        <v>0</v>
      </c>
      <c r="G713">
        <v>1</v>
      </c>
      <c r="H713">
        <v>1570521511255</v>
      </c>
      <c r="I713">
        <v>526.6875</v>
      </c>
      <c r="J713" s="5">
        <f t="shared" si="11"/>
        <v>43746.62397285879</v>
      </c>
      <c r="K713" s="6">
        <v>43746.62397285879</v>
      </c>
      <c r="L713" s="7">
        <v>43746.623969907407</v>
      </c>
    </row>
    <row r="714" spans="1:12" x14ac:dyDescent="0.25">
      <c r="A714" t="e">
        <f>-LqeN8MmJ1peb-QBhwVb</f>
        <v>#NAME?</v>
      </c>
      <c r="B714">
        <v>393.75</v>
      </c>
      <c r="C714">
        <v>20.531590000000001</v>
      </c>
      <c r="D714">
        <v>45</v>
      </c>
      <c r="E714">
        <v>0</v>
      </c>
      <c r="F714">
        <v>0</v>
      </c>
      <c r="G714">
        <v>1</v>
      </c>
      <c r="H714">
        <v>1570521518470</v>
      </c>
      <c r="I714">
        <v>526.5</v>
      </c>
      <c r="J714" s="4">
        <f t="shared" si="11"/>
        <v>43746.624056365741</v>
      </c>
      <c r="K714" s="6">
        <v>43746.624056365741</v>
      </c>
      <c r="L714" s="7">
        <v>43746.624050925922</v>
      </c>
    </row>
    <row r="715" spans="1:12" x14ac:dyDescent="0.25">
      <c r="A715" t="e">
        <f>-LqeNAFuOEWlysfS-#REF!</f>
        <v>#NAME?</v>
      </c>
      <c r="B715">
        <v>393.75</v>
      </c>
      <c r="C715">
        <v>20.584240000000001</v>
      </c>
      <c r="D715">
        <v>45</v>
      </c>
      <c r="E715">
        <v>0</v>
      </c>
      <c r="F715">
        <v>0</v>
      </c>
      <c r="G715">
        <v>1</v>
      </c>
      <c r="H715">
        <v>1570521526231</v>
      </c>
      <c r="I715">
        <v>526.6875</v>
      </c>
      <c r="J715" s="5">
        <f t="shared" si="11"/>
        <v>43746.624146192124</v>
      </c>
      <c r="K715" s="6">
        <v>43746.624146192124</v>
      </c>
      <c r="L715" s="7">
        <v>43746.624143518522</v>
      </c>
    </row>
    <row r="716" spans="1:12" x14ac:dyDescent="0.25">
      <c r="A716" t="e">
        <f>-LqeNBsmgfRzx2jc3Ox8</f>
        <v>#NAME?</v>
      </c>
      <c r="B716">
        <v>393.75</v>
      </c>
      <c r="C716">
        <v>20.584240000000001</v>
      </c>
      <c r="D716">
        <v>45</v>
      </c>
      <c r="E716">
        <v>0</v>
      </c>
      <c r="F716">
        <v>0</v>
      </c>
      <c r="G716">
        <v>1</v>
      </c>
      <c r="H716">
        <v>1570521532875</v>
      </c>
      <c r="I716">
        <v>526.6875</v>
      </c>
      <c r="J716" s="4">
        <f t="shared" si="11"/>
        <v>43746.624223090279</v>
      </c>
      <c r="K716" s="6">
        <v>43746.624223090279</v>
      </c>
      <c r="L716" s="7">
        <v>43746.624224537038</v>
      </c>
    </row>
    <row r="717" spans="1:12" x14ac:dyDescent="0.25">
      <c r="A717" t="e">
        <f>-LqeNDStN0KNXxtmN-67</f>
        <v>#NAME?</v>
      </c>
      <c r="B717">
        <v>393.75</v>
      </c>
      <c r="C717">
        <v>20.531590000000001</v>
      </c>
      <c r="D717">
        <v>45</v>
      </c>
      <c r="E717">
        <v>0</v>
      </c>
      <c r="F717">
        <v>0</v>
      </c>
      <c r="G717">
        <v>1</v>
      </c>
      <c r="H717">
        <v>1570521539075</v>
      </c>
      <c r="I717">
        <v>526.6875</v>
      </c>
      <c r="J717" s="5">
        <f t="shared" si="11"/>
        <v>43746.624294849535</v>
      </c>
      <c r="K717" s="6">
        <v>43746.624294849535</v>
      </c>
      <c r="L717" s="7">
        <v>43746.624293981484</v>
      </c>
    </row>
    <row r="718" spans="1:12" x14ac:dyDescent="0.25">
      <c r="A718" t="e">
        <f>-LqeNFB1stFPTwRCx4Em</f>
        <v>#NAME?</v>
      </c>
      <c r="B718">
        <v>393.75</v>
      </c>
      <c r="C718">
        <v>20.531590000000001</v>
      </c>
      <c r="D718">
        <v>45</v>
      </c>
      <c r="E718">
        <v>0</v>
      </c>
      <c r="F718">
        <v>0</v>
      </c>
      <c r="G718">
        <v>1</v>
      </c>
      <c r="H718">
        <v>1570521546304</v>
      </c>
      <c r="I718">
        <v>526.6875</v>
      </c>
      <c r="J718" s="4">
        <f t="shared" si="11"/>
        <v>43746.624378518514</v>
      </c>
      <c r="K718" s="6">
        <v>43746.624378518514</v>
      </c>
      <c r="L718" s="7">
        <v>43746.624374999999</v>
      </c>
    </row>
    <row r="719" spans="1:12" x14ac:dyDescent="0.25">
      <c r="A719" t="e">
        <f>-LqeNGxmJi5lBhdsx_R7</f>
        <v>#NAME?</v>
      </c>
      <c r="B719">
        <v>393.75</v>
      </c>
      <c r="C719">
        <v>20.584240000000001</v>
      </c>
      <c r="D719">
        <v>43</v>
      </c>
      <c r="E719">
        <v>0</v>
      </c>
      <c r="F719">
        <v>0</v>
      </c>
      <c r="G719">
        <v>1</v>
      </c>
      <c r="H719">
        <v>1570521553516</v>
      </c>
      <c r="I719">
        <v>526.6875</v>
      </c>
      <c r="J719" s="5">
        <f t="shared" si="11"/>
        <v>43746.624461990737</v>
      </c>
      <c r="K719" s="6">
        <v>43746.624461990737</v>
      </c>
      <c r="L719" s="7">
        <v>43746.624467592592</v>
      </c>
    </row>
    <row r="720" spans="1:12" x14ac:dyDescent="0.25">
      <c r="A720" t="e">
        <f>-LqeNIguFbh1EVBoD9n1</f>
        <v>#NAME?</v>
      </c>
      <c r="B720">
        <v>393.75</v>
      </c>
      <c r="C720">
        <v>20.584240000000001</v>
      </c>
      <c r="D720">
        <v>40</v>
      </c>
      <c r="E720">
        <v>0</v>
      </c>
      <c r="F720">
        <v>0</v>
      </c>
      <c r="G720">
        <v>1</v>
      </c>
      <c r="H720">
        <v>1570521560704</v>
      </c>
      <c r="I720">
        <v>526.6875</v>
      </c>
      <c r="J720" s="4">
        <f t="shared" si="11"/>
        <v>43746.624545185179</v>
      </c>
      <c r="K720" s="6">
        <v>43746.624545185179</v>
      </c>
      <c r="L720" s="7">
        <v>43746.624548611115</v>
      </c>
    </row>
    <row r="721" spans="1:12" x14ac:dyDescent="0.25">
      <c r="A721" t="e">
        <f>-LqeNKV1u5DFt5OGvqKJ</f>
        <v>#NAME?</v>
      </c>
      <c r="B721">
        <v>393.75</v>
      </c>
      <c r="C721">
        <v>20.584240000000001</v>
      </c>
      <c r="D721">
        <v>35</v>
      </c>
      <c r="E721">
        <v>0</v>
      </c>
      <c r="F721">
        <v>0</v>
      </c>
      <c r="G721">
        <v>1</v>
      </c>
      <c r="H721">
        <v>1570521567944</v>
      </c>
      <c r="I721">
        <v>526.6875</v>
      </c>
      <c r="J721" s="5">
        <f t="shared" si="11"/>
        <v>43746.624628981481</v>
      </c>
      <c r="K721" s="6">
        <v>43746.624628981481</v>
      </c>
      <c r="L721" s="7">
        <v>43746.62462962963</v>
      </c>
    </row>
    <row r="722" spans="1:12" x14ac:dyDescent="0.25">
      <c r="A722" t="e">
        <f>-LqeNMBncaq8SBei22GJ</f>
        <v>#NAME?</v>
      </c>
      <c r="B722">
        <v>393.75</v>
      </c>
      <c r="C722">
        <v>20.531590000000001</v>
      </c>
      <c r="D722">
        <v>37</v>
      </c>
      <c r="E722">
        <v>0</v>
      </c>
      <c r="F722">
        <v>0</v>
      </c>
      <c r="G722">
        <v>1</v>
      </c>
      <c r="H722">
        <v>1570521575135</v>
      </c>
      <c r="I722">
        <v>526.6875</v>
      </c>
      <c r="J722" s="4">
        <f t="shared" si="11"/>
        <v>43746.624712210651</v>
      </c>
      <c r="K722" s="6">
        <v>43746.624712210651</v>
      </c>
      <c r="L722" s="7">
        <v>43746.624710648146</v>
      </c>
    </row>
    <row r="723" spans="1:12" x14ac:dyDescent="0.25">
      <c r="A723" t="e">
        <f>-LqeNNm5uszDzo1UM0h2</f>
        <v>#NAME?</v>
      </c>
      <c r="B723">
        <v>412.5</v>
      </c>
      <c r="C723">
        <v>20.584240000000001</v>
      </c>
      <c r="D723">
        <v>38</v>
      </c>
      <c r="E723">
        <v>0</v>
      </c>
      <c r="F723">
        <v>0</v>
      </c>
      <c r="G723">
        <v>1</v>
      </c>
      <c r="H723">
        <v>1570521581344</v>
      </c>
      <c r="I723">
        <v>532.3125</v>
      </c>
      <c r="J723" s="5">
        <f t="shared" si="11"/>
        <v>43746.624784074076</v>
      </c>
      <c r="K723" s="6">
        <v>43746.624784074076</v>
      </c>
      <c r="L723" s="7">
        <v>43746.624780092592</v>
      </c>
    </row>
    <row r="724" spans="1:12" x14ac:dyDescent="0.25">
      <c r="A724" t="e">
        <f>-LqeNPTzPSkaK_R9gfIn</f>
        <v>#NAME?</v>
      </c>
      <c r="B724">
        <v>393.75</v>
      </c>
      <c r="C724">
        <v>20.584240000000001</v>
      </c>
      <c r="D724">
        <v>39</v>
      </c>
      <c r="E724">
        <v>0</v>
      </c>
      <c r="F724">
        <v>0</v>
      </c>
      <c r="G724">
        <v>1</v>
      </c>
      <c r="H724">
        <v>1570521588555</v>
      </c>
      <c r="I724">
        <v>526.6875</v>
      </c>
      <c r="J724" s="4">
        <f t="shared" si="11"/>
        <v>43746.624867534723</v>
      </c>
      <c r="K724" s="6">
        <v>43746.624867534723</v>
      </c>
      <c r="L724" s="7">
        <v>43746.624872685185</v>
      </c>
    </row>
    <row r="725" spans="1:12" x14ac:dyDescent="0.25">
      <c r="A725" t="e">
        <f>-LqeNRGmlxHo7wFDHhhE</f>
        <v>#NAME?</v>
      </c>
      <c r="B725">
        <v>393.75</v>
      </c>
      <c r="C725">
        <v>20.584240000000001</v>
      </c>
      <c r="D725">
        <v>39</v>
      </c>
      <c r="E725">
        <v>0</v>
      </c>
      <c r="F725">
        <v>0</v>
      </c>
      <c r="G725">
        <v>1</v>
      </c>
      <c r="H725">
        <v>1570521595775</v>
      </c>
      <c r="I725">
        <v>526.6875</v>
      </c>
      <c r="J725" s="5">
        <f t="shared" si="11"/>
        <v>43746.624951099533</v>
      </c>
      <c r="K725" s="6">
        <v>43746.624951099533</v>
      </c>
      <c r="L725" s="7">
        <v>43746.6249537037</v>
      </c>
    </row>
    <row r="726" spans="1:12" x14ac:dyDescent="0.25">
      <c r="A726" t="e">
        <f>-LqeNSzmuAa91Jdfsl-Z</f>
        <v>#NAME?</v>
      </c>
      <c r="B726">
        <v>393.75</v>
      </c>
      <c r="C726">
        <v>20.531590000000001</v>
      </c>
      <c r="D726">
        <v>41</v>
      </c>
      <c r="E726">
        <v>0</v>
      </c>
      <c r="F726">
        <v>0</v>
      </c>
      <c r="G726">
        <v>1</v>
      </c>
      <c r="H726">
        <v>1570521602955</v>
      </c>
      <c r="I726">
        <v>526.6875</v>
      </c>
      <c r="J726" s="4">
        <f t="shared" si="11"/>
        <v>43746.625034201388</v>
      </c>
      <c r="K726" s="6">
        <v>43746.625034201388</v>
      </c>
      <c r="L726" s="7">
        <v>43746.625034722223</v>
      </c>
    </row>
    <row r="727" spans="1:12" x14ac:dyDescent="0.25">
      <c r="A727" t="e">
        <f>-LqeNUsspcTzM1zXOTNz</f>
        <v>#NAME?</v>
      </c>
      <c r="B727">
        <v>393.75</v>
      </c>
      <c r="C727">
        <v>20.584240000000001</v>
      </c>
      <c r="D727">
        <v>41</v>
      </c>
      <c r="E727">
        <v>0</v>
      </c>
      <c r="F727">
        <v>0</v>
      </c>
      <c r="G727">
        <v>1</v>
      </c>
      <c r="H727">
        <v>1570521609135</v>
      </c>
      <c r="I727">
        <v>526.6875</v>
      </c>
      <c r="J727" s="5">
        <f t="shared" si="11"/>
        <v>43746.625105729159</v>
      </c>
      <c r="K727" s="6">
        <v>43746.625105729159</v>
      </c>
      <c r="L727" s="7">
        <v>43746.625104166669</v>
      </c>
    </row>
    <row r="728" spans="1:12" x14ac:dyDescent="0.25">
      <c r="A728" t="s">
        <v>1763</v>
      </c>
      <c r="B728">
        <v>393.75</v>
      </c>
      <c r="C728">
        <v>20.584240000000001</v>
      </c>
      <c r="D728">
        <v>42</v>
      </c>
      <c r="E728">
        <v>0</v>
      </c>
      <c r="F728">
        <v>0</v>
      </c>
      <c r="G728">
        <v>1</v>
      </c>
      <c r="H728">
        <v>1570521617432</v>
      </c>
      <c r="I728">
        <v>526.6875</v>
      </c>
      <c r="J728" s="4">
        <f t="shared" si="11"/>
        <v>43746.625201759256</v>
      </c>
      <c r="K728" s="6">
        <v>43746.625201759256</v>
      </c>
      <c r="L728" s="7">
        <v>43746.625196759262</v>
      </c>
    </row>
    <row r="729" spans="1:12" x14ac:dyDescent="0.25">
      <c r="A729" t="e">
        <f>-LqeNY3joorY9aMr1R0c</f>
        <v>#NAME?</v>
      </c>
      <c r="B729">
        <v>393.75</v>
      </c>
      <c r="C729">
        <v>20.584240000000001</v>
      </c>
      <c r="D729">
        <v>43</v>
      </c>
      <c r="E729">
        <v>0</v>
      </c>
      <c r="F729">
        <v>0</v>
      </c>
      <c r="G729">
        <v>1</v>
      </c>
      <c r="H729">
        <v>1570521623591</v>
      </c>
      <c r="I729">
        <v>526.5</v>
      </c>
      <c r="J729" s="5">
        <f t="shared" si="11"/>
        <v>43746.625273043981</v>
      </c>
      <c r="K729" s="6">
        <v>43746.625273043981</v>
      </c>
      <c r="L729" s="7">
        <v>43746.625277777777</v>
      </c>
    </row>
    <row r="730" spans="1:12" x14ac:dyDescent="0.25">
      <c r="A730" t="s">
        <v>1765</v>
      </c>
      <c r="B730">
        <v>393.75</v>
      </c>
      <c r="C730">
        <v>20.531590000000001</v>
      </c>
      <c r="D730">
        <v>44</v>
      </c>
      <c r="E730">
        <v>0</v>
      </c>
      <c r="F730">
        <v>0</v>
      </c>
      <c r="G730">
        <v>1</v>
      </c>
      <c r="H730">
        <v>1570521630781</v>
      </c>
      <c r="I730">
        <v>526.5</v>
      </c>
      <c r="J730" s="4">
        <f t="shared" si="11"/>
        <v>43746.625356261568</v>
      </c>
      <c r="K730" s="6">
        <v>43746.625356261568</v>
      </c>
      <c r="L730" s="7">
        <v>43746.625358796293</v>
      </c>
    </row>
    <row r="731" spans="1:12" x14ac:dyDescent="0.25">
      <c r="A731" t="e">
        <f>-LqeNaN-BOr3Zj1GUBGj</f>
        <v>#NAME?</v>
      </c>
      <c r="B731">
        <v>393.75</v>
      </c>
      <c r="C731">
        <v>20.584240000000001</v>
      </c>
      <c r="D731">
        <v>44</v>
      </c>
      <c r="E731">
        <v>0</v>
      </c>
      <c r="F731">
        <v>0</v>
      </c>
      <c r="G731">
        <v>1</v>
      </c>
      <c r="H731">
        <v>1570521637036</v>
      </c>
      <c r="I731">
        <v>526.6875</v>
      </c>
      <c r="J731" s="5">
        <f t="shared" si="11"/>
        <v>43746.625428657404</v>
      </c>
      <c r="K731" s="6">
        <v>43746.625428657404</v>
      </c>
      <c r="L731" s="7">
        <v>43746.625428240739</v>
      </c>
    </row>
    <row r="732" spans="1:12" x14ac:dyDescent="0.25">
      <c r="A732" t="e">
        <f>-LqeNc2ONALJLRgzIdWc</f>
        <v>#NAME?</v>
      </c>
      <c r="B732">
        <v>393.75</v>
      </c>
      <c r="C732">
        <v>20.531590000000001</v>
      </c>
      <c r="D732">
        <v>43</v>
      </c>
      <c r="E732">
        <v>0</v>
      </c>
      <c r="F732">
        <v>0</v>
      </c>
      <c r="G732">
        <v>1</v>
      </c>
      <c r="H732">
        <v>1570521644231</v>
      </c>
      <c r="I732">
        <v>526.6875</v>
      </c>
      <c r="J732" s="4">
        <f t="shared" si="11"/>
        <v>43746.625511932863</v>
      </c>
      <c r="K732" s="6">
        <v>43746.625511932863</v>
      </c>
      <c r="L732" s="7">
        <v>43746.625509259262</v>
      </c>
    </row>
    <row r="733" spans="1:12" x14ac:dyDescent="0.25">
      <c r="A733" t="e">
        <f>-LqeNdYkYujTmPjXUIQC</f>
        <v>#NAME?</v>
      </c>
      <c r="B733">
        <v>393.75</v>
      </c>
      <c r="C733">
        <v>20.584240000000001</v>
      </c>
      <c r="D733">
        <v>43</v>
      </c>
      <c r="E733">
        <v>0</v>
      </c>
      <c r="F733">
        <v>0</v>
      </c>
      <c r="G733">
        <v>1</v>
      </c>
      <c r="H733">
        <v>1570521650390</v>
      </c>
      <c r="I733">
        <v>526.6875</v>
      </c>
      <c r="J733" s="5">
        <f t="shared" si="11"/>
        <v>43746.625583217588</v>
      </c>
      <c r="K733" s="6">
        <v>43746.625583217588</v>
      </c>
      <c r="L733" s="7">
        <v>43746.625578703701</v>
      </c>
    </row>
    <row r="734" spans="1:12" x14ac:dyDescent="0.25">
      <c r="A734" t="e">
        <f>-LqeNf83zCKgmMNnLvW7</f>
        <v>#NAME?</v>
      </c>
      <c r="B734">
        <v>421.875</v>
      </c>
      <c r="C734">
        <v>20.531590000000001</v>
      </c>
      <c r="D734">
        <v>41</v>
      </c>
      <c r="E734">
        <v>0</v>
      </c>
      <c r="F734">
        <v>0</v>
      </c>
      <c r="G734">
        <v>1</v>
      </c>
      <c r="H734">
        <v>1570521656571</v>
      </c>
      <c r="I734">
        <v>535.5</v>
      </c>
      <c r="J734" s="4">
        <f t="shared" si="11"/>
        <v>43746.625654756943</v>
      </c>
      <c r="K734" s="6">
        <v>43746.625654756943</v>
      </c>
      <c r="L734" s="7">
        <v>43746.625659722224</v>
      </c>
    </row>
    <row r="735" spans="1:12" x14ac:dyDescent="0.25">
      <c r="A735" t="e">
        <f>-LqeNgqrbLacUQHlhaNU</f>
        <v>#NAME?</v>
      </c>
      <c r="B735">
        <v>393.75</v>
      </c>
      <c r="C735">
        <v>20.584240000000001</v>
      </c>
      <c r="D735">
        <v>41</v>
      </c>
      <c r="E735">
        <v>0</v>
      </c>
      <c r="F735">
        <v>0</v>
      </c>
      <c r="G735">
        <v>1</v>
      </c>
      <c r="H735">
        <v>1570521663763</v>
      </c>
      <c r="I735">
        <v>526.6875</v>
      </c>
      <c r="J735" s="5">
        <f t="shared" si="11"/>
        <v>43746.625737997681</v>
      </c>
      <c r="K735" s="6">
        <v>43746.625737997681</v>
      </c>
      <c r="L735" s="7">
        <v>43746.625740740739</v>
      </c>
    </row>
    <row r="736" spans="1:12" x14ac:dyDescent="0.25">
      <c r="A736" t="e">
        <f>-LqeNiOk0k0APf75L2Aj</f>
        <v>#NAME?</v>
      </c>
      <c r="B736">
        <v>393.75</v>
      </c>
      <c r="C736">
        <v>20.584240000000001</v>
      </c>
      <c r="D736">
        <v>42</v>
      </c>
      <c r="E736">
        <v>0</v>
      </c>
      <c r="F736">
        <v>0</v>
      </c>
      <c r="G736">
        <v>1</v>
      </c>
      <c r="H736">
        <v>1570521669971</v>
      </c>
      <c r="I736">
        <v>526.6875</v>
      </c>
      <c r="J736" s="4">
        <f t="shared" si="11"/>
        <v>43746.625809849538</v>
      </c>
      <c r="K736" s="6">
        <v>43746.625809849538</v>
      </c>
      <c r="L736" s="7">
        <v>43746.625810185185</v>
      </c>
    </row>
    <row r="737" spans="1:12" x14ac:dyDescent="0.25">
      <c r="A737" t="e">
        <f>-LqeNk6k5JGnARqkxDsm</f>
        <v>#NAME?</v>
      </c>
      <c r="B737">
        <v>393.75</v>
      </c>
      <c r="C737">
        <v>20.531590000000001</v>
      </c>
      <c r="D737">
        <v>43</v>
      </c>
      <c r="E737">
        <v>0</v>
      </c>
      <c r="F737">
        <v>0</v>
      </c>
      <c r="G737">
        <v>1</v>
      </c>
      <c r="H737">
        <v>1570521677191</v>
      </c>
      <c r="I737">
        <v>526.6875</v>
      </c>
      <c r="J737" s="5">
        <f t="shared" si="11"/>
        <v>43746.625893414348</v>
      </c>
      <c r="K737" s="6">
        <v>43746.625893414348</v>
      </c>
      <c r="L737" s="7">
        <v>43746.625891203701</v>
      </c>
    </row>
    <row r="738" spans="1:12" x14ac:dyDescent="0.25">
      <c r="A738" t="e">
        <f>-LqeNlup_h2R3HWzXQFh</f>
        <v>#NAME?</v>
      </c>
      <c r="B738">
        <v>393.75</v>
      </c>
      <c r="C738">
        <v>20.584240000000001</v>
      </c>
      <c r="D738">
        <v>39</v>
      </c>
      <c r="E738">
        <v>0</v>
      </c>
      <c r="F738">
        <v>0</v>
      </c>
      <c r="G738">
        <v>1</v>
      </c>
      <c r="H738">
        <v>1570521684401</v>
      </c>
      <c r="I738">
        <v>526.6875</v>
      </c>
      <c r="J738" s="4">
        <f t="shared" si="11"/>
        <v>43746.625976863426</v>
      </c>
      <c r="K738" s="6">
        <v>43746.625976863426</v>
      </c>
      <c r="L738" s="7">
        <v>43746.625972222224</v>
      </c>
    </row>
    <row r="739" spans="1:12" x14ac:dyDescent="0.25">
      <c r="A739" t="e">
        <f>-LqeNndz2yIjy__8UhY9</f>
        <v>#NAME?</v>
      </c>
      <c r="B739">
        <v>393.75</v>
      </c>
      <c r="C739">
        <v>20.584240000000001</v>
      </c>
      <c r="D739">
        <v>40</v>
      </c>
      <c r="E739">
        <v>0</v>
      </c>
      <c r="F739">
        <v>0</v>
      </c>
      <c r="G739">
        <v>1</v>
      </c>
      <c r="H739">
        <v>1570521691591</v>
      </c>
      <c r="I739">
        <v>526.6875</v>
      </c>
      <c r="J739" s="5">
        <f t="shared" si="11"/>
        <v>43746.626060081013</v>
      </c>
      <c r="K739" s="6">
        <v>43746.626060081013</v>
      </c>
      <c r="L739" s="7">
        <v>43746.626064814816</v>
      </c>
    </row>
    <row r="740" spans="1:12" x14ac:dyDescent="0.25">
      <c r="A740" t="e">
        <f>-LqeNpBk9-RE3Of24fOc</f>
        <v>#NAME?</v>
      </c>
      <c r="B740">
        <v>393.75</v>
      </c>
      <c r="C740">
        <v>20.584240000000001</v>
      </c>
      <c r="D740">
        <v>40</v>
      </c>
      <c r="E740">
        <v>0</v>
      </c>
      <c r="F740">
        <v>0</v>
      </c>
      <c r="G740">
        <v>1</v>
      </c>
      <c r="H740">
        <v>1570521697783</v>
      </c>
      <c r="I740">
        <v>526.6875</v>
      </c>
      <c r="J740" s="4">
        <f t="shared" si="11"/>
        <v>43746.626131747682</v>
      </c>
      <c r="K740" s="6">
        <v>43746.626131747682</v>
      </c>
      <c r="L740" s="7">
        <v>43746.626134259262</v>
      </c>
    </row>
    <row r="741" spans="1:12" x14ac:dyDescent="0.25">
      <c r="A741" t="s">
        <v>1776</v>
      </c>
      <c r="B741">
        <v>393.75</v>
      </c>
      <c r="C741">
        <v>20.584240000000001</v>
      </c>
      <c r="D741">
        <v>40</v>
      </c>
      <c r="E741">
        <v>0</v>
      </c>
      <c r="F741">
        <v>0</v>
      </c>
      <c r="G741">
        <v>1</v>
      </c>
      <c r="H741">
        <v>1570521705022</v>
      </c>
      <c r="I741">
        <v>526.6875</v>
      </c>
      <c r="J741" s="5">
        <f t="shared" si="11"/>
        <v>43746.6262155324</v>
      </c>
      <c r="K741" s="6">
        <v>43746.6262155324</v>
      </c>
      <c r="L741" s="7">
        <v>43746.626215277778</v>
      </c>
    </row>
    <row r="742" spans="1:12" x14ac:dyDescent="0.25">
      <c r="A742" t="e">
        <f>-LqeNsdr6Q1Ti8zhJncl</f>
        <v>#NAME?</v>
      </c>
      <c r="B742">
        <v>393.75</v>
      </c>
      <c r="C742">
        <v>20.531590000000001</v>
      </c>
      <c r="D742">
        <v>40</v>
      </c>
      <c r="E742">
        <v>0</v>
      </c>
      <c r="F742">
        <v>0</v>
      </c>
      <c r="G742">
        <v>1</v>
      </c>
      <c r="H742">
        <v>1570521712222</v>
      </c>
      <c r="I742">
        <v>526.6875</v>
      </c>
      <c r="J742" s="4">
        <f t="shared" si="11"/>
        <v>43746.62629886574</v>
      </c>
      <c r="K742" s="6">
        <v>43746.62629886574</v>
      </c>
      <c r="L742" s="7">
        <v>43746.626296296294</v>
      </c>
    </row>
    <row r="743" spans="1:12" x14ac:dyDescent="0.25">
      <c r="A743" t="e">
        <f>-LqeNuCW7yGzFuADaA2h</f>
        <v>#NAME?</v>
      </c>
      <c r="B743">
        <v>393.75</v>
      </c>
      <c r="C743">
        <v>20.584240000000001</v>
      </c>
      <c r="D743">
        <v>40</v>
      </c>
      <c r="E743">
        <v>0</v>
      </c>
      <c r="F743">
        <v>0</v>
      </c>
      <c r="G743">
        <v>1</v>
      </c>
      <c r="H743">
        <v>1570521718411</v>
      </c>
      <c r="I743">
        <v>526.6875</v>
      </c>
      <c r="J743" s="5">
        <f t="shared" si="11"/>
        <v>43746.626370497681</v>
      </c>
      <c r="K743" s="6">
        <v>43746.626370497681</v>
      </c>
      <c r="L743" s="7">
        <v>43746.62636574074</v>
      </c>
    </row>
    <row r="744" spans="1:12" x14ac:dyDescent="0.25">
      <c r="A744" t="e">
        <f>-LqeNw20qwD07btOIrcp</f>
        <v>#NAME?</v>
      </c>
      <c r="B744">
        <v>393.75</v>
      </c>
      <c r="C744">
        <v>20.531590000000001</v>
      </c>
      <c r="D744">
        <v>40</v>
      </c>
      <c r="E744">
        <v>0</v>
      </c>
      <c r="F744">
        <v>0</v>
      </c>
      <c r="G744">
        <v>1</v>
      </c>
      <c r="H744">
        <v>1570521725622</v>
      </c>
      <c r="I744">
        <v>526.6875</v>
      </c>
      <c r="J744" s="4">
        <f t="shared" si="11"/>
        <v>43746.626453958328</v>
      </c>
      <c r="K744" s="6">
        <v>43746.626453958328</v>
      </c>
      <c r="L744" s="7">
        <v>43746.626458333332</v>
      </c>
    </row>
    <row r="745" spans="1:12" x14ac:dyDescent="0.25">
      <c r="A745" t="s">
        <v>1780</v>
      </c>
      <c r="B745">
        <v>412.5</v>
      </c>
      <c r="C745">
        <v>20.531590000000001</v>
      </c>
      <c r="D745">
        <v>39</v>
      </c>
      <c r="E745">
        <v>0</v>
      </c>
      <c r="F745">
        <v>0</v>
      </c>
      <c r="G745">
        <v>1</v>
      </c>
      <c r="H745">
        <v>1570521732849</v>
      </c>
      <c r="I745">
        <v>532.6875</v>
      </c>
      <c r="J745" s="5">
        <f t="shared" si="11"/>
        <v>43746.626537604163</v>
      </c>
      <c r="K745" s="6">
        <v>43746.626537604163</v>
      </c>
      <c r="L745" s="7">
        <v>43746.626539351855</v>
      </c>
    </row>
    <row r="746" spans="1:12" x14ac:dyDescent="0.25">
      <c r="A746" t="e">
        <f>-LqeNzXkiojy5PNnw6oH</f>
        <v>#NAME?</v>
      </c>
      <c r="B746">
        <v>393.75</v>
      </c>
      <c r="C746">
        <v>20.584240000000001</v>
      </c>
      <c r="D746">
        <v>39</v>
      </c>
      <c r="E746">
        <v>0</v>
      </c>
      <c r="F746">
        <v>0</v>
      </c>
      <c r="G746">
        <v>1</v>
      </c>
      <c r="H746">
        <v>1570521740051</v>
      </c>
      <c r="I746">
        <v>526.6875</v>
      </c>
      <c r="J746" s="4">
        <f t="shared" si="11"/>
        <v>43746.626620960647</v>
      </c>
      <c r="K746" s="6">
        <v>43746.626620960647</v>
      </c>
      <c r="L746" s="7">
        <v>43746.626620370371</v>
      </c>
    </row>
    <row r="747" spans="1:12" x14ac:dyDescent="0.25">
      <c r="A747" t="e">
        <f>-LqeO0DiZrYLb7VqCrZv</f>
        <v>#NAME?</v>
      </c>
      <c r="B747">
        <v>393.75</v>
      </c>
      <c r="C747">
        <v>20.584240000000001</v>
      </c>
      <c r="D747">
        <v>39</v>
      </c>
      <c r="E747">
        <v>0</v>
      </c>
      <c r="F747">
        <v>0</v>
      </c>
      <c r="G747">
        <v>1</v>
      </c>
      <c r="H747">
        <v>1570521747262</v>
      </c>
      <c r="I747">
        <v>526.6875</v>
      </c>
      <c r="J747" s="5">
        <f t="shared" si="11"/>
        <v>43746.626704421295</v>
      </c>
      <c r="K747" s="6">
        <v>43746.626704421295</v>
      </c>
      <c r="L747" s="7">
        <v>43746.626701388886</v>
      </c>
    </row>
    <row r="748" spans="1:12" x14ac:dyDescent="0.25">
      <c r="A748" t="e">
        <f>-LqeO20v9nSlHViNQKY5</f>
        <v>#NAME?</v>
      </c>
      <c r="B748">
        <v>393.75</v>
      </c>
      <c r="C748">
        <v>20.584240000000001</v>
      </c>
      <c r="D748">
        <v>37</v>
      </c>
      <c r="E748">
        <v>0</v>
      </c>
      <c r="F748">
        <v>0</v>
      </c>
      <c r="G748">
        <v>1</v>
      </c>
      <c r="H748">
        <v>1570521754483</v>
      </c>
      <c r="I748">
        <v>526.6875</v>
      </c>
      <c r="J748" s="4">
        <f t="shared" si="11"/>
        <v>43746.626787997688</v>
      </c>
      <c r="K748" s="6">
        <v>43746.626787997688</v>
      </c>
      <c r="L748" s="7">
        <v>43746.626782407409</v>
      </c>
    </row>
    <row r="749" spans="1:12" x14ac:dyDescent="0.25">
      <c r="A749" t="e">
        <f>-LqeO3l87wrwWHflHJGE</f>
        <v>#NAME?</v>
      </c>
      <c r="B749">
        <v>393.75</v>
      </c>
      <c r="C749">
        <v>20.531590000000001</v>
      </c>
      <c r="D749">
        <v>39</v>
      </c>
      <c r="E749">
        <v>0</v>
      </c>
      <c r="F749">
        <v>0</v>
      </c>
      <c r="G749">
        <v>1</v>
      </c>
      <c r="H749">
        <v>1570521761671</v>
      </c>
      <c r="I749">
        <v>526.6875</v>
      </c>
      <c r="J749" s="5">
        <f t="shared" si="11"/>
        <v>43746.626871192122</v>
      </c>
      <c r="K749" s="6">
        <v>43746.626871192122</v>
      </c>
      <c r="L749" s="7">
        <v>43746.626875000002</v>
      </c>
    </row>
    <row r="750" spans="1:12" x14ac:dyDescent="0.25">
      <c r="A750" t="e">
        <f>-LqeO5IjQEwpy3Fy9kij</f>
        <v>#NAME?</v>
      </c>
      <c r="B750">
        <v>393.75</v>
      </c>
      <c r="C750">
        <v>20.531590000000001</v>
      </c>
      <c r="D750">
        <v>39</v>
      </c>
      <c r="E750">
        <v>0</v>
      </c>
      <c r="F750">
        <v>0</v>
      </c>
      <c r="G750">
        <v>1</v>
      </c>
      <c r="H750">
        <v>1570521767862</v>
      </c>
      <c r="I750">
        <v>526.6875</v>
      </c>
      <c r="J750" s="4">
        <f t="shared" si="11"/>
        <v>43746.626942847222</v>
      </c>
      <c r="K750" s="6">
        <v>43746.626942847222</v>
      </c>
      <c r="L750" s="7">
        <v>43746.626944444448</v>
      </c>
    </row>
    <row r="751" spans="1:12" x14ac:dyDescent="0.25">
      <c r="A751" t="e">
        <f>-LqeO70k8KNT9sV7BFw9</f>
        <v>#NAME?</v>
      </c>
      <c r="B751">
        <v>393.75</v>
      </c>
      <c r="C751">
        <v>20.584240000000001</v>
      </c>
      <c r="D751">
        <v>40</v>
      </c>
      <c r="E751">
        <v>0</v>
      </c>
      <c r="F751">
        <v>0</v>
      </c>
      <c r="G751">
        <v>1</v>
      </c>
      <c r="H751">
        <v>1570521775111</v>
      </c>
      <c r="I751">
        <v>526.6875</v>
      </c>
      <c r="J751" s="5">
        <f t="shared" si="11"/>
        <v>43746.627026747687</v>
      </c>
      <c r="K751" s="6">
        <v>43746.627026747687</v>
      </c>
      <c r="L751" s="7">
        <v>43746.627025462964</v>
      </c>
    </row>
    <row r="752" spans="1:12" x14ac:dyDescent="0.25">
      <c r="A752" t="e">
        <f>-LqeO8obY0SyVJSxoUtq</f>
        <v>#NAME?</v>
      </c>
      <c r="B752">
        <v>393.75</v>
      </c>
      <c r="C752">
        <v>20.584240000000001</v>
      </c>
      <c r="D752">
        <v>40</v>
      </c>
      <c r="E752">
        <v>0</v>
      </c>
      <c r="F752">
        <v>0</v>
      </c>
      <c r="G752">
        <v>1</v>
      </c>
      <c r="H752">
        <v>1570521782311</v>
      </c>
      <c r="I752">
        <v>526.6875</v>
      </c>
      <c r="J752" s="4">
        <f t="shared" si="11"/>
        <v>43746.627110081019</v>
      </c>
      <c r="K752" s="6">
        <v>43746.627110081019</v>
      </c>
      <c r="L752" s="7">
        <v>43746.627106481479</v>
      </c>
    </row>
    <row r="753" spans="1:12" x14ac:dyDescent="0.25">
      <c r="A753" t="e">
        <f>-LqeOAXj6u3pLLCecFcD</f>
        <v>#NAME?</v>
      </c>
      <c r="B753">
        <v>393.75</v>
      </c>
      <c r="C753">
        <v>20.584240000000001</v>
      </c>
      <c r="D753">
        <v>41</v>
      </c>
      <c r="E753">
        <v>0</v>
      </c>
      <c r="F753">
        <v>0</v>
      </c>
      <c r="G753">
        <v>1</v>
      </c>
      <c r="H753">
        <v>1570521789510</v>
      </c>
      <c r="I753">
        <v>526.6875</v>
      </c>
      <c r="J753" s="5">
        <f t="shared" si="11"/>
        <v>43746.627193402775</v>
      </c>
      <c r="K753" s="6">
        <v>43746.627193402775</v>
      </c>
      <c r="L753" s="7">
        <v>43746.627199074072</v>
      </c>
    </row>
    <row r="754" spans="1:12" x14ac:dyDescent="0.25">
      <c r="A754" t="e">
        <f>-LqeOC79L4cKaHGyABNi</f>
        <v>#NAME?</v>
      </c>
      <c r="B754">
        <v>393.75</v>
      </c>
      <c r="C754">
        <v>20.531590000000001</v>
      </c>
      <c r="D754">
        <v>41</v>
      </c>
      <c r="E754">
        <v>0</v>
      </c>
      <c r="F754">
        <v>0</v>
      </c>
      <c r="G754">
        <v>1</v>
      </c>
      <c r="H754">
        <v>1570521795702</v>
      </c>
      <c r="I754">
        <v>526.6875</v>
      </c>
      <c r="J754" s="4">
        <f t="shared" si="11"/>
        <v>43746.627265069437</v>
      </c>
      <c r="K754" s="6">
        <v>43746.627265069437</v>
      </c>
      <c r="L754" s="7">
        <v>43746.627268518518</v>
      </c>
    </row>
    <row r="755" spans="1:12" x14ac:dyDescent="0.25">
      <c r="A755" t="e">
        <f>-LqeODq05y8ld3geevkz</f>
        <v>#NAME?</v>
      </c>
      <c r="B755">
        <v>393.75</v>
      </c>
      <c r="C755">
        <v>20.531590000000001</v>
      </c>
      <c r="D755">
        <v>42</v>
      </c>
      <c r="E755">
        <v>0</v>
      </c>
      <c r="F755">
        <v>0</v>
      </c>
      <c r="G755">
        <v>1</v>
      </c>
      <c r="H755">
        <v>1570521802921</v>
      </c>
      <c r="I755">
        <v>526.6875</v>
      </c>
      <c r="J755" s="5">
        <f t="shared" si="11"/>
        <v>43746.627348622678</v>
      </c>
      <c r="K755" s="6">
        <v>43746.627348622678</v>
      </c>
      <c r="L755" s="7">
        <v>43746.627349537041</v>
      </c>
    </row>
    <row r="756" spans="1:12" x14ac:dyDescent="0.25">
      <c r="A756" t="e">
        <f>-LqeOFIkMBOJ-KMWqXHY</f>
        <v>#NAME?</v>
      </c>
      <c r="B756">
        <v>393.75</v>
      </c>
      <c r="C756">
        <v>20.531590000000001</v>
      </c>
      <c r="D756">
        <v>43</v>
      </c>
      <c r="E756">
        <v>0</v>
      </c>
      <c r="F756">
        <v>0</v>
      </c>
      <c r="G756">
        <v>1</v>
      </c>
      <c r="H756">
        <v>1570521809111</v>
      </c>
      <c r="I756">
        <v>526.6875</v>
      </c>
      <c r="J756" s="4">
        <f t="shared" si="11"/>
        <v>43746.627420266203</v>
      </c>
      <c r="K756" s="6">
        <v>43746.627420266203</v>
      </c>
      <c r="L756" s="7">
        <v>43746.627418981479</v>
      </c>
    </row>
    <row r="757" spans="1:12" x14ac:dyDescent="0.25">
      <c r="A757" t="e">
        <f>-LqeOGt1f92rkwwJVn_Y</f>
        <v>#NAME?</v>
      </c>
      <c r="B757">
        <v>393.75</v>
      </c>
      <c r="C757">
        <v>20.531590000000001</v>
      </c>
      <c r="D757">
        <v>43</v>
      </c>
      <c r="E757">
        <v>0</v>
      </c>
      <c r="F757">
        <v>0</v>
      </c>
      <c r="G757">
        <v>1</v>
      </c>
      <c r="H757">
        <v>1570521815282</v>
      </c>
      <c r="I757">
        <v>526.6875</v>
      </c>
      <c r="J757" s="5">
        <f t="shared" si="11"/>
        <v>43746.627491689811</v>
      </c>
      <c r="K757" s="6">
        <v>43746.627491689811</v>
      </c>
      <c r="L757" s="7">
        <v>43746.627488425926</v>
      </c>
    </row>
    <row r="758" spans="1:12" x14ac:dyDescent="0.25">
      <c r="A758" t="e">
        <f>-LqeOI_lt-OPO7FcmhCT</f>
        <v>#NAME?</v>
      </c>
      <c r="B758">
        <v>393.75</v>
      </c>
      <c r="C758">
        <v>20.584240000000001</v>
      </c>
      <c r="D758">
        <v>42</v>
      </c>
      <c r="E758">
        <v>0</v>
      </c>
      <c r="F758">
        <v>0</v>
      </c>
      <c r="G758">
        <v>1</v>
      </c>
      <c r="H758">
        <v>1570521822481</v>
      </c>
      <c r="I758">
        <v>526.6875</v>
      </c>
      <c r="J758" s="4">
        <f t="shared" si="11"/>
        <v>43746.627575011567</v>
      </c>
      <c r="K758" s="6">
        <v>43746.627575011567</v>
      </c>
      <c r="L758" s="7">
        <v>43746.627569444441</v>
      </c>
    </row>
    <row r="759" spans="1:12" x14ac:dyDescent="0.25">
      <c r="A759" t="e">
        <f>-LqeOKA1o2-B1CAWqLLO</f>
        <v>#NAME?</v>
      </c>
      <c r="B759">
        <v>393.75</v>
      </c>
      <c r="C759">
        <v>20.531590000000001</v>
      </c>
      <c r="D759">
        <v>42</v>
      </c>
      <c r="E759">
        <v>0</v>
      </c>
      <c r="F759">
        <v>0</v>
      </c>
      <c r="G759">
        <v>1</v>
      </c>
      <c r="H759">
        <v>1570521828661</v>
      </c>
      <c r="I759">
        <v>526.6875</v>
      </c>
      <c r="J759" s="5">
        <f t="shared" si="11"/>
        <v>43746.627646539353</v>
      </c>
      <c r="K759" s="6">
        <v>43746.627646539353</v>
      </c>
      <c r="L759" s="7">
        <v>43746.627650462964</v>
      </c>
    </row>
    <row r="760" spans="1:12" x14ac:dyDescent="0.25">
      <c r="A760" t="e">
        <f>-LqeOTO1crlZMiQ3C3pJ</f>
        <v>#NAME?</v>
      </c>
      <c r="B760">
        <v>393.75</v>
      </c>
      <c r="C760">
        <v>20.531590000000001</v>
      </c>
      <c r="D760">
        <v>44</v>
      </c>
      <c r="E760">
        <v>0</v>
      </c>
      <c r="F760">
        <v>0</v>
      </c>
      <c r="G760">
        <v>0</v>
      </c>
      <c r="H760">
        <v>1570521866606</v>
      </c>
      <c r="I760">
        <v>526.6875</v>
      </c>
      <c r="J760" s="4">
        <f t="shared" si="11"/>
        <v>43746.628085717595</v>
      </c>
      <c r="K760" s="6">
        <v>43746.628085717595</v>
      </c>
      <c r="L760" s="7">
        <v>43746.62809027778</v>
      </c>
    </row>
    <row r="761" spans="1:12" x14ac:dyDescent="0.25">
      <c r="A761" t="e">
        <f>-LqeOV4pXqMmaGBp7nx9</f>
        <v>#NAME?</v>
      </c>
      <c r="B761">
        <v>412.5</v>
      </c>
      <c r="C761">
        <v>20.584240000000001</v>
      </c>
      <c r="D761">
        <v>43</v>
      </c>
      <c r="E761">
        <v>0</v>
      </c>
      <c r="F761">
        <v>0</v>
      </c>
      <c r="G761">
        <v>0</v>
      </c>
      <c r="H761">
        <v>1570521873634</v>
      </c>
      <c r="I761">
        <v>532.3125</v>
      </c>
      <c r="J761" s="5">
        <f t="shared" si="11"/>
        <v>43746.628167060182</v>
      </c>
      <c r="K761" s="6">
        <v>43746.628167060182</v>
      </c>
      <c r="L761" s="7">
        <v>43746.628171296295</v>
      </c>
    </row>
    <row r="762" spans="1:12" x14ac:dyDescent="0.25">
      <c r="A762" t="e">
        <f>-LqeOWu2TtKuc28OOcFo</f>
        <v>#NAME?</v>
      </c>
      <c r="B762">
        <v>393.75</v>
      </c>
      <c r="C762">
        <v>20.584240000000001</v>
      </c>
      <c r="D762">
        <v>42</v>
      </c>
      <c r="E762">
        <v>0</v>
      </c>
      <c r="F762">
        <v>0</v>
      </c>
      <c r="G762">
        <v>0</v>
      </c>
      <c r="H762">
        <v>1570521880855</v>
      </c>
      <c r="I762">
        <v>526.6875</v>
      </c>
      <c r="J762" s="4">
        <f t="shared" si="11"/>
        <v>43746.628250636575</v>
      </c>
      <c r="K762" s="6">
        <v>43746.628250636575</v>
      </c>
      <c r="L762" s="7">
        <v>43746.628252314818</v>
      </c>
    </row>
    <row r="763" spans="1:12" x14ac:dyDescent="0.25">
      <c r="A763" t="e">
        <f>-LqeOYc2mliprfXdrYSQ</f>
        <v>#NAME?</v>
      </c>
      <c r="B763">
        <v>393.75</v>
      </c>
      <c r="C763">
        <v>20.531590000000001</v>
      </c>
      <c r="D763">
        <v>41</v>
      </c>
      <c r="E763">
        <v>0</v>
      </c>
      <c r="F763">
        <v>0</v>
      </c>
      <c r="G763">
        <v>0</v>
      </c>
      <c r="H763">
        <v>1570521888075</v>
      </c>
      <c r="I763">
        <v>526.6875</v>
      </c>
      <c r="J763" s="5">
        <f t="shared" si="11"/>
        <v>43746.628334201385</v>
      </c>
      <c r="K763" s="6">
        <v>43746.628334201385</v>
      </c>
      <c r="L763" s="7">
        <v>43746.628333333334</v>
      </c>
    </row>
    <row r="764" spans="1:12" x14ac:dyDescent="0.25">
      <c r="A764" t="e">
        <f>-LqeO_Q1mIoz84ULbzAI</f>
        <v>#NAME?</v>
      </c>
      <c r="B764">
        <v>393.75</v>
      </c>
      <c r="C764">
        <v>20.584240000000001</v>
      </c>
      <c r="D764">
        <v>42</v>
      </c>
      <c r="E764">
        <v>0</v>
      </c>
      <c r="F764">
        <v>0</v>
      </c>
      <c r="G764">
        <v>0</v>
      </c>
      <c r="H764">
        <v>1570521895284</v>
      </c>
      <c r="I764">
        <v>526.6875</v>
      </c>
      <c r="J764" s="4">
        <f t="shared" si="11"/>
        <v>43746.628417638887</v>
      </c>
      <c r="K764" s="6">
        <v>43746.628417638887</v>
      </c>
      <c r="L764" s="7">
        <v>43746.62841435185</v>
      </c>
    </row>
    <row r="765" spans="1:12" x14ac:dyDescent="0.25">
      <c r="A765" t="e">
        <f>-LqeOb6pk4qrbcufmidk</f>
        <v>#NAME?</v>
      </c>
      <c r="B765">
        <v>393.75</v>
      </c>
      <c r="C765">
        <v>20.531590000000001</v>
      </c>
      <c r="D765">
        <v>42</v>
      </c>
      <c r="E765">
        <v>0</v>
      </c>
      <c r="F765">
        <v>0</v>
      </c>
      <c r="G765">
        <v>0</v>
      </c>
      <c r="H765">
        <v>1570521902476</v>
      </c>
      <c r="I765">
        <v>526.5</v>
      </c>
      <c r="J765" s="5">
        <f t="shared" si="11"/>
        <v>43746.628500879626</v>
      </c>
      <c r="K765" s="6">
        <v>43746.628500879626</v>
      </c>
      <c r="L765" s="7">
        <v>43746.628495370373</v>
      </c>
    </row>
    <row r="766" spans="1:12" x14ac:dyDescent="0.25">
      <c r="A766" t="e">
        <f>-LqeOcg69f5L3Ys8xKmo</f>
        <v>#NAME?</v>
      </c>
      <c r="B766">
        <v>393.75</v>
      </c>
      <c r="C766">
        <v>20.531590000000001</v>
      </c>
      <c r="D766">
        <v>42</v>
      </c>
      <c r="E766">
        <v>0</v>
      </c>
      <c r="F766">
        <v>0</v>
      </c>
      <c r="G766">
        <v>0</v>
      </c>
      <c r="H766">
        <v>1570521908665</v>
      </c>
      <c r="I766">
        <v>526.6875</v>
      </c>
      <c r="J766" s="4">
        <f t="shared" si="11"/>
        <v>43746.628572511567</v>
      </c>
      <c r="K766" s="6">
        <v>43746.628572511567</v>
      </c>
      <c r="L766" s="7">
        <v>43746.628576388888</v>
      </c>
    </row>
    <row r="767" spans="1:12" x14ac:dyDescent="0.25">
      <c r="A767" t="e">
        <f>-LqeOeQ24LlOUN1gH0Be</f>
        <v>#NAME?</v>
      </c>
      <c r="B767">
        <v>393.75</v>
      </c>
      <c r="C767">
        <v>20.584240000000001</v>
      </c>
      <c r="D767">
        <v>41</v>
      </c>
      <c r="E767">
        <v>0</v>
      </c>
      <c r="F767">
        <v>0</v>
      </c>
      <c r="G767">
        <v>0</v>
      </c>
      <c r="H767">
        <v>1570521915895</v>
      </c>
      <c r="I767">
        <v>526.6875</v>
      </c>
      <c r="J767" s="5">
        <f t="shared" si="11"/>
        <v>43746.628656192122</v>
      </c>
      <c r="K767" s="6">
        <v>43746.628656192122</v>
      </c>
      <c r="L767" s="7">
        <v>43746.628657407404</v>
      </c>
    </row>
    <row r="768" spans="1:12" x14ac:dyDescent="0.25">
      <c r="A768" t="e">
        <f>-LqeOgBv_XXmAOIQzJ8h</f>
        <v>#NAME?</v>
      </c>
      <c r="B768">
        <v>393.75</v>
      </c>
      <c r="C768">
        <v>20.584240000000001</v>
      </c>
      <c r="D768">
        <v>39</v>
      </c>
      <c r="E768">
        <v>0</v>
      </c>
      <c r="F768">
        <v>0</v>
      </c>
      <c r="G768">
        <v>0</v>
      </c>
      <c r="H768">
        <v>1570521923105</v>
      </c>
      <c r="I768">
        <v>526.6875</v>
      </c>
      <c r="J768" s="4">
        <f t="shared" si="11"/>
        <v>43746.628739641201</v>
      </c>
      <c r="K768" s="6">
        <v>43746.628739641201</v>
      </c>
      <c r="L768" s="7">
        <v>43746.628738425927</v>
      </c>
    </row>
    <row r="769" spans="1:12" x14ac:dyDescent="0.25">
      <c r="A769" t="e">
        <f>-LqeOhvtUTNpV08F0UNz</f>
        <v>#NAME?</v>
      </c>
      <c r="B769">
        <v>393.75</v>
      </c>
      <c r="C769">
        <v>20.531590000000001</v>
      </c>
      <c r="D769">
        <v>42</v>
      </c>
      <c r="E769">
        <v>0</v>
      </c>
      <c r="F769">
        <v>0</v>
      </c>
      <c r="G769">
        <v>0</v>
      </c>
      <c r="H769">
        <v>1570521930305</v>
      </c>
      <c r="I769">
        <v>526.6875</v>
      </c>
      <c r="J769" s="5">
        <f t="shared" si="11"/>
        <v>43746.628822974533</v>
      </c>
      <c r="K769" s="6">
        <v>43746.628822974533</v>
      </c>
      <c r="L769" s="7">
        <v>43746.628819444442</v>
      </c>
    </row>
    <row r="770" spans="1:12" x14ac:dyDescent="0.25">
      <c r="A770" t="e">
        <f>-LqeOjUks0d_vDfAJ82c</f>
        <v>#NAME?</v>
      </c>
      <c r="B770">
        <v>393.75</v>
      </c>
      <c r="C770">
        <v>20.531590000000001</v>
      </c>
      <c r="D770">
        <v>42</v>
      </c>
      <c r="E770">
        <v>0</v>
      </c>
      <c r="F770">
        <v>0</v>
      </c>
      <c r="G770">
        <v>0</v>
      </c>
      <c r="H770">
        <v>1570521936505</v>
      </c>
      <c r="I770">
        <v>526.5</v>
      </c>
      <c r="J770" s="4">
        <f t="shared" ref="J770:K833" si="12">(H770/86400000)+25569+(7/24)</f>
        <v>43746.628894733796</v>
      </c>
      <c r="K770" s="6">
        <v>43746.628894733796</v>
      </c>
      <c r="L770" s="7">
        <v>43746.628900462965</v>
      </c>
    </row>
    <row r="771" spans="1:12" x14ac:dyDescent="0.25">
      <c r="A771" t="e">
        <f>-LqeOlWbOMyyznWbm8aw</f>
        <v>#NAME?</v>
      </c>
      <c r="B771">
        <v>393.75</v>
      </c>
      <c r="C771">
        <v>20.584240000000001</v>
      </c>
      <c r="D771">
        <v>41</v>
      </c>
      <c r="E771">
        <v>0</v>
      </c>
      <c r="F771">
        <v>0</v>
      </c>
      <c r="G771">
        <v>0</v>
      </c>
      <c r="H771">
        <v>1570521945010</v>
      </c>
      <c r="I771">
        <v>526.6875</v>
      </c>
      <c r="J771" s="5">
        <f t="shared" si="12"/>
        <v>43746.628993171289</v>
      </c>
      <c r="K771" s="6">
        <v>43746.628993171289</v>
      </c>
      <c r="L771" s="7">
        <v>43746.628993055558</v>
      </c>
    </row>
    <row r="772" spans="1:12" x14ac:dyDescent="0.25">
      <c r="A772" t="e">
        <f>-LqeOnFDpIEp3WhY97_m</f>
        <v>#NAME?</v>
      </c>
      <c r="B772">
        <v>393.75</v>
      </c>
      <c r="C772">
        <v>20.531590000000001</v>
      </c>
      <c r="D772">
        <v>41</v>
      </c>
      <c r="E772">
        <v>0</v>
      </c>
      <c r="F772">
        <v>0</v>
      </c>
      <c r="G772">
        <v>0</v>
      </c>
      <c r="H772">
        <v>1570521951965</v>
      </c>
      <c r="I772">
        <v>526.6875</v>
      </c>
      <c r="J772" s="4">
        <f t="shared" si="12"/>
        <v>43746.629073668977</v>
      </c>
      <c r="K772" s="6">
        <v>43746.629073668977</v>
      </c>
      <c r="L772" s="7">
        <v>43746.629074074073</v>
      </c>
    </row>
    <row r="773" spans="1:12" x14ac:dyDescent="0.25">
      <c r="A773" t="e">
        <f>-LqeOox5H-pxdCt5AiNq</f>
        <v>#NAME?</v>
      </c>
      <c r="B773">
        <v>412.5</v>
      </c>
      <c r="C773">
        <v>20.584240000000001</v>
      </c>
      <c r="D773">
        <v>42</v>
      </c>
      <c r="E773">
        <v>0</v>
      </c>
      <c r="F773">
        <v>0</v>
      </c>
      <c r="G773">
        <v>0</v>
      </c>
      <c r="H773">
        <v>1570521959194</v>
      </c>
      <c r="I773">
        <v>532.5</v>
      </c>
      <c r="J773" s="5">
        <f t="shared" si="12"/>
        <v>43746.629157337964</v>
      </c>
      <c r="K773" s="6">
        <v>43746.629157337964</v>
      </c>
      <c r="L773" s="7">
        <v>43746.629155092596</v>
      </c>
    </row>
    <row r="774" spans="1:12" x14ac:dyDescent="0.25">
      <c r="A774" t="e">
        <f>-LqeOqWuwIHNlHPuyCPz</f>
        <v>#NAME?</v>
      </c>
      <c r="B774">
        <v>393.75</v>
      </c>
      <c r="C774">
        <v>20.531590000000001</v>
      </c>
      <c r="D774">
        <v>43</v>
      </c>
      <c r="E774">
        <v>0</v>
      </c>
      <c r="F774">
        <v>0</v>
      </c>
      <c r="G774">
        <v>0</v>
      </c>
      <c r="H774">
        <v>1570521965366</v>
      </c>
      <c r="I774">
        <v>526.6875</v>
      </c>
      <c r="J774" s="4">
        <f t="shared" si="12"/>
        <v>43746.629228773141</v>
      </c>
      <c r="K774" s="6">
        <v>43746.629228773141</v>
      </c>
      <c r="L774" s="7">
        <v>43746.629224537035</v>
      </c>
    </row>
    <row r="775" spans="1:12" x14ac:dyDescent="0.25">
      <c r="A775" t="e">
        <f>-LqeOsF2iBRcZMWniUch</f>
        <v>#NAME?</v>
      </c>
      <c r="B775">
        <v>393.75</v>
      </c>
      <c r="C775">
        <v>20.531590000000001</v>
      </c>
      <c r="D775">
        <v>43</v>
      </c>
      <c r="E775">
        <v>0</v>
      </c>
      <c r="F775">
        <v>0</v>
      </c>
      <c r="G775">
        <v>0</v>
      </c>
      <c r="H775">
        <v>1570521972556</v>
      </c>
      <c r="I775">
        <v>526.6875</v>
      </c>
      <c r="J775" s="5">
        <f t="shared" si="12"/>
        <v>43746.629311990742</v>
      </c>
      <c r="K775" s="6">
        <v>43746.629311990742</v>
      </c>
      <c r="L775" s="7">
        <v>43746.629317129627</v>
      </c>
    </row>
    <row r="776" spans="1:12" x14ac:dyDescent="0.25">
      <c r="A776" t="e">
        <f>-LqeOto2ZSwMovSiuDDf</f>
        <v>#NAME?</v>
      </c>
      <c r="B776">
        <v>393.75</v>
      </c>
      <c r="C776">
        <v>20.584240000000001</v>
      </c>
      <c r="D776">
        <v>43</v>
      </c>
      <c r="E776">
        <v>0</v>
      </c>
      <c r="F776">
        <v>0</v>
      </c>
      <c r="G776">
        <v>0</v>
      </c>
      <c r="H776">
        <v>1570521978745</v>
      </c>
      <c r="I776">
        <v>526.6875</v>
      </c>
      <c r="J776" s="4">
        <f t="shared" si="12"/>
        <v>43746.629383622683</v>
      </c>
      <c r="K776" s="6">
        <v>43746.629383622683</v>
      </c>
      <c r="L776" s="7">
        <v>43746.629386574074</v>
      </c>
    </row>
    <row r="777" spans="1:12" x14ac:dyDescent="0.25">
      <c r="A777" t="e">
        <f>-LqeOvX0H5Z1-MsCjOP6</f>
        <v>#NAME?</v>
      </c>
      <c r="B777">
        <v>393.75</v>
      </c>
      <c r="C777">
        <v>20.584240000000001</v>
      </c>
      <c r="D777">
        <v>41</v>
      </c>
      <c r="E777">
        <v>0</v>
      </c>
      <c r="F777">
        <v>0</v>
      </c>
      <c r="G777">
        <v>0</v>
      </c>
      <c r="H777">
        <v>1570521985985</v>
      </c>
      <c r="I777">
        <v>526.6875</v>
      </c>
      <c r="J777" s="5">
        <f t="shared" si="12"/>
        <v>43746.629467418978</v>
      </c>
      <c r="K777" s="6">
        <v>43746.629467418978</v>
      </c>
      <c r="L777" s="7">
        <v>43746.629467592589</v>
      </c>
    </row>
    <row r="778" spans="1:12" x14ac:dyDescent="0.25">
      <c r="A778" t="s">
        <v>1813</v>
      </c>
      <c r="B778">
        <v>393.75</v>
      </c>
      <c r="C778">
        <v>20.531590000000001</v>
      </c>
      <c r="D778">
        <v>41</v>
      </c>
      <c r="E778">
        <v>0</v>
      </c>
      <c r="F778">
        <v>0</v>
      </c>
      <c r="G778">
        <v>0</v>
      </c>
      <c r="H778">
        <v>1570521993195</v>
      </c>
      <c r="I778">
        <v>526.6875</v>
      </c>
      <c r="J778" s="4">
        <f t="shared" si="12"/>
        <v>43746.629550868056</v>
      </c>
      <c r="K778" s="6">
        <v>43746.629550868056</v>
      </c>
      <c r="L778" s="7">
        <v>43746.629548611112</v>
      </c>
    </row>
    <row r="779" spans="1:12" x14ac:dyDescent="0.25">
      <c r="A779" t="e">
        <f>-LqeOz1vzxk3gPLHwzTc</f>
        <v>#NAME?</v>
      </c>
      <c r="B779">
        <v>393.75</v>
      </c>
      <c r="C779">
        <v>20.531590000000001</v>
      </c>
      <c r="D779">
        <v>41</v>
      </c>
      <c r="E779">
        <v>0</v>
      </c>
      <c r="F779">
        <v>0</v>
      </c>
      <c r="G779">
        <v>0</v>
      </c>
      <c r="H779">
        <v>1570522000385</v>
      </c>
      <c r="I779">
        <v>526.6875</v>
      </c>
      <c r="J779" s="5">
        <f t="shared" si="12"/>
        <v>43746.629634085642</v>
      </c>
      <c r="K779" s="6">
        <v>43746.629634085642</v>
      </c>
      <c r="L779" s="7">
        <v>43746.629629629628</v>
      </c>
    </row>
    <row r="780" spans="1:12" x14ac:dyDescent="0.25">
      <c r="A780" t="e">
        <f>-LqeP-bALtTU_JswOSf3</f>
        <v>#NAME?</v>
      </c>
      <c r="B780">
        <v>393.75</v>
      </c>
      <c r="C780">
        <v>20.584240000000001</v>
      </c>
      <c r="D780">
        <v>41</v>
      </c>
      <c r="E780">
        <v>0</v>
      </c>
      <c r="F780">
        <v>0</v>
      </c>
      <c r="G780">
        <v>0</v>
      </c>
      <c r="H780">
        <v>1570522006575</v>
      </c>
      <c r="I780">
        <v>526.6875</v>
      </c>
      <c r="J780" s="4">
        <f t="shared" si="12"/>
        <v>43746.629705729159</v>
      </c>
      <c r="K780" s="6">
        <v>43746.629705729159</v>
      </c>
      <c r="L780" s="7">
        <v>43746.629710648151</v>
      </c>
    </row>
    <row r="781" spans="1:12" x14ac:dyDescent="0.25">
      <c r="A781" t="e">
        <f>-LqeP1J6KbvhN2RbmzIA</f>
        <v>#NAME?</v>
      </c>
      <c r="B781">
        <v>393.75</v>
      </c>
      <c r="C781">
        <v>20.584240000000001</v>
      </c>
      <c r="D781">
        <v>42</v>
      </c>
      <c r="E781">
        <v>0</v>
      </c>
      <c r="F781">
        <v>0</v>
      </c>
      <c r="G781">
        <v>0</v>
      </c>
      <c r="H781">
        <v>1570522013805</v>
      </c>
      <c r="I781">
        <v>526.6875</v>
      </c>
      <c r="J781" s="5">
        <f t="shared" si="12"/>
        <v>43746.629789409715</v>
      </c>
      <c r="K781" s="6">
        <v>43746.629789409715</v>
      </c>
      <c r="L781" s="7">
        <v>43746.629791666666</v>
      </c>
    </row>
    <row r="782" spans="1:12" x14ac:dyDescent="0.25">
      <c r="A782" t="e">
        <f>-LqeP374v4EOpmNEnZQj</f>
        <v>#NAME?</v>
      </c>
      <c r="B782">
        <v>393.75</v>
      </c>
      <c r="C782">
        <v>20.584240000000001</v>
      </c>
      <c r="D782">
        <v>42</v>
      </c>
      <c r="E782">
        <v>0</v>
      </c>
      <c r="F782">
        <v>0</v>
      </c>
      <c r="G782">
        <v>0</v>
      </c>
      <c r="H782">
        <v>1570522021014</v>
      </c>
      <c r="I782">
        <v>526.6875</v>
      </c>
      <c r="J782" s="4">
        <f t="shared" si="12"/>
        <v>43746.629872847225</v>
      </c>
      <c r="K782" s="6">
        <v>43746.629872847225</v>
      </c>
      <c r="L782" s="7">
        <v>43746.629872685182</v>
      </c>
    </row>
    <row r="783" spans="1:12" x14ac:dyDescent="0.25">
      <c r="A783" t="e">
        <f>-LqeP4q2kJ4FcvNrsfCz</f>
        <v>#NAME?</v>
      </c>
      <c r="B783">
        <v>393.75</v>
      </c>
      <c r="C783">
        <v>20.531590000000001</v>
      </c>
      <c r="D783">
        <v>41</v>
      </c>
      <c r="E783">
        <v>0</v>
      </c>
      <c r="F783">
        <v>0</v>
      </c>
      <c r="G783">
        <v>0</v>
      </c>
      <c r="H783">
        <v>1570522028224</v>
      </c>
      <c r="I783">
        <v>526.6875</v>
      </c>
      <c r="J783" s="5">
        <f t="shared" si="12"/>
        <v>43746.629956296289</v>
      </c>
      <c r="K783" s="6">
        <v>43746.629956296289</v>
      </c>
      <c r="L783" s="7">
        <v>43746.629953703705</v>
      </c>
    </row>
    <row r="784" spans="1:12" x14ac:dyDescent="0.25">
      <c r="A784" t="e">
        <f>-LqeP6byn5BgJYOxTiY5</f>
        <v>#NAME?</v>
      </c>
      <c r="B784">
        <v>393.75</v>
      </c>
      <c r="C784">
        <v>20.531590000000001</v>
      </c>
      <c r="D784">
        <v>38</v>
      </c>
      <c r="E784">
        <v>0</v>
      </c>
      <c r="F784">
        <v>0</v>
      </c>
      <c r="G784">
        <v>0</v>
      </c>
      <c r="H784">
        <v>1570522035447</v>
      </c>
      <c r="I784">
        <v>526.6875</v>
      </c>
      <c r="J784" s="4">
        <f t="shared" si="12"/>
        <v>43746.630039895834</v>
      </c>
      <c r="K784" s="6">
        <v>43746.630039895834</v>
      </c>
      <c r="L784" s="7">
        <v>43746.63003472222</v>
      </c>
    </row>
    <row r="785" spans="1:12" x14ac:dyDescent="0.25">
      <c r="A785" t="e">
        <f>-LqeP8Lu3jLQRxz7-WEb</f>
        <v>#NAME?</v>
      </c>
      <c r="B785">
        <v>393.75</v>
      </c>
      <c r="C785">
        <v>20.584240000000001</v>
      </c>
      <c r="D785">
        <v>40</v>
      </c>
      <c r="E785">
        <v>0</v>
      </c>
      <c r="F785">
        <v>0</v>
      </c>
      <c r="G785">
        <v>0</v>
      </c>
      <c r="H785">
        <v>1570522042636</v>
      </c>
      <c r="I785">
        <v>526.6875</v>
      </c>
      <c r="J785" s="5">
        <f t="shared" si="12"/>
        <v>43746.630123101851</v>
      </c>
      <c r="K785" s="6">
        <v>43746.630123101851</v>
      </c>
      <c r="L785" s="7">
        <v>43746.630127314813</v>
      </c>
    </row>
    <row r="786" spans="1:12" x14ac:dyDescent="0.25">
      <c r="A786" t="e">
        <f>-LqeP9v23wjsqp8Ywjco</f>
        <v>#NAME?</v>
      </c>
      <c r="B786">
        <v>412.5</v>
      </c>
      <c r="C786">
        <v>20.584240000000001</v>
      </c>
      <c r="D786">
        <v>40</v>
      </c>
      <c r="E786">
        <v>0</v>
      </c>
      <c r="F786">
        <v>0</v>
      </c>
      <c r="G786">
        <v>0</v>
      </c>
      <c r="H786">
        <v>1570522048826</v>
      </c>
      <c r="I786">
        <v>532.3125</v>
      </c>
      <c r="J786" s="4">
        <f t="shared" si="12"/>
        <v>43746.630194745368</v>
      </c>
      <c r="K786" s="6">
        <v>43746.630194745368</v>
      </c>
      <c r="L786" s="7">
        <v>43746.630196759259</v>
      </c>
    </row>
    <row r="787" spans="1:12" x14ac:dyDescent="0.25">
      <c r="A787" t="e">
        <f>-LqePBd19N6GhDivboNP</f>
        <v>#NAME?</v>
      </c>
      <c r="B787">
        <v>393.75</v>
      </c>
      <c r="C787">
        <v>20.531590000000001</v>
      </c>
      <c r="D787">
        <v>37</v>
      </c>
      <c r="E787">
        <v>0</v>
      </c>
      <c r="F787">
        <v>0</v>
      </c>
      <c r="G787">
        <v>0</v>
      </c>
      <c r="H787">
        <v>1570522056075</v>
      </c>
      <c r="I787">
        <v>526.6875</v>
      </c>
      <c r="J787" s="5">
        <f t="shared" si="12"/>
        <v>43746.630278645833</v>
      </c>
      <c r="K787" s="6">
        <v>43746.630278645833</v>
      </c>
      <c r="L787" s="7">
        <v>43746.630277777775</v>
      </c>
    </row>
    <row r="788" spans="1:12" x14ac:dyDescent="0.25">
      <c r="A788" t="e">
        <f>-LqePD87jF09phgImL2F</f>
        <v>#NAME?</v>
      </c>
      <c r="B788">
        <v>393.75</v>
      </c>
      <c r="C788">
        <v>20.531590000000001</v>
      </c>
      <c r="D788">
        <v>37</v>
      </c>
      <c r="E788">
        <v>0</v>
      </c>
      <c r="F788">
        <v>0</v>
      </c>
      <c r="G788">
        <v>0</v>
      </c>
      <c r="H788">
        <v>1570522062235</v>
      </c>
      <c r="I788">
        <v>526.6875</v>
      </c>
      <c r="J788" s="4">
        <f t="shared" si="12"/>
        <v>43746.630349942126</v>
      </c>
      <c r="K788" s="6">
        <v>43746.630349942126</v>
      </c>
      <c r="L788" s="7">
        <v>43746.630347222221</v>
      </c>
    </row>
    <row r="789" spans="1:12" x14ac:dyDescent="0.25">
      <c r="A789" t="e">
        <f>-LqePEg3LZurfbV8mmWR</f>
        <v>#NAME?</v>
      </c>
      <c r="B789">
        <v>393.75</v>
      </c>
      <c r="C789">
        <v>20.584240000000001</v>
      </c>
      <c r="D789">
        <v>37</v>
      </c>
      <c r="E789">
        <v>0</v>
      </c>
      <c r="F789">
        <v>0</v>
      </c>
      <c r="G789">
        <v>0</v>
      </c>
      <c r="H789">
        <v>1570522068414</v>
      </c>
      <c r="I789">
        <v>526.6875</v>
      </c>
      <c r="J789" s="5">
        <f t="shared" si="12"/>
        <v>43746.630421458329</v>
      </c>
      <c r="K789" s="6">
        <v>43746.630421458329</v>
      </c>
      <c r="L789" s="7">
        <v>43746.630416666667</v>
      </c>
    </row>
    <row r="790" spans="1:12" x14ac:dyDescent="0.25">
      <c r="A790" t="s">
        <v>1825</v>
      </c>
      <c r="B790">
        <v>393.75</v>
      </c>
      <c r="C790">
        <v>20.584240000000001</v>
      </c>
      <c r="D790">
        <v>37</v>
      </c>
      <c r="E790">
        <v>0</v>
      </c>
      <c r="F790">
        <v>0</v>
      </c>
      <c r="G790">
        <v>0</v>
      </c>
      <c r="H790">
        <v>1570522075605</v>
      </c>
      <c r="I790">
        <v>526.6875</v>
      </c>
      <c r="J790" s="4">
        <f t="shared" si="12"/>
        <v>43746.630504687499</v>
      </c>
      <c r="K790" s="6">
        <v>43746.630504687499</v>
      </c>
      <c r="L790" s="7">
        <v>43746.630509259259</v>
      </c>
    </row>
    <row r="791" spans="1:12" x14ac:dyDescent="0.25">
      <c r="A791" t="e">
        <f>-LqePHy34xNDysxGKKhs</f>
        <v>#NAME?</v>
      </c>
      <c r="B791">
        <v>393.75</v>
      </c>
      <c r="C791">
        <v>20.531590000000001</v>
      </c>
      <c r="D791">
        <v>37</v>
      </c>
      <c r="E791">
        <v>0</v>
      </c>
      <c r="F791">
        <v>0</v>
      </c>
      <c r="G791">
        <v>0</v>
      </c>
      <c r="H791">
        <v>1570522081794</v>
      </c>
      <c r="I791">
        <v>526.6875</v>
      </c>
      <c r="J791" s="5">
        <f t="shared" si="12"/>
        <v>43746.630576319447</v>
      </c>
      <c r="K791" s="6">
        <v>43746.630576319447</v>
      </c>
      <c r="L791" s="7">
        <v>43746.630578703705</v>
      </c>
    </row>
    <row r="792" spans="1:12" x14ac:dyDescent="0.25">
      <c r="A792" t="e">
        <f>-LqePJfsEznthu5TWLnv</f>
        <v>#NAME?</v>
      </c>
      <c r="B792">
        <v>393.75</v>
      </c>
      <c r="C792">
        <v>20.584240000000001</v>
      </c>
      <c r="D792">
        <v>40</v>
      </c>
      <c r="E792">
        <v>0</v>
      </c>
      <c r="F792">
        <v>0</v>
      </c>
      <c r="G792">
        <v>0</v>
      </c>
      <c r="H792">
        <v>1570522089026</v>
      </c>
      <c r="I792">
        <v>526.6875</v>
      </c>
      <c r="J792" s="4">
        <f t="shared" si="12"/>
        <v>43746.630660023147</v>
      </c>
      <c r="K792" s="6">
        <v>43746.630660023147</v>
      </c>
      <c r="L792" s="7">
        <v>43746.630659722221</v>
      </c>
    </row>
    <row r="793" spans="1:12" x14ac:dyDescent="0.25">
      <c r="A793" t="e">
        <f>-LqePLlVATTsea234MFU</f>
        <v>#NAME?</v>
      </c>
      <c r="B793">
        <v>393.75</v>
      </c>
      <c r="C793">
        <v>20.584240000000001</v>
      </c>
      <c r="D793">
        <v>39</v>
      </c>
      <c r="E793">
        <v>0</v>
      </c>
      <c r="F793">
        <v>0</v>
      </c>
      <c r="G793">
        <v>0</v>
      </c>
      <c r="H793">
        <v>1570522096235</v>
      </c>
      <c r="I793">
        <v>526.6875</v>
      </c>
      <c r="J793" s="5">
        <f t="shared" si="12"/>
        <v>43746.63074346065</v>
      </c>
      <c r="K793" s="6">
        <v>43746.63074346065</v>
      </c>
      <c r="L793" s="7">
        <v>43746.630740740744</v>
      </c>
    </row>
    <row r="794" spans="1:12" x14ac:dyDescent="0.25">
      <c r="A794" t="e">
        <f>-LqePNW1jJaU3cnT1hGh</f>
        <v>#NAME?</v>
      </c>
      <c r="B794">
        <v>428.125</v>
      </c>
      <c r="C794">
        <v>20.531590000000001</v>
      </c>
      <c r="D794">
        <v>39</v>
      </c>
      <c r="E794">
        <v>0</v>
      </c>
      <c r="F794">
        <v>0</v>
      </c>
      <c r="G794">
        <v>0</v>
      </c>
      <c r="H794">
        <v>1570522104486</v>
      </c>
      <c r="I794">
        <v>537</v>
      </c>
      <c r="J794" s="4">
        <f t="shared" si="12"/>
        <v>43746.630838958336</v>
      </c>
      <c r="K794" s="6">
        <v>43746.630838958336</v>
      </c>
      <c r="L794" s="7">
        <v>43746.630833333336</v>
      </c>
    </row>
    <row r="795" spans="1:12" x14ac:dyDescent="0.25">
      <c r="A795" t="e">
        <f>-LqePPY20JplJkK6xfwC</f>
        <v>#NAME?</v>
      </c>
      <c r="B795">
        <v>393.75</v>
      </c>
      <c r="C795">
        <v>20.584240000000001</v>
      </c>
      <c r="D795">
        <v>39</v>
      </c>
      <c r="E795">
        <v>0</v>
      </c>
      <c r="F795">
        <v>0</v>
      </c>
      <c r="G795">
        <v>0</v>
      </c>
      <c r="H795">
        <v>1570522111694</v>
      </c>
      <c r="I795">
        <v>526.6875</v>
      </c>
      <c r="J795" s="5">
        <f t="shared" si="12"/>
        <v>43746.630922384262</v>
      </c>
      <c r="K795" s="6">
        <v>43746.630922384262</v>
      </c>
      <c r="L795" s="7">
        <v>43746.630925925929</v>
      </c>
    </row>
    <row r="796" spans="1:12" x14ac:dyDescent="0.25">
      <c r="A796" t="e">
        <f>-LqePRUsIebjDFRaqYaA</f>
        <v>#NAME?</v>
      </c>
      <c r="B796">
        <v>412.5</v>
      </c>
      <c r="C796">
        <v>20.584240000000001</v>
      </c>
      <c r="D796">
        <v>39</v>
      </c>
      <c r="E796">
        <v>0</v>
      </c>
      <c r="F796">
        <v>0</v>
      </c>
      <c r="G796">
        <v>0</v>
      </c>
      <c r="H796">
        <v>1570522119946</v>
      </c>
      <c r="I796">
        <v>532.3125</v>
      </c>
      <c r="J796" s="4">
        <f t="shared" si="12"/>
        <v>43746.631017893516</v>
      </c>
      <c r="K796" s="6">
        <v>43746.631017893516</v>
      </c>
      <c r="L796" s="7">
        <v>43746.631018518521</v>
      </c>
    </row>
    <row r="797" spans="1:12" x14ac:dyDescent="0.25">
      <c r="A797" t="e">
        <f>-LqePTI2-FWEIl1hMyUe</f>
        <v>#NAME?</v>
      </c>
      <c r="B797">
        <v>393.75</v>
      </c>
      <c r="C797">
        <v>20.584240000000001</v>
      </c>
      <c r="D797">
        <v>39</v>
      </c>
      <c r="E797">
        <v>0</v>
      </c>
      <c r="F797">
        <v>0</v>
      </c>
      <c r="G797">
        <v>0</v>
      </c>
      <c r="H797">
        <v>1570522128183</v>
      </c>
      <c r="I797">
        <v>526.6875</v>
      </c>
      <c r="J797" s="5">
        <f t="shared" si="12"/>
        <v>43746.631113229167</v>
      </c>
      <c r="K797" s="6">
        <v>43746.631113229167</v>
      </c>
      <c r="L797" s="7">
        <v>43746.631111111114</v>
      </c>
    </row>
    <row r="798" spans="1:12" x14ac:dyDescent="0.25">
      <c r="A798" t="e">
        <f>-LqePUzvPSDLLNLglwkK</f>
        <v>#NAME?</v>
      </c>
      <c r="B798">
        <v>393.75</v>
      </c>
      <c r="C798">
        <v>20.584240000000001</v>
      </c>
      <c r="D798">
        <v>38</v>
      </c>
      <c r="E798">
        <v>0</v>
      </c>
      <c r="F798">
        <v>0</v>
      </c>
      <c r="G798">
        <v>0</v>
      </c>
      <c r="H798">
        <v>1570522135397</v>
      </c>
      <c r="I798">
        <v>526.6875</v>
      </c>
      <c r="J798" s="4">
        <f t="shared" si="12"/>
        <v>43746.631196724535</v>
      </c>
      <c r="K798" s="6">
        <v>43746.631196724535</v>
      </c>
      <c r="L798" s="7">
        <v>43746.631192129629</v>
      </c>
    </row>
    <row r="799" spans="1:12" x14ac:dyDescent="0.25">
      <c r="A799" t="e">
        <f>-LqePWo20KQ-Uq3Q7I3u</f>
        <v>#NAME?</v>
      </c>
      <c r="B799">
        <v>393.75</v>
      </c>
      <c r="C799">
        <v>20.531590000000001</v>
      </c>
      <c r="D799">
        <v>39</v>
      </c>
      <c r="E799">
        <v>0</v>
      </c>
      <c r="F799">
        <v>0</v>
      </c>
      <c r="G799">
        <v>0</v>
      </c>
      <c r="H799">
        <v>1570522142603</v>
      </c>
      <c r="I799">
        <v>526.6875</v>
      </c>
      <c r="J799" s="5">
        <f t="shared" si="12"/>
        <v>43746.631280127309</v>
      </c>
      <c r="K799" s="6">
        <v>43746.631280127309</v>
      </c>
      <c r="L799" s="7">
        <v>43746.631284722222</v>
      </c>
    </row>
    <row r="800" spans="1:12" x14ac:dyDescent="0.25">
      <c r="A800" t="e">
        <f>-LqePYX4QXcS7P4aFiSv</f>
        <v>#NAME?</v>
      </c>
      <c r="B800">
        <v>393.75</v>
      </c>
      <c r="C800">
        <v>20.531590000000001</v>
      </c>
      <c r="D800">
        <v>39</v>
      </c>
      <c r="E800">
        <v>0</v>
      </c>
      <c r="F800">
        <v>0</v>
      </c>
      <c r="G800">
        <v>0</v>
      </c>
      <c r="H800">
        <v>1570522149841</v>
      </c>
      <c r="I800">
        <v>526.6875</v>
      </c>
      <c r="J800" s="4">
        <f t="shared" si="12"/>
        <v>43746.631363900458</v>
      </c>
      <c r="K800" s="6">
        <v>43746.631363900458</v>
      </c>
      <c r="L800" s="7">
        <v>43746.631365740737</v>
      </c>
    </row>
    <row r="801" spans="1:12" x14ac:dyDescent="0.25">
      <c r="A801" t="e">
        <f>-LqeP_54Ln7mP30J-CgY</f>
        <v>#NAME?</v>
      </c>
      <c r="B801">
        <v>393.75</v>
      </c>
      <c r="C801">
        <v>20.584240000000001</v>
      </c>
      <c r="D801">
        <v>38</v>
      </c>
      <c r="E801">
        <v>0</v>
      </c>
      <c r="F801">
        <v>0</v>
      </c>
      <c r="G801">
        <v>0</v>
      </c>
      <c r="H801">
        <v>1570522156006</v>
      </c>
      <c r="I801">
        <v>526.6875</v>
      </c>
      <c r="J801" s="5">
        <f t="shared" si="12"/>
        <v>43746.631435254625</v>
      </c>
      <c r="K801" s="6">
        <v>43746.631435254625</v>
      </c>
      <c r="L801" s="7">
        <v>43746.631435185183</v>
      </c>
    </row>
    <row r="802" spans="1:12" x14ac:dyDescent="0.25">
      <c r="A802" t="e">
        <f>-LqePamw5naSzD0LIuhV</f>
        <v>#NAME?</v>
      </c>
      <c r="B802">
        <v>393.75</v>
      </c>
      <c r="C802">
        <v>20.584240000000001</v>
      </c>
      <c r="D802">
        <v>41</v>
      </c>
      <c r="E802">
        <v>0</v>
      </c>
      <c r="F802">
        <v>0</v>
      </c>
      <c r="G802">
        <v>0</v>
      </c>
      <c r="H802">
        <v>1570522163213</v>
      </c>
      <c r="I802">
        <v>526.6875</v>
      </c>
      <c r="J802" s="4">
        <f t="shared" si="12"/>
        <v>43746.631518668983</v>
      </c>
      <c r="K802" s="6">
        <v>43746.631518668983</v>
      </c>
      <c r="L802" s="7">
        <v>43746.631516203706</v>
      </c>
    </row>
    <row r="803" spans="1:12" x14ac:dyDescent="0.25">
      <c r="A803" t="e">
        <f>-LqePc_og1Uk0RFncMX9</f>
        <v>#NAME?</v>
      </c>
      <c r="B803">
        <v>412.5</v>
      </c>
      <c r="C803">
        <v>20.584240000000001</v>
      </c>
      <c r="D803">
        <v>39</v>
      </c>
      <c r="E803">
        <v>0</v>
      </c>
      <c r="F803">
        <v>0</v>
      </c>
      <c r="G803">
        <v>0</v>
      </c>
      <c r="H803">
        <v>1570522170434</v>
      </c>
      <c r="I803">
        <v>532.125</v>
      </c>
      <c r="J803" s="5">
        <f t="shared" si="12"/>
        <v>43746.631602245368</v>
      </c>
      <c r="K803" s="6">
        <v>43746.631602245368</v>
      </c>
      <c r="L803" s="7">
        <v>43746.631597222222</v>
      </c>
    </row>
    <row r="804" spans="1:12" x14ac:dyDescent="0.25">
      <c r="A804" t="e">
        <f>-LqePeK2Iii_-OSr8BMu</f>
        <v>#NAME?</v>
      </c>
      <c r="B804">
        <v>393.75</v>
      </c>
      <c r="C804">
        <v>20.531590000000001</v>
      </c>
      <c r="D804">
        <v>39</v>
      </c>
      <c r="E804">
        <v>0</v>
      </c>
      <c r="F804">
        <v>0</v>
      </c>
      <c r="G804">
        <v>0</v>
      </c>
      <c r="H804">
        <v>1570522177644</v>
      </c>
      <c r="I804">
        <v>526.5</v>
      </c>
      <c r="J804" s="4">
        <f t="shared" si="12"/>
        <v>43746.63168569444</v>
      </c>
      <c r="K804" s="6">
        <v>43746.63168569444</v>
      </c>
      <c r="L804" s="7">
        <v>43746.631689814814</v>
      </c>
    </row>
    <row r="805" spans="1:12" x14ac:dyDescent="0.25">
      <c r="A805" t="e">
        <f>-LqePg74CFdklLOLfYyr</f>
        <v>#NAME?</v>
      </c>
      <c r="B805">
        <v>393.75</v>
      </c>
      <c r="C805">
        <v>20.584240000000001</v>
      </c>
      <c r="D805">
        <v>40</v>
      </c>
      <c r="E805">
        <v>0</v>
      </c>
      <c r="F805">
        <v>0</v>
      </c>
      <c r="G805">
        <v>0</v>
      </c>
      <c r="H805">
        <v>1570522184855</v>
      </c>
      <c r="I805">
        <v>526.6875</v>
      </c>
      <c r="J805" s="5">
        <f t="shared" si="12"/>
        <v>43746.631769155087</v>
      </c>
      <c r="K805" s="6">
        <v>43746.631769155087</v>
      </c>
      <c r="L805" s="7">
        <v>43746.63177083333</v>
      </c>
    </row>
    <row r="806" spans="1:12" x14ac:dyDescent="0.25">
      <c r="A806" t="e">
        <f>-LqePhq5k2Qjqt616ms5</f>
        <v>#NAME?</v>
      </c>
      <c r="B806">
        <v>393.75</v>
      </c>
      <c r="C806">
        <v>20.584240000000001</v>
      </c>
      <c r="D806">
        <v>40</v>
      </c>
      <c r="E806">
        <v>0</v>
      </c>
      <c r="F806">
        <v>0</v>
      </c>
      <c r="G806">
        <v>0</v>
      </c>
      <c r="H806">
        <v>1570522192064</v>
      </c>
      <c r="I806">
        <v>526.6875</v>
      </c>
      <c r="J806" s="4">
        <f t="shared" si="12"/>
        <v>43746.631852592589</v>
      </c>
      <c r="K806" s="6">
        <v>43746.631852592589</v>
      </c>
      <c r="L806" s="7">
        <v>43746.631851851853</v>
      </c>
    </row>
    <row r="807" spans="1:12" x14ac:dyDescent="0.25">
      <c r="A807" t="e">
        <f>-LqePjbnMLWEFmHb5p2H</f>
        <v>#NAME?</v>
      </c>
      <c r="B807">
        <v>393.75</v>
      </c>
      <c r="C807">
        <v>20.531590000000001</v>
      </c>
      <c r="D807">
        <v>43</v>
      </c>
      <c r="E807">
        <v>0</v>
      </c>
      <c r="F807">
        <v>0</v>
      </c>
      <c r="G807">
        <v>0</v>
      </c>
      <c r="H807">
        <v>1570522199285</v>
      </c>
      <c r="I807">
        <v>526.6875</v>
      </c>
      <c r="J807" s="5">
        <f t="shared" si="12"/>
        <v>43746.631936168975</v>
      </c>
      <c r="K807" s="6">
        <v>43746.631936168975</v>
      </c>
      <c r="L807" s="7">
        <v>43746.631932870368</v>
      </c>
    </row>
    <row r="808" spans="1:12" x14ac:dyDescent="0.25">
      <c r="A808" t="e">
        <f>-LqePlL3IkOeuc6llmCf</f>
        <v>#NAME?</v>
      </c>
      <c r="B808">
        <v>393.75</v>
      </c>
      <c r="C808">
        <v>20.584240000000001</v>
      </c>
      <c r="D808">
        <v>44</v>
      </c>
      <c r="E808">
        <v>0</v>
      </c>
      <c r="F808">
        <v>0</v>
      </c>
      <c r="G808">
        <v>0</v>
      </c>
      <c r="H808">
        <v>1570522206473</v>
      </c>
      <c r="I808">
        <v>526.6875</v>
      </c>
      <c r="J808" s="4">
        <f t="shared" si="12"/>
        <v>43746.632019363424</v>
      </c>
      <c r="K808" s="6">
        <v>43746.632019363424</v>
      </c>
      <c r="L808" s="7">
        <v>43746.632013888891</v>
      </c>
    </row>
    <row r="809" spans="1:12" x14ac:dyDescent="0.25">
      <c r="A809" t="e">
        <f>-LqePmu7dUyViPfEy6At</f>
        <v>#NAME?</v>
      </c>
      <c r="B809">
        <v>393.75</v>
      </c>
      <c r="C809">
        <v>20.531590000000001</v>
      </c>
      <c r="D809">
        <v>44</v>
      </c>
      <c r="E809">
        <v>0</v>
      </c>
      <c r="F809">
        <v>0</v>
      </c>
      <c r="G809">
        <v>0</v>
      </c>
      <c r="H809">
        <v>1570522212665</v>
      </c>
      <c r="I809">
        <v>526.6875</v>
      </c>
      <c r="J809" s="5">
        <f t="shared" si="12"/>
        <v>43746.632091030093</v>
      </c>
      <c r="K809" s="6">
        <v>43746.632091030093</v>
      </c>
      <c r="L809" s="7">
        <v>43746.632094907407</v>
      </c>
    </row>
    <row r="810" spans="1:12" x14ac:dyDescent="0.25">
      <c r="A810" t="e">
        <f>-LqePosDdF8HyQvB71cC</f>
        <v>#NAME?</v>
      </c>
      <c r="B810">
        <v>393.75</v>
      </c>
      <c r="C810">
        <v>20.584240000000001</v>
      </c>
      <c r="D810">
        <v>42</v>
      </c>
      <c r="E810">
        <v>0</v>
      </c>
      <c r="F810">
        <v>0</v>
      </c>
      <c r="G810">
        <v>0</v>
      </c>
      <c r="H810">
        <v>1570522219915</v>
      </c>
      <c r="I810">
        <v>526.6875</v>
      </c>
      <c r="J810" s="4">
        <f t="shared" si="12"/>
        <v>43746.632174942126</v>
      </c>
      <c r="K810" s="6">
        <v>43746.632174942126</v>
      </c>
      <c r="L810" s="7">
        <v>43746.632175925923</v>
      </c>
    </row>
    <row r="811" spans="1:12" x14ac:dyDescent="0.25">
      <c r="A811" t="e">
        <f>-LqePqR3zz5HI0SOiLOG</f>
        <v>#NAME?</v>
      </c>
      <c r="B811">
        <v>393.75</v>
      </c>
      <c r="C811">
        <v>20.584240000000001</v>
      </c>
      <c r="D811">
        <v>42</v>
      </c>
      <c r="E811">
        <v>0</v>
      </c>
      <c r="F811">
        <v>0</v>
      </c>
      <c r="G811">
        <v>0</v>
      </c>
      <c r="H811">
        <v>1570522227104</v>
      </c>
      <c r="I811">
        <v>526.6875</v>
      </c>
      <c r="J811" s="5">
        <f t="shared" si="12"/>
        <v>43746.632258148144</v>
      </c>
      <c r="K811" s="6">
        <v>43746.632258148144</v>
      </c>
      <c r="L811" s="7">
        <v>43746.632256944446</v>
      </c>
    </row>
    <row r="812" spans="1:12" x14ac:dyDescent="0.25">
      <c r="A812" t="e">
        <f>-LqePs92d0ytED5pv0IH</f>
        <v>#NAME?</v>
      </c>
      <c r="B812">
        <v>393.75</v>
      </c>
      <c r="C812">
        <v>20.531590000000001</v>
      </c>
      <c r="D812">
        <v>43</v>
      </c>
      <c r="E812">
        <v>0</v>
      </c>
      <c r="F812">
        <v>0</v>
      </c>
      <c r="G812">
        <v>0</v>
      </c>
      <c r="H812">
        <v>1570522234304</v>
      </c>
      <c r="I812">
        <v>526.6875</v>
      </c>
      <c r="J812" s="4">
        <f t="shared" si="12"/>
        <v>43746.632341481476</v>
      </c>
      <c r="K812" s="6">
        <v>43746.632341481476</v>
      </c>
      <c r="L812" s="7">
        <v>43746.632337962961</v>
      </c>
    </row>
    <row r="813" spans="1:12" x14ac:dyDescent="0.25">
      <c r="A813" t="e">
        <f>-LqePtwt1RrCvktKvfIg</f>
        <v>#NAME?</v>
      </c>
      <c r="B813">
        <v>393.75</v>
      </c>
      <c r="C813">
        <v>20.584240000000001</v>
      </c>
      <c r="D813">
        <v>43</v>
      </c>
      <c r="E813">
        <v>0</v>
      </c>
      <c r="F813">
        <v>0</v>
      </c>
      <c r="G813">
        <v>0</v>
      </c>
      <c r="H813">
        <v>1570522241533</v>
      </c>
      <c r="I813">
        <v>526.6875</v>
      </c>
      <c r="J813" s="5">
        <f t="shared" si="12"/>
        <v>43746.632425150463</v>
      </c>
      <c r="K813" s="6">
        <v>43746.632425150463</v>
      </c>
      <c r="L813" s="7">
        <v>43746.632430555554</v>
      </c>
    </row>
    <row r="814" spans="1:12" x14ac:dyDescent="0.25">
      <c r="A814" t="e">
        <f>-LqePvf30TwUf04T_CIY</f>
        <v>#NAME?</v>
      </c>
      <c r="B814">
        <v>393.75</v>
      </c>
      <c r="C814">
        <v>20.584240000000001</v>
      </c>
      <c r="D814">
        <v>42</v>
      </c>
      <c r="E814">
        <v>0</v>
      </c>
      <c r="F814">
        <v>0</v>
      </c>
      <c r="G814">
        <v>0</v>
      </c>
      <c r="H814">
        <v>1570522248715</v>
      </c>
      <c r="I814">
        <v>526.5</v>
      </c>
      <c r="J814" s="4">
        <f t="shared" si="12"/>
        <v>43746.632508275456</v>
      </c>
      <c r="K814" s="6">
        <v>43746.632508275456</v>
      </c>
      <c r="L814" s="7">
        <v>43746.632511574076</v>
      </c>
    </row>
    <row r="815" spans="1:12" x14ac:dyDescent="0.25">
      <c r="A815" t="e">
        <f>-LqePxUS-N5RlhKpWJ9U</f>
        <v>#NAME?</v>
      </c>
      <c r="B815">
        <v>412.5</v>
      </c>
      <c r="C815">
        <v>20.584240000000001</v>
      </c>
      <c r="D815">
        <v>42</v>
      </c>
      <c r="E815">
        <v>0</v>
      </c>
      <c r="F815">
        <v>0</v>
      </c>
      <c r="G815">
        <v>0</v>
      </c>
      <c r="H815">
        <v>1570522255966</v>
      </c>
      <c r="I815">
        <v>532.3125</v>
      </c>
      <c r="J815" s="5">
        <f t="shared" si="12"/>
        <v>43746.632592199072</v>
      </c>
      <c r="K815" s="6">
        <v>43746.632592199072</v>
      </c>
      <c r="L815" s="7">
        <v>43746.632592592592</v>
      </c>
    </row>
    <row r="816" spans="1:12" x14ac:dyDescent="0.25">
      <c r="A816" t="e">
        <f>-LqePz9nVT2O0dj1hID2</f>
        <v>#NAME?</v>
      </c>
      <c r="B816">
        <v>393.75</v>
      </c>
      <c r="C816">
        <v>20.584240000000001</v>
      </c>
      <c r="D816">
        <v>42</v>
      </c>
      <c r="E816">
        <v>0</v>
      </c>
      <c r="F816">
        <v>0</v>
      </c>
      <c r="G816">
        <v>0</v>
      </c>
      <c r="H816">
        <v>1570522263174</v>
      </c>
      <c r="I816">
        <v>526.6875</v>
      </c>
      <c r="J816" s="4">
        <f t="shared" si="12"/>
        <v>43746.632675624998</v>
      </c>
      <c r="K816" s="6">
        <v>43746.632675624998</v>
      </c>
      <c r="L816" s="7">
        <v>43746.632673611108</v>
      </c>
    </row>
    <row r="817" spans="1:12" x14ac:dyDescent="0.25">
      <c r="A817" t="e">
        <f>-LqeQ-ovqCXVef5AWfdH</f>
        <v>#NAME?</v>
      </c>
      <c r="B817">
        <v>393.75</v>
      </c>
      <c r="C817">
        <v>20.584240000000001</v>
      </c>
      <c r="D817">
        <v>41</v>
      </c>
      <c r="E817">
        <v>0</v>
      </c>
      <c r="F817">
        <v>0</v>
      </c>
      <c r="G817">
        <v>0</v>
      </c>
      <c r="H817">
        <v>1570522269353</v>
      </c>
      <c r="I817">
        <v>526.5</v>
      </c>
      <c r="J817" s="5">
        <f t="shared" si="12"/>
        <v>43746.632747141201</v>
      </c>
      <c r="K817" s="6">
        <v>43746.632747141201</v>
      </c>
      <c r="L817" s="7">
        <v>43746.632743055554</v>
      </c>
    </row>
    <row r="818" spans="1:12" x14ac:dyDescent="0.25">
      <c r="A818" t="e">
        <f>-LqeQ1T3-d-fJk9tmOc6</f>
        <v>#NAME?</v>
      </c>
      <c r="B818">
        <v>393.75</v>
      </c>
      <c r="C818">
        <v>20.584240000000001</v>
      </c>
      <c r="D818">
        <v>41</v>
      </c>
      <c r="E818">
        <v>0</v>
      </c>
      <c r="F818">
        <v>0</v>
      </c>
      <c r="G818">
        <v>0</v>
      </c>
      <c r="H818">
        <v>1570522276545</v>
      </c>
      <c r="I818">
        <v>526.6875</v>
      </c>
      <c r="J818" s="4">
        <f t="shared" si="12"/>
        <v>43746.632830381939</v>
      </c>
      <c r="K818" s="6">
        <v>43746.632830381939</v>
      </c>
      <c r="L818" s="7">
        <v>43746.632835648146</v>
      </c>
    </row>
    <row r="819" spans="1:12" x14ac:dyDescent="0.25">
      <c r="A819" t="e">
        <f>-LqeQ3-wsVDOUU3ie0AI</f>
        <v>#NAME?</v>
      </c>
      <c r="B819">
        <v>393.75</v>
      </c>
      <c r="C819">
        <v>20.531590000000001</v>
      </c>
      <c r="D819">
        <v>41</v>
      </c>
      <c r="E819">
        <v>0</v>
      </c>
      <c r="F819">
        <v>0</v>
      </c>
      <c r="G819">
        <v>0</v>
      </c>
      <c r="H819">
        <v>1570522282745</v>
      </c>
      <c r="I819">
        <v>526.6875</v>
      </c>
      <c r="J819" s="5">
        <f t="shared" si="12"/>
        <v>43746.632902141202</v>
      </c>
      <c r="K819" s="6">
        <v>43746.632902141202</v>
      </c>
      <c r="L819" s="7">
        <v>43746.632905092592</v>
      </c>
    </row>
    <row r="820" spans="1:12" x14ac:dyDescent="0.25">
      <c r="A820" t="e">
        <f>-LqeQ4k3bwIR-zxZ_qsK</f>
        <v>#NAME?</v>
      </c>
      <c r="B820">
        <v>393.75</v>
      </c>
      <c r="C820">
        <v>20.584240000000001</v>
      </c>
      <c r="D820">
        <v>37</v>
      </c>
      <c r="E820">
        <v>0</v>
      </c>
      <c r="F820">
        <v>0</v>
      </c>
      <c r="G820">
        <v>0</v>
      </c>
      <c r="H820">
        <v>1570522289964</v>
      </c>
      <c r="I820">
        <v>526.6875</v>
      </c>
      <c r="J820" s="4">
        <f t="shared" si="12"/>
        <v>43746.632985694443</v>
      </c>
      <c r="K820" s="6">
        <v>43746.632985694443</v>
      </c>
      <c r="L820" s="7">
        <v>43746.632986111108</v>
      </c>
    </row>
    <row r="821" spans="1:12" x14ac:dyDescent="0.25">
      <c r="A821" t="e">
        <f>-LqeQ6Y2tyONVIrt8gNY</f>
        <v>#NAME?</v>
      </c>
      <c r="B821">
        <v>393.75</v>
      </c>
      <c r="C821">
        <v>20.584240000000001</v>
      </c>
      <c r="D821">
        <v>38</v>
      </c>
      <c r="E821">
        <v>0</v>
      </c>
      <c r="F821">
        <v>0</v>
      </c>
      <c r="G821">
        <v>0</v>
      </c>
      <c r="H821">
        <v>1570522297185</v>
      </c>
      <c r="I821">
        <v>526.6875</v>
      </c>
      <c r="J821" s="5">
        <f t="shared" si="12"/>
        <v>43746.633069270836</v>
      </c>
      <c r="K821" s="6">
        <v>43746.633069270836</v>
      </c>
      <c r="L821" s="7">
        <v>43746.633067129631</v>
      </c>
    </row>
    <row r="822" spans="1:12" x14ac:dyDescent="0.25">
      <c r="A822" t="e">
        <f>-LqeQ8DQRV2cL0q8i0FS</f>
        <v>#NAME?</v>
      </c>
      <c r="B822">
        <v>393.75</v>
      </c>
      <c r="C822">
        <v>20.584240000000001</v>
      </c>
      <c r="D822">
        <v>38</v>
      </c>
      <c r="E822">
        <v>0</v>
      </c>
      <c r="F822">
        <v>0</v>
      </c>
      <c r="G822">
        <v>0</v>
      </c>
      <c r="H822">
        <v>1570522304384</v>
      </c>
      <c r="I822">
        <v>526.6875</v>
      </c>
      <c r="J822" s="4">
        <f t="shared" si="12"/>
        <v>43746.633152592585</v>
      </c>
      <c r="K822" s="6">
        <v>43746.633152592585</v>
      </c>
      <c r="L822" s="7">
        <v>43746.633148148147</v>
      </c>
    </row>
    <row r="823" spans="1:12" x14ac:dyDescent="0.25">
      <c r="A823" t="e">
        <f>-LqeQ9nwqaIXndM9JudZ</f>
        <v>#NAME?</v>
      </c>
      <c r="B823">
        <v>412.5</v>
      </c>
      <c r="C823">
        <v>20.584240000000001</v>
      </c>
      <c r="D823">
        <v>38</v>
      </c>
      <c r="E823">
        <v>0</v>
      </c>
      <c r="F823">
        <v>0</v>
      </c>
      <c r="G823">
        <v>0</v>
      </c>
      <c r="H823">
        <v>1570522310574</v>
      </c>
      <c r="I823">
        <v>532.3125</v>
      </c>
      <c r="J823" s="5">
        <f t="shared" si="12"/>
        <v>43746.63322423611</v>
      </c>
      <c r="K823" s="6">
        <v>43746.63322423611</v>
      </c>
      <c r="L823" s="7">
        <v>43746.633229166669</v>
      </c>
    </row>
    <row r="824" spans="1:12" x14ac:dyDescent="0.25">
      <c r="A824" t="e">
        <f>-LqeQBY02DgXjYCllAPk</f>
        <v>#NAME?</v>
      </c>
      <c r="B824">
        <v>393.75</v>
      </c>
      <c r="C824">
        <v>20.584240000000001</v>
      </c>
      <c r="D824">
        <v>39</v>
      </c>
      <c r="E824">
        <v>0</v>
      </c>
      <c r="F824">
        <v>0</v>
      </c>
      <c r="G824">
        <v>0</v>
      </c>
      <c r="H824">
        <v>1570522317784</v>
      </c>
      <c r="I824">
        <v>526.6875</v>
      </c>
      <c r="J824" s="4">
        <f t="shared" si="12"/>
        <v>43746.633307685181</v>
      </c>
      <c r="K824" s="6">
        <v>43746.633307685181</v>
      </c>
      <c r="L824" s="7">
        <v>43746.633310185185</v>
      </c>
    </row>
    <row r="825" spans="1:12" x14ac:dyDescent="0.25">
      <c r="A825" t="e">
        <f>-LqeQDeDb51t3U4l62gw</f>
        <v>#NAME?</v>
      </c>
      <c r="B825">
        <v>393.75</v>
      </c>
      <c r="C825">
        <v>20.584240000000001</v>
      </c>
      <c r="D825">
        <v>38</v>
      </c>
      <c r="E825">
        <v>0</v>
      </c>
      <c r="F825">
        <v>0</v>
      </c>
      <c r="G825">
        <v>0</v>
      </c>
      <c r="H825">
        <v>1570522325005</v>
      </c>
      <c r="I825">
        <v>526.6875</v>
      </c>
      <c r="J825" s="5">
        <f t="shared" si="12"/>
        <v>43746.633391261574</v>
      </c>
      <c r="K825" s="6">
        <v>43746.633391261574</v>
      </c>
      <c r="L825" s="7">
        <v>43746.633391203701</v>
      </c>
    </row>
    <row r="826" spans="1:12" x14ac:dyDescent="0.25">
      <c r="A826" t="e">
        <f>-LqeQFbVbRQbXYfptnQQ</f>
        <v>#NAME?</v>
      </c>
      <c r="B826">
        <v>393.75</v>
      </c>
      <c r="C826">
        <v>20.584240000000001</v>
      </c>
      <c r="D826">
        <v>38</v>
      </c>
      <c r="E826">
        <v>0</v>
      </c>
      <c r="F826">
        <v>0</v>
      </c>
      <c r="G826">
        <v>0</v>
      </c>
      <c r="H826">
        <v>1570522333255</v>
      </c>
      <c r="I826">
        <v>526.6875</v>
      </c>
      <c r="J826" s="4">
        <f t="shared" si="12"/>
        <v>43746.633486747683</v>
      </c>
      <c r="K826" s="6">
        <v>43746.633486747683</v>
      </c>
      <c r="L826" s="7">
        <v>43746.633483796293</v>
      </c>
    </row>
    <row r="827" spans="1:12" x14ac:dyDescent="0.25">
      <c r="A827" t="e">
        <f>-LqeQHIjne3N1gxaDyP3</f>
        <v>#NAME?</v>
      </c>
      <c r="B827">
        <v>393.75</v>
      </c>
      <c r="C827">
        <v>20.584240000000001</v>
      </c>
      <c r="D827">
        <v>42</v>
      </c>
      <c r="E827">
        <v>0</v>
      </c>
      <c r="F827">
        <v>0</v>
      </c>
      <c r="G827">
        <v>0</v>
      </c>
      <c r="H827">
        <v>1570522341511</v>
      </c>
      <c r="I827">
        <v>526.5</v>
      </c>
      <c r="J827" s="5">
        <f t="shared" si="12"/>
        <v>43746.633582303235</v>
      </c>
      <c r="K827" s="6">
        <v>43746.633582303235</v>
      </c>
      <c r="L827" s="7">
        <v>43746.633587962962</v>
      </c>
    </row>
    <row r="828" spans="1:12" x14ac:dyDescent="0.25">
      <c r="A828" t="e">
        <f>-LqeQJ5mi3ugkwYPEHXl</f>
        <v>#NAME?</v>
      </c>
      <c r="B828">
        <v>393.75</v>
      </c>
      <c r="C828">
        <v>20.584240000000001</v>
      </c>
      <c r="D828">
        <v>42</v>
      </c>
      <c r="E828">
        <v>0</v>
      </c>
      <c r="F828">
        <v>0</v>
      </c>
      <c r="G828">
        <v>0</v>
      </c>
      <c r="H828">
        <v>1570522348695</v>
      </c>
      <c r="I828">
        <v>526.6875</v>
      </c>
      <c r="J828" s="4">
        <f t="shared" si="12"/>
        <v>43746.633665451387</v>
      </c>
      <c r="K828" s="6">
        <v>43746.633665451387</v>
      </c>
      <c r="L828" s="7">
        <v>43746.633668981478</v>
      </c>
    </row>
    <row r="829" spans="1:12" x14ac:dyDescent="0.25">
      <c r="A829" t="e">
        <f>-LqeQKol23jWTpnBWMUD</f>
        <v>#NAME?</v>
      </c>
      <c r="B829">
        <v>393.75</v>
      </c>
      <c r="C829">
        <v>20.584240000000001</v>
      </c>
      <c r="D829">
        <v>41</v>
      </c>
      <c r="E829">
        <v>0</v>
      </c>
      <c r="F829">
        <v>0</v>
      </c>
      <c r="G829">
        <v>0</v>
      </c>
      <c r="H829">
        <v>1570522355902</v>
      </c>
      <c r="I829">
        <v>526.6875</v>
      </c>
      <c r="J829" s="5">
        <f t="shared" si="12"/>
        <v>43746.633748865737</v>
      </c>
      <c r="K829" s="6">
        <v>43746.633748865737</v>
      </c>
      <c r="L829" s="7">
        <v>43746.633750000001</v>
      </c>
    </row>
    <row r="830" spans="1:12" x14ac:dyDescent="0.25">
      <c r="A830" t="e">
        <f>-LqeQMbrvgM5hJtMeaJe</f>
        <v>#NAME?</v>
      </c>
      <c r="B830">
        <v>393.75</v>
      </c>
      <c r="C830">
        <v>20.584240000000001</v>
      </c>
      <c r="D830">
        <v>42</v>
      </c>
      <c r="E830">
        <v>0</v>
      </c>
      <c r="F830">
        <v>0</v>
      </c>
      <c r="G830">
        <v>0</v>
      </c>
      <c r="H830">
        <v>1570522363133</v>
      </c>
      <c r="I830">
        <v>526.6875</v>
      </c>
      <c r="J830" s="4">
        <f t="shared" si="12"/>
        <v>43746.633832557869</v>
      </c>
      <c r="K830" s="6">
        <v>43746.633832557869</v>
      </c>
      <c r="L830" s="7">
        <v>43746.633831018517</v>
      </c>
    </row>
    <row r="831" spans="1:12" x14ac:dyDescent="0.25">
      <c r="A831" t="e">
        <f>-LqeQOJo2RNV6HXkx4sn</f>
        <v>#NAME?</v>
      </c>
      <c r="B831">
        <v>393.75</v>
      </c>
      <c r="C831">
        <v>20.584240000000001</v>
      </c>
      <c r="D831">
        <v>41</v>
      </c>
      <c r="E831">
        <v>0</v>
      </c>
      <c r="F831">
        <v>0</v>
      </c>
      <c r="G831">
        <v>0</v>
      </c>
      <c r="H831">
        <v>1570522370313</v>
      </c>
      <c r="I831">
        <v>526.6875</v>
      </c>
      <c r="J831" s="5">
        <f t="shared" si="12"/>
        <v>43746.633915659717</v>
      </c>
      <c r="K831" s="6">
        <v>43746.633915659717</v>
      </c>
      <c r="L831" s="7">
        <v>43746.633912037039</v>
      </c>
    </row>
    <row r="832" spans="1:12" x14ac:dyDescent="0.25">
      <c r="A832" t="e">
        <f>-LqeQPtvdn9UuugTgMo2</f>
        <v>#NAME?</v>
      </c>
      <c r="B832">
        <v>393.75</v>
      </c>
      <c r="C832">
        <v>20.584240000000001</v>
      </c>
      <c r="D832">
        <v>41</v>
      </c>
      <c r="E832">
        <v>0</v>
      </c>
      <c r="F832">
        <v>0</v>
      </c>
      <c r="G832">
        <v>0</v>
      </c>
      <c r="H832">
        <v>1570522376504</v>
      </c>
      <c r="I832">
        <v>526.6875</v>
      </c>
      <c r="J832" s="4">
        <f t="shared" si="12"/>
        <v>43746.633987314817</v>
      </c>
      <c r="K832" s="6">
        <v>43746.633987314817</v>
      </c>
      <c r="L832" s="7">
        <v>43746.633993055555</v>
      </c>
    </row>
    <row r="833" spans="1:12" x14ac:dyDescent="0.25">
      <c r="A833" t="e">
        <f>-LqeQRbyJ8Dt6m642E7o</f>
        <v>#NAME?</v>
      </c>
      <c r="B833">
        <v>393.75</v>
      </c>
      <c r="C833">
        <v>20.584240000000001</v>
      </c>
      <c r="D833">
        <v>41</v>
      </c>
      <c r="E833">
        <v>0</v>
      </c>
      <c r="F833">
        <v>0</v>
      </c>
      <c r="G833">
        <v>0</v>
      </c>
      <c r="H833">
        <v>1570522383742</v>
      </c>
      <c r="I833">
        <v>526.6875</v>
      </c>
      <c r="J833" s="5">
        <f t="shared" si="12"/>
        <v>43746.634071087959</v>
      </c>
      <c r="K833" s="6">
        <v>43746.634071087959</v>
      </c>
      <c r="L833" s="7">
        <v>43746.634074074071</v>
      </c>
    </row>
    <row r="834" spans="1:12" x14ac:dyDescent="0.25">
      <c r="A834" t="e">
        <f>-LqeQTR-hFeauXK9vTdp</f>
        <v>#NAME?</v>
      </c>
      <c r="B834">
        <v>393.75</v>
      </c>
      <c r="C834">
        <v>20.584240000000001</v>
      </c>
      <c r="D834">
        <v>40</v>
      </c>
      <c r="E834">
        <v>0</v>
      </c>
      <c r="F834">
        <v>0</v>
      </c>
      <c r="G834">
        <v>0</v>
      </c>
      <c r="H834">
        <v>1570522390941</v>
      </c>
      <c r="I834">
        <v>526.6875</v>
      </c>
      <c r="J834" s="4">
        <f t="shared" ref="J834:K897" si="13">(H834/86400000)+25569+(7/24)</f>
        <v>43746.634154409716</v>
      </c>
      <c r="K834" s="6">
        <v>43746.634154409716</v>
      </c>
      <c r="L834" s="7">
        <v>43746.634155092594</v>
      </c>
    </row>
    <row r="835" spans="1:12" x14ac:dyDescent="0.25">
      <c r="A835" t="e">
        <f>-LqeQV7tnaGHkPTttI79</f>
        <v>#NAME?</v>
      </c>
      <c r="B835">
        <v>393.75</v>
      </c>
      <c r="C835">
        <v>20.584240000000001</v>
      </c>
      <c r="D835">
        <v>40</v>
      </c>
      <c r="E835">
        <v>0</v>
      </c>
      <c r="F835">
        <v>0</v>
      </c>
      <c r="G835">
        <v>0</v>
      </c>
      <c r="H835">
        <v>1570522398142</v>
      </c>
      <c r="I835">
        <v>526.6875</v>
      </c>
      <c r="J835" s="5">
        <f t="shared" si="13"/>
        <v>43746.634237754632</v>
      </c>
      <c r="K835" s="6">
        <v>43746.634237754632</v>
      </c>
      <c r="L835" s="7">
        <v>43746.634236111109</v>
      </c>
    </row>
    <row r="836" spans="1:12" x14ac:dyDescent="0.25">
      <c r="A836" t="e">
        <f>-LqeQWi0j37C2-IHVcWz</f>
        <v>#NAME?</v>
      </c>
      <c r="B836">
        <v>393.75</v>
      </c>
      <c r="C836">
        <v>20.531590000000001</v>
      </c>
      <c r="D836">
        <v>40</v>
      </c>
      <c r="E836">
        <v>0</v>
      </c>
      <c r="F836">
        <v>0</v>
      </c>
      <c r="G836">
        <v>0</v>
      </c>
      <c r="H836">
        <v>1570522404343</v>
      </c>
      <c r="I836">
        <v>526.6875</v>
      </c>
      <c r="J836" s="4">
        <f t="shared" si="13"/>
        <v>43746.634309525463</v>
      </c>
      <c r="K836" s="6">
        <v>43746.634309525463</v>
      </c>
      <c r="L836" s="7">
        <v>43746.634305555555</v>
      </c>
    </row>
    <row r="837" spans="1:12" x14ac:dyDescent="0.25">
      <c r="A837" t="e">
        <f>-LqeQYPl0UPTMSnqPwV3</f>
        <v>#NAME?</v>
      </c>
      <c r="B837">
        <v>412.5</v>
      </c>
      <c r="C837">
        <v>20.531590000000001</v>
      </c>
      <c r="D837">
        <v>39</v>
      </c>
      <c r="E837">
        <v>0</v>
      </c>
      <c r="F837">
        <v>0</v>
      </c>
      <c r="G837">
        <v>0</v>
      </c>
      <c r="H837">
        <v>1570522411563</v>
      </c>
      <c r="I837">
        <v>532.3125</v>
      </c>
      <c r="J837" s="5">
        <f t="shared" si="13"/>
        <v>43746.634393090273</v>
      </c>
      <c r="K837" s="6">
        <v>43746.634393090273</v>
      </c>
      <c r="L837" s="7">
        <v>43746.634398148148</v>
      </c>
    </row>
    <row r="838" spans="1:12" x14ac:dyDescent="0.25">
      <c r="A838" t="e">
        <f>-LqeQ_DpUxLPbKU94hCt</f>
        <v>#NAME?</v>
      </c>
      <c r="B838">
        <v>393.75</v>
      </c>
      <c r="C838">
        <v>20.584240000000001</v>
      </c>
      <c r="D838">
        <v>39</v>
      </c>
      <c r="E838">
        <v>0</v>
      </c>
      <c r="F838">
        <v>0</v>
      </c>
      <c r="G838">
        <v>0</v>
      </c>
      <c r="H838">
        <v>1570522418773</v>
      </c>
      <c r="I838">
        <v>526.6875</v>
      </c>
      <c r="J838" s="4">
        <f t="shared" si="13"/>
        <v>43746.634476539351</v>
      </c>
      <c r="K838" s="6">
        <v>43746.634476539351</v>
      </c>
      <c r="L838" s="7">
        <v>43746.634479166663</v>
      </c>
    </row>
    <row r="839" spans="1:12" x14ac:dyDescent="0.25">
      <c r="A839" t="e">
        <f>-LqeQavklLuqXZJ0_j2V</f>
        <v>#NAME?</v>
      </c>
      <c r="B839">
        <v>393.75</v>
      </c>
      <c r="C839">
        <v>20.584240000000001</v>
      </c>
      <c r="D839">
        <v>40</v>
      </c>
      <c r="E839">
        <v>0</v>
      </c>
      <c r="F839">
        <v>0</v>
      </c>
      <c r="G839">
        <v>0</v>
      </c>
      <c r="H839">
        <v>1570522425983</v>
      </c>
      <c r="I839">
        <v>526.6875</v>
      </c>
      <c r="J839" s="5">
        <f t="shared" si="13"/>
        <v>43746.634559988423</v>
      </c>
      <c r="K839" s="6">
        <v>43746.634559988423</v>
      </c>
      <c r="L839" s="7">
        <v>43746.634560185186</v>
      </c>
    </row>
    <row r="840" spans="1:12" x14ac:dyDescent="0.25">
      <c r="A840" t="e">
        <f>-LqeQcjzn5_V8oIEGm8e</f>
        <v>#NAME?</v>
      </c>
      <c r="B840">
        <v>393.75</v>
      </c>
      <c r="C840">
        <v>20.584240000000001</v>
      </c>
      <c r="D840">
        <v>40</v>
      </c>
      <c r="E840">
        <v>0</v>
      </c>
      <c r="F840">
        <v>0</v>
      </c>
      <c r="G840">
        <v>0</v>
      </c>
      <c r="H840">
        <v>1570522433193</v>
      </c>
      <c r="I840">
        <v>526.6875</v>
      </c>
      <c r="J840" s="4">
        <f t="shared" si="13"/>
        <v>43746.634643437494</v>
      </c>
      <c r="K840" s="6">
        <v>43746.634643437494</v>
      </c>
      <c r="L840" s="7">
        <v>43746.634641203702</v>
      </c>
    </row>
    <row r="841" spans="1:12" x14ac:dyDescent="0.25">
      <c r="A841" t="e">
        <f>-LqeQeRk0rXVZYQrpnKA</f>
        <v>#NAME?</v>
      </c>
      <c r="B841">
        <v>393.75</v>
      </c>
      <c r="C841">
        <v>20.478950000000001</v>
      </c>
      <c r="D841">
        <v>38</v>
      </c>
      <c r="E841">
        <v>0</v>
      </c>
      <c r="F841">
        <v>0</v>
      </c>
      <c r="G841">
        <v>0</v>
      </c>
      <c r="H841">
        <v>1570522440382</v>
      </c>
      <c r="I841">
        <v>526.6875</v>
      </c>
      <c r="J841" s="5">
        <f t="shared" si="13"/>
        <v>43746.634726643511</v>
      </c>
      <c r="K841" s="6">
        <v>43746.634726643511</v>
      </c>
      <c r="L841" s="7">
        <v>43746.634722222225</v>
      </c>
    </row>
    <row r="842" spans="1:12" x14ac:dyDescent="0.25">
      <c r="A842" t="e">
        <f>-LqeQfx-_r8SIQI2hLiR</f>
        <v>#NAME?</v>
      </c>
      <c r="B842">
        <v>393.75</v>
      </c>
      <c r="C842">
        <v>20.584240000000001</v>
      </c>
      <c r="D842">
        <v>38</v>
      </c>
      <c r="E842">
        <v>0</v>
      </c>
      <c r="F842">
        <v>0</v>
      </c>
      <c r="G842">
        <v>0</v>
      </c>
      <c r="H842">
        <v>1570522446551</v>
      </c>
      <c r="I842">
        <v>526.6875</v>
      </c>
      <c r="J842" s="4">
        <f t="shared" si="13"/>
        <v>43746.634798043982</v>
      </c>
      <c r="K842" s="6">
        <v>43746.634798043982</v>
      </c>
      <c r="L842" s="7">
        <v>43746.63480324074</v>
      </c>
    </row>
    <row r="843" spans="1:12" x14ac:dyDescent="0.25">
      <c r="A843" t="e">
        <f>-LqeQhUmgO5OFs_77pOP</f>
        <v>#NAME?</v>
      </c>
      <c r="B843">
        <v>393.75</v>
      </c>
      <c r="C843">
        <v>20.584240000000001</v>
      </c>
      <c r="D843">
        <v>39</v>
      </c>
      <c r="E843">
        <v>0</v>
      </c>
      <c r="F843">
        <v>0</v>
      </c>
      <c r="G843">
        <v>0</v>
      </c>
      <c r="H843">
        <v>1570522452782</v>
      </c>
      <c r="I843">
        <v>526.5</v>
      </c>
      <c r="J843" s="5">
        <f t="shared" si="13"/>
        <v>43746.634870162037</v>
      </c>
      <c r="K843" s="6">
        <v>43746.634870162037</v>
      </c>
      <c r="L843" s="7">
        <v>43746.634872685187</v>
      </c>
    </row>
    <row r="844" spans="1:12" x14ac:dyDescent="0.25">
      <c r="A844" t="e">
        <f>-LqeQjE0IZfP9p3zAcgQ</f>
        <v>#NAME?</v>
      </c>
      <c r="B844">
        <v>393.75</v>
      </c>
      <c r="C844">
        <v>20.584240000000001</v>
      </c>
      <c r="D844">
        <v>39</v>
      </c>
      <c r="E844">
        <v>0</v>
      </c>
      <c r="F844">
        <v>0</v>
      </c>
      <c r="G844">
        <v>0</v>
      </c>
      <c r="H844">
        <v>1570522459993</v>
      </c>
      <c r="I844">
        <v>526.6875</v>
      </c>
      <c r="J844" s="4">
        <f t="shared" si="13"/>
        <v>43746.634953622684</v>
      </c>
      <c r="K844" s="6">
        <v>43746.634953622684</v>
      </c>
      <c r="L844" s="7">
        <v>43746.634953703702</v>
      </c>
    </row>
    <row r="845" spans="1:12" x14ac:dyDescent="0.25">
      <c r="A845" t="e">
        <f>-LqeQklvTEi3PhLBP2ub</f>
        <v>#NAME?</v>
      </c>
      <c r="B845">
        <v>412.5</v>
      </c>
      <c r="C845">
        <v>20.584240000000001</v>
      </c>
      <c r="D845">
        <v>40</v>
      </c>
      <c r="E845">
        <v>0</v>
      </c>
      <c r="F845">
        <v>0</v>
      </c>
      <c r="G845">
        <v>0</v>
      </c>
      <c r="H845">
        <v>1570522466172</v>
      </c>
      <c r="I845">
        <v>532.125</v>
      </c>
      <c r="J845" s="5">
        <f t="shared" si="13"/>
        <v>43746.635025138887</v>
      </c>
      <c r="K845" s="6">
        <v>43746.635025138887</v>
      </c>
      <c r="L845" s="7">
        <v>43746.635023148148</v>
      </c>
    </row>
    <row r="846" spans="1:12" x14ac:dyDescent="0.25">
      <c r="A846" t="e">
        <f>-LqeQmUmHBhtTgBvcFf0</f>
        <v>#NAME?</v>
      </c>
      <c r="B846">
        <v>393.75</v>
      </c>
      <c r="C846">
        <v>20.531590000000001</v>
      </c>
      <c r="D846">
        <v>40</v>
      </c>
      <c r="E846">
        <v>0</v>
      </c>
      <c r="F846">
        <v>0</v>
      </c>
      <c r="G846">
        <v>0</v>
      </c>
      <c r="H846">
        <v>1570522473353</v>
      </c>
      <c r="I846">
        <v>526.6875</v>
      </c>
      <c r="J846" s="4">
        <f t="shared" si="13"/>
        <v>43746.635108252311</v>
      </c>
      <c r="K846" s="6">
        <v>43746.635108252311</v>
      </c>
      <c r="L846" s="7">
        <v>43746.635104166664</v>
      </c>
    </row>
    <row r="847" spans="1:12" x14ac:dyDescent="0.25">
      <c r="A847" t="e">
        <f>-LqeQo3EHMY8mN-REoCM</f>
        <v>#NAME?</v>
      </c>
      <c r="B847">
        <v>393.75</v>
      </c>
      <c r="C847">
        <v>20.584240000000001</v>
      </c>
      <c r="D847">
        <v>40</v>
      </c>
      <c r="E847">
        <v>0</v>
      </c>
      <c r="F847">
        <v>0</v>
      </c>
      <c r="G847">
        <v>0</v>
      </c>
      <c r="H847">
        <v>1570522479541</v>
      </c>
      <c r="I847">
        <v>526.5</v>
      </c>
      <c r="J847" s="5">
        <f t="shared" si="13"/>
        <v>43746.635179872683</v>
      </c>
      <c r="K847" s="6">
        <v>43746.635179872683</v>
      </c>
      <c r="L847" s="7">
        <v>43746.635185185187</v>
      </c>
    </row>
    <row r="848" spans="1:12" x14ac:dyDescent="0.25">
      <c r="A848" t="e">
        <f>-LqeQpkeKOktk8TvbqdI</f>
        <v>#NAME?</v>
      </c>
      <c r="B848">
        <v>418.75</v>
      </c>
      <c r="C848">
        <v>20.531590000000001</v>
      </c>
      <c r="D848">
        <v>39</v>
      </c>
      <c r="E848">
        <v>0</v>
      </c>
      <c r="F848">
        <v>0</v>
      </c>
      <c r="G848">
        <v>0</v>
      </c>
      <c r="H848">
        <v>1570522486782</v>
      </c>
      <c r="I848">
        <v>534.1875</v>
      </c>
      <c r="J848" s="4">
        <f t="shared" si="13"/>
        <v>43746.635263680553</v>
      </c>
      <c r="K848" s="6">
        <v>43746.635263680553</v>
      </c>
      <c r="L848" s="7">
        <v>43746.635266203702</v>
      </c>
    </row>
    <row r="849" spans="1:12" x14ac:dyDescent="0.25">
      <c r="A849" t="e">
        <f>-LqeQrZmf2m7PVDDpi_r</f>
        <v>#NAME?</v>
      </c>
      <c r="B849">
        <v>393.75</v>
      </c>
      <c r="C849">
        <v>20.584240000000001</v>
      </c>
      <c r="D849">
        <v>40</v>
      </c>
      <c r="E849">
        <v>0</v>
      </c>
      <c r="F849">
        <v>0</v>
      </c>
      <c r="G849">
        <v>0</v>
      </c>
      <c r="H849">
        <v>1570522493991</v>
      </c>
      <c r="I849">
        <v>526.6875</v>
      </c>
      <c r="J849" s="5">
        <f t="shared" si="13"/>
        <v>43746.635347118056</v>
      </c>
      <c r="K849" s="6">
        <v>43746.635347118056</v>
      </c>
      <c r="L849" s="7">
        <v>43746.635347222225</v>
      </c>
    </row>
    <row r="850" spans="1:12" x14ac:dyDescent="0.25">
      <c r="A850" t="e">
        <f>-LqeQtJ-q8ut9hDjEOHA</f>
        <v>#NAME?</v>
      </c>
      <c r="B850">
        <v>393.75</v>
      </c>
      <c r="C850">
        <v>20.584240000000001</v>
      </c>
      <c r="D850">
        <v>41</v>
      </c>
      <c r="E850">
        <v>0</v>
      </c>
      <c r="F850">
        <v>0</v>
      </c>
      <c r="G850">
        <v>0</v>
      </c>
      <c r="H850">
        <v>1570522501184</v>
      </c>
      <c r="I850">
        <v>526.5</v>
      </c>
      <c r="J850" s="4">
        <f t="shared" si="13"/>
        <v>43746.635430370363</v>
      </c>
      <c r="K850" s="6">
        <v>43746.635430370363</v>
      </c>
      <c r="L850" s="7">
        <v>43746.635428240741</v>
      </c>
    </row>
    <row r="851" spans="1:12" x14ac:dyDescent="0.25">
      <c r="A851" t="e">
        <f>-LqeQv6-QclRgqBNGVPU</f>
        <v>#NAME?</v>
      </c>
      <c r="B851">
        <v>393.75</v>
      </c>
      <c r="C851">
        <v>20.584240000000001</v>
      </c>
      <c r="D851">
        <v>41</v>
      </c>
      <c r="E851">
        <v>0</v>
      </c>
      <c r="F851">
        <v>0</v>
      </c>
      <c r="G851">
        <v>0</v>
      </c>
      <c r="H851">
        <v>1570522507383</v>
      </c>
      <c r="I851">
        <v>526.875</v>
      </c>
      <c r="J851" s="5">
        <f t="shared" si="13"/>
        <v>43746.635502118057</v>
      </c>
      <c r="K851" s="6">
        <v>43746.635502118057</v>
      </c>
      <c r="L851" s="7">
        <v>43746.635497685187</v>
      </c>
    </row>
    <row r="852" spans="1:12" x14ac:dyDescent="0.25">
      <c r="A852" t="e">
        <f>-LqeQwnlztbrTkMIBvde</f>
        <v>#NAME?</v>
      </c>
      <c r="B852">
        <v>393.75</v>
      </c>
      <c r="C852">
        <v>20.584240000000001</v>
      </c>
      <c r="D852">
        <v>39</v>
      </c>
      <c r="E852">
        <v>0</v>
      </c>
      <c r="F852">
        <v>0</v>
      </c>
      <c r="G852">
        <v>0</v>
      </c>
      <c r="H852">
        <v>1570522515603</v>
      </c>
      <c r="I852">
        <v>526.5</v>
      </c>
      <c r="J852" s="4">
        <f t="shared" si="13"/>
        <v>43746.635597256944</v>
      </c>
      <c r="K852" s="6">
        <v>43746.635597256944</v>
      </c>
      <c r="L852" s="7">
        <v>43746.635601851849</v>
      </c>
    </row>
    <row r="853" spans="1:12" x14ac:dyDescent="0.25">
      <c r="A853" t="e">
        <f>-LqeQyO299ZXOuYCLoMw</f>
        <v>#NAME?</v>
      </c>
      <c r="B853">
        <v>393.75</v>
      </c>
      <c r="C853">
        <v>20.584240000000001</v>
      </c>
      <c r="D853">
        <v>39</v>
      </c>
      <c r="E853">
        <v>0</v>
      </c>
      <c r="F853">
        <v>0</v>
      </c>
      <c r="G853">
        <v>0</v>
      </c>
      <c r="H853">
        <v>1570522521782</v>
      </c>
      <c r="I853">
        <v>526.6875</v>
      </c>
      <c r="J853" s="5">
        <f t="shared" si="13"/>
        <v>43746.635668773146</v>
      </c>
      <c r="K853" s="6">
        <v>43746.635668773146</v>
      </c>
      <c r="L853" s="7">
        <v>43746.635671296295</v>
      </c>
    </row>
    <row r="854" spans="1:12" x14ac:dyDescent="0.25">
      <c r="A854" t="s">
        <v>1889</v>
      </c>
      <c r="B854">
        <v>393.75</v>
      </c>
      <c r="C854">
        <v>20.584240000000001</v>
      </c>
      <c r="D854">
        <v>42</v>
      </c>
      <c r="E854">
        <v>0</v>
      </c>
      <c r="F854">
        <v>0</v>
      </c>
      <c r="G854">
        <v>0</v>
      </c>
      <c r="H854">
        <v>1570522529023</v>
      </c>
      <c r="I854">
        <v>526.6875</v>
      </c>
      <c r="J854" s="4">
        <f t="shared" si="13"/>
        <v>43746.635752581016</v>
      </c>
      <c r="K854" s="6">
        <v>43746.635752581016</v>
      </c>
      <c r="L854" s="7">
        <v>43746.635752314818</v>
      </c>
    </row>
    <row r="855" spans="1:12" x14ac:dyDescent="0.25">
      <c r="A855" t="e">
        <f>-LqeR0sjfHXkFTZfxW1F</f>
        <v>#NAME?</v>
      </c>
      <c r="B855">
        <v>393.75</v>
      </c>
      <c r="C855">
        <v>20.584240000000001</v>
      </c>
      <c r="D855">
        <v>41</v>
      </c>
      <c r="E855">
        <v>0</v>
      </c>
      <c r="F855">
        <v>0</v>
      </c>
      <c r="G855">
        <v>0</v>
      </c>
      <c r="H855">
        <v>1570522536231</v>
      </c>
      <c r="I855">
        <v>526.5</v>
      </c>
      <c r="J855" s="5">
        <f t="shared" si="13"/>
        <v>43746.635836006943</v>
      </c>
      <c r="K855" s="6">
        <v>43746.635836006943</v>
      </c>
      <c r="L855" s="7">
        <v>43746.635833333334</v>
      </c>
    </row>
    <row r="856" spans="1:12" x14ac:dyDescent="0.25">
      <c r="A856" t="e">
        <f>-LqeR2bsl9xaihoonHjH</f>
        <v>#NAME?</v>
      </c>
      <c r="B856">
        <v>393.75</v>
      </c>
      <c r="C856">
        <v>20.584240000000001</v>
      </c>
      <c r="D856">
        <v>40</v>
      </c>
      <c r="E856">
        <v>0</v>
      </c>
      <c r="F856">
        <v>0</v>
      </c>
      <c r="G856">
        <v>0</v>
      </c>
      <c r="H856">
        <v>1570522543422</v>
      </c>
      <c r="I856">
        <v>526.6875</v>
      </c>
      <c r="J856" s="4">
        <f t="shared" si="13"/>
        <v>43746.635919236105</v>
      </c>
      <c r="K856" s="6">
        <v>43746.635919236105</v>
      </c>
      <c r="L856" s="7">
        <v>43746.635914351849</v>
      </c>
    </row>
    <row r="857" spans="1:12" x14ac:dyDescent="0.25">
      <c r="A857" t="e">
        <f>-LqeR4ApK02fQkp6LRFH</f>
        <v>#NAME?</v>
      </c>
      <c r="B857">
        <v>393.75</v>
      </c>
      <c r="C857">
        <v>20.531590000000001</v>
      </c>
      <c r="D857">
        <v>40</v>
      </c>
      <c r="E857">
        <v>0</v>
      </c>
      <c r="F857">
        <v>0</v>
      </c>
      <c r="G857">
        <v>0</v>
      </c>
      <c r="H857">
        <v>1570522549629</v>
      </c>
      <c r="I857">
        <v>526.6875</v>
      </c>
      <c r="J857" s="5">
        <f t="shared" si="13"/>
        <v>43746.635991076386</v>
      </c>
      <c r="K857" s="6">
        <v>43746.635991076386</v>
      </c>
      <c r="L857" s="7">
        <v>43746.635995370372</v>
      </c>
    </row>
    <row r="858" spans="1:12" x14ac:dyDescent="0.25">
      <c r="A858" t="e">
        <f>-LqeR6D2oGDUwQ02uB28</f>
        <v>#NAME?</v>
      </c>
      <c r="B858">
        <v>393.75</v>
      </c>
      <c r="C858">
        <v>20.584240000000001</v>
      </c>
      <c r="D858">
        <v>41</v>
      </c>
      <c r="E858">
        <v>0</v>
      </c>
      <c r="F858">
        <v>0</v>
      </c>
      <c r="G858">
        <v>0</v>
      </c>
      <c r="H858">
        <v>1570522558009</v>
      </c>
      <c r="I858">
        <v>526.6875</v>
      </c>
      <c r="J858" s="4">
        <f t="shared" si="13"/>
        <v>43746.636088067127</v>
      </c>
      <c r="K858" s="6">
        <v>43746.636088067127</v>
      </c>
      <c r="L858" s="7">
        <v>43746.636087962965</v>
      </c>
    </row>
    <row r="859" spans="1:12" x14ac:dyDescent="0.25">
      <c r="A859" t="e">
        <f>-LqeR7vp2kYWjRUnivdp</f>
        <v>#NAME?</v>
      </c>
      <c r="B859">
        <v>393.75</v>
      </c>
      <c r="C859">
        <v>20.584240000000001</v>
      </c>
      <c r="D859">
        <v>38</v>
      </c>
      <c r="E859">
        <v>0</v>
      </c>
      <c r="F859">
        <v>0</v>
      </c>
      <c r="G859">
        <v>0</v>
      </c>
      <c r="H859">
        <v>1570522565082</v>
      </c>
      <c r="I859">
        <v>526.6875</v>
      </c>
      <c r="J859" s="5">
        <f t="shared" si="13"/>
        <v>43746.636169930549</v>
      </c>
      <c r="K859" s="6">
        <v>43746.636169930549</v>
      </c>
      <c r="L859" s="7">
        <v>43746.63616898148</v>
      </c>
    </row>
    <row r="860" spans="1:12" x14ac:dyDescent="0.25">
      <c r="A860" t="e">
        <f>-LqeR9y0EhIZcH_4ko_r</f>
        <v>#NAME?</v>
      </c>
      <c r="B860">
        <v>418.75</v>
      </c>
      <c r="C860">
        <v>20.531590000000001</v>
      </c>
      <c r="D860">
        <v>39</v>
      </c>
      <c r="E860">
        <v>0</v>
      </c>
      <c r="F860">
        <v>0</v>
      </c>
      <c r="G860">
        <v>0</v>
      </c>
      <c r="H860">
        <v>1570522573390</v>
      </c>
      <c r="I860">
        <v>534.5625</v>
      </c>
      <c r="J860" s="4">
        <f t="shared" si="13"/>
        <v>43746.63626608796</v>
      </c>
      <c r="K860" s="6">
        <v>43746.63626608796</v>
      </c>
      <c r="L860" s="7">
        <v>43746.636261574073</v>
      </c>
    </row>
    <row r="861" spans="1:12" x14ac:dyDescent="0.25">
      <c r="A861" t="e">
        <f>-LqeRBexQs_siC6hpWkb</f>
        <v>#NAME?</v>
      </c>
      <c r="B861">
        <v>393.75</v>
      </c>
      <c r="C861">
        <v>20.584240000000001</v>
      </c>
      <c r="D861">
        <v>39</v>
      </c>
      <c r="E861">
        <v>0</v>
      </c>
      <c r="F861">
        <v>0</v>
      </c>
      <c r="G861">
        <v>0</v>
      </c>
      <c r="H861">
        <v>1570522580545</v>
      </c>
      <c r="I861">
        <v>526.6875</v>
      </c>
      <c r="J861" s="5">
        <f t="shared" si="13"/>
        <v>43746.636348900465</v>
      </c>
      <c r="K861" s="6">
        <v>43746.636348900465</v>
      </c>
      <c r="L861" s="7">
        <v>43746.636354166665</v>
      </c>
    </row>
    <row r="862" spans="1:12" x14ac:dyDescent="0.25">
      <c r="A862" t="e">
        <f>-LqeRDSmVJVYMX5MmYe0</f>
        <v>#NAME?</v>
      </c>
      <c r="B862">
        <v>412.5</v>
      </c>
      <c r="C862">
        <v>20.584240000000001</v>
      </c>
      <c r="D862">
        <v>39</v>
      </c>
      <c r="E862">
        <v>0</v>
      </c>
      <c r="F862">
        <v>0</v>
      </c>
      <c r="G862">
        <v>0</v>
      </c>
      <c r="H862">
        <v>1570522587753</v>
      </c>
      <c r="I862">
        <v>532.125</v>
      </c>
      <c r="J862" s="4">
        <f t="shared" si="13"/>
        <v>43746.636432326392</v>
      </c>
      <c r="K862" s="6">
        <v>43746.636432326392</v>
      </c>
      <c r="L862" s="7">
        <v>43746.636435185188</v>
      </c>
    </row>
    <row r="863" spans="1:12" x14ac:dyDescent="0.25">
      <c r="A863" t="e">
        <f>-LqeRFS1XtuI9UNVpQ4u</f>
        <v>#NAME?</v>
      </c>
      <c r="B863">
        <v>393.75</v>
      </c>
      <c r="C863">
        <v>20.584240000000001</v>
      </c>
      <c r="D863">
        <v>39</v>
      </c>
      <c r="E863">
        <v>0</v>
      </c>
      <c r="F863">
        <v>0</v>
      </c>
      <c r="G863">
        <v>0</v>
      </c>
      <c r="H863">
        <v>1570522594943</v>
      </c>
      <c r="I863">
        <v>526.5</v>
      </c>
      <c r="J863" s="5">
        <f t="shared" si="13"/>
        <v>43746.636515543978</v>
      </c>
      <c r="K863" s="6">
        <v>43746.636515543978</v>
      </c>
      <c r="L863" s="7">
        <v>43746.636516203704</v>
      </c>
    </row>
    <row r="864" spans="1:12" x14ac:dyDescent="0.25">
      <c r="A864" t="e">
        <f>-LqeRGywFT7sx7whjbHH</f>
        <v>#NAME?</v>
      </c>
      <c r="B864">
        <v>393.75</v>
      </c>
      <c r="C864">
        <v>20.584240000000001</v>
      </c>
      <c r="D864">
        <v>40</v>
      </c>
      <c r="E864">
        <v>0</v>
      </c>
      <c r="F864">
        <v>0</v>
      </c>
      <c r="G864">
        <v>0</v>
      </c>
      <c r="H864">
        <v>1570522602173</v>
      </c>
      <c r="I864">
        <v>526.6875</v>
      </c>
      <c r="J864" s="4">
        <f t="shared" si="13"/>
        <v>43746.636599224534</v>
      </c>
      <c r="K864" s="6">
        <v>43746.636599224534</v>
      </c>
      <c r="L864" s="7">
        <v>43746.636597222219</v>
      </c>
    </row>
    <row r="865" spans="1:12" x14ac:dyDescent="0.25">
      <c r="A865" t="e">
        <f>-LqeRIiAFvoOFE5PJvuD</f>
        <v>#NAME?</v>
      </c>
      <c r="B865">
        <v>393.75</v>
      </c>
      <c r="C865">
        <v>20.531590000000001</v>
      </c>
      <c r="D865">
        <v>39</v>
      </c>
      <c r="E865">
        <v>0</v>
      </c>
      <c r="F865">
        <v>0</v>
      </c>
      <c r="G865">
        <v>0</v>
      </c>
      <c r="H865">
        <v>1570522609373</v>
      </c>
      <c r="I865">
        <v>526.6875</v>
      </c>
      <c r="J865" s="5">
        <f t="shared" si="13"/>
        <v>43746.636682557866</v>
      </c>
      <c r="K865" s="6">
        <v>43746.636682557866</v>
      </c>
      <c r="L865" s="7">
        <v>43746.636678240742</v>
      </c>
    </row>
    <row r="866" spans="1:12" x14ac:dyDescent="0.25">
      <c r="A866" t="e">
        <f>-LqeRKFmkRC2stMjPQKI</f>
        <v>#NAME?</v>
      </c>
      <c r="B866">
        <v>393.75</v>
      </c>
      <c r="C866">
        <v>20.584240000000001</v>
      </c>
      <c r="D866">
        <v>39</v>
      </c>
      <c r="E866">
        <v>0</v>
      </c>
      <c r="F866">
        <v>0</v>
      </c>
      <c r="G866">
        <v>0</v>
      </c>
      <c r="H866">
        <v>1570522615553</v>
      </c>
      <c r="I866">
        <v>526.6875</v>
      </c>
      <c r="J866" s="4">
        <f t="shared" si="13"/>
        <v>43746.636754085644</v>
      </c>
      <c r="K866" s="6">
        <v>43746.636754085644</v>
      </c>
      <c r="L866" s="7">
        <v>43746.636759259258</v>
      </c>
    </row>
    <row r="867" spans="1:12" x14ac:dyDescent="0.25">
      <c r="A867" t="s">
        <v>1902</v>
      </c>
      <c r="B867">
        <v>412.5</v>
      </c>
      <c r="C867">
        <v>20.584240000000001</v>
      </c>
      <c r="D867">
        <v>41</v>
      </c>
      <c r="E867">
        <v>0</v>
      </c>
      <c r="F867">
        <v>0</v>
      </c>
      <c r="G867">
        <v>0</v>
      </c>
      <c r="H867">
        <v>1570522622784</v>
      </c>
      <c r="I867">
        <v>532.125</v>
      </c>
      <c r="J867" s="5">
        <f t="shared" si="13"/>
        <v>43746.636837777776</v>
      </c>
      <c r="K867" s="6">
        <v>43746.636837777776</v>
      </c>
      <c r="L867" s="7">
        <v>43746.636840277781</v>
      </c>
    </row>
    <row r="868" spans="1:12" x14ac:dyDescent="0.25">
      <c r="A868" t="e">
        <f>-LqeRNlkKVC1JwnF32qd</f>
        <v>#NAME?</v>
      </c>
      <c r="B868">
        <v>393.75</v>
      </c>
      <c r="C868">
        <v>20.584240000000001</v>
      </c>
      <c r="D868">
        <v>40</v>
      </c>
      <c r="E868">
        <v>0</v>
      </c>
      <c r="F868">
        <v>0</v>
      </c>
      <c r="G868">
        <v>0</v>
      </c>
      <c r="H868">
        <v>1570522629994</v>
      </c>
      <c r="I868">
        <v>526.6875</v>
      </c>
      <c r="J868" s="4">
        <f t="shared" si="13"/>
        <v>43746.636921226855</v>
      </c>
      <c r="K868" s="6">
        <v>43746.636921226855</v>
      </c>
      <c r="L868" s="7">
        <v>43746.636921296296</v>
      </c>
    </row>
    <row r="869" spans="1:12" x14ac:dyDescent="0.25">
      <c r="A869" t="e">
        <f>-LqeRPUw8H6rE9t_Vs10</f>
        <v>#NAME?</v>
      </c>
      <c r="B869">
        <v>393.75</v>
      </c>
      <c r="C869">
        <v>20.584240000000001</v>
      </c>
      <c r="D869">
        <v>41</v>
      </c>
      <c r="E869">
        <v>0</v>
      </c>
      <c r="F869">
        <v>0</v>
      </c>
      <c r="G869">
        <v>0</v>
      </c>
      <c r="H869">
        <v>1570522637185</v>
      </c>
      <c r="I869">
        <v>526.6875</v>
      </c>
      <c r="J869" s="5">
        <f t="shared" si="13"/>
        <v>43746.637004456017</v>
      </c>
      <c r="K869" s="6">
        <v>43746.637004456017</v>
      </c>
      <c r="L869" s="7">
        <v>43746.637002314812</v>
      </c>
    </row>
    <row r="870" spans="1:12" x14ac:dyDescent="0.25">
      <c r="A870" t="e">
        <f>-LqeRR2eSsWJXtPrAmDt</f>
        <v>#NAME?</v>
      </c>
      <c r="B870">
        <v>393.75</v>
      </c>
      <c r="C870">
        <v>20.531590000000001</v>
      </c>
      <c r="D870">
        <v>41</v>
      </c>
      <c r="E870">
        <v>0</v>
      </c>
      <c r="F870">
        <v>0</v>
      </c>
      <c r="G870">
        <v>0</v>
      </c>
      <c r="H870">
        <v>1570522643383</v>
      </c>
      <c r="I870">
        <v>526.6875</v>
      </c>
      <c r="J870" s="4">
        <f t="shared" si="13"/>
        <v>43746.637076192128</v>
      </c>
      <c r="K870" s="6">
        <v>43746.637076192128</v>
      </c>
      <c r="L870" s="7">
        <v>43746.637071759258</v>
      </c>
    </row>
    <row r="871" spans="1:12" x14ac:dyDescent="0.25">
      <c r="A871" t="s">
        <v>1906</v>
      </c>
      <c r="B871">
        <v>393.75</v>
      </c>
      <c r="C871">
        <v>20.584240000000001</v>
      </c>
      <c r="D871">
        <v>43</v>
      </c>
      <c r="E871">
        <v>0</v>
      </c>
      <c r="F871">
        <v>0</v>
      </c>
      <c r="G871">
        <v>0</v>
      </c>
      <c r="H871">
        <v>1570522650604</v>
      </c>
      <c r="I871">
        <v>526.5</v>
      </c>
      <c r="J871" s="5">
        <f t="shared" si="13"/>
        <v>43746.637159768514</v>
      </c>
      <c r="K871" s="6">
        <v>43746.637159768514</v>
      </c>
      <c r="L871" s="7">
        <v>43746.637164351851</v>
      </c>
    </row>
    <row r="872" spans="1:12" x14ac:dyDescent="0.25">
      <c r="A872" t="e">
        <f>-LqeRUZem8cXTo4bzD09</f>
        <v>#NAME?</v>
      </c>
      <c r="B872">
        <v>418.75</v>
      </c>
      <c r="C872">
        <v>20.531590000000001</v>
      </c>
      <c r="D872">
        <v>43</v>
      </c>
      <c r="E872">
        <v>0</v>
      </c>
      <c r="F872">
        <v>0</v>
      </c>
      <c r="G872">
        <v>0</v>
      </c>
      <c r="H872">
        <v>1570522657814</v>
      </c>
      <c r="I872">
        <v>534.375</v>
      </c>
      <c r="J872" s="4">
        <f t="shared" si="13"/>
        <v>43746.637243217592</v>
      </c>
      <c r="K872" s="6">
        <v>43746.637243217592</v>
      </c>
      <c r="L872" s="7">
        <v>43746.637245370373</v>
      </c>
    </row>
    <row r="873" spans="1:12" x14ac:dyDescent="0.25">
      <c r="A873" t="e">
        <f>-LqeRWHwB9UGLxQrm0ja</f>
        <v>#NAME?</v>
      </c>
      <c r="B873">
        <v>393.75</v>
      </c>
      <c r="C873">
        <v>20.531590000000001</v>
      </c>
      <c r="D873">
        <v>43</v>
      </c>
      <c r="E873">
        <v>0</v>
      </c>
      <c r="F873">
        <v>0</v>
      </c>
      <c r="G873">
        <v>0</v>
      </c>
      <c r="H873">
        <v>1570522665034</v>
      </c>
      <c r="I873">
        <v>526.5</v>
      </c>
      <c r="J873" s="5">
        <f t="shared" si="13"/>
        <v>43746.637326782402</v>
      </c>
      <c r="K873" s="6">
        <v>43746.637326782402</v>
      </c>
      <c r="L873" s="7">
        <v>43746.637326388889</v>
      </c>
    </row>
    <row r="874" spans="1:12" x14ac:dyDescent="0.25">
      <c r="A874" t="e">
        <f>-LqeRY63D9wfI7m1mzvM</f>
        <v>#NAME?</v>
      </c>
      <c r="B874">
        <v>393.75</v>
      </c>
      <c r="C874">
        <v>20.584240000000001</v>
      </c>
      <c r="D874">
        <v>41</v>
      </c>
      <c r="E874">
        <v>0</v>
      </c>
      <c r="F874">
        <v>0</v>
      </c>
      <c r="G874">
        <v>0</v>
      </c>
      <c r="H874">
        <v>1570522672243</v>
      </c>
      <c r="I874">
        <v>526.5</v>
      </c>
      <c r="J874" s="4">
        <f t="shared" si="13"/>
        <v>43746.637410219904</v>
      </c>
      <c r="K874" s="6">
        <v>43746.637410219904</v>
      </c>
      <c r="L874" s="7">
        <v>43746.637407407405</v>
      </c>
    </row>
    <row r="875" spans="1:12" x14ac:dyDescent="0.25">
      <c r="A875" t="e">
        <f>-LqeRZoQ07ACPkbS8J0L</f>
        <v>#NAME?</v>
      </c>
      <c r="B875">
        <v>393.75</v>
      </c>
      <c r="C875">
        <v>20.584240000000001</v>
      </c>
      <c r="D875">
        <v>40</v>
      </c>
      <c r="E875">
        <v>0</v>
      </c>
      <c r="F875">
        <v>0</v>
      </c>
      <c r="G875">
        <v>0</v>
      </c>
      <c r="H875">
        <v>1570522679433</v>
      </c>
      <c r="I875">
        <v>526.5</v>
      </c>
      <c r="J875" s="5">
        <f t="shared" si="13"/>
        <v>43746.637493437498</v>
      </c>
      <c r="K875" s="6">
        <v>43746.637493437498</v>
      </c>
      <c r="L875" s="7">
        <v>43746.637488425928</v>
      </c>
    </row>
    <row r="876" spans="1:12" x14ac:dyDescent="0.25">
      <c r="A876" t="s">
        <v>1911</v>
      </c>
      <c r="B876">
        <v>393.75</v>
      </c>
      <c r="C876">
        <v>20.584240000000001</v>
      </c>
      <c r="D876">
        <v>40</v>
      </c>
      <c r="E876">
        <v>0</v>
      </c>
      <c r="F876">
        <v>0</v>
      </c>
      <c r="G876">
        <v>0</v>
      </c>
      <c r="H876">
        <v>1570522685623</v>
      </c>
      <c r="I876">
        <v>526.5</v>
      </c>
      <c r="J876" s="4">
        <f t="shared" si="13"/>
        <v>43746.637565081015</v>
      </c>
      <c r="K876" s="6">
        <v>43746.637565081015</v>
      </c>
      <c r="L876" s="7">
        <v>43746.637569444443</v>
      </c>
    </row>
    <row r="877" spans="1:12" x14ac:dyDescent="0.25">
      <c r="A877" t="e">
        <f>-LqeRcFpT4SzXbEsXi68</f>
        <v>#NAME?</v>
      </c>
      <c r="B877">
        <v>418.75</v>
      </c>
      <c r="C877">
        <v>20.584240000000001</v>
      </c>
      <c r="D877">
        <v>39</v>
      </c>
      <c r="E877">
        <v>0</v>
      </c>
      <c r="F877">
        <v>0</v>
      </c>
      <c r="G877">
        <v>0</v>
      </c>
      <c r="H877">
        <v>1570522692857</v>
      </c>
      <c r="I877">
        <v>534.375</v>
      </c>
      <c r="J877" s="5">
        <f t="shared" si="13"/>
        <v>43746.637648807868</v>
      </c>
      <c r="K877" s="6">
        <v>43746.637648807868</v>
      </c>
      <c r="L877" s="7">
        <v>43746.637650462966</v>
      </c>
    </row>
    <row r="878" spans="1:12" x14ac:dyDescent="0.25">
      <c r="A878" t="e">
        <f>-LqeRdso6zDJeQcXLQp5</f>
        <v>#NAME?</v>
      </c>
      <c r="B878">
        <v>393.75</v>
      </c>
      <c r="C878">
        <v>20.584240000000001</v>
      </c>
      <c r="D878">
        <v>38</v>
      </c>
      <c r="E878">
        <v>0</v>
      </c>
      <c r="F878">
        <v>0</v>
      </c>
      <c r="G878">
        <v>0</v>
      </c>
      <c r="H878">
        <v>1570522700072</v>
      </c>
      <c r="I878">
        <v>526.6875</v>
      </c>
      <c r="J878" s="4">
        <f t="shared" si="13"/>
        <v>43746.637732314812</v>
      </c>
      <c r="K878" s="6">
        <v>43746.637732314812</v>
      </c>
      <c r="L878" s="7">
        <v>43746.637731481482</v>
      </c>
    </row>
    <row r="879" spans="1:12" x14ac:dyDescent="0.25">
      <c r="A879" t="e">
        <f>-LqeRfan83ALX1aGMHkg</f>
        <v>#NAME?</v>
      </c>
      <c r="B879">
        <v>393.75</v>
      </c>
      <c r="C879">
        <v>20.584240000000001</v>
      </c>
      <c r="D879">
        <v>38</v>
      </c>
      <c r="E879">
        <v>0</v>
      </c>
      <c r="F879">
        <v>0</v>
      </c>
      <c r="G879">
        <v>0</v>
      </c>
      <c r="H879">
        <v>1570522707263</v>
      </c>
      <c r="I879">
        <v>526.6875</v>
      </c>
      <c r="J879" s="5">
        <f t="shared" si="13"/>
        <v>43746.637815543982</v>
      </c>
      <c r="K879" s="6">
        <v>43746.637815543982</v>
      </c>
      <c r="L879" s="7">
        <v>43746.637812499997</v>
      </c>
    </row>
    <row r="880" spans="1:12" x14ac:dyDescent="0.25">
      <c r="A880" t="e">
        <f>-LqeRhQ3h6yMFU5Pcg-e</f>
        <v>#NAME?</v>
      </c>
      <c r="B880">
        <v>393.75</v>
      </c>
      <c r="C880">
        <v>20.531590000000001</v>
      </c>
      <c r="D880">
        <v>38</v>
      </c>
      <c r="E880">
        <v>0</v>
      </c>
      <c r="F880">
        <v>0</v>
      </c>
      <c r="G880">
        <v>0</v>
      </c>
      <c r="H880">
        <v>1570522714483</v>
      </c>
      <c r="I880">
        <v>526.6875</v>
      </c>
      <c r="J880" s="4">
        <f t="shared" si="13"/>
        <v>43746.637899108791</v>
      </c>
      <c r="K880" s="6">
        <v>43746.637899108791</v>
      </c>
      <c r="L880" s="7">
        <v>43746.63789351852</v>
      </c>
    </row>
    <row r="881" spans="1:12" x14ac:dyDescent="0.25">
      <c r="A881" t="e">
        <f>-LqeRj8BDF2oXvIQMbeI</f>
        <v>#NAME?</v>
      </c>
      <c r="B881">
        <v>393.75</v>
      </c>
      <c r="C881">
        <v>20.584240000000001</v>
      </c>
      <c r="D881">
        <v>39</v>
      </c>
      <c r="E881">
        <v>0</v>
      </c>
      <c r="F881">
        <v>0</v>
      </c>
      <c r="G881">
        <v>0</v>
      </c>
      <c r="H881">
        <v>1570522721674</v>
      </c>
      <c r="I881">
        <v>526.6875</v>
      </c>
      <c r="J881" s="5">
        <f t="shared" si="13"/>
        <v>43746.637982337961</v>
      </c>
      <c r="K881" s="6">
        <v>43746.637982337961</v>
      </c>
      <c r="L881" s="7">
        <v>43746.637986111113</v>
      </c>
    </row>
    <row r="882" spans="1:12" x14ac:dyDescent="0.25">
      <c r="A882" t="e">
        <f>-LqeRkw3JSnzhBGK7_T6</f>
        <v>#NAME?</v>
      </c>
      <c r="B882">
        <v>393.75</v>
      </c>
      <c r="C882">
        <v>20.584240000000001</v>
      </c>
      <c r="D882">
        <v>39</v>
      </c>
      <c r="E882">
        <v>0</v>
      </c>
      <c r="F882">
        <v>0</v>
      </c>
      <c r="G882">
        <v>0</v>
      </c>
      <c r="H882">
        <v>1570522727863</v>
      </c>
      <c r="I882">
        <v>526.875</v>
      </c>
      <c r="J882" s="4">
        <f t="shared" si="13"/>
        <v>43746.638053969909</v>
      </c>
      <c r="K882" s="6">
        <v>43746.638053969909</v>
      </c>
      <c r="L882" s="7">
        <v>43746.638055555559</v>
      </c>
    </row>
    <row r="883" spans="1:12" x14ac:dyDescent="0.25">
      <c r="A883" t="e">
        <f>-LqeRmeIGNn9cHkFRWfJ</f>
        <v>#NAME?</v>
      </c>
      <c r="B883">
        <v>393.75</v>
      </c>
      <c r="C883">
        <v>20.584240000000001</v>
      </c>
      <c r="D883">
        <v>39</v>
      </c>
      <c r="E883">
        <v>0</v>
      </c>
      <c r="F883">
        <v>0</v>
      </c>
      <c r="G883">
        <v>0</v>
      </c>
      <c r="H883">
        <v>1570522736106</v>
      </c>
      <c r="I883">
        <v>526.6875</v>
      </c>
      <c r="J883" s="5">
        <f t="shared" si="13"/>
        <v>43746.638149375001</v>
      </c>
      <c r="K883" s="6">
        <v>43746.638149375001</v>
      </c>
      <c r="L883" s="7">
        <v>43746.638148148151</v>
      </c>
    </row>
    <row r="884" spans="1:12" x14ac:dyDescent="0.25">
      <c r="A884" t="e">
        <f>-LqeRoD5uqqo3r63QJJn</f>
        <v>#NAME?</v>
      </c>
      <c r="B884">
        <v>421.875</v>
      </c>
      <c r="C884">
        <v>20.584240000000001</v>
      </c>
      <c r="D884">
        <v>37</v>
      </c>
      <c r="E884">
        <v>0</v>
      </c>
      <c r="F884">
        <v>0</v>
      </c>
      <c r="G884">
        <v>0</v>
      </c>
      <c r="H884">
        <v>1570522742307</v>
      </c>
      <c r="I884">
        <v>535.5</v>
      </c>
      <c r="J884" s="4">
        <f t="shared" si="13"/>
        <v>43746.638221145833</v>
      </c>
      <c r="K884" s="6">
        <v>43746.638221145833</v>
      </c>
      <c r="L884" s="7">
        <v>43746.63821759259</v>
      </c>
    </row>
    <row r="885" spans="1:12" x14ac:dyDescent="0.25">
      <c r="A885" t="e">
        <f>-LqeRpx9QvbL3lWjUvcG</f>
        <v>#NAME?</v>
      </c>
      <c r="B885">
        <v>393.75</v>
      </c>
      <c r="C885">
        <v>20.584240000000001</v>
      </c>
      <c r="D885">
        <v>38</v>
      </c>
      <c r="E885">
        <v>0</v>
      </c>
      <c r="F885">
        <v>0</v>
      </c>
      <c r="G885">
        <v>0</v>
      </c>
      <c r="H885">
        <v>1570522749509</v>
      </c>
      <c r="I885">
        <v>526.6875</v>
      </c>
      <c r="J885" s="5">
        <f t="shared" si="13"/>
        <v>43746.638304502318</v>
      </c>
      <c r="K885" s="6">
        <v>43746.638304502318</v>
      </c>
      <c r="L885" s="7">
        <v>43746.638310185182</v>
      </c>
    </row>
    <row r="886" spans="1:12" x14ac:dyDescent="0.25">
      <c r="A886" t="s">
        <v>1921</v>
      </c>
      <c r="B886">
        <v>393.75</v>
      </c>
      <c r="C886">
        <v>20.584240000000001</v>
      </c>
      <c r="D886">
        <v>38</v>
      </c>
      <c r="E886">
        <v>0</v>
      </c>
      <c r="F886">
        <v>0</v>
      </c>
      <c r="G886">
        <v>0</v>
      </c>
      <c r="H886">
        <v>1570522755706</v>
      </c>
      <c r="I886">
        <v>526.6875</v>
      </c>
      <c r="J886" s="4">
        <f t="shared" si="13"/>
        <v>43746.638376226845</v>
      </c>
      <c r="K886" s="6">
        <v>43746.638376226845</v>
      </c>
      <c r="L886" s="7">
        <v>43746.638379629629</v>
      </c>
    </row>
    <row r="887" spans="1:12" x14ac:dyDescent="0.25">
      <c r="A887" t="e">
        <f>-LqeRtK-Swbf0ZvTunEH</f>
        <v>#NAME?</v>
      </c>
      <c r="B887">
        <v>393.75</v>
      </c>
      <c r="C887">
        <v>20.584240000000001</v>
      </c>
      <c r="D887">
        <v>40</v>
      </c>
      <c r="E887">
        <v>0</v>
      </c>
      <c r="F887">
        <v>0</v>
      </c>
      <c r="G887">
        <v>0</v>
      </c>
      <c r="H887">
        <v>1570522762917</v>
      </c>
      <c r="I887">
        <v>526.6875</v>
      </c>
      <c r="J887" s="5">
        <f t="shared" si="13"/>
        <v>43746.638459687492</v>
      </c>
      <c r="K887" s="6">
        <v>43746.638459687492</v>
      </c>
      <c r="L887" s="7">
        <v>43746.638460648152</v>
      </c>
    </row>
    <row r="888" spans="1:12" x14ac:dyDescent="0.25">
      <c r="A888" t="e">
        <f>-LqeRv0Kc9j8BlUSCgfV</f>
        <v>#NAME?</v>
      </c>
      <c r="B888">
        <v>393.75</v>
      </c>
      <c r="C888">
        <v>20.584240000000001</v>
      </c>
      <c r="D888">
        <v>40</v>
      </c>
      <c r="E888">
        <v>0</v>
      </c>
      <c r="F888">
        <v>0</v>
      </c>
      <c r="G888">
        <v>2</v>
      </c>
      <c r="H888">
        <v>1570522770127</v>
      </c>
      <c r="I888">
        <v>526.5</v>
      </c>
      <c r="J888" s="4">
        <f t="shared" si="13"/>
        <v>43746.638543136571</v>
      </c>
      <c r="K888" s="6">
        <v>43746.638543136571</v>
      </c>
      <c r="L888" s="7">
        <v>43746.638541666667</v>
      </c>
    </row>
    <row r="889" spans="1:12" x14ac:dyDescent="0.25">
      <c r="A889" t="s">
        <v>1924</v>
      </c>
      <c r="B889">
        <v>393.75</v>
      </c>
      <c r="C889">
        <v>20.584240000000001</v>
      </c>
      <c r="D889">
        <v>40</v>
      </c>
      <c r="E889">
        <v>0</v>
      </c>
      <c r="F889">
        <v>0</v>
      </c>
      <c r="G889">
        <v>0</v>
      </c>
      <c r="H889">
        <v>1570522777356</v>
      </c>
      <c r="I889">
        <v>526.6875</v>
      </c>
      <c r="J889" s="5">
        <f t="shared" si="13"/>
        <v>43746.638626805558</v>
      </c>
      <c r="K889" s="6">
        <v>43746.638626805558</v>
      </c>
      <c r="L889" s="7">
        <v>43746.638622685183</v>
      </c>
    </row>
    <row r="890" spans="1:12" x14ac:dyDescent="0.25">
      <c r="A890" t="e">
        <f>-LqeRyVow2brbeMIo3Uh</f>
        <v>#NAME?</v>
      </c>
      <c r="B890">
        <v>393.75</v>
      </c>
      <c r="C890">
        <v>20.584240000000001</v>
      </c>
      <c r="D890">
        <v>40</v>
      </c>
      <c r="E890">
        <v>0</v>
      </c>
      <c r="F890">
        <v>0</v>
      </c>
      <c r="G890">
        <v>0</v>
      </c>
      <c r="H890">
        <v>1570522784557</v>
      </c>
      <c r="I890">
        <v>526.6875</v>
      </c>
      <c r="J890" s="4">
        <f t="shared" si="13"/>
        <v>43746.638710150459</v>
      </c>
      <c r="K890" s="6">
        <v>43746.638710150459</v>
      </c>
      <c r="L890" s="7">
        <v>43746.638715277775</v>
      </c>
    </row>
    <row r="891" spans="1:12" x14ac:dyDescent="0.25">
      <c r="A891" t="e">
        <f>-LqeS-EUcGbJieKTRuWb</f>
        <v>#NAME?</v>
      </c>
      <c r="B891">
        <v>393.75</v>
      </c>
      <c r="C891">
        <v>20.584240000000001</v>
      </c>
      <c r="D891">
        <v>41</v>
      </c>
      <c r="E891">
        <v>0</v>
      </c>
      <c r="F891">
        <v>0</v>
      </c>
      <c r="G891">
        <v>1</v>
      </c>
      <c r="H891">
        <v>1570522791746</v>
      </c>
      <c r="I891">
        <v>526.5</v>
      </c>
      <c r="J891" s="5">
        <f t="shared" si="13"/>
        <v>43746.638793356477</v>
      </c>
      <c r="K891" s="6">
        <v>43746.638793356477</v>
      </c>
      <c r="L891" s="7">
        <v>43746.638796296298</v>
      </c>
    </row>
    <row r="892" spans="1:12" x14ac:dyDescent="0.25">
      <c r="A892" t="e">
        <f>-LqeS1IKZXQCrXMf0bwz</f>
        <v>#NAME?</v>
      </c>
      <c r="B892">
        <v>412.5</v>
      </c>
      <c r="C892">
        <v>20.584240000000001</v>
      </c>
      <c r="D892">
        <v>43</v>
      </c>
      <c r="E892">
        <v>0</v>
      </c>
      <c r="F892">
        <v>0</v>
      </c>
      <c r="G892">
        <v>11</v>
      </c>
      <c r="H892">
        <v>1570522799897</v>
      </c>
      <c r="I892">
        <v>532.3125</v>
      </c>
      <c r="J892" s="4">
        <f t="shared" si="13"/>
        <v>43746.638887696761</v>
      </c>
      <c r="K892" s="6">
        <v>43746.638887696761</v>
      </c>
      <c r="L892" s="7">
        <v>43746.638888888891</v>
      </c>
    </row>
    <row r="893" spans="1:12" x14ac:dyDescent="0.25">
      <c r="A893" t="e">
        <f>-LqeS3P5KpqNHHCYtNXN</f>
        <v>#NAME?</v>
      </c>
      <c r="B893">
        <v>393.75</v>
      </c>
      <c r="C893">
        <v>20.531590000000001</v>
      </c>
      <c r="D893">
        <v>41</v>
      </c>
      <c r="E893">
        <v>0</v>
      </c>
      <c r="F893">
        <v>0</v>
      </c>
      <c r="G893">
        <v>0</v>
      </c>
      <c r="H893">
        <v>1570522807226</v>
      </c>
      <c r="I893">
        <v>526.6875</v>
      </c>
      <c r="J893" s="5">
        <f t="shared" si="13"/>
        <v>43746.638972523149</v>
      </c>
      <c r="K893" s="6">
        <v>43746.638972523149</v>
      </c>
      <c r="L893" s="7">
        <v>43746.638969907406</v>
      </c>
    </row>
    <row r="894" spans="1:12" x14ac:dyDescent="0.25">
      <c r="A894" t="e">
        <f>-LqeS55y0S6oUB-ed0y0</f>
        <v>#NAME?</v>
      </c>
      <c r="B894">
        <v>393.75</v>
      </c>
      <c r="C894">
        <v>20.531590000000001</v>
      </c>
      <c r="D894">
        <v>41</v>
      </c>
      <c r="E894">
        <v>0</v>
      </c>
      <c r="F894">
        <v>0</v>
      </c>
      <c r="G894">
        <v>0</v>
      </c>
      <c r="H894">
        <v>1570522815431</v>
      </c>
      <c r="I894">
        <v>526.6875</v>
      </c>
      <c r="J894" s="4">
        <f t="shared" si="13"/>
        <v>43746.639067488424</v>
      </c>
      <c r="K894" s="6">
        <v>43746.639067488424</v>
      </c>
      <c r="L894" s="7">
        <v>43746.639062499999</v>
      </c>
    </row>
    <row r="895" spans="1:12" x14ac:dyDescent="0.25">
      <c r="A895" t="e">
        <f>-LqeS6p14yQCttDbaJNG</f>
        <v>#NAME?</v>
      </c>
      <c r="B895">
        <v>393.75</v>
      </c>
      <c r="C895">
        <v>20.584240000000001</v>
      </c>
      <c r="D895">
        <v>41</v>
      </c>
      <c r="E895">
        <v>0</v>
      </c>
      <c r="F895">
        <v>0</v>
      </c>
      <c r="G895">
        <v>1</v>
      </c>
      <c r="H895">
        <v>1570522822680</v>
      </c>
      <c r="I895">
        <v>526.6875</v>
      </c>
      <c r="J895" s="5">
        <f t="shared" si="13"/>
        <v>43746.639151388888</v>
      </c>
      <c r="K895" s="6">
        <v>43746.639151388888</v>
      </c>
      <c r="L895" s="7">
        <v>43746.639155092591</v>
      </c>
    </row>
    <row r="896" spans="1:12" x14ac:dyDescent="0.25">
      <c r="A896" t="e">
        <f>-LqeS8WabTEQLGQfYSCP</f>
        <v>#NAME?</v>
      </c>
      <c r="B896">
        <v>393.75</v>
      </c>
      <c r="C896">
        <v>20.584240000000001</v>
      </c>
      <c r="D896">
        <v>41</v>
      </c>
      <c r="E896">
        <v>0</v>
      </c>
      <c r="F896">
        <v>0</v>
      </c>
      <c r="G896">
        <v>3</v>
      </c>
      <c r="H896">
        <v>1570522829890</v>
      </c>
      <c r="I896">
        <v>526.6875</v>
      </c>
      <c r="J896" s="4">
        <f t="shared" si="13"/>
        <v>43746.63923483796</v>
      </c>
      <c r="K896" s="6">
        <v>43746.63923483796</v>
      </c>
      <c r="L896" s="7">
        <v>43746.639236111114</v>
      </c>
    </row>
    <row r="897" spans="1:12" x14ac:dyDescent="0.25">
      <c r="A897" t="e">
        <f>-LqeSA52qegJ-niO1J4m</f>
        <v>#NAME?</v>
      </c>
      <c r="B897">
        <v>393.75</v>
      </c>
      <c r="C897">
        <v>20.584240000000001</v>
      </c>
      <c r="D897">
        <v>41</v>
      </c>
      <c r="E897">
        <v>0</v>
      </c>
      <c r="F897">
        <v>0</v>
      </c>
      <c r="G897">
        <v>9</v>
      </c>
      <c r="H897">
        <v>1570522836090</v>
      </c>
      <c r="I897">
        <v>526.6875</v>
      </c>
      <c r="J897" s="5">
        <f t="shared" si="13"/>
        <v>43746.639306597215</v>
      </c>
      <c r="K897" s="6">
        <v>43746.639306597215</v>
      </c>
      <c r="L897" s="7">
        <v>43746.639305555553</v>
      </c>
    </row>
    <row r="898" spans="1:12" x14ac:dyDescent="0.25">
      <c r="A898" t="e">
        <f>-LqeSBnj_35L0haOq2ua</f>
        <v>#NAME?</v>
      </c>
      <c r="B898">
        <v>393.75</v>
      </c>
      <c r="C898">
        <v>20.584240000000001</v>
      </c>
      <c r="D898">
        <v>41</v>
      </c>
      <c r="E898">
        <v>0</v>
      </c>
      <c r="F898">
        <v>0</v>
      </c>
      <c r="G898">
        <v>9</v>
      </c>
      <c r="H898">
        <v>1570522843262</v>
      </c>
      <c r="I898">
        <v>526.6875</v>
      </c>
      <c r="J898" s="4">
        <f t="shared" ref="J898:K961" si="14">(H898/86400000)+25569+(7/24)</f>
        <v>43746.639389606476</v>
      </c>
      <c r="K898" s="6">
        <v>43746.639389606476</v>
      </c>
      <c r="L898" s="7">
        <v>43746.639386574076</v>
      </c>
    </row>
    <row r="899" spans="1:12" x14ac:dyDescent="0.25">
      <c r="A899" t="e">
        <f>-LqeSDNqNAlZMtb4Og4R</f>
        <v>#NAME?</v>
      </c>
      <c r="B899">
        <v>393.75</v>
      </c>
      <c r="C899">
        <v>20.531590000000001</v>
      </c>
      <c r="D899">
        <v>41</v>
      </c>
      <c r="E899">
        <v>0</v>
      </c>
      <c r="F899">
        <v>0</v>
      </c>
      <c r="G899">
        <v>11</v>
      </c>
      <c r="H899">
        <v>1570522849463</v>
      </c>
      <c r="I899">
        <v>526.5</v>
      </c>
      <c r="J899" s="5">
        <f t="shared" si="14"/>
        <v>43746.639461377308</v>
      </c>
      <c r="K899" s="6">
        <v>43746.639461377308</v>
      </c>
      <c r="L899" s="7">
        <v>43746.639456018522</v>
      </c>
    </row>
    <row r="900" spans="1:12" x14ac:dyDescent="0.25">
      <c r="A900" t="e">
        <f>-LqeSF60L_C-uibt59GB</f>
        <v>#NAME?</v>
      </c>
      <c r="B900">
        <v>393.75</v>
      </c>
      <c r="C900">
        <v>20.584240000000001</v>
      </c>
      <c r="D900">
        <v>41</v>
      </c>
      <c r="E900">
        <v>0</v>
      </c>
      <c r="F900">
        <v>0</v>
      </c>
      <c r="G900">
        <v>8</v>
      </c>
      <c r="H900">
        <v>1570522856680</v>
      </c>
      <c r="I900">
        <v>526.6875</v>
      </c>
      <c r="J900" s="4">
        <f t="shared" si="14"/>
        <v>43746.639544907404</v>
      </c>
      <c r="K900" s="6">
        <v>43746.639544907404</v>
      </c>
      <c r="L900" s="7">
        <v>43746.639548611114</v>
      </c>
    </row>
    <row r="901" spans="1:12" x14ac:dyDescent="0.25">
      <c r="A901" t="e">
        <f>-LqeSGshKLGc_0oBLtDX</f>
        <v>#NAME?</v>
      </c>
      <c r="B901">
        <v>421.875</v>
      </c>
      <c r="C901">
        <v>20.584240000000001</v>
      </c>
      <c r="D901">
        <v>40</v>
      </c>
      <c r="E901">
        <v>0</v>
      </c>
      <c r="F901">
        <v>0</v>
      </c>
      <c r="G901">
        <v>5</v>
      </c>
      <c r="H901">
        <v>1570522863892</v>
      </c>
      <c r="I901">
        <v>535.125</v>
      </c>
      <c r="J901" s="5">
        <f t="shared" si="14"/>
        <v>43746.639628379628</v>
      </c>
      <c r="K901" s="6">
        <v>43746.639628379628</v>
      </c>
      <c r="L901" s="7">
        <v>43746.63962962963</v>
      </c>
    </row>
    <row r="902" spans="1:12" x14ac:dyDescent="0.25">
      <c r="A902" t="e">
        <f>-LqeSIajqUaiuqRbGIe2</f>
        <v>#NAME?</v>
      </c>
      <c r="B902">
        <v>393.75</v>
      </c>
      <c r="C902">
        <v>20.584240000000001</v>
      </c>
      <c r="D902">
        <v>40</v>
      </c>
      <c r="E902">
        <v>0</v>
      </c>
      <c r="F902">
        <v>0</v>
      </c>
      <c r="G902">
        <v>1</v>
      </c>
      <c r="H902">
        <v>1570522871101</v>
      </c>
      <c r="I902">
        <v>526.5</v>
      </c>
      <c r="J902" s="4">
        <f t="shared" si="14"/>
        <v>43746.639711817123</v>
      </c>
      <c r="K902" s="6">
        <v>43746.639711817123</v>
      </c>
      <c r="L902" s="7">
        <v>43746.639710648145</v>
      </c>
    </row>
    <row r="903" spans="1:12" x14ac:dyDescent="0.25">
      <c r="A903" t="e">
        <f>-LqeSKAr6JAyTa3I40cw</f>
        <v>#NAME?</v>
      </c>
      <c r="B903">
        <v>393.75</v>
      </c>
      <c r="C903">
        <v>20.584240000000001</v>
      </c>
      <c r="D903">
        <v>39</v>
      </c>
      <c r="E903">
        <v>0</v>
      </c>
      <c r="F903">
        <v>0</v>
      </c>
      <c r="G903">
        <v>6</v>
      </c>
      <c r="H903">
        <v>1570522877290</v>
      </c>
      <c r="I903">
        <v>526.6875</v>
      </c>
      <c r="J903" s="5">
        <f t="shared" si="14"/>
        <v>43746.639783449071</v>
      </c>
      <c r="K903" s="6">
        <v>43746.639783449071</v>
      </c>
      <c r="L903" s="7">
        <v>43746.639780092592</v>
      </c>
    </row>
    <row r="904" spans="1:12" x14ac:dyDescent="0.25">
      <c r="A904" t="e">
        <f>-LqeSLtqnVGkPBxyp-62</f>
        <v>#NAME?</v>
      </c>
      <c r="B904">
        <v>393.75</v>
      </c>
      <c r="C904">
        <v>20.531590000000001</v>
      </c>
      <c r="D904">
        <v>40</v>
      </c>
      <c r="E904">
        <v>0</v>
      </c>
      <c r="F904">
        <v>0</v>
      </c>
      <c r="G904">
        <v>0</v>
      </c>
      <c r="H904">
        <v>1570522884500</v>
      </c>
      <c r="I904">
        <v>526.6875</v>
      </c>
      <c r="J904" s="4">
        <f t="shared" si="14"/>
        <v>43746.639866898149</v>
      </c>
      <c r="K904" s="6">
        <v>43746.639866898149</v>
      </c>
      <c r="L904" s="7">
        <v>43746.639861111114</v>
      </c>
    </row>
    <row r="905" spans="1:12" x14ac:dyDescent="0.25">
      <c r="A905" t="e">
        <f>-LqeSNfuqy2d4RfnZXTM</f>
        <v>#NAME?</v>
      </c>
      <c r="B905">
        <v>393.75</v>
      </c>
      <c r="C905">
        <v>20.531590000000001</v>
      </c>
      <c r="D905">
        <v>39</v>
      </c>
      <c r="E905">
        <v>0</v>
      </c>
      <c r="F905">
        <v>0</v>
      </c>
      <c r="G905">
        <v>16</v>
      </c>
      <c r="H905">
        <v>1570522891713</v>
      </c>
      <c r="I905">
        <v>526.6875</v>
      </c>
      <c r="J905" s="5">
        <f t="shared" si="14"/>
        <v>43746.639950381941</v>
      </c>
      <c r="K905" s="6">
        <v>43746.639950381941</v>
      </c>
      <c r="L905" s="7">
        <v>43746.639953703707</v>
      </c>
    </row>
    <row r="906" spans="1:12" x14ac:dyDescent="0.25">
      <c r="A906" t="e">
        <f>-LqeSPQ-NQSWeR0zXT0E</f>
        <v>#NAME?</v>
      </c>
      <c r="B906">
        <v>418.75</v>
      </c>
      <c r="C906">
        <v>20.584240000000001</v>
      </c>
      <c r="D906">
        <v>39</v>
      </c>
      <c r="E906">
        <v>0</v>
      </c>
      <c r="F906">
        <v>0</v>
      </c>
      <c r="G906">
        <v>12</v>
      </c>
      <c r="H906">
        <v>1570522898921</v>
      </c>
      <c r="I906">
        <v>534.5625</v>
      </c>
      <c r="J906" s="4">
        <f t="shared" si="14"/>
        <v>43746.640033807867</v>
      </c>
      <c r="K906" s="6">
        <v>43746.640033807867</v>
      </c>
      <c r="L906" s="7">
        <v>43746.640034722222</v>
      </c>
    </row>
    <row r="907" spans="1:12" x14ac:dyDescent="0.25">
      <c r="A907" t="e">
        <f>-LqeSRBl3HcN--dYdJTg</f>
        <v>#NAME?</v>
      </c>
      <c r="B907">
        <v>393.75</v>
      </c>
      <c r="C907">
        <v>20.531590000000001</v>
      </c>
      <c r="D907">
        <v>39</v>
      </c>
      <c r="E907">
        <v>0</v>
      </c>
      <c r="F907">
        <v>0</v>
      </c>
      <c r="G907">
        <v>10</v>
      </c>
      <c r="H907">
        <v>1570522906141</v>
      </c>
      <c r="I907">
        <v>526.6875</v>
      </c>
      <c r="J907" s="5">
        <f t="shared" si="14"/>
        <v>43746.640117372684</v>
      </c>
      <c r="K907" s="6">
        <v>43746.640117372684</v>
      </c>
      <c r="L907" s="7">
        <v>43746.640115740738</v>
      </c>
    </row>
    <row r="908" spans="1:12" x14ac:dyDescent="0.25">
      <c r="A908" t="e">
        <f>-LqeSSwd8fWUPYnFSJKQ</f>
        <v>#NAME?</v>
      </c>
      <c r="B908">
        <v>393.75</v>
      </c>
      <c r="C908">
        <v>20.584240000000001</v>
      </c>
      <c r="D908">
        <v>39</v>
      </c>
      <c r="E908">
        <v>0</v>
      </c>
      <c r="F908">
        <v>0</v>
      </c>
      <c r="G908">
        <v>17</v>
      </c>
      <c r="H908">
        <v>1570522913351</v>
      </c>
      <c r="I908">
        <v>526.6875</v>
      </c>
      <c r="J908" s="4">
        <f t="shared" si="14"/>
        <v>43746.640200821756</v>
      </c>
      <c r="K908" s="6">
        <v>43746.640200821756</v>
      </c>
      <c r="L908" s="7">
        <v>43746.640196759261</v>
      </c>
    </row>
    <row r="909" spans="1:12" x14ac:dyDescent="0.25">
      <c r="A909" t="e">
        <f>-LqeSUj3M4dEfEMIwGfQ</f>
        <v>#NAME?</v>
      </c>
      <c r="B909">
        <v>393.75</v>
      </c>
      <c r="C909">
        <v>20.584240000000001</v>
      </c>
      <c r="D909">
        <v>39</v>
      </c>
      <c r="E909">
        <v>0</v>
      </c>
      <c r="F909">
        <v>0</v>
      </c>
      <c r="G909">
        <v>8</v>
      </c>
      <c r="H909">
        <v>1570522920561</v>
      </c>
      <c r="I909">
        <v>526.6875</v>
      </c>
      <c r="J909" s="5">
        <f t="shared" si="14"/>
        <v>43746.640284270827</v>
      </c>
      <c r="K909" s="6">
        <v>43746.640284270827</v>
      </c>
      <c r="L909" s="7">
        <v>43746.640289351853</v>
      </c>
    </row>
    <row r="910" spans="1:12" x14ac:dyDescent="0.25">
      <c r="A910" t="e">
        <f>-LqeSWS0hYLDQpHzYsJF</f>
        <v>#NAME?</v>
      </c>
      <c r="B910">
        <v>393.75</v>
      </c>
      <c r="C910">
        <v>20.584240000000001</v>
      </c>
      <c r="D910">
        <v>38</v>
      </c>
      <c r="E910">
        <v>0</v>
      </c>
      <c r="F910">
        <v>0</v>
      </c>
      <c r="G910">
        <v>7</v>
      </c>
      <c r="H910">
        <v>1570522927752</v>
      </c>
      <c r="I910">
        <v>526.6875</v>
      </c>
      <c r="J910" s="4">
        <f t="shared" si="14"/>
        <v>43746.640367499997</v>
      </c>
      <c r="K910" s="6">
        <v>43746.640367499997</v>
      </c>
      <c r="L910" s="7">
        <v>43746.640370370369</v>
      </c>
    </row>
    <row r="911" spans="1:12" x14ac:dyDescent="0.25">
      <c r="A911" t="e">
        <f>-LqeSY-qdf7XLu1_Y24h</f>
        <v>#NAME?</v>
      </c>
      <c r="B911">
        <v>393.75</v>
      </c>
      <c r="C911">
        <v>20.584240000000001</v>
      </c>
      <c r="D911">
        <v>38</v>
      </c>
      <c r="E911">
        <v>0</v>
      </c>
      <c r="F911">
        <v>0</v>
      </c>
      <c r="G911">
        <v>8</v>
      </c>
      <c r="H911">
        <v>1570522933940</v>
      </c>
      <c r="I911">
        <v>526.6875</v>
      </c>
      <c r="J911" s="5">
        <f t="shared" si="14"/>
        <v>43746.640439120369</v>
      </c>
      <c r="K911" s="6">
        <v>43746.640439120369</v>
      </c>
      <c r="L911" s="7">
        <v>43746.640439814815</v>
      </c>
    </row>
    <row r="912" spans="1:12" x14ac:dyDescent="0.25">
      <c r="A912" t="e">
        <f>-LqeSZj8F9vM5_nNxDSP</f>
        <v>#NAME?</v>
      </c>
      <c r="B912">
        <v>393.75</v>
      </c>
      <c r="C912">
        <v>20.584240000000001</v>
      </c>
      <c r="D912">
        <v>40</v>
      </c>
      <c r="E912">
        <v>0</v>
      </c>
      <c r="F912">
        <v>0</v>
      </c>
      <c r="G912">
        <v>12</v>
      </c>
      <c r="H912">
        <v>1570522941190</v>
      </c>
      <c r="I912">
        <v>526.6875</v>
      </c>
      <c r="J912" s="4">
        <f t="shared" si="14"/>
        <v>43746.640523032409</v>
      </c>
      <c r="K912" s="6">
        <v>43746.640523032409</v>
      </c>
      <c r="L912" s="7">
        <v>43746.640520833331</v>
      </c>
    </row>
    <row r="913" spans="1:12" x14ac:dyDescent="0.25">
      <c r="A913" t="e">
        <f>-LqeSal7POLYnswMvhUh</f>
        <v>#NAME?</v>
      </c>
      <c r="B913">
        <v>393.75</v>
      </c>
      <c r="C913">
        <v>20.584240000000001</v>
      </c>
      <c r="D913">
        <v>44</v>
      </c>
      <c r="E913">
        <v>0</v>
      </c>
      <c r="F913">
        <v>0</v>
      </c>
      <c r="G913">
        <v>4</v>
      </c>
      <c r="H913">
        <v>1570522948412</v>
      </c>
      <c r="I913">
        <v>526.6875</v>
      </c>
      <c r="J913" s="5">
        <f t="shared" si="14"/>
        <v>43746.640606620371</v>
      </c>
      <c r="K913" s="6">
        <v>43746.640606620371</v>
      </c>
      <c r="L913" s="7">
        <v>43746.640601851854</v>
      </c>
    </row>
    <row r="914" spans="1:12" x14ac:dyDescent="0.25">
      <c r="A914" t="e">
        <f>-LqeScSsX9diO7u-WQkn</f>
        <v>#NAME?</v>
      </c>
      <c r="B914">
        <v>393.75</v>
      </c>
      <c r="C914">
        <v>20.584240000000001</v>
      </c>
      <c r="D914">
        <v>44</v>
      </c>
      <c r="E914">
        <v>0</v>
      </c>
      <c r="F914">
        <v>0</v>
      </c>
      <c r="G914">
        <v>10</v>
      </c>
      <c r="H914">
        <v>1570522956621</v>
      </c>
      <c r="I914">
        <v>526.5</v>
      </c>
      <c r="J914" s="4">
        <f t="shared" si="14"/>
        <v>43746.640701631943</v>
      </c>
      <c r="K914" s="6">
        <v>43746.640701631943</v>
      </c>
      <c r="L914" s="7">
        <v>43746.640706018516</v>
      </c>
    </row>
    <row r="915" spans="1:12" x14ac:dyDescent="0.25">
      <c r="A915" t="e">
        <f>-LqeSe1z6PPlsyMOcDOc</f>
        <v>#NAME?</v>
      </c>
      <c r="B915">
        <v>393.75</v>
      </c>
      <c r="C915">
        <v>20.584240000000001</v>
      </c>
      <c r="D915">
        <v>44</v>
      </c>
      <c r="E915">
        <v>0</v>
      </c>
      <c r="F915">
        <v>0</v>
      </c>
      <c r="G915">
        <v>10</v>
      </c>
      <c r="H915">
        <v>1570522962800</v>
      </c>
      <c r="I915">
        <v>526.6875</v>
      </c>
      <c r="J915" s="5">
        <f t="shared" si="14"/>
        <v>43746.640773148145</v>
      </c>
      <c r="K915" s="6">
        <v>43746.640773148145</v>
      </c>
      <c r="L915" s="7">
        <v>43746.640775462962</v>
      </c>
    </row>
    <row r="916" spans="1:12" x14ac:dyDescent="0.25">
      <c r="A916" t="e">
        <f>-LqeSfXKOr8Rx1bBNPKi</f>
        <v>#NAME?</v>
      </c>
      <c r="B916">
        <v>393.75</v>
      </c>
      <c r="C916">
        <v>20.584240000000001</v>
      </c>
      <c r="D916">
        <v>44</v>
      </c>
      <c r="E916">
        <v>0</v>
      </c>
      <c r="F916">
        <v>0</v>
      </c>
      <c r="G916">
        <v>9</v>
      </c>
      <c r="H916">
        <v>1570522968992</v>
      </c>
      <c r="I916">
        <v>526.6875</v>
      </c>
      <c r="J916" s="4">
        <f t="shared" si="14"/>
        <v>43746.640844814814</v>
      </c>
      <c r="K916" s="6">
        <v>43746.640844814814</v>
      </c>
      <c r="L916" s="7">
        <v>43746.640844907408</v>
      </c>
    </row>
    <row r="917" spans="1:12" x14ac:dyDescent="0.25">
      <c r="A917" t="e">
        <f>-LqeShItjemIf_v631hQ</f>
        <v>#NAME?</v>
      </c>
      <c r="B917">
        <v>393.75</v>
      </c>
      <c r="C917">
        <v>20.584240000000001</v>
      </c>
      <c r="D917">
        <v>44</v>
      </c>
      <c r="E917">
        <v>0</v>
      </c>
      <c r="F917">
        <v>0</v>
      </c>
      <c r="G917">
        <v>17</v>
      </c>
      <c r="H917">
        <v>1570522976199</v>
      </c>
      <c r="I917">
        <v>526.6875</v>
      </c>
      <c r="J917" s="5">
        <f t="shared" si="14"/>
        <v>43746.640928229164</v>
      </c>
      <c r="K917" s="6">
        <v>43746.640928229164</v>
      </c>
      <c r="L917" s="7">
        <v>43746.640925925924</v>
      </c>
    </row>
    <row r="918" spans="1:12" x14ac:dyDescent="0.25">
      <c r="A918" t="e">
        <f>-LqeSjAl4UgvtNdbx42Q</f>
        <v>#NAME?</v>
      </c>
      <c r="B918">
        <v>393.75</v>
      </c>
      <c r="C918">
        <v>20.584240000000001</v>
      </c>
      <c r="D918">
        <v>42</v>
      </c>
      <c r="E918">
        <v>0</v>
      </c>
      <c r="F918">
        <v>0</v>
      </c>
      <c r="G918">
        <v>13</v>
      </c>
      <c r="H918">
        <v>1570522984041</v>
      </c>
      <c r="I918">
        <v>526.6875</v>
      </c>
      <c r="J918" s="4">
        <f t="shared" si="14"/>
        <v>43746.641018993054</v>
      </c>
      <c r="K918" s="6">
        <v>43746.641018993054</v>
      </c>
      <c r="L918" s="7">
        <v>43746.641018518516</v>
      </c>
    </row>
    <row r="919" spans="1:12" x14ac:dyDescent="0.25">
      <c r="A919" t="e">
        <f>-LqeSkq-xCoaJJW1KsNr</f>
        <v>#NAME?</v>
      </c>
      <c r="B919">
        <v>393.75</v>
      </c>
      <c r="C919">
        <v>20.584240000000001</v>
      </c>
      <c r="D919">
        <v>42</v>
      </c>
      <c r="E919">
        <v>0</v>
      </c>
      <c r="F919">
        <v>0</v>
      </c>
      <c r="G919">
        <v>7</v>
      </c>
      <c r="H919">
        <v>1570522990630</v>
      </c>
      <c r="I919">
        <v>526.5</v>
      </c>
      <c r="J919" s="5">
        <f t="shared" si="14"/>
        <v>43746.641095254628</v>
      </c>
      <c r="K919" s="6">
        <v>43746.641095254628</v>
      </c>
      <c r="L919" s="7">
        <v>43746.641099537039</v>
      </c>
    </row>
    <row r="920" spans="1:12" x14ac:dyDescent="0.25">
      <c r="A920" t="e">
        <f>-LqeSmmnUtmbQe4-P91B</f>
        <v>#NAME?</v>
      </c>
      <c r="B920">
        <v>393.75</v>
      </c>
      <c r="C920">
        <v>20.584240000000001</v>
      </c>
      <c r="D920">
        <v>43</v>
      </c>
      <c r="E920">
        <v>0</v>
      </c>
      <c r="F920">
        <v>0</v>
      </c>
      <c r="G920">
        <v>13</v>
      </c>
      <c r="H920">
        <v>1570522997820</v>
      </c>
      <c r="I920">
        <v>526.6875</v>
      </c>
      <c r="J920" s="4">
        <f t="shared" si="14"/>
        <v>43746.641178472222</v>
      </c>
      <c r="K920" s="6">
        <v>43746.641178472222</v>
      </c>
      <c r="L920" s="7">
        <v>43746.641180555554</v>
      </c>
    </row>
    <row r="921" spans="1:12" x14ac:dyDescent="0.25">
      <c r="A921" t="e">
        <f>-LqeSoM-ABcOTfct6UUY</f>
        <v>#NAME?</v>
      </c>
      <c r="B921">
        <v>393.75</v>
      </c>
      <c r="C921">
        <v>20.584240000000001</v>
      </c>
      <c r="D921">
        <v>43</v>
      </c>
      <c r="E921">
        <v>0</v>
      </c>
      <c r="F921">
        <v>0</v>
      </c>
      <c r="G921">
        <v>0</v>
      </c>
      <c r="H921">
        <v>1570523005053</v>
      </c>
      <c r="I921">
        <v>526.6875</v>
      </c>
      <c r="J921" s="5">
        <f t="shared" si="14"/>
        <v>43746.641262187499</v>
      </c>
      <c r="K921" s="6">
        <v>43746.641262187499</v>
      </c>
      <c r="L921" s="7">
        <v>43746.641261574077</v>
      </c>
    </row>
    <row r="922" spans="1:12" x14ac:dyDescent="0.25">
      <c r="A922" t="e">
        <f>-LqeSq40K79zsyU07BUI</f>
        <v>#NAME?</v>
      </c>
      <c r="B922">
        <v>393.75</v>
      </c>
      <c r="C922">
        <v>20.584240000000001</v>
      </c>
      <c r="D922">
        <v>44</v>
      </c>
      <c r="E922">
        <v>0</v>
      </c>
      <c r="F922">
        <v>0</v>
      </c>
      <c r="G922">
        <v>11</v>
      </c>
      <c r="H922">
        <v>1570523012232</v>
      </c>
      <c r="I922">
        <v>526.6875</v>
      </c>
      <c r="J922" s="4">
        <f t="shared" si="14"/>
        <v>43746.641345277771</v>
      </c>
      <c r="K922" s="6">
        <v>43746.641345277771</v>
      </c>
      <c r="L922" s="7">
        <v>43746.641342592593</v>
      </c>
    </row>
    <row r="923" spans="1:12" x14ac:dyDescent="0.25">
      <c r="A923" t="e">
        <f>-LqeSrryf7aJ3b4EC4st</f>
        <v>#NAME?</v>
      </c>
      <c r="B923">
        <v>393.75</v>
      </c>
      <c r="C923">
        <v>20.584240000000001</v>
      </c>
      <c r="D923">
        <v>43</v>
      </c>
      <c r="E923">
        <v>0</v>
      </c>
      <c r="F923">
        <v>0</v>
      </c>
      <c r="G923">
        <v>19</v>
      </c>
      <c r="H923">
        <v>1570523019486</v>
      </c>
      <c r="I923">
        <v>526.6875</v>
      </c>
      <c r="J923" s="5">
        <f t="shared" si="14"/>
        <v>43746.641429236108</v>
      </c>
      <c r="K923" s="6">
        <v>43746.641429236108</v>
      </c>
      <c r="L923" s="7">
        <v>43746.641423611109</v>
      </c>
    </row>
    <row r="924" spans="1:12" x14ac:dyDescent="0.25">
      <c r="A924" t="s">
        <v>1959</v>
      </c>
      <c r="B924">
        <v>393.75</v>
      </c>
      <c r="C924">
        <v>20.584240000000001</v>
      </c>
      <c r="D924">
        <v>43</v>
      </c>
      <c r="E924">
        <v>0</v>
      </c>
      <c r="F924">
        <v>0</v>
      </c>
      <c r="G924">
        <v>21</v>
      </c>
      <c r="H924">
        <v>1570523026660</v>
      </c>
      <c r="I924">
        <v>526.6875</v>
      </c>
      <c r="J924" s="4">
        <f t="shared" si="14"/>
        <v>43746.641512268521</v>
      </c>
      <c r="K924" s="6">
        <v>43746.641512268521</v>
      </c>
      <c r="L924" s="7">
        <v>43746.641516203701</v>
      </c>
    </row>
    <row r="925" spans="1:12" x14ac:dyDescent="0.25">
      <c r="A925" t="e">
        <f>-LqeSv7lQJid_18JmYV6</f>
        <v>#NAME?</v>
      </c>
      <c r="B925">
        <v>393.75</v>
      </c>
      <c r="C925">
        <v>20.584240000000001</v>
      </c>
      <c r="D925">
        <v>43</v>
      </c>
      <c r="E925">
        <v>0</v>
      </c>
      <c r="F925">
        <v>0</v>
      </c>
      <c r="G925">
        <v>15</v>
      </c>
      <c r="H925">
        <v>1570523032871</v>
      </c>
      <c r="I925">
        <v>526.6875</v>
      </c>
      <c r="J925" s="5">
        <f t="shared" si="14"/>
        <v>43746.641584155092</v>
      </c>
      <c r="K925" s="6">
        <v>43746.641584155092</v>
      </c>
      <c r="L925" s="7">
        <v>43746.641585648147</v>
      </c>
    </row>
    <row r="926" spans="1:12" x14ac:dyDescent="0.25">
      <c r="A926" t="e">
        <f>-LqeSxBKNrVl8eJq7EqB</f>
        <v>#NAME?</v>
      </c>
      <c r="B926">
        <v>393.75</v>
      </c>
      <c r="C926">
        <v>20.584240000000001</v>
      </c>
      <c r="D926">
        <v>43</v>
      </c>
      <c r="E926">
        <v>0</v>
      </c>
      <c r="F926">
        <v>0</v>
      </c>
      <c r="G926">
        <v>5</v>
      </c>
      <c r="H926">
        <v>1570523040061</v>
      </c>
      <c r="I926">
        <v>526.6875</v>
      </c>
      <c r="J926" s="4">
        <f t="shared" si="14"/>
        <v>43746.641667372685</v>
      </c>
      <c r="K926" s="6">
        <v>43746.641667372685</v>
      </c>
      <c r="L926" s="7">
        <v>43746.64166666667</v>
      </c>
    </row>
    <row r="927" spans="1:12" x14ac:dyDescent="0.25">
      <c r="A927" t="e">
        <f>-LqeSysoV2sQB8xvkRIt</f>
        <v>#NAME?</v>
      </c>
      <c r="B927">
        <v>393.75</v>
      </c>
      <c r="C927">
        <v>20.584240000000001</v>
      </c>
      <c r="D927">
        <v>43</v>
      </c>
      <c r="E927">
        <v>0</v>
      </c>
      <c r="F927">
        <v>0</v>
      </c>
      <c r="G927">
        <v>8</v>
      </c>
      <c r="H927">
        <v>1570523048333</v>
      </c>
      <c r="I927">
        <v>526.6875</v>
      </c>
      <c r="J927" s="5">
        <f t="shared" si="14"/>
        <v>43746.641763113425</v>
      </c>
      <c r="K927" s="6">
        <v>43746.641763113425</v>
      </c>
      <c r="L927" s="7">
        <v>43746.641759259262</v>
      </c>
    </row>
    <row r="928" spans="1:12" x14ac:dyDescent="0.25">
      <c r="A928" t="e">
        <f>-LqeT-gtm6zx9TiZxBG9</f>
        <v>#NAME?</v>
      </c>
      <c r="B928">
        <v>393.75</v>
      </c>
      <c r="C928">
        <v>20.531590000000001</v>
      </c>
      <c r="D928">
        <v>43</v>
      </c>
      <c r="E928">
        <v>0</v>
      </c>
      <c r="F928">
        <v>0</v>
      </c>
      <c r="G928">
        <v>5</v>
      </c>
      <c r="H928">
        <v>1570523055543</v>
      </c>
      <c r="I928">
        <v>526.6875</v>
      </c>
      <c r="J928" s="4">
        <f t="shared" si="14"/>
        <v>43746.641846562496</v>
      </c>
      <c r="K928" s="6">
        <v>43746.641846562496</v>
      </c>
      <c r="L928" s="7">
        <v>43746.641851851855</v>
      </c>
    </row>
    <row r="929" spans="1:12" x14ac:dyDescent="0.25">
      <c r="A929" t="e">
        <f>-LqeT1Q1vPeqR_6Wieg6</f>
        <v>#NAME?</v>
      </c>
      <c r="B929">
        <v>393.75</v>
      </c>
      <c r="C929">
        <v>20.584240000000001</v>
      </c>
      <c r="D929">
        <v>43</v>
      </c>
      <c r="E929">
        <v>0</v>
      </c>
      <c r="F929">
        <v>0</v>
      </c>
      <c r="G929">
        <v>16</v>
      </c>
      <c r="H929">
        <v>1570523062755</v>
      </c>
      <c r="I929">
        <v>526.5</v>
      </c>
      <c r="J929" s="5">
        <f t="shared" si="14"/>
        <v>43746.641930034719</v>
      </c>
      <c r="K929" s="6">
        <v>43746.641930034719</v>
      </c>
      <c r="L929" s="7">
        <v>43746.641932870371</v>
      </c>
    </row>
    <row r="930" spans="1:12" x14ac:dyDescent="0.25">
      <c r="A930" t="e">
        <f>-LqeT3D1v-yuf4uToyyw</f>
        <v>#NAME?</v>
      </c>
      <c r="B930">
        <v>425</v>
      </c>
      <c r="C930">
        <v>20.584240000000001</v>
      </c>
      <c r="D930">
        <v>38</v>
      </c>
      <c r="E930">
        <v>0</v>
      </c>
      <c r="F930">
        <v>0</v>
      </c>
      <c r="G930">
        <v>9</v>
      </c>
      <c r="H930">
        <v>1570523069964</v>
      </c>
      <c r="I930">
        <v>536.0625</v>
      </c>
      <c r="J930" s="4">
        <f t="shared" si="14"/>
        <v>43746.642013472221</v>
      </c>
      <c r="K930" s="6">
        <v>43746.642013472221</v>
      </c>
      <c r="L930" s="7">
        <v>43746.642013888886</v>
      </c>
    </row>
    <row r="931" spans="1:12" x14ac:dyDescent="0.25">
      <c r="A931" t="e">
        <f>-LqeT4ulpqKv9cO8JJuJ</f>
        <v>#NAME?</v>
      </c>
      <c r="B931">
        <v>393.75</v>
      </c>
      <c r="C931">
        <v>20.584240000000001</v>
      </c>
      <c r="D931">
        <v>38</v>
      </c>
      <c r="E931">
        <v>0</v>
      </c>
      <c r="F931">
        <v>0</v>
      </c>
      <c r="G931">
        <v>16</v>
      </c>
      <c r="H931">
        <v>1570523077195</v>
      </c>
      <c r="I931">
        <v>526.6875</v>
      </c>
      <c r="J931" s="5">
        <f t="shared" si="14"/>
        <v>43746.642097164346</v>
      </c>
      <c r="K931" s="6">
        <v>43746.642097164346</v>
      </c>
      <c r="L931" s="7">
        <v>43746.642094907409</v>
      </c>
    </row>
    <row r="932" spans="1:12" x14ac:dyDescent="0.25">
      <c r="A932" t="e">
        <f>-LqeT6j1ZcD7-u95CaVe</f>
        <v>#NAME?</v>
      </c>
      <c r="B932">
        <v>393.75</v>
      </c>
      <c r="C932">
        <v>20.584240000000001</v>
      </c>
      <c r="D932">
        <v>39</v>
      </c>
      <c r="E932">
        <v>0</v>
      </c>
      <c r="F932">
        <v>0</v>
      </c>
      <c r="G932">
        <v>13</v>
      </c>
      <c r="H932">
        <v>1570523084394</v>
      </c>
      <c r="I932">
        <v>526.6875</v>
      </c>
      <c r="J932" s="4">
        <f t="shared" si="14"/>
        <v>43746.642180486109</v>
      </c>
      <c r="K932" s="6">
        <v>43746.642180486109</v>
      </c>
      <c r="L932" s="7">
        <v>43746.642175925925</v>
      </c>
    </row>
    <row r="933" spans="1:12" x14ac:dyDescent="0.25">
      <c r="A933" t="e">
        <f>-LqeT8QnnQjyJzVGXdhY</f>
        <v>#NAME?</v>
      </c>
      <c r="B933">
        <v>393.75</v>
      </c>
      <c r="C933">
        <v>20.584240000000001</v>
      </c>
      <c r="D933">
        <v>39</v>
      </c>
      <c r="E933">
        <v>0</v>
      </c>
      <c r="F933">
        <v>0</v>
      </c>
      <c r="G933">
        <v>15</v>
      </c>
      <c r="H933">
        <v>1570523091585</v>
      </c>
      <c r="I933">
        <v>526.6875</v>
      </c>
      <c r="J933" s="5">
        <f t="shared" si="14"/>
        <v>43746.642263715279</v>
      </c>
      <c r="K933" s="6">
        <v>43746.642263715279</v>
      </c>
      <c r="L933" s="7">
        <v>43746.642268518517</v>
      </c>
    </row>
    <row r="934" spans="1:12" x14ac:dyDescent="0.25">
      <c r="A934" t="e">
        <f>-LqeTADl7wta3dpQBYul</f>
        <v>#NAME?</v>
      </c>
      <c r="B934">
        <v>393.75</v>
      </c>
      <c r="C934">
        <v>20.531590000000001</v>
      </c>
      <c r="D934">
        <v>39</v>
      </c>
      <c r="E934">
        <v>0</v>
      </c>
      <c r="F934">
        <v>0</v>
      </c>
      <c r="G934">
        <v>16</v>
      </c>
      <c r="H934">
        <v>1570523098824</v>
      </c>
      <c r="I934">
        <v>526.6875</v>
      </c>
      <c r="J934" s="4">
        <f t="shared" si="14"/>
        <v>43746.642347499997</v>
      </c>
      <c r="K934" s="6">
        <v>43746.642347499997</v>
      </c>
      <c r="L934" s="7">
        <v>43746.64234953704</v>
      </c>
    </row>
    <row r="935" spans="1:12" x14ac:dyDescent="0.25">
      <c r="A935" t="e">
        <f>-LqeTBy0--itpiF9iRfE</f>
        <v>#NAME?</v>
      </c>
      <c r="B935">
        <v>393.75</v>
      </c>
      <c r="C935">
        <v>20.584240000000001</v>
      </c>
      <c r="D935">
        <v>39</v>
      </c>
      <c r="E935">
        <v>0</v>
      </c>
      <c r="F935">
        <v>0</v>
      </c>
      <c r="G935">
        <v>17</v>
      </c>
      <c r="H935">
        <v>1570523106013</v>
      </c>
      <c r="I935">
        <v>526.6875</v>
      </c>
      <c r="J935" s="5">
        <f t="shared" si="14"/>
        <v>43746.642430706015</v>
      </c>
      <c r="K935" s="6">
        <v>43746.642430706015</v>
      </c>
      <c r="L935" s="7">
        <v>43746.642430555556</v>
      </c>
    </row>
    <row r="936" spans="1:12" x14ac:dyDescent="0.25">
      <c r="A936" t="e">
        <f>-LqeTDX-stE-ad1hoZv_</f>
        <v>#NAME?</v>
      </c>
      <c r="B936">
        <v>393.75</v>
      </c>
      <c r="C936">
        <v>20.584240000000001</v>
      </c>
      <c r="D936">
        <v>38</v>
      </c>
      <c r="E936">
        <v>0</v>
      </c>
      <c r="F936">
        <v>0</v>
      </c>
      <c r="G936">
        <v>19</v>
      </c>
      <c r="H936">
        <v>1570523112214</v>
      </c>
      <c r="I936">
        <v>526.5</v>
      </c>
      <c r="J936" s="4">
        <f t="shared" si="14"/>
        <v>43746.642502476847</v>
      </c>
      <c r="K936" s="6">
        <v>43746.642502476847</v>
      </c>
      <c r="L936" s="7">
        <v>43746.642500000002</v>
      </c>
    </row>
    <row r="937" spans="1:12" x14ac:dyDescent="0.25">
      <c r="A937" t="e">
        <f>-LqeTFE4bWJv6sTUrdhY</f>
        <v>#NAME?</v>
      </c>
      <c r="B937">
        <v>393.75</v>
      </c>
      <c r="C937">
        <v>20.584240000000001</v>
      </c>
      <c r="D937">
        <v>38</v>
      </c>
      <c r="E937">
        <v>0</v>
      </c>
      <c r="F937">
        <v>0</v>
      </c>
      <c r="G937">
        <v>18</v>
      </c>
      <c r="H937">
        <v>1570523119424</v>
      </c>
      <c r="I937">
        <v>526.6875</v>
      </c>
      <c r="J937" s="5">
        <f t="shared" si="14"/>
        <v>43746.642585925925</v>
      </c>
      <c r="K937" s="6">
        <v>43746.642585925925</v>
      </c>
      <c r="L937" s="7">
        <v>43746.642581018517</v>
      </c>
    </row>
    <row r="938" spans="1:12" x14ac:dyDescent="0.25">
      <c r="A938" t="e">
        <f>-LqeTGoAExrPofyQ3X8R</f>
        <v>#NAME?</v>
      </c>
      <c r="B938">
        <v>393.75</v>
      </c>
      <c r="C938">
        <v>20.584240000000001</v>
      </c>
      <c r="D938">
        <v>37</v>
      </c>
      <c r="E938">
        <v>0</v>
      </c>
      <c r="F938">
        <v>0</v>
      </c>
      <c r="G938">
        <v>17</v>
      </c>
      <c r="H938">
        <v>1570523125615</v>
      </c>
      <c r="I938">
        <v>526.6875</v>
      </c>
      <c r="J938" s="4">
        <f t="shared" si="14"/>
        <v>43746.642657581011</v>
      </c>
      <c r="K938" s="6">
        <v>43746.642657581011</v>
      </c>
      <c r="L938" s="7">
        <v>43746.64266203704</v>
      </c>
    </row>
    <row r="939" spans="1:12" x14ac:dyDescent="0.25">
      <c r="A939" t="e">
        <f>-LqeTIVlgjEjx4Id_2d6</f>
        <v>#NAME?</v>
      </c>
      <c r="B939">
        <v>393.75</v>
      </c>
      <c r="C939">
        <v>20.531590000000001</v>
      </c>
      <c r="D939">
        <v>37</v>
      </c>
      <c r="E939">
        <v>0</v>
      </c>
      <c r="F939">
        <v>0</v>
      </c>
      <c r="G939">
        <v>13</v>
      </c>
      <c r="H939">
        <v>1570523132824</v>
      </c>
      <c r="I939">
        <v>526.6875</v>
      </c>
      <c r="J939" s="5">
        <f t="shared" si="14"/>
        <v>43746.642741018521</v>
      </c>
      <c r="K939" s="6">
        <v>43746.642741018521</v>
      </c>
      <c r="L939" s="7">
        <v>43746.642743055556</v>
      </c>
    </row>
    <row r="940" spans="1:12" x14ac:dyDescent="0.25">
      <c r="A940" t="e">
        <f>-LqeTKIeM5_Kg_eXNWjv</f>
        <v>#NAME?</v>
      </c>
      <c r="B940">
        <v>393.75</v>
      </c>
      <c r="C940">
        <v>20.584240000000001</v>
      </c>
      <c r="D940">
        <v>36</v>
      </c>
      <c r="E940">
        <v>0</v>
      </c>
      <c r="F940">
        <v>0</v>
      </c>
      <c r="G940">
        <v>14</v>
      </c>
      <c r="H940">
        <v>1570523140034</v>
      </c>
      <c r="I940">
        <v>526.6875</v>
      </c>
      <c r="J940" s="4">
        <f t="shared" si="14"/>
        <v>43746.642824467592</v>
      </c>
      <c r="K940" s="6">
        <v>43746.642824467592</v>
      </c>
      <c r="L940" s="7">
        <v>43746.642824074072</v>
      </c>
    </row>
    <row r="941" spans="1:12" x14ac:dyDescent="0.25">
      <c r="A941" t="e">
        <f>-LqeTM1s4vNfQ3CU0RjU</f>
        <v>#NAME?</v>
      </c>
      <c r="B941">
        <v>393.75</v>
      </c>
      <c r="C941">
        <v>20.584240000000001</v>
      </c>
      <c r="D941">
        <v>37</v>
      </c>
      <c r="E941">
        <v>0</v>
      </c>
      <c r="F941">
        <v>0</v>
      </c>
      <c r="G941">
        <v>22</v>
      </c>
      <c r="H941">
        <v>1570523147255</v>
      </c>
      <c r="I941">
        <v>526.6875</v>
      </c>
      <c r="J941" s="5">
        <f t="shared" si="14"/>
        <v>43746.642908043978</v>
      </c>
      <c r="K941" s="6">
        <v>43746.642908043978</v>
      </c>
      <c r="L941" s="7">
        <v>43746.642905092594</v>
      </c>
    </row>
    <row r="942" spans="1:12" x14ac:dyDescent="0.25">
      <c r="A942" t="e">
        <f>-LqeTNq-Jjger2V96BfT</f>
        <v>#NAME?</v>
      </c>
      <c r="B942">
        <v>393.75</v>
      </c>
      <c r="C942">
        <v>20.584240000000001</v>
      </c>
      <c r="D942">
        <v>36</v>
      </c>
      <c r="E942">
        <v>0</v>
      </c>
      <c r="F942">
        <v>0</v>
      </c>
      <c r="G942">
        <v>9</v>
      </c>
      <c r="H942">
        <v>1570523154463</v>
      </c>
      <c r="I942">
        <v>526.6875</v>
      </c>
      <c r="J942" s="4">
        <f t="shared" si="14"/>
        <v>43746.642991469904</v>
      </c>
      <c r="K942" s="6">
        <v>43746.642991469904</v>
      </c>
      <c r="L942" s="7">
        <v>43746.64298611111</v>
      </c>
    </row>
    <row r="943" spans="1:12" x14ac:dyDescent="0.25">
      <c r="A943" t="e">
        <f>-LqeTPZ1lmtRGq90s28Y</f>
        <v>#NAME?</v>
      </c>
      <c r="B943">
        <v>393.75</v>
      </c>
      <c r="C943">
        <v>20.584240000000001</v>
      </c>
      <c r="D943">
        <v>37</v>
      </c>
      <c r="E943">
        <v>0</v>
      </c>
      <c r="F943">
        <v>0</v>
      </c>
      <c r="G943">
        <v>17</v>
      </c>
      <c r="H943">
        <v>1570523161665</v>
      </c>
      <c r="I943">
        <v>526.6875</v>
      </c>
      <c r="J943" s="5">
        <f t="shared" si="14"/>
        <v>43746.643074826388</v>
      </c>
      <c r="K943" s="6">
        <v>43746.643074826388</v>
      </c>
      <c r="L943" s="7">
        <v>43746.643078703702</v>
      </c>
    </row>
    <row r="944" spans="1:12" x14ac:dyDescent="0.25">
      <c r="A944" t="e">
        <f>-LqeTRM0MA9IttCJ8yir</f>
        <v>#NAME?</v>
      </c>
      <c r="B944">
        <v>393.75</v>
      </c>
      <c r="C944">
        <v>20.584240000000001</v>
      </c>
      <c r="D944">
        <v>38</v>
      </c>
      <c r="E944">
        <v>0</v>
      </c>
      <c r="F944">
        <v>0</v>
      </c>
      <c r="G944">
        <v>19</v>
      </c>
      <c r="H944">
        <v>1570523168893</v>
      </c>
      <c r="I944">
        <v>526.6875</v>
      </c>
      <c r="J944" s="4">
        <f t="shared" si="14"/>
        <v>43746.643158483792</v>
      </c>
      <c r="K944" s="6">
        <v>43746.643158483792</v>
      </c>
      <c r="L944" s="7">
        <v>43746.643159722225</v>
      </c>
    </row>
    <row r="945" spans="1:12" x14ac:dyDescent="0.25">
      <c r="A945" t="e">
        <f>-LqeTTIsphLqCN1fisn5</f>
        <v>#NAME?</v>
      </c>
      <c r="B945">
        <v>393.75</v>
      </c>
      <c r="C945">
        <v>20.531590000000001</v>
      </c>
      <c r="D945">
        <v>38</v>
      </c>
      <c r="E945">
        <v>0</v>
      </c>
      <c r="F945">
        <v>0</v>
      </c>
      <c r="G945">
        <v>21</v>
      </c>
      <c r="H945">
        <v>1570523176073</v>
      </c>
      <c r="I945">
        <v>526.6875</v>
      </c>
      <c r="J945" s="5">
        <f t="shared" si="14"/>
        <v>43746.643241585647</v>
      </c>
      <c r="K945" s="6">
        <v>43746.643241585647</v>
      </c>
      <c r="L945" s="7">
        <v>43746.643240740741</v>
      </c>
    </row>
    <row r="946" spans="1:12" x14ac:dyDescent="0.25">
      <c r="A946" t="e">
        <f>-LqeTUqldqPp2G8xoWFV</f>
        <v>#NAME?</v>
      </c>
      <c r="B946">
        <v>393.75</v>
      </c>
      <c r="C946">
        <v>20.531590000000001</v>
      </c>
      <c r="D946">
        <v>39</v>
      </c>
      <c r="E946">
        <v>0</v>
      </c>
      <c r="F946">
        <v>0</v>
      </c>
      <c r="G946">
        <v>14</v>
      </c>
      <c r="H946">
        <v>1570523183314</v>
      </c>
      <c r="I946">
        <v>526.5</v>
      </c>
      <c r="J946" s="4">
        <f t="shared" si="14"/>
        <v>43746.643325393517</v>
      </c>
      <c r="K946" s="6">
        <v>43746.643325393517</v>
      </c>
      <c r="L946" s="7">
        <v>43746.643321759257</v>
      </c>
    </row>
    <row r="947" spans="1:12" x14ac:dyDescent="0.25">
      <c r="A947" t="e">
        <f>-LqeTWZwUGc1aBrWSU_0</f>
        <v>#NAME?</v>
      </c>
      <c r="B947">
        <v>428.125</v>
      </c>
      <c r="C947">
        <v>20.584240000000001</v>
      </c>
      <c r="D947">
        <v>37</v>
      </c>
      <c r="E947">
        <v>0</v>
      </c>
      <c r="F947">
        <v>0</v>
      </c>
      <c r="G947">
        <v>9</v>
      </c>
      <c r="H947">
        <v>1570523190503</v>
      </c>
      <c r="I947">
        <v>537</v>
      </c>
      <c r="J947" s="5">
        <f t="shared" si="14"/>
        <v>43746.643408599535</v>
      </c>
      <c r="K947" s="6">
        <v>43746.643408599535</v>
      </c>
      <c r="L947" s="7">
        <v>43746.643414351849</v>
      </c>
    </row>
    <row r="948" spans="1:12" x14ac:dyDescent="0.25">
      <c r="A948" t="e">
        <f>-LqeTY7vmGSh3ed92voR</f>
        <v>#NAME?</v>
      </c>
      <c r="B948">
        <v>393.75</v>
      </c>
      <c r="C948">
        <v>20.531590000000001</v>
      </c>
      <c r="D948">
        <v>37</v>
      </c>
      <c r="E948">
        <v>0</v>
      </c>
      <c r="F948">
        <v>0</v>
      </c>
      <c r="G948">
        <v>13</v>
      </c>
      <c r="H948">
        <v>1570523196712</v>
      </c>
      <c r="I948">
        <v>526.6875</v>
      </c>
      <c r="J948" s="4">
        <f t="shared" si="14"/>
        <v>43746.643480462961</v>
      </c>
      <c r="K948" s="6">
        <v>43746.643480462961</v>
      </c>
      <c r="L948" s="7">
        <v>43746.643483796295</v>
      </c>
    </row>
    <row r="949" spans="1:12" x14ac:dyDescent="0.25">
      <c r="A949" t="e">
        <f>-LqeTZqbAJVSvkp8Sbwj</f>
        <v>#NAME?</v>
      </c>
      <c r="B949">
        <v>393.75</v>
      </c>
      <c r="C949">
        <v>20.584240000000001</v>
      </c>
      <c r="D949">
        <v>37</v>
      </c>
      <c r="E949">
        <v>0</v>
      </c>
      <c r="F949">
        <v>0</v>
      </c>
      <c r="G949">
        <v>13</v>
      </c>
      <c r="H949">
        <v>1570523203903</v>
      </c>
      <c r="I949">
        <v>526.6875</v>
      </c>
      <c r="J949" s="5">
        <f t="shared" si="14"/>
        <v>43746.643563692131</v>
      </c>
      <c r="K949" s="6">
        <v>43746.643563692131</v>
      </c>
      <c r="L949" s="7">
        <v>43746.643564814818</v>
      </c>
    </row>
    <row r="950" spans="1:12" x14ac:dyDescent="0.25">
      <c r="A950" t="e">
        <f>-LqeTabt6EGoUeBn6A3i</f>
        <v>#NAME?</v>
      </c>
      <c r="B950">
        <v>412.5</v>
      </c>
      <c r="C950">
        <v>20.584240000000001</v>
      </c>
      <c r="D950">
        <v>37</v>
      </c>
      <c r="E950">
        <v>0</v>
      </c>
      <c r="F950">
        <v>0</v>
      </c>
      <c r="G950">
        <v>15</v>
      </c>
      <c r="H950">
        <v>1570523210103</v>
      </c>
      <c r="I950">
        <v>532.3125</v>
      </c>
      <c r="J950" s="4">
        <f t="shared" si="14"/>
        <v>43746.643635451386</v>
      </c>
      <c r="K950" s="6">
        <v>43746.643635451386</v>
      </c>
      <c r="L950" s="7">
        <v>43746.643634259257</v>
      </c>
    </row>
    <row r="951" spans="1:12" x14ac:dyDescent="0.25">
      <c r="A951" t="e">
        <f>-LqeTc8qmZeQGFTOXI1t</f>
        <v>#NAME?</v>
      </c>
      <c r="B951">
        <v>393.75</v>
      </c>
      <c r="C951">
        <v>20.584240000000001</v>
      </c>
      <c r="D951">
        <v>37</v>
      </c>
      <c r="E951">
        <v>0</v>
      </c>
      <c r="F951">
        <v>0</v>
      </c>
      <c r="G951">
        <v>6</v>
      </c>
      <c r="H951">
        <v>1570523217322</v>
      </c>
      <c r="I951">
        <v>526.6875</v>
      </c>
      <c r="J951" s="5">
        <f t="shared" si="14"/>
        <v>43746.643719004627</v>
      </c>
      <c r="K951" s="6">
        <v>43746.643719004627</v>
      </c>
      <c r="L951" s="7">
        <v>43746.64371527778</v>
      </c>
    </row>
    <row r="952" spans="1:12" x14ac:dyDescent="0.25">
      <c r="A952" t="e">
        <f>-LqeTdwqZRxSi9JouN6Z</f>
        <v>#NAME?</v>
      </c>
      <c r="B952">
        <v>393.75</v>
      </c>
      <c r="C952">
        <v>20.584240000000001</v>
      </c>
      <c r="D952">
        <v>37</v>
      </c>
      <c r="E952">
        <v>0</v>
      </c>
      <c r="F952">
        <v>0</v>
      </c>
      <c r="G952">
        <v>23</v>
      </c>
      <c r="H952">
        <v>1570523224534</v>
      </c>
      <c r="I952">
        <v>526.6875</v>
      </c>
      <c r="J952" s="4">
        <f t="shared" si="14"/>
        <v>43746.64380247685</v>
      </c>
      <c r="K952" s="6">
        <v>43746.64380247685</v>
      </c>
      <c r="L952" s="7">
        <v>43746.643807870372</v>
      </c>
    </row>
    <row r="953" spans="1:12" x14ac:dyDescent="0.25">
      <c r="A953" t="e">
        <f>-LqeTff1lRWQFTQ0ceQG</f>
        <v>#NAME?</v>
      </c>
      <c r="B953">
        <v>393.75</v>
      </c>
      <c r="C953">
        <v>20.584240000000001</v>
      </c>
      <c r="D953">
        <v>38</v>
      </c>
      <c r="E953">
        <v>0</v>
      </c>
      <c r="F953">
        <v>0</v>
      </c>
      <c r="G953">
        <v>19</v>
      </c>
      <c r="H953">
        <v>1570523231744</v>
      </c>
      <c r="I953">
        <v>526.5</v>
      </c>
      <c r="J953" s="5">
        <f t="shared" si="14"/>
        <v>43746.643885925929</v>
      </c>
      <c r="K953" s="6">
        <v>43746.643885925929</v>
      </c>
      <c r="L953" s="7">
        <v>43746.643888888888</v>
      </c>
    </row>
    <row r="954" spans="1:12" x14ac:dyDescent="0.25">
      <c r="A954" t="e">
        <f>-LqeThRe9TtH-KnsVirQ</f>
        <v>#NAME?</v>
      </c>
      <c r="B954">
        <v>393.75</v>
      </c>
      <c r="C954">
        <v>20.584240000000001</v>
      </c>
      <c r="D954">
        <v>39</v>
      </c>
      <c r="E954">
        <v>0</v>
      </c>
      <c r="F954">
        <v>0</v>
      </c>
      <c r="G954">
        <v>18</v>
      </c>
      <c r="H954">
        <v>1570523238954</v>
      </c>
      <c r="I954">
        <v>526.5</v>
      </c>
      <c r="J954" s="4">
        <f t="shared" si="14"/>
        <v>43746.643969374993</v>
      </c>
      <c r="K954" s="6">
        <v>43746.643969374993</v>
      </c>
      <c r="L954" s="7">
        <v>43746.643969907411</v>
      </c>
    </row>
    <row r="955" spans="1:12" x14ac:dyDescent="0.25">
      <c r="A955" t="e">
        <f>-LqeTjQ0fg0AqWTKpu9h</f>
        <v>#NAME?</v>
      </c>
      <c r="B955">
        <v>412.5</v>
      </c>
      <c r="C955">
        <v>20.531590000000001</v>
      </c>
      <c r="D955">
        <v>38</v>
      </c>
      <c r="E955">
        <v>0</v>
      </c>
      <c r="F955">
        <v>0</v>
      </c>
      <c r="G955">
        <v>11</v>
      </c>
      <c r="H955">
        <v>1570523246983</v>
      </c>
      <c r="I955">
        <v>532.125</v>
      </c>
      <c r="J955" s="5">
        <f t="shared" si="14"/>
        <v>43746.644062303239</v>
      </c>
      <c r="K955" s="6">
        <v>43746.644062303239</v>
      </c>
      <c r="L955" s="7">
        <v>43746.644062500003</v>
      </c>
    </row>
    <row r="956" spans="1:12" x14ac:dyDescent="0.25">
      <c r="A956" t="e">
        <f>-LqeTkyZZnOaLlMRnNOa</f>
        <v>#NAME?</v>
      </c>
      <c r="B956">
        <v>393.75</v>
      </c>
      <c r="C956">
        <v>20.584240000000001</v>
      </c>
      <c r="D956">
        <v>39</v>
      </c>
      <c r="E956">
        <v>0</v>
      </c>
      <c r="F956">
        <v>0</v>
      </c>
      <c r="G956">
        <v>10</v>
      </c>
      <c r="H956">
        <v>1570523253383</v>
      </c>
      <c r="I956">
        <v>526.6875</v>
      </c>
      <c r="J956" s="4">
        <f t="shared" si="14"/>
        <v>43746.644136377312</v>
      </c>
      <c r="K956" s="6">
        <v>43746.644136377312</v>
      </c>
      <c r="L956" s="7">
        <v>43746.644131944442</v>
      </c>
    </row>
    <row r="957" spans="1:12" x14ac:dyDescent="0.25">
      <c r="A957" t="e">
        <f>-LqeTmfxxrkwUpoTxNmu</f>
        <v>#NAME?</v>
      </c>
      <c r="B957">
        <v>393.75</v>
      </c>
      <c r="C957">
        <v>20.478950000000001</v>
      </c>
      <c r="D957">
        <v>39</v>
      </c>
      <c r="E957">
        <v>0</v>
      </c>
      <c r="F957">
        <v>0</v>
      </c>
      <c r="G957">
        <v>15</v>
      </c>
      <c r="H957">
        <v>1570523260615</v>
      </c>
      <c r="I957">
        <v>526.6875</v>
      </c>
      <c r="J957" s="5">
        <f t="shared" si="14"/>
        <v>43746.64422008102</v>
      </c>
      <c r="K957" s="6">
        <v>43746.64422008102</v>
      </c>
      <c r="L957" s="7">
        <v>43746.644224537034</v>
      </c>
    </row>
    <row r="958" spans="1:12" x14ac:dyDescent="0.25">
      <c r="A958" t="e">
        <f>-LqeToV1Pr52SiDvLMk0</f>
        <v>#NAME?</v>
      </c>
      <c r="B958">
        <v>393.75</v>
      </c>
      <c r="C958">
        <v>20.584240000000001</v>
      </c>
      <c r="D958">
        <v>39</v>
      </c>
      <c r="E958">
        <v>0</v>
      </c>
      <c r="F958">
        <v>0</v>
      </c>
      <c r="G958">
        <v>12</v>
      </c>
      <c r="H958">
        <v>1570523267803</v>
      </c>
      <c r="I958">
        <v>526.6875</v>
      </c>
      <c r="J958" s="4">
        <f t="shared" si="14"/>
        <v>43746.644303275461</v>
      </c>
      <c r="K958" s="6">
        <v>43746.644303275461</v>
      </c>
      <c r="L958" s="7">
        <v>43746.644305555557</v>
      </c>
    </row>
    <row r="959" spans="1:12" x14ac:dyDescent="0.25">
      <c r="A959" t="e">
        <f>-LqeTqBoH2IZjnTVDsqR</f>
        <v>#NAME?</v>
      </c>
      <c r="B959">
        <v>393.75</v>
      </c>
      <c r="C959">
        <v>20.584240000000001</v>
      </c>
      <c r="D959">
        <v>40</v>
      </c>
      <c r="E959">
        <v>0</v>
      </c>
      <c r="F959">
        <v>0</v>
      </c>
      <c r="G959">
        <v>12</v>
      </c>
      <c r="H959">
        <v>1570523275033</v>
      </c>
      <c r="I959">
        <v>526.6875</v>
      </c>
      <c r="J959" s="5">
        <f t="shared" si="14"/>
        <v>43746.644386956017</v>
      </c>
      <c r="K959" s="6">
        <v>43746.644386956017</v>
      </c>
      <c r="L959" s="7">
        <v>43746.644386574073</v>
      </c>
    </row>
    <row r="960" spans="1:12" x14ac:dyDescent="0.25">
      <c r="A960" t="e">
        <f>-LqeTsK6YxUrdWaOS6Ot</f>
        <v>#NAME?</v>
      </c>
      <c r="B960">
        <v>393.75</v>
      </c>
      <c r="C960">
        <v>20.531590000000001</v>
      </c>
      <c r="D960">
        <v>39</v>
      </c>
      <c r="E960">
        <v>0</v>
      </c>
      <c r="F960">
        <v>0</v>
      </c>
      <c r="G960">
        <v>20</v>
      </c>
      <c r="H960">
        <v>1570523283557</v>
      </c>
      <c r="I960">
        <v>526.6875</v>
      </c>
      <c r="J960" s="4">
        <f t="shared" si="14"/>
        <v>43746.644485613426</v>
      </c>
      <c r="K960" s="6">
        <v>43746.644485613426</v>
      </c>
      <c r="L960" s="7">
        <v>43746.644490740742</v>
      </c>
    </row>
    <row r="961" spans="1:12" x14ac:dyDescent="0.25">
      <c r="A961" t="e">
        <f>-LqeTu233UiVixyEh7LS</f>
        <v>#NAME?</v>
      </c>
      <c r="B961">
        <v>393.75</v>
      </c>
      <c r="C961">
        <v>20.584240000000001</v>
      </c>
      <c r="D961">
        <v>40</v>
      </c>
      <c r="E961">
        <v>0</v>
      </c>
      <c r="F961">
        <v>0</v>
      </c>
      <c r="G961">
        <v>17</v>
      </c>
      <c r="H961">
        <v>1570523290479</v>
      </c>
      <c r="I961">
        <v>526.6875</v>
      </c>
      <c r="J961" s="5">
        <f t="shared" si="14"/>
        <v>43746.644565729162</v>
      </c>
      <c r="K961" s="6">
        <v>43746.644565729162</v>
      </c>
      <c r="L961" s="7">
        <v>43746.644560185188</v>
      </c>
    </row>
    <row r="962" spans="1:12" x14ac:dyDescent="0.25">
      <c r="A962" t="e">
        <f>-LqeTvku-u5zUylJp5Bs</f>
        <v>#NAME?</v>
      </c>
      <c r="B962">
        <v>393.75</v>
      </c>
      <c r="C962">
        <v>20.584240000000001</v>
      </c>
      <c r="D962">
        <v>40</v>
      </c>
      <c r="E962">
        <v>0</v>
      </c>
      <c r="F962">
        <v>0</v>
      </c>
      <c r="G962">
        <v>15</v>
      </c>
      <c r="H962">
        <v>1570523297668</v>
      </c>
      <c r="I962">
        <v>526.6875</v>
      </c>
      <c r="J962" s="4">
        <f t="shared" ref="J962:K1025" si="15">(H962/86400000)+25569+(7/24)</f>
        <v>43746.644648935187</v>
      </c>
      <c r="K962" s="6">
        <v>43746.644648935187</v>
      </c>
      <c r="L962" s="7">
        <v>43746.644652777781</v>
      </c>
    </row>
    <row r="963" spans="1:12" x14ac:dyDescent="0.25">
      <c r="A963" t="e">
        <f>-LqeTxKEpntZQ1efyTot</f>
        <v>#NAME?</v>
      </c>
      <c r="B963">
        <v>393.75</v>
      </c>
      <c r="C963">
        <v>20.531590000000001</v>
      </c>
      <c r="D963">
        <v>40</v>
      </c>
      <c r="E963">
        <v>0</v>
      </c>
      <c r="F963">
        <v>0</v>
      </c>
      <c r="G963">
        <v>14</v>
      </c>
      <c r="H963">
        <v>1570523303867</v>
      </c>
      <c r="I963">
        <v>526.6875</v>
      </c>
      <c r="J963" s="5">
        <f t="shared" si="15"/>
        <v>43746.644720682867</v>
      </c>
      <c r="K963" s="6">
        <v>43746.644720682867</v>
      </c>
      <c r="L963" s="7">
        <v>43746.64472222222</v>
      </c>
    </row>
    <row r="964" spans="1:12" x14ac:dyDescent="0.25">
      <c r="A964" t="e">
        <f>-LqeTz1nzSl969tMTTZZ</f>
        <v>#NAME?</v>
      </c>
      <c r="B964">
        <v>428.125</v>
      </c>
      <c r="C964">
        <v>20.531590000000001</v>
      </c>
      <c r="D964">
        <v>39</v>
      </c>
      <c r="E964">
        <v>0</v>
      </c>
      <c r="F964">
        <v>0</v>
      </c>
      <c r="G964">
        <v>17</v>
      </c>
      <c r="H964">
        <v>1570523311086</v>
      </c>
      <c r="I964">
        <v>537.375</v>
      </c>
      <c r="J964" s="4">
        <f t="shared" si="15"/>
        <v>43746.644804236108</v>
      </c>
      <c r="K964" s="6">
        <v>43746.644804236108</v>
      </c>
      <c r="L964" s="7">
        <v>43746.644803240742</v>
      </c>
    </row>
    <row r="965" spans="1:12" x14ac:dyDescent="0.25">
      <c r="A965" t="e">
        <f>-LqeU0-n2CXuILGWuzof</f>
        <v>#NAME?</v>
      </c>
      <c r="B965">
        <v>393.75</v>
      </c>
      <c r="C965">
        <v>20.584240000000001</v>
      </c>
      <c r="D965">
        <v>36</v>
      </c>
      <c r="E965">
        <v>0</v>
      </c>
      <c r="F965">
        <v>0</v>
      </c>
      <c r="G965">
        <v>12</v>
      </c>
      <c r="H965">
        <v>1570523318296</v>
      </c>
      <c r="I965">
        <v>526.5</v>
      </c>
      <c r="J965" s="5">
        <f t="shared" si="15"/>
        <v>43746.644887685186</v>
      </c>
      <c r="K965" s="6">
        <v>43746.644887685186</v>
      </c>
      <c r="L965" s="7">
        <v>43746.644884259258</v>
      </c>
    </row>
    <row r="966" spans="1:12" x14ac:dyDescent="0.25">
      <c r="A966" t="e">
        <f>-LqeU1Z7zqW_gEi2sTfW</f>
        <v>#NAME?</v>
      </c>
      <c r="B966">
        <v>437.5</v>
      </c>
      <c r="C966">
        <v>20.584240000000001</v>
      </c>
      <c r="D966">
        <v>37</v>
      </c>
      <c r="E966">
        <v>0</v>
      </c>
      <c r="F966">
        <v>0</v>
      </c>
      <c r="G966">
        <v>12</v>
      </c>
      <c r="H966">
        <v>1570523325506</v>
      </c>
      <c r="I966">
        <v>540.1875</v>
      </c>
      <c r="J966" s="4">
        <f t="shared" si="15"/>
        <v>43746.644971134258</v>
      </c>
      <c r="K966" s="6">
        <v>43746.644971134258</v>
      </c>
      <c r="L966" s="7">
        <v>43746.644976851851</v>
      </c>
    </row>
    <row r="967" spans="1:12" x14ac:dyDescent="0.25">
      <c r="A967" t="e">
        <f>-LqeU3MCpA-myaR54Rro</f>
        <v>#NAME?</v>
      </c>
      <c r="B967">
        <v>393.75</v>
      </c>
      <c r="C967">
        <v>20.584240000000001</v>
      </c>
      <c r="D967">
        <v>42</v>
      </c>
      <c r="E967">
        <v>0</v>
      </c>
      <c r="F967">
        <v>0</v>
      </c>
      <c r="G967">
        <v>17</v>
      </c>
      <c r="H967">
        <v>1570523332726</v>
      </c>
      <c r="I967">
        <v>526.6875</v>
      </c>
      <c r="J967" s="5">
        <f t="shared" si="15"/>
        <v>43746.645054699075</v>
      </c>
      <c r="K967" s="6">
        <v>43746.645054699075</v>
      </c>
      <c r="L967" s="7">
        <v>43746.645057870373</v>
      </c>
    </row>
    <row r="968" spans="1:12" x14ac:dyDescent="0.25">
      <c r="A968" t="e">
        <f>-LqeU542rH-bNIkr-m9u</f>
        <v>#NAME?</v>
      </c>
      <c r="B968">
        <v>393.75</v>
      </c>
      <c r="C968">
        <v>20.584240000000001</v>
      </c>
      <c r="D968">
        <v>42</v>
      </c>
      <c r="E968">
        <v>0</v>
      </c>
      <c r="F968">
        <v>0</v>
      </c>
      <c r="G968">
        <v>14</v>
      </c>
      <c r="H968">
        <v>1570523339916</v>
      </c>
      <c r="I968">
        <v>526.5</v>
      </c>
      <c r="J968" s="4">
        <f t="shared" si="15"/>
        <v>43746.645137916661</v>
      </c>
      <c r="K968" s="6">
        <v>43746.645137916661</v>
      </c>
      <c r="L968" s="7">
        <v>43746.645138888889</v>
      </c>
    </row>
    <row r="969" spans="1:12" x14ac:dyDescent="0.25">
      <c r="A969" t="e">
        <f>-LqeU6dECpg1-K6GxJJW</f>
        <v>#NAME?</v>
      </c>
      <c r="B969">
        <v>393.75</v>
      </c>
      <c r="C969">
        <v>20.584240000000001</v>
      </c>
      <c r="D969">
        <v>42</v>
      </c>
      <c r="E969">
        <v>0</v>
      </c>
      <c r="F969">
        <v>0</v>
      </c>
      <c r="G969">
        <v>21</v>
      </c>
      <c r="H969">
        <v>1570523346107</v>
      </c>
      <c r="I969">
        <v>526.6875</v>
      </c>
      <c r="J969" s="5">
        <f t="shared" si="15"/>
        <v>43746.645209571761</v>
      </c>
      <c r="K969" s="6">
        <v>43746.645209571761</v>
      </c>
      <c r="L969" s="7">
        <v>43746.645208333335</v>
      </c>
    </row>
    <row r="970" spans="1:12" x14ac:dyDescent="0.25">
      <c r="A970" t="e">
        <f>-LqeU8La_r_Bl-GeQjD6</f>
        <v>#NAME?</v>
      </c>
      <c r="B970">
        <v>393.75</v>
      </c>
      <c r="C970">
        <v>20.531590000000001</v>
      </c>
      <c r="D970">
        <v>41</v>
      </c>
      <c r="E970">
        <v>0</v>
      </c>
      <c r="F970">
        <v>0</v>
      </c>
      <c r="G970">
        <v>16</v>
      </c>
      <c r="H970">
        <v>1570523353327</v>
      </c>
      <c r="I970">
        <v>526.6875</v>
      </c>
      <c r="J970" s="4">
        <f t="shared" si="15"/>
        <v>43746.645293136571</v>
      </c>
      <c r="K970" s="6">
        <v>43746.645293136571</v>
      </c>
      <c r="L970" s="7">
        <v>43746.645289351851</v>
      </c>
    </row>
    <row r="971" spans="1:12" x14ac:dyDescent="0.25">
      <c r="A971" t="e">
        <f>-LqeUA980GYf5oXgXT-N</f>
        <v>#NAME?</v>
      </c>
      <c r="B971">
        <v>393.75</v>
      </c>
      <c r="C971">
        <v>20.584240000000001</v>
      </c>
      <c r="D971">
        <v>40</v>
      </c>
      <c r="E971">
        <v>0</v>
      </c>
      <c r="F971">
        <v>0</v>
      </c>
      <c r="G971">
        <v>20</v>
      </c>
      <c r="H971">
        <v>1570523360546</v>
      </c>
      <c r="I971">
        <v>526.6875</v>
      </c>
      <c r="J971" s="5">
        <f t="shared" si="15"/>
        <v>43746.645376689812</v>
      </c>
      <c r="K971" s="6">
        <v>43746.645376689812</v>
      </c>
      <c r="L971" s="7">
        <v>43746.645381944443</v>
      </c>
    </row>
    <row r="972" spans="1:12" x14ac:dyDescent="0.25">
      <c r="A972" t="e">
        <f>-LqeUBsDa2U02mdVOSoU</f>
        <v>#NAME?</v>
      </c>
      <c r="B972">
        <v>393.75</v>
      </c>
      <c r="C972">
        <v>20.531590000000001</v>
      </c>
      <c r="D972">
        <v>41</v>
      </c>
      <c r="E972">
        <v>0</v>
      </c>
      <c r="F972">
        <v>0</v>
      </c>
      <c r="G972">
        <v>17</v>
      </c>
      <c r="H972">
        <v>1570523367757</v>
      </c>
      <c r="I972">
        <v>526.6875</v>
      </c>
      <c r="J972" s="4">
        <f t="shared" si="15"/>
        <v>43746.645460150459</v>
      </c>
      <c r="K972" s="6">
        <v>43746.645460150459</v>
      </c>
      <c r="L972" s="7">
        <v>43746.645462962966</v>
      </c>
    </row>
    <row r="973" spans="1:12" x14ac:dyDescent="0.25">
      <c r="A973" t="e">
        <f>-LqeUDfrtyui1O9cC7lx</f>
        <v>#NAME?</v>
      </c>
      <c r="B973">
        <v>393.75</v>
      </c>
      <c r="C973">
        <v>20.584240000000001</v>
      </c>
      <c r="D973">
        <v>41</v>
      </c>
      <c r="E973">
        <v>0</v>
      </c>
      <c r="F973">
        <v>0</v>
      </c>
      <c r="G973">
        <v>18</v>
      </c>
      <c r="H973">
        <v>1570523374977</v>
      </c>
      <c r="I973">
        <v>526.6875</v>
      </c>
      <c r="J973" s="5">
        <f t="shared" si="15"/>
        <v>43746.645543715276</v>
      </c>
      <c r="K973" s="6">
        <v>43746.645543715276</v>
      </c>
      <c r="L973" s="7">
        <v>43746.645543981482</v>
      </c>
    </row>
    <row r="974" spans="1:12" x14ac:dyDescent="0.25">
      <c r="A974" t="e">
        <f>-LqeUFO3-XDWQIYJTsQR</f>
        <v>#NAME?</v>
      </c>
      <c r="B974">
        <v>393.75</v>
      </c>
      <c r="C974">
        <v>20.584240000000001</v>
      </c>
      <c r="D974">
        <v>42</v>
      </c>
      <c r="E974">
        <v>0</v>
      </c>
      <c r="F974">
        <v>0</v>
      </c>
      <c r="G974">
        <v>31</v>
      </c>
      <c r="H974">
        <v>1570523382158</v>
      </c>
      <c r="I974">
        <v>526.6875</v>
      </c>
      <c r="J974" s="4">
        <f t="shared" si="15"/>
        <v>43746.6456268287</v>
      </c>
      <c r="K974" s="6">
        <v>43746.6456268287</v>
      </c>
      <c r="L974" s="7">
        <v>43746.645624999997</v>
      </c>
    </row>
    <row r="975" spans="1:12" x14ac:dyDescent="0.25">
      <c r="A975" t="e">
        <f>-LqeUHB6dCqVk7ayg6ny</f>
        <v>#NAME?</v>
      </c>
      <c r="B975">
        <v>393.75</v>
      </c>
      <c r="C975">
        <v>20.584240000000001</v>
      </c>
      <c r="D975">
        <v>42</v>
      </c>
      <c r="E975">
        <v>0</v>
      </c>
      <c r="F975">
        <v>0</v>
      </c>
      <c r="G975">
        <v>19</v>
      </c>
      <c r="H975">
        <v>1570523389396</v>
      </c>
      <c r="I975">
        <v>526.5</v>
      </c>
      <c r="J975" s="5">
        <f t="shared" si="15"/>
        <v>43746.64571060185</v>
      </c>
      <c r="K975" s="6">
        <v>43746.64571060185</v>
      </c>
      <c r="L975" s="7">
        <v>43746.64570601852</v>
      </c>
    </row>
    <row r="976" spans="1:12" x14ac:dyDescent="0.25">
      <c r="A976" t="e">
        <f>-LqeUItxyor0Otl1Y23J</f>
        <v>#NAME?</v>
      </c>
      <c r="B976">
        <v>431.25</v>
      </c>
      <c r="C976">
        <v>20.584240000000001</v>
      </c>
      <c r="D976">
        <v>40</v>
      </c>
      <c r="E976">
        <v>0</v>
      </c>
      <c r="F976">
        <v>0</v>
      </c>
      <c r="G976">
        <v>19</v>
      </c>
      <c r="H976">
        <v>1570523396587</v>
      </c>
      <c r="I976">
        <v>538.3125</v>
      </c>
      <c r="J976" s="4">
        <f t="shared" si="15"/>
        <v>43746.645793831012</v>
      </c>
      <c r="K976" s="6">
        <v>43746.645793831012</v>
      </c>
      <c r="L976" s="7">
        <v>43746.645798611113</v>
      </c>
    </row>
    <row r="977" spans="1:12" x14ac:dyDescent="0.25">
      <c r="A977" t="e">
        <f>-LqeUKT4mLHK7cnF1Y85</f>
        <v>#NAME?</v>
      </c>
      <c r="B977">
        <v>393.75</v>
      </c>
      <c r="C977">
        <v>20.584240000000001</v>
      </c>
      <c r="D977">
        <v>40</v>
      </c>
      <c r="E977">
        <v>0</v>
      </c>
      <c r="F977">
        <v>0</v>
      </c>
      <c r="G977">
        <v>28</v>
      </c>
      <c r="H977">
        <v>1570523402787</v>
      </c>
      <c r="I977">
        <v>526.6875</v>
      </c>
      <c r="J977" s="5">
        <f t="shared" si="15"/>
        <v>43746.645865590275</v>
      </c>
      <c r="K977" s="6">
        <v>43746.645865590275</v>
      </c>
      <c r="L977" s="7">
        <v>43746.645868055559</v>
      </c>
    </row>
    <row r="978" spans="1:12" x14ac:dyDescent="0.25">
      <c r="A978" t="e">
        <f>-LqeUMAw6eP5FrclGinH</f>
        <v>#NAME?</v>
      </c>
      <c r="B978">
        <v>393.75</v>
      </c>
      <c r="C978">
        <v>20.531590000000001</v>
      </c>
      <c r="D978">
        <v>38</v>
      </c>
      <c r="E978">
        <v>0</v>
      </c>
      <c r="F978">
        <v>0</v>
      </c>
      <c r="G978">
        <v>14</v>
      </c>
      <c r="H978">
        <v>1570523409987</v>
      </c>
      <c r="I978">
        <v>526.6875</v>
      </c>
      <c r="J978" s="4">
        <f t="shared" si="15"/>
        <v>43746.645948923608</v>
      </c>
      <c r="K978" s="6">
        <v>43746.645948923608</v>
      </c>
      <c r="L978" s="7">
        <v>43746.645949074074</v>
      </c>
    </row>
    <row r="979" spans="1:12" x14ac:dyDescent="0.25">
      <c r="A979" t="e">
        <f>-LqeUNk7mCSUjlqFXhnA</f>
        <v>#NAME?</v>
      </c>
      <c r="B979">
        <v>412.5</v>
      </c>
      <c r="C979">
        <v>20.584240000000001</v>
      </c>
      <c r="D979">
        <v>38</v>
      </c>
      <c r="E979">
        <v>0</v>
      </c>
      <c r="F979">
        <v>0</v>
      </c>
      <c r="G979">
        <v>23</v>
      </c>
      <c r="H979">
        <v>1570523416187</v>
      </c>
      <c r="I979">
        <v>532.3125</v>
      </c>
      <c r="J979" s="5">
        <f t="shared" si="15"/>
        <v>43746.646020682871</v>
      </c>
      <c r="K979" s="6">
        <v>43746.646020682871</v>
      </c>
      <c r="L979" s="7">
        <v>43746.646018518521</v>
      </c>
    </row>
    <row r="980" spans="1:12" x14ac:dyDescent="0.25">
      <c r="A980" t="e">
        <f>-LqeUPSxqUK9A83UTjxE</f>
        <v>#NAME?</v>
      </c>
      <c r="B980">
        <v>393.75</v>
      </c>
      <c r="C980">
        <v>20.584240000000001</v>
      </c>
      <c r="D980">
        <v>44</v>
      </c>
      <c r="E980">
        <v>0</v>
      </c>
      <c r="F980">
        <v>0</v>
      </c>
      <c r="G980">
        <v>28</v>
      </c>
      <c r="H980">
        <v>1570523423396</v>
      </c>
      <c r="I980">
        <v>526.6875</v>
      </c>
      <c r="J980" s="4">
        <f t="shared" si="15"/>
        <v>43746.646104120366</v>
      </c>
      <c r="K980" s="6">
        <v>43746.646104120366</v>
      </c>
      <c r="L980" s="7">
        <v>43746.646099537036</v>
      </c>
    </row>
    <row r="981" spans="1:12" x14ac:dyDescent="0.25">
      <c r="A981" t="e">
        <f>-LqeURGWfrcLWY4FQpua</f>
        <v>#NAME?</v>
      </c>
      <c r="B981">
        <v>393.75</v>
      </c>
      <c r="C981">
        <v>20.584240000000001</v>
      </c>
      <c r="D981">
        <v>43</v>
      </c>
      <c r="E981">
        <v>0</v>
      </c>
      <c r="F981">
        <v>0</v>
      </c>
      <c r="G981">
        <v>15</v>
      </c>
      <c r="H981">
        <v>1570523430617</v>
      </c>
      <c r="I981">
        <v>526.6875</v>
      </c>
      <c r="J981" s="5">
        <f t="shared" si="15"/>
        <v>43746.646187696759</v>
      </c>
      <c r="K981" s="6">
        <v>43746.646187696759</v>
      </c>
      <c r="L981" s="7">
        <v>43746.646192129629</v>
      </c>
    </row>
    <row r="982" spans="1:12" x14ac:dyDescent="0.25">
      <c r="A982" t="e">
        <f>-LqeUSynxmZySh2qUHvf</f>
        <v>#NAME?</v>
      </c>
      <c r="B982">
        <v>393.75</v>
      </c>
      <c r="C982">
        <v>20.584240000000001</v>
      </c>
      <c r="D982">
        <v>42</v>
      </c>
      <c r="E982">
        <v>0</v>
      </c>
      <c r="F982">
        <v>0</v>
      </c>
      <c r="G982">
        <v>25</v>
      </c>
      <c r="H982">
        <v>1570523437839</v>
      </c>
      <c r="I982">
        <v>526.6875</v>
      </c>
      <c r="J982" s="4">
        <f t="shared" si="15"/>
        <v>43746.646271284721</v>
      </c>
      <c r="K982" s="6">
        <v>43746.646271284721</v>
      </c>
      <c r="L982" s="7">
        <v>43746.646273148152</v>
      </c>
    </row>
    <row r="983" spans="1:12" x14ac:dyDescent="0.25">
      <c r="A983" t="e">
        <f>-LqeUUlH7CNuM__ZMr2X</f>
        <v>#NAME?</v>
      </c>
      <c r="B983">
        <v>393.75</v>
      </c>
      <c r="C983">
        <v>20.584240000000001</v>
      </c>
      <c r="D983">
        <v>41</v>
      </c>
      <c r="E983">
        <v>0</v>
      </c>
      <c r="F983">
        <v>0</v>
      </c>
      <c r="G983">
        <v>20</v>
      </c>
      <c r="H983">
        <v>1570523445037</v>
      </c>
      <c r="I983">
        <v>526.6875</v>
      </c>
      <c r="J983" s="5">
        <f t="shared" si="15"/>
        <v>43746.646354594901</v>
      </c>
      <c r="K983" s="6">
        <v>43746.646354594901</v>
      </c>
      <c r="L983" s="7">
        <v>43746.646354166667</v>
      </c>
    </row>
    <row r="984" spans="1:12" x14ac:dyDescent="0.25">
      <c r="A984" t="e">
        <f>-LqeUWUn5-AgNQVD3ZYp</f>
        <v>#NAME?</v>
      </c>
      <c r="B984">
        <v>412.5</v>
      </c>
      <c r="C984">
        <v>20.584240000000001</v>
      </c>
      <c r="D984">
        <v>40</v>
      </c>
      <c r="E984">
        <v>0</v>
      </c>
      <c r="F984">
        <v>0</v>
      </c>
      <c r="G984">
        <v>24</v>
      </c>
      <c r="H984">
        <v>1570523452227</v>
      </c>
      <c r="I984">
        <v>532.3125</v>
      </c>
      <c r="J984" s="4">
        <f t="shared" si="15"/>
        <v>43746.646437812502</v>
      </c>
      <c r="K984" s="6">
        <v>43746.646437812502</v>
      </c>
      <c r="L984" s="7">
        <v>43746.646435185183</v>
      </c>
    </row>
    <row r="985" spans="1:12" x14ac:dyDescent="0.25">
      <c r="A985" t="e">
        <f>-LqeUY37mHV1ntPUtafd</f>
        <v>#NAME?</v>
      </c>
      <c r="B985">
        <v>393.75</v>
      </c>
      <c r="C985">
        <v>20.531590000000001</v>
      </c>
      <c r="D985">
        <v>40</v>
      </c>
      <c r="E985">
        <v>0</v>
      </c>
      <c r="F985">
        <v>0</v>
      </c>
      <c r="G985">
        <v>26</v>
      </c>
      <c r="H985">
        <v>1570523458427</v>
      </c>
      <c r="I985">
        <v>526.6875</v>
      </c>
      <c r="J985" s="5">
        <f t="shared" si="15"/>
        <v>43746.646509571758</v>
      </c>
      <c r="K985" s="6">
        <v>43746.646509571758</v>
      </c>
      <c r="L985" s="7">
        <v>43746.646504629629</v>
      </c>
    </row>
    <row r="986" spans="1:12" x14ac:dyDescent="0.25">
      <c r="A986" t="e">
        <f>-LqeUZm57CgFveT_eWcB</f>
        <v>#NAME?</v>
      </c>
      <c r="B986">
        <v>393.75</v>
      </c>
      <c r="C986">
        <v>20.531590000000001</v>
      </c>
      <c r="D986">
        <v>40</v>
      </c>
      <c r="E986">
        <v>0</v>
      </c>
      <c r="F986">
        <v>0</v>
      </c>
      <c r="G986">
        <v>22</v>
      </c>
      <c r="H986">
        <v>1570523465647</v>
      </c>
      <c r="I986">
        <v>526.5</v>
      </c>
      <c r="J986" s="4">
        <f t="shared" si="15"/>
        <v>43746.646593136575</v>
      </c>
      <c r="K986" s="6">
        <v>43746.646593136575</v>
      </c>
      <c r="L986" s="7">
        <v>43746.646597222221</v>
      </c>
    </row>
    <row r="987" spans="1:12" x14ac:dyDescent="0.25">
      <c r="A987" t="e">
        <f>-LqeUa_5zO-oDTLXq-sn</f>
        <v>#NAME?</v>
      </c>
      <c r="B987">
        <v>393.75</v>
      </c>
      <c r="C987">
        <v>20.584240000000001</v>
      </c>
      <c r="D987">
        <v>39</v>
      </c>
      <c r="E987">
        <v>0</v>
      </c>
      <c r="F987">
        <v>0</v>
      </c>
      <c r="G987">
        <v>23</v>
      </c>
      <c r="H987">
        <v>1570523472857</v>
      </c>
      <c r="I987">
        <v>526.6875</v>
      </c>
      <c r="J987" s="5">
        <f t="shared" si="15"/>
        <v>43746.646676585646</v>
      </c>
      <c r="K987" s="6">
        <v>43746.646676585646</v>
      </c>
      <c r="L987" s="7">
        <v>43746.646678240744</v>
      </c>
    </row>
    <row r="988" spans="1:12" x14ac:dyDescent="0.25">
      <c r="A988" t="e">
        <f>-LqeUcI3qGwaXy56zeIE</f>
        <v>#NAME?</v>
      </c>
      <c r="B988">
        <v>393.75</v>
      </c>
      <c r="C988">
        <v>20.584240000000001</v>
      </c>
      <c r="D988">
        <v>35</v>
      </c>
      <c r="E988">
        <v>0</v>
      </c>
      <c r="F988">
        <v>0</v>
      </c>
      <c r="G988">
        <v>17</v>
      </c>
      <c r="H988">
        <v>1570523480077</v>
      </c>
      <c r="I988">
        <v>526.6875</v>
      </c>
      <c r="J988" s="4">
        <f t="shared" si="15"/>
        <v>43746.646760150463</v>
      </c>
      <c r="K988" s="6">
        <v>43746.646760150463</v>
      </c>
      <c r="L988" s="7">
        <v>43746.64675925926</v>
      </c>
    </row>
    <row r="989" spans="1:12" x14ac:dyDescent="0.25">
      <c r="A989" t="s">
        <v>2024</v>
      </c>
      <c r="B989">
        <v>415.625</v>
      </c>
      <c r="C989">
        <v>20.584240000000001</v>
      </c>
      <c r="D989">
        <v>37</v>
      </c>
      <c r="E989">
        <v>0</v>
      </c>
      <c r="F989">
        <v>0</v>
      </c>
      <c r="G989">
        <v>22</v>
      </c>
      <c r="H989">
        <v>1570523488443</v>
      </c>
      <c r="I989">
        <v>533.8125</v>
      </c>
      <c r="J989" s="5">
        <f t="shared" si="15"/>
        <v>43746.646856979169</v>
      </c>
      <c r="K989" s="6">
        <v>43746.646856979169</v>
      </c>
      <c r="L989" s="7">
        <v>43746.646851851852</v>
      </c>
    </row>
    <row r="990" spans="1:12" x14ac:dyDescent="0.25">
      <c r="A990" t="e">
        <f>-LqeUg8KvnVoaGLAbtao</f>
        <v>#NAME?</v>
      </c>
      <c r="B990">
        <v>393.75</v>
      </c>
      <c r="C990">
        <v>20.531590000000001</v>
      </c>
      <c r="D990">
        <v>38</v>
      </c>
      <c r="E990">
        <v>0</v>
      </c>
      <c r="F990">
        <v>0</v>
      </c>
      <c r="G990">
        <v>18</v>
      </c>
      <c r="H990">
        <v>1570523495527</v>
      </c>
      <c r="I990">
        <v>526.6875</v>
      </c>
      <c r="J990" s="4">
        <f t="shared" si="15"/>
        <v>43746.646938969905</v>
      </c>
      <c r="K990" s="6">
        <v>43746.646938969905</v>
      </c>
      <c r="L990" s="7">
        <v>43746.646944444445</v>
      </c>
    </row>
    <row r="991" spans="1:12" x14ac:dyDescent="0.25">
      <c r="A991" t="e">
        <f>-LqeUhq4B3BI_iP38Bqr</f>
        <v>#NAME?</v>
      </c>
      <c r="B991">
        <v>393.75</v>
      </c>
      <c r="C991">
        <v>20.531590000000001</v>
      </c>
      <c r="D991">
        <v>39</v>
      </c>
      <c r="E991">
        <v>0</v>
      </c>
      <c r="F991">
        <v>0</v>
      </c>
      <c r="G991">
        <v>19</v>
      </c>
      <c r="H991">
        <v>1570523502737</v>
      </c>
      <c r="I991">
        <v>526.6875</v>
      </c>
      <c r="J991" s="5">
        <f t="shared" si="15"/>
        <v>43746.647022418976</v>
      </c>
      <c r="K991" s="6">
        <v>43746.647022418976</v>
      </c>
      <c r="L991" s="7">
        <v>43746.64702546296</v>
      </c>
    </row>
    <row r="992" spans="1:12" x14ac:dyDescent="0.25">
      <c r="A992" t="e">
        <f>-LqeUjK46B110gtX9xX2</f>
        <v>#NAME?</v>
      </c>
      <c r="B992">
        <v>393.75</v>
      </c>
      <c r="C992">
        <v>20.584240000000001</v>
      </c>
      <c r="D992">
        <v>39</v>
      </c>
      <c r="E992">
        <v>0</v>
      </c>
      <c r="F992">
        <v>0</v>
      </c>
      <c r="G992">
        <v>25</v>
      </c>
      <c r="H992">
        <v>1570523508936</v>
      </c>
      <c r="I992">
        <v>526.6875</v>
      </c>
      <c r="J992" s="4">
        <f t="shared" si="15"/>
        <v>43746.647094166663</v>
      </c>
      <c r="K992" s="6">
        <v>43746.647094166663</v>
      </c>
      <c r="L992" s="7">
        <v>43746.647094907406</v>
      </c>
    </row>
    <row r="993" spans="1:12" x14ac:dyDescent="0.25">
      <c r="A993" t="e">
        <f>-LqeUlBsVf5Omds5uEz8</f>
        <v>#NAME?</v>
      </c>
      <c r="B993">
        <v>393.75</v>
      </c>
      <c r="C993">
        <v>20.584240000000001</v>
      </c>
      <c r="D993">
        <v>39</v>
      </c>
      <c r="E993">
        <v>0</v>
      </c>
      <c r="F993">
        <v>0</v>
      </c>
      <c r="G993">
        <v>29</v>
      </c>
      <c r="H993">
        <v>1570523515077</v>
      </c>
      <c r="I993">
        <v>526.6875</v>
      </c>
      <c r="J993" s="5">
        <f t="shared" si="15"/>
        <v>43746.647165243055</v>
      </c>
      <c r="K993" s="6">
        <v>43746.647165243055</v>
      </c>
      <c r="L993" s="7">
        <v>43746.647164351853</v>
      </c>
    </row>
    <row r="994" spans="1:12" x14ac:dyDescent="0.25">
      <c r="A994" t="e">
        <f>-LqeUmq-tIlu2X9_kdoF</f>
        <v>#NAME?</v>
      </c>
      <c r="B994">
        <v>393.75</v>
      </c>
      <c r="C994">
        <v>20.584240000000001</v>
      </c>
      <c r="D994">
        <v>39</v>
      </c>
      <c r="E994">
        <v>0</v>
      </c>
      <c r="F994">
        <v>0</v>
      </c>
      <c r="G994">
        <v>23</v>
      </c>
      <c r="H994">
        <v>1570523523354</v>
      </c>
      <c r="I994">
        <v>526.6875</v>
      </c>
      <c r="J994" s="4">
        <f t="shared" si="15"/>
        <v>43746.64726104166</v>
      </c>
      <c r="K994" s="6">
        <v>43746.64726104166</v>
      </c>
      <c r="L994" s="7">
        <v>43746.647256944445</v>
      </c>
    </row>
    <row r="995" spans="1:12" x14ac:dyDescent="0.25">
      <c r="A995" t="e">
        <f>-LqeUoP0CR795e0Q5rTu</f>
        <v>#NAME?</v>
      </c>
      <c r="B995">
        <v>393.75</v>
      </c>
      <c r="C995">
        <v>20.584240000000001</v>
      </c>
      <c r="D995">
        <v>39</v>
      </c>
      <c r="E995">
        <v>0</v>
      </c>
      <c r="F995">
        <v>0</v>
      </c>
      <c r="G995">
        <v>23</v>
      </c>
      <c r="H995">
        <v>1570523529523</v>
      </c>
      <c r="I995">
        <v>526.6875</v>
      </c>
      <c r="J995" s="5">
        <f t="shared" si="15"/>
        <v>43746.647332442131</v>
      </c>
      <c r="K995" s="6">
        <v>43746.647332442131</v>
      </c>
      <c r="L995" s="7">
        <v>43746.647337962961</v>
      </c>
    </row>
    <row r="996" spans="1:12" x14ac:dyDescent="0.25">
      <c r="A996" t="e">
        <f>-LqeUq70OCZ16yIujMKb</f>
        <v>#NAME?</v>
      </c>
      <c r="B996">
        <v>393.75</v>
      </c>
      <c r="C996">
        <v>20.584240000000001</v>
      </c>
      <c r="D996">
        <v>39</v>
      </c>
      <c r="E996">
        <v>0</v>
      </c>
      <c r="F996">
        <v>0</v>
      </c>
      <c r="G996">
        <v>20</v>
      </c>
      <c r="H996">
        <v>1570523536704</v>
      </c>
      <c r="I996">
        <v>526.6875</v>
      </c>
      <c r="J996" s="4">
        <f t="shared" si="15"/>
        <v>43746.647415555555</v>
      </c>
      <c r="K996" s="6">
        <v>43746.647415555555</v>
      </c>
      <c r="L996" s="7">
        <v>43746.647418981483</v>
      </c>
    </row>
    <row r="997" spans="1:12" x14ac:dyDescent="0.25">
      <c r="A997" t="e">
        <f>-LqeUsCCiMRoDINqvC9c</f>
        <v>#NAME?</v>
      </c>
      <c r="B997">
        <v>393.75</v>
      </c>
      <c r="C997">
        <v>20.584240000000001</v>
      </c>
      <c r="D997">
        <v>39</v>
      </c>
      <c r="E997">
        <v>0</v>
      </c>
      <c r="F997">
        <v>0</v>
      </c>
      <c r="G997">
        <v>18</v>
      </c>
      <c r="H997">
        <v>1570523543942</v>
      </c>
      <c r="I997">
        <v>526.6875</v>
      </c>
      <c r="J997" s="5">
        <f t="shared" si="15"/>
        <v>43746.647499328705</v>
      </c>
      <c r="K997" s="6">
        <v>43746.647499328705</v>
      </c>
      <c r="L997" s="7">
        <v>43746.647499999999</v>
      </c>
    </row>
    <row r="998" spans="1:12" x14ac:dyDescent="0.25">
      <c r="A998" t="e">
        <f>-LqeUtvkqB29_yS4iUOP</f>
        <v>#NAME?</v>
      </c>
      <c r="B998">
        <v>415.625</v>
      </c>
      <c r="C998">
        <v>20.531590000000001</v>
      </c>
      <c r="D998">
        <v>39</v>
      </c>
      <c r="E998">
        <v>0</v>
      </c>
      <c r="F998">
        <v>0</v>
      </c>
      <c r="G998">
        <v>24</v>
      </c>
      <c r="H998">
        <v>1570523552182</v>
      </c>
      <c r="I998">
        <v>533.8125</v>
      </c>
      <c r="J998" s="4">
        <f t="shared" si="15"/>
        <v>43746.647594699076</v>
      </c>
      <c r="K998" s="6">
        <v>43746.647594699076</v>
      </c>
      <c r="L998" s="7">
        <v>43746.647592592592</v>
      </c>
    </row>
    <row r="999" spans="1:12" x14ac:dyDescent="0.25">
      <c r="A999" t="e">
        <f>-LqeUvfAGQqX-BPKdo4L</f>
        <v>#NAME?</v>
      </c>
      <c r="B999">
        <v>393.75</v>
      </c>
      <c r="C999">
        <v>20.584240000000001</v>
      </c>
      <c r="D999">
        <v>38</v>
      </c>
      <c r="E999">
        <v>0</v>
      </c>
      <c r="F999">
        <v>0</v>
      </c>
      <c r="G999">
        <v>20</v>
      </c>
      <c r="H999">
        <v>1570523559403</v>
      </c>
      <c r="I999">
        <v>526.6875</v>
      </c>
      <c r="J999" s="5">
        <f t="shared" si="15"/>
        <v>43746.647678275462</v>
      </c>
      <c r="K999" s="6">
        <v>43746.647678275462</v>
      </c>
      <c r="L999" s="7">
        <v>43746.647673611114</v>
      </c>
    </row>
    <row r="1000" spans="1:12" x14ac:dyDescent="0.25">
      <c r="A1000" t="e">
        <f>-LqeUxRkQtIE2lObqjoG</f>
        <v>#NAME?</v>
      </c>
      <c r="B1000">
        <v>393.75</v>
      </c>
      <c r="C1000">
        <v>20.531590000000001</v>
      </c>
      <c r="D1000">
        <v>39</v>
      </c>
      <c r="E1000">
        <v>0</v>
      </c>
      <c r="F1000">
        <v>0</v>
      </c>
      <c r="G1000">
        <v>26</v>
      </c>
      <c r="H1000">
        <v>1570523566612</v>
      </c>
      <c r="I1000">
        <v>526.6875</v>
      </c>
      <c r="J1000" s="4">
        <f t="shared" si="15"/>
        <v>43746.647761712964</v>
      </c>
      <c r="K1000" s="6">
        <v>43746.647761712964</v>
      </c>
      <c r="L1000" s="7">
        <v>43746.647766203707</v>
      </c>
    </row>
    <row r="1001" spans="1:12" x14ac:dyDescent="0.25">
      <c r="A1001" t="e">
        <f>-LqeUzB-EtV0btaIuAvY</f>
        <v>#NAME?</v>
      </c>
      <c r="B1001">
        <v>393.75</v>
      </c>
      <c r="C1001">
        <v>20.584240000000001</v>
      </c>
      <c r="D1001">
        <v>39</v>
      </c>
      <c r="E1001">
        <v>0</v>
      </c>
      <c r="F1001">
        <v>0</v>
      </c>
      <c r="G1001">
        <v>22</v>
      </c>
      <c r="H1001">
        <v>1570523573822</v>
      </c>
      <c r="I1001">
        <v>526.6875</v>
      </c>
      <c r="J1001" s="5">
        <f t="shared" si="15"/>
        <v>43746.647845162035</v>
      </c>
      <c r="K1001" s="6">
        <v>43746.647845162035</v>
      </c>
      <c r="L1001" s="7">
        <v>43746.647847222222</v>
      </c>
    </row>
    <row r="1002" spans="1:12" x14ac:dyDescent="0.25">
      <c r="A1002" t="e">
        <f>-LqeV-xwV5QJMYCZdCxy</f>
        <v>#NAME?</v>
      </c>
      <c r="B1002">
        <v>393.75</v>
      </c>
      <c r="C1002">
        <v>20.584240000000001</v>
      </c>
      <c r="D1002">
        <v>39</v>
      </c>
      <c r="E1002">
        <v>0</v>
      </c>
      <c r="F1002">
        <v>0</v>
      </c>
      <c r="G1002">
        <v>18</v>
      </c>
      <c r="H1002">
        <v>1570523581042</v>
      </c>
      <c r="I1002">
        <v>526.5</v>
      </c>
      <c r="J1002" s="4">
        <f t="shared" si="15"/>
        <v>43746.647928726852</v>
      </c>
      <c r="K1002" s="6">
        <v>43746.647928726852</v>
      </c>
      <c r="L1002" s="7">
        <v>43746.647928240738</v>
      </c>
    </row>
    <row r="1003" spans="1:12" x14ac:dyDescent="0.25">
      <c r="A1003" t="e">
        <f>-LqeV1h07NQr9DedO3bU</f>
        <v>#NAME?</v>
      </c>
      <c r="B1003">
        <v>393.75</v>
      </c>
      <c r="C1003">
        <v>20.584240000000001</v>
      </c>
      <c r="D1003">
        <v>41</v>
      </c>
      <c r="E1003">
        <v>0</v>
      </c>
      <c r="F1003">
        <v>0</v>
      </c>
      <c r="G1003">
        <v>26</v>
      </c>
      <c r="H1003">
        <v>1570523588224</v>
      </c>
      <c r="I1003">
        <v>526.6875</v>
      </c>
      <c r="J1003" s="5">
        <f t="shared" si="15"/>
        <v>43746.648011851845</v>
      </c>
      <c r="K1003" s="6">
        <v>43746.648011851845</v>
      </c>
      <c r="L1003" s="7">
        <v>43746.648009259261</v>
      </c>
    </row>
    <row r="1004" spans="1:12" x14ac:dyDescent="0.25">
      <c r="A1004" t="e">
        <f>-LqeV3Ele4W_Eo9V38Of</f>
        <v>#NAME?</v>
      </c>
      <c r="B1004">
        <v>393.75</v>
      </c>
      <c r="C1004">
        <v>20.584240000000001</v>
      </c>
      <c r="D1004">
        <v>41</v>
      </c>
      <c r="E1004">
        <v>0</v>
      </c>
      <c r="F1004">
        <v>0</v>
      </c>
      <c r="G1004">
        <v>24</v>
      </c>
      <c r="H1004">
        <v>1570523594454</v>
      </c>
      <c r="I1004">
        <v>526.6875</v>
      </c>
      <c r="J1004" s="4">
        <f t="shared" si="15"/>
        <v>43746.648083958331</v>
      </c>
      <c r="K1004" s="6">
        <v>43746.648083958331</v>
      </c>
      <c r="L1004" s="7">
        <v>43746.648078703707</v>
      </c>
    </row>
    <row r="1005" spans="1:12" x14ac:dyDescent="0.25">
      <c r="A1005" t="e">
        <f>-LqeV4xkW89l8Kvitz9P</f>
        <v>#NAME?</v>
      </c>
      <c r="B1005">
        <v>393.75</v>
      </c>
      <c r="C1005">
        <v>20.531590000000001</v>
      </c>
      <c r="D1005">
        <v>38</v>
      </c>
      <c r="E1005">
        <v>0</v>
      </c>
      <c r="F1005">
        <v>0</v>
      </c>
      <c r="G1005">
        <v>23</v>
      </c>
      <c r="H1005">
        <v>1570523601642</v>
      </c>
      <c r="I1005">
        <v>526.6875</v>
      </c>
      <c r="J1005" s="5">
        <f t="shared" si="15"/>
        <v>43746.64816715278</v>
      </c>
      <c r="K1005" s="6">
        <v>43746.64816715278</v>
      </c>
      <c r="L1005" s="7">
        <v>43746.6481712963</v>
      </c>
    </row>
    <row r="1006" spans="1:12" x14ac:dyDescent="0.25">
      <c r="A1006" t="e">
        <f>-LqeV6ktKnYKlb1OTyZ4</f>
        <v>#NAME?</v>
      </c>
      <c r="B1006">
        <v>393.75</v>
      </c>
      <c r="C1006">
        <v>20.531590000000001</v>
      </c>
      <c r="D1006">
        <v>38</v>
      </c>
      <c r="E1006">
        <v>0</v>
      </c>
      <c r="F1006">
        <v>0</v>
      </c>
      <c r="G1006">
        <v>16</v>
      </c>
      <c r="H1006">
        <v>1570523608852</v>
      </c>
      <c r="I1006">
        <v>526.6875</v>
      </c>
      <c r="J1006" s="4">
        <f t="shared" si="15"/>
        <v>43746.648250601851</v>
      </c>
      <c r="K1006" s="6">
        <v>43746.648250601851</v>
      </c>
      <c r="L1006" s="7">
        <v>43746.648252314815</v>
      </c>
    </row>
    <row r="1007" spans="1:12" x14ac:dyDescent="0.25">
      <c r="A1007" t="e">
        <f>-LqeV8Tt2A8IX85d0YZe</f>
        <v>#NAME?</v>
      </c>
      <c r="B1007">
        <v>393.75</v>
      </c>
      <c r="C1007">
        <v>20.584240000000001</v>
      </c>
      <c r="D1007">
        <v>38</v>
      </c>
      <c r="E1007">
        <v>0</v>
      </c>
      <c r="F1007">
        <v>0</v>
      </c>
      <c r="G1007">
        <v>20</v>
      </c>
      <c r="H1007">
        <v>1570523616072</v>
      </c>
      <c r="I1007">
        <v>526.6875</v>
      </c>
      <c r="J1007" s="5">
        <f t="shared" si="15"/>
        <v>43746.648334166668</v>
      </c>
      <c r="K1007" s="6">
        <v>43746.648334166668</v>
      </c>
      <c r="L1007" s="7">
        <v>43746.648333333331</v>
      </c>
    </row>
    <row r="1008" spans="1:12" x14ac:dyDescent="0.25">
      <c r="A1008" t="e">
        <f>-LqeVAHq3zFJCJMihkXn</f>
        <v>#NAME?</v>
      </c>
      <c r="B1008">
        <v>412.5</v>
      </c>
      <c r="C1008">
        <v>20.584240000000001</v>
      </c>
      <c r="D1008">
        <v>38</v>
      </c>
      <c r="E1008">
        <v>0</v>
      </c>
      <c r="F1008">
        <v>0</v>
      </c>
      <c r="G1008">
        <v>21</v>
      </c>
      <c r="H1008">
        <v>1570523623285</v>
      </c>
      <c r="I1008">
        <v>532.3125</v>
      </c>
      <c r="J1008" s="4">
        <f t="shared" si="15"/>
        <v>43746.64841765046</v>
      </c>
      <c r="K1008" s="6">
        <v>43746.64841765046</v>
      </c>
      <c r="L1008" s="7">
        <v>43746.648414351854</v>
      </c>
    </row>
    <row r="1009" spans="1:12" x14ac:dyDescent="0.25">
      <c r="A1009" t="e">
        <f>-LqeVC-r_CEiMvh16FvE</f>
        <v>#NAME?</v>
      </c>
      <c r="B1009">
        <v>393.75</v>
      </c>
      <c r="C1009">
        <v>20.531590000000001</v>
      </c>
      <c r="D1009">
        <v>38</v>
      </c>
      <c r="E1009">
        <v>0</v>
      </c>
      <c r="F1009">
        <v>0</v>
      </c>
      <c r="G1009">
        <v>25</v>
      </c>
      <c r="H1009">
        <v>1570523630473</v>
      </c>
      <c r="I1009">
        <v>526.6875</v>
      </c>
      <c r="J1009" s="5">
        <f t="shared" si="15"/>
        <v>43746.648500844902</v>
      </c>
      <c r="K1009" s="6">
        <v>43746.648500844902</v>
      </c>
      <c r="L1009" s="7">
        <v>43746.648495370369</v>
      </c>
    </row>
    <row r="1010" spans="1:12" x14ac:dyDescent="0.25">
      <c r="A1010" t="e">
        <f>-LqeVDvDeP1QPbsEYXSI</f>
        <v>#NAME?</v>
      </c>
      <c r="B1010">
        <v>393.75</v>
      </c>
      <c r="C1010">
        <v>20.584240000000001</v>
      </c>
      <c r="D1010">
        <v>38</v>
      </c>
      <c r="E1010">
        <v>0</v>
      </c>
      <c r="F1010">
        <v>0</v>
      </c>
      <c r="G1010">
        <v>20</v>
      </c>
      <c r="H1010">
        <v>1570523636662</v>
      </c>
      <c r="I1010">
        <v>526.6875</v>
      </c>
      <c r="J1010" s="4">
        <f t="shared" si="15"/>
        <v>43746.64857247685</v>
      </c>
      <c r="K1010" s="6">
        <v>43746.64857247685</v>
      </c>
      <c r="L1010" s="7">
        <v>43746.648576388892</v>
      </c>
    </row>
    <row r="1011" spans="1:12" x14ac:dyDescent="0.25">
      <c r="A1011" t="e">
        <f>-LqeVFX06SDBEJKCJPvE</f>
        <v>#NAME?</v>
      </c>
      <c r="B1011">
        <v>393.75</v>
      </c>
      <c r="C1011">
        <v>20.584240000000001</v>
      </c>
      <c r="D1011">
        <v>39</v>
      </c>
      <c r="E1011">
        <v>0</v>
      </c>
      <c r="F1011">
        <v>0</v>
      </c>
      <c r="G1011">
        <v>24</v>
      </c>
      <c r="H1011">
        <v>1570523644902</v>
      </c>
      <c r="I1011">
        <v>526.6875</v>
      </c>
      <c r="J1011" s="5">
        <f t="shared" si="15"/>
        <v>43746.648667847221</v>
      </c>
      <c r="K1011" s="6">
        <v>43746.648667847221</v>
      </c>
      <c r="L1011" s="7">
        <v>43746.648668981485</v>
      </c>
    </row>
    <row r="1012" spans="1:12" x14ac:dyDescent="0.25">
      <c r="A1012" t="e">
        <f>-LqeVH3mFfGRSwHWLvmi</f>
        <v>#NAME?</v>
      </c>
      <c r="B1012">
        <v>393.75</v>
      </c>
      <c r="C1012">
        <v>20.584240000000001</v>
      </c>
      <c r="D1012">
        <v>38</v>
      </c>
      <c r="E1012">
        <v>0</v>
      </c>
      <c r="F1012">
        <v>0</v>
      </c>
      <c r="G1012">
        <v>22</v>
      </c>
      <c r="H1012">
        <v>1570523651104</v>
      </c>
      <c r="I1012">
        <v>526.6875</v>
      </c>
      <c r="J1012" s="4">
        <f t="shared" si="15"/>
        <v>43746.648739629629</v>
      </c>
      <c r="K1012" s="6">
        <v>43746.648739629629</v>
      </c>
      <c r="L1012" s="7">
        <v>43746.648738425924</v>
      </c>
    </row>
    <row r="1013" spans="1:12" x14ac:dyDescent="0.25">
      <c r="A1013" t="e">
        <f>-LqeVJ2oOragMKqPNWgQ</f>
        <v>#NAME?</v>
      </c>
      <c r="B1013">
        <v>412.5</v>
      </c>
      <c r="C1013">
        <v>20.584240000000001</v>
      </c>
      <c r="D1013">
        <v>38</v>
      </c>
      <c r="E1013">
        <v>0</v>
      </c>
      <c r="F1013">
        <v>0</v>
      </c>
      <c r="G1013">
        <v>19</v>
      </c>
      <c r="H1013">
        <v>1570523658313</v>
      </c>
      <c r="I1013">
        <v>532.3125</v>
      </c>
      <c r="J1013" s="5">
        <f t="shared" si="15"/>
        <v>43746.648823067131</v>
      </c>
      <c r="K1013" s="6">
        <v>43746.648823067131</v>
      </c>
      <c r="L1013" s="7">
        <v>43746.648819444446</v>
      </c>
    </row>
    <row r="1014" spans="1:12" x14ac:dyDescent="0.25">
      <c r="A1014" t="e">
        <f>-LqeVKb-fNQxgRsA_yzs</f>
        <v>#NAME?</v>
      </c>
      <c r="B1014">
        <v>393.75</v>
      </c>
      <c r="C1014">
        <v>20.584240000000001</v>
      </c>
      <c r="D1014">
        <v>38</v>
      </c>
      <c r="E1014">
        <v>0</v>
      </c>
      <c r="F1014">
        <v>0</v>
      </c>
      <c r="G1014">
        <v>17</v>
      </c>
      <c r="H1014">
        <v>1570523665502</v>
      </c>
      <c r="I1014">
        <v>526.6875</v>
      </c>
      <c r="J1014" s="4">
        <f t="shared" si="15"/>
        <v>43746.648906273149</v>
      </c>
      <c r="K1014" s="6">
        <v>43746.648906273149</v>
      </c>
      <c r="L1014" s="7">
        <v>43746.648912037039</v>
      </c>
    </row>
    <row r="1015" spans="1:12" x14ac:dyDescent="0.25">
      <c r="A1015" t="e">
        <f>-LqeVMK10FrgO051JsKx</f>
        <v>#NAME?</v>
      </c>
      <c r="B1015">
        <v>393.75</v>
      </c>
      <c r="C1015">
        <v>20.584240000000001</v>
      </c>
      <c r="D1015">
        <v>37</v>
      </c>
      <c r="E1015">
        <v>0</v>
      </c>
      <c r="F1015">
        <v>0</v>
      </c>
      <c r="G1015">
        <v>26</v>
      </c>
      <c r="H1015">
        <v>1570523672712</v>
      </c>
      <c r="I1015">
        <v>526.6875</v>
      </c>
      <c r="J1015" s="5">
        <f t="shared" si="15"/>
        <v>43746.64898972222</v>
      </c>
      <c r="K1015" s="6">
        <v>43746.64898972222</v>
      </c>
      <c r="L1015" s="7">
        <v>43746.648993055554</v>
      </c>
    </row>
    <row r="1016" spans="1:12" x14ac:dyDescent="0.25">
      <c r="A1016" t="e">
        <f>-LqeVNt0CgmMOzNsEimd</f>
        <v>#NAME?</v>
      </c>
      <c r="B1016">
        <v>393.75</v>
      </c>
      <c r="C1016">
        <v>20.531590000000001</v>
      </c>
      <c r="D1016">
        <v>37</v>
      </c>
      <c r="E1016">
        <v>0</v>
      </c>
      <c r="F1016">
        <v>0</v>
      </c>
      <c r="G1016">
        <v>25</v>
      </c>
      <c r="H1016">
        <v>1570523678913</v>
      </c>
      <c r="I1016">
        <v>526.6875</v>
      </c>
      <c r="J1016" s="4">
        <f t="shared" si="15"/>
        <v>43746.649061493052</v>
      </c>
      <c r="K1016" s="6">
        <v>43746.649061493052</v>
      </c>
      <c r="L1016" s="7">
        <v>43746.649062500001</v>
      </c>
    </row>
    <row r="1017" spans="1:12" x14ac:dyDescent="0.25">
      <c r="A1017" t="e">
        <f>-LqeVPare3a3e2YSiBga</f>
        <v>#NAME?</v>
      </c>
      <c r="B1017">
        <v>393.75</v>
      </c>
      <c r="C1017">
        <v>20.584240000000001</v>
      </c>
      <c r="D1017">
        <v>37</v>
      </c>
      <c r="E1017">
        <v>0</v>
      </c>
      <c r="F1017">
        <v>0</v>
      </c>
      <c r="G1017">
        <v>22</v>
      </c>
      <c r="H1017">
        <v>1570523686142</v>
      </c>
      <c r="I1017">
        <v>526.5</v>
      </c>
      <c r="J1017" s="5">
        <f t="shared" si="15"/>
        <v>43746.649145162031</v>
      </c>
      <c r="K1017" s="6">
        <v>43746.649145162031</v>
      </c>
      <c r="L1017" s="7">
        <v>43746.649143518516</v>
      </c>
    </row>
    <row r="1018" spans="1:12" x14ac:dyDescent="0.25">
      <c r="A1018" t="e">
        <f>-LqeVRP9bFVz4ZSKprTH</f>
        <v>#NAME?</v>
      </c>
      <c r="B1018">
        <v>418.75</v>
      </c>
      <c r="C1018">
        <v>20.584240000000001</v>
      </c>
      <c r="D1018">
        <v>37</v>
      </c>
      <c r="E1018">
        <v>0</v>
      </c>
      <c r="F1018">
        <v>0</v>
      </c>
      <c r="G1018">
        <v>23</v>
      </c>
      <c r="H1018">
        <v>1570523693352</v>
      </c>
      <c r="I1018">
        <v>534.9375</v>
      </c>
      <c r="J1018" s="4">
        <f t="shared" si="15"/>
        <v>43746.64922861111</v>
      </c>
      <c r="K1018" s="6">
        <v>43746.64922861111</v>
      </c>
      <c r="L1018" s="7">
        <v>43746.649224537039</v>
      </c>
    </row>
    <row r="1019" spans="1:12" x14ac:dyDescent="0.25">
      <c r="A1019" t="e">
        <f>-LqeVT5l6todQ4zuvrpo</f>
        <v>#NAME?</v>
      </c>
      <c r="B1019">
        <v>393.75</v>
      </c>
      <c r="C1019">
        <v>20.584240000000001</v>
      </c>
      <c r="D1019">
        <v>38</v>
      </c>
      <c r="E1019">
        <v>0</v>
      </c>
      <c r="F1019">
        <v>0</v>
      </c>
      <c r="G1019">
        <v>17</v>
      </c>
      <c r="H1019">
        <v>1570523700542</v>
      </c>
      <c r="I1019">
        <v>526.6875</v>
      </c>
      <c r="J1019" s="5">
        <f t="shared" si="15"/>
        <v>43746.649311828696</v>
      </c>
      <c r="K1019" s="6">
        <v>43746.649311828696</v>
      </c>
      <c r="L1019" s="7">
        <v>43746.649317129632</v>
      </c>
    </row>
    <row r="1020" spans="1:12" x14ac:dyDescent="0.25">
      <c r="A1020" t="e">
        <f>-LqeVUfqZDiSJgKAhigV</f>
        <v>#NAME?</v>
      </c>
      <c r="B1020">
        <v>393.75</v>
      </c>
      <c r="C1020">
        <v>20.584240000000001</v>
      </c>
      <c r="D1020">
        <v>38</v>
      </c>
      <c r="E1020">
        <v>0</v>
      </c>
      <c r="F1020">
        <v>0</v>
      </c>
      <c r="G1020">
        <v>23</v>
      </c>
      <c r="H1020">
        <v>1570523706775</v>
      </c>
      <c r="I1020">
        <v>526.6875</v>
      </c>
      <c r="J1020" s="4">
        <f t="shared" si="15"/>
        <v>43746.649383969903</v>
      </c>
      <c r="K1020" s="6">
        <v>43746.649383969903</v>
      </c>
      <c r="L1020" s="7">
        <v>43746.649386574078</v>
      </c>
    </row>
    <row r="1021" spans="1:12" x14ac:dyDescent="0.25">
      <c r="A1021" t="e">
        <f>-LqeVWTqt9U9u3cJYTzP</f>
        <v>#NAME?</v>
      </c>
      <c r="B1021">
        <v>393.75</v>
      </c>
      <c r="C1021">
        <v>20.531590000000001</v>
      </c>
      <c r="D1021">
        <v>38</v>
      </c>
      <c r="E1021">
        <v>0</v>
      </c>
      <c r="F1021">
        <v>0</v>
      </c>
      <c r="G1021">
        <v>23</v>
      </c>
      <c r="H1021">
        <v>1570523713964</v>
      </c>
      <c r="I1021">
        <v>526.6875</v>
      </c>
      <c r="J1021" s="5">
        <f t="shared" si="15"/>
        <v>43746.649467175921</v>
      </c>
      <c r="K1021" s="6">
        <v>43746.649467175921</v>
      </c>
      <c r="L1021" s="7">
        <v>43746.649467592593</v>
      </c>
    </row>
    <row r="1022" spans="1:12" x14ac:dyDescent="0.25">
      <c r="A1022" t="e">
        <f>-LqeVYLqxg5pwta54AL3</f>
        <v>#NAME?</v>
      </c>
      <c r="B1022">
        <v>393.75</v>
      </c>
      <c r="C1022">
        <v>20.584240000000001</v>
      </c>
      <c r="D1022">
        <v>38</v>
      </c>
      <c r="E1022">
        <v>0</v>
      </c>
      <c r="F1022">
        <v>0</v>
      </c>
      <c r="G1022">
        <v>23</v>
      </c>
      <c r="H1022">
        <v>1570523721980</v>
      </c>
      <c r="I1022">
        <v>526.6875</v>
      </c>
      <c r="J1022" s="4">
        <f t="shared" si="15"/>
        <v>43746.649559953701</v>
      </c>
      <c r="K1022" s="6">
        <v>43746.649559953701</v>
      </c>
      <c r="L1022" s="7">
        <v>43746.649560185186</v>
      </c>
    </row>
    <row r="1023" spans="1:12" x14ac:dyDescent="0.25">
      <c r="A1023" t="e">
        <f>-LqeVZv1TGIBssNqDGOL</f>
        <v>#NAME?</v>
      </c>
      <c r="B1023">
        <v>393.75</v>
      </c>
      <c r="C1023">
        <v>20.584240000000001</v>
      </c>
      <c r="D1023">
        <v>39</v>
      </c>
      <c r="E1023">
        <v>0</v>
      </c>
      <c r="F1023">
        <v>0</v>
      </c>
      <c r="G1023">
        <v>24</v>
      </c>
      <c r="H1023">
        <v>1570523728382</v>
      </c>
      <c r="I1023">
        <v>526.6875</v>
      </c>
      <c r="J1023" s="5">
        <f t="shared" si="15"/>
        <v>43746.649634050926</v>
      </c>
      <c r="K1023" s="6">
        <v>43746.649634050926</v>
      </c>
      <c r="L1023" s="7">
        <v>43746.649629629632</v>
      </c>
    </row>
    <row r="1024" spans="1:12" x14ac:dyDescent="0.25">
      <c r="A1024" t="e">
        <f>-LqeVagtrWOnHraR5k0t</f>
        <v>#NAME?</v>
      </c>
      <c r="B1024">
        <v>393.75</v>
      </c>
      <c r="C1024">
        <v>20.584240000000001</v>
      </c>
      <c r="D1024">
        <v>41</v>
      </c>
      <c r="E1024">
        <v>0</v>
      </c>
      <c r="F1024">
        <v>0</v>
      </c>
      <c r="G1024">
        <v>29</v>
      </c>
      <c r="H1024">
        <v>1570523735593</v>
      </c>
      <c r="I1024">
        <v>526.5</v>
      </c>
      <c r="J1024" s="4">
        <f t="shared" si="15"/>
        <v>43746.649717511573</v>
      </c>
      <c r="K1024" s="6">
        <v>43746.649717511573</v>
      </c>
      <c r="L1024" s="7">
        <v>43746.649722222224</v>
      </c>
    </row>
    <row r="1025" spans="1:12" x14ac:dyDescent="0.25">
      <c r="A1025" t="e">
        <f>-LqeVcOA305ERfh1sUBk</f>
        <v>#NAME?</v>
      </c>
      <c r="B1025">
        <v>393.75</v>
      </c>
      <c r="C1025">
        <v>20.584240000000001</v>
      </c>
      <c r="D1025">
        <v>40</v>
      </c>
      <c r="E1025">
        <v>0</v>
      </c>
      <c r="F1025">
        <v>0</v>
      </c>
      <c r="G1025">
        <v>31</v>
      </c>
      <c r="H1025">
        <v>1570523742763</v>
      </c>
      <c r="I1025">
        <v>526.6875</v>
      </c>
      <c r="J1025" s="5">
        <f t="shared" si="15"/>
        <v>43746.649800497682</v>
      </c>
      <c r="K1025" s="6">
        <v>43746.649800497682</v>
      </c>
      <c r="L1025" s="7">
        <v>43746.64980324074</v>
      </c>
    </row>
    <row r="1026" spans="1:12" x14ac:dyDescent="0.25">
      <c r="A1026" t="e">
        <f>-LqeVe8SeJaHZBASRkpO</f>
        <v>#NAME?</v>
      </c>
      <c r="B1026">
        <v>393.75</v>
      </c>
      <c r="C1026">
        <v>20.584240000000001</v>
      </c>
      <c r="D1026">
        <v>41</v>
      </c>
      <c r="E1026">
        <v>0</v>
      </c>
      <c r="F1026">
        <v>0</v>
      </c>
      <c r="G1026">
        <v>15</v>
      </c>
      <c r="H1026">
        <v>1570523748963</v>
      </c>
      <c r="I1026">
        <v>526.6875</v>
      </c>
      <c r="J1026" s="4">
        <f t="shared" ref="J1026:K1089" si="16">(H1026/86400000)+25569+(7/24)</f>
        <v>43746.649872256945</v>
      </c>
      <c r="K1026" s="6">
        <v>43746.649872256945</v>
      </c>
      <c r="L1026" s="7">
        <v>43746.649872685186</v>
      </c>
    </row>
    <row r="1027" spans="1:12" x14ac:dyDescent="0.25">
      <c r="A1027" t="e">
        <f>-LqeVfeihw6qKgM6yQUm</f>
        <v>#NAME?</v>
      </c>
      <c r="B1027">
        <v>393.75</v>
      </c>
      <c r="C1027">
        <v>20.531590000000001</v>
      </c>
      <c r="D1027">
        <v>41</v>
      </c>
      <c r="E1027">
        <v>0</v>
      </c>
      <c r="F1027">
        <v>0</v>
      </c>
      <c r="G1027">
        <v>20</v>
      </c>
      <c r="H1027">
        <v>1570523756165</v>
      </c>
      <c r="I1027">
        <v>526.6875</v>
      </c>
      <c r="J1027" s="5">
        <f t="shared" si="16"/>
        <v>43746.649955613422</v>
      </c>
      <c r="K1027" s="6">
        <v>43746.649955613422</v>
      </c>
      <c r="L1027" s="7">
        <v>43746.649953703702</v>
      </c>
    </row>
    <row r="1028" spans="1:12" x14ac:dyDescent="0.25">
      <c r="A1028" t="e">
        <f>-LqeVhBiO2UEpDQVLwl3</f>
        <v>#NAME?</v>
      </c>
      <c r="B1028">
        <v>393.75</v>
      </c>
      <c r="C1028">
        <v>20.584240000000001</v>
      </c>
      <c r="D1028">
        <v>39</v>
      </c>
      <c r="E1028">
        <v>0</v>
      </c>
      <c r="F1028">
        <v>0</v>
      </c>
      <c r="G1028">
        <v>27</v>
      </c>
      <c r="H1028">
        <v>1570523762344</v>
      </c>
      <c r="I1028">
        <v>526.6875</v>
      </c>
      <c r="J1028" s="4">
        <f t="shared" si="16"/>
        <v>43746.650027129632</v>
      </c>
      <c r="K1028" s="6">
        <v>43746.650027129632</v>
      </c>
      <c r="L1028" s="7">
        <v>43746.650023148148</v>
      </c>
    </row>
    <row r="1029" spans="1:12" x14ac:dyDescent="0.25">
      <c r="A1029" t="e">
        <f>-LqeVikm2eph8IiuTVvd</f>
        <v>#NAME?</v>
      </c>
      <c r="B1029">
        <v>393.75</v>
      </c>
      <c r="C1029">
        <v>20.531590000000001</v>
      </c>
      <c r="D1029">
        <v>40</v>
      </c>
      <c r="E1029">
        <v>0</v>
      </c>
      <c r="F1029">
        <v>0</v>
      </c>
      <c r="G1029">
        <v>21</v>
      </c>
      <c r="H1029">
        <v>1570523768556</v>
      </c>
      <c r="I1029">
        <v>526.6875</v>
      </c>
      <c r="J1029" s="5">
        <f t="shared" si="16"/>
        <v>43746.650099027778</v>
      </c>
      <c r="K1029" s="6">
        <v>43746.650099027778</v>
      </c>
      <c r="L1029" s="7">
        <v>43746.650104166663</v>
      </c>
    </row>
    <row r="1030" spans="1:12" x14ac:dyDescent="0.25">
      <c r="A1030" t="e">
        <f>-LqeVkYtl4BSvxlb0aM6</f>
        <v>#NAME?</v>
      </c>
      <c r="B1030">
        <v>393.75</v>
      </c>
      <c r="C1030">
        <v>20.584240000000001</v>
      </c>
      <c r="D1030">
        <v>39</v>
      </c>
      <c r="E1030">
        <v>0</v>
      </c>
      <c r="F1030">
        <v>0</v>
      </c>
      <c r="G1030">
        <v>22</v>
      </c>
      <c r="H1030">
        <v>1570523775744</v>
      </c>
      <c r="I1030">
        <v>526.6875</v>
      </c>
      <c r="J1030" s="4">
        <f t="shared" si="16"/>
        <v>43746.65018222222</v>
      </c>
      <c r="K1030" s="6">
        <v>43746.65018222222</v>
      </c>
      <c r="L1030" s="7">
        <v>43746.650185185186</v>
      </c>
    </row>
    <row r="1031" spans="1:12" x14ac:dyDescent="0.25">
      <c r="A1031" t="e">
        <f>-LqeVmH1fZwCyusofRt0</f>
        <v>#NAME?</v>
      </c>
      <c r="B1031">
        <v>393.75</v>
      </c>
      <c r="C1031">
        <v>20.584240000000001</v>
      </c>
      <c r="D1031">
        <v>39</v>
      </c>
      <c r="E1031">
        <v>0</v>
      </c>
      <c r="F1031">
        <v>0</v>
      </c>
      <c r="G1031">
        <v>25</v>
      </c>
      <c r="H1031">
        <v>1570523782975</v>
      </c>
      <c r="I1031">
        <v>526.6875</v>
      </c>
      <c r="J1031" s="5">
        <f t="shared" si="16"/>
        <v>43746.650265914352</v>
      </c>
      <c r="K1031" s="6">
        <v>43746.650265914352</v>
      </c>
      <c r="L1031" s="7">
        <v>43746.650266203702</v>
      </c>
    </row>
    <row r="1032" spans="1:12" x14ac:dyDescent="0.25">
      <c r="A1032" t="e">
        <f>-LqeVnzkLCaHvh3iVq99</f>
        <v>#NAME?</v>
      </c>
      <c r="B1032">
        <v>393.75</v>
      </c>
      <c r="C1032">
        <v>20.584240000000001</v>
      </c>
      <c r="D1032">
        <v>38</v>
      </c>
      <c r="E1032">
        <v>0</v>
      </c>
      <c r="F1032">
        <v>0</v>
      </c>
      <c r="G1032">
        <v>27</v>
      </c>
      <c r="H1032">
        <v>1570523790166</v>
      </c>
      <c r="I1032">
        <v>526.5</v>
      </c>
      <c r="J1032" s="4">
        <f t="shared" si="16"/>
        <v>43746.650349143521</v>
      </c>
      <c r="K1032" s="6">
        <v>43746.650349143521</v>
      </c>
      <c r="L1032" s="7">
        <v>43746.650347222225</v>
      </c>
    </row>
    <row r="1033" spans="1:12" x14ac:dyDescent="0.25">
      <c r="A1033" t="e">
        <f>-LqeVpZCib3pT2muQguH</f>
        <v>#NAME?</v>
      </c>
      <c r="B1033">
        <v>393.75</v>
      </c>
      <c r="C1033">
        <v>20.584240000000001</v>
      </c>
      <c r="D1033">
        <v>38</v>
      </c>
      <c r="E1033">
        <v>0</v>
      </c>
      <c r="F1033">
        <v>0</v>
      </c>
      <c r="G1033">
        <v>26</v>
      </c>
      <c r="H1033">
        <v>1570523796354</v>
      </c>
      <c r="I1033">
        <v>526.5</v>
      </c>
      <c r="J1033" s="5">
        <f t="shared" si="16"/>
        <v>43746.650420763886</v>
      </c>
      <c r="K1033" s="6">
        <v>43746.650420763886</v>
      </c>
      <c r="L1033" s="7">
        <v>43746.650416666664</v>
      </c>
    </row>
    <row r="1034" spans="1:12" x14ac:dyDescent="0.25">
      <c r="A1034" t="e">
        <f>-LqeVrI9pIxECqx9z9Y0</f>
        <v>#NAME?</v>
      </c>
      <c r="B1034">
        <v>393.75</v>
      </c>
      <c r="C1034">
        <v>20.584240000000001</v>
      </c>
      <c r="D1034">
        <v>37</v>
      </c>
      <c r="E1034">
        <v>0</v>
      </c>
      <c r="F1034">
        <v>0</v>
      </c>
      <c r="G1034">
        <v>23</v>
      </c>
      <c r="H1034">
        <v>1570523803595</v>
      </c>
      <c r="I1034">
        <v>526.6875</v>
      </c>
      <c r="J1034" s="4">
        <f t="shared" si="16"/>
        <v>43746.650504571757</v>
      </c>
      <c r="K1034" s="6">
        <v>43746.650504571757</v>
      </c>
      <c r="L1034" s="7">
        <v>43746.650509259256</v>
      </c>
    </row>
    <row r="1035" spans="1:12" x14ac:dyDescent="0.25">
      <c r="A1035" t="e">
        <f>-LqeVsl2g0bkiY3mB_nS</f>
        <v>#NAME?</v>
      </c>
      <c r="B1035">
        <v>393.75</v>
      </c>
      <c r="C1035">
        <v>20.531590000000001</v>
      </c>
      <c r="D1035">
        <v>37</v>
      </c>
      <c r="E1035">
        <v>0</v>
      </c>
      <c r="F1035">
        <v>0</v>
      </c>
      <c r="G1035">
        <v>22</v>
      </c>
      <c r="H1035">
        <v>1570523809751</v>
      </c>
      <c r="I1035">
        <v>526.6875</v>
      </c>
      <c r="J1035" s="5">
        <f t="shared" si="16"/>
        <v>43746.650575821761</v>
      </c>
      <c r="K1035" s="6">
        <v>43746.650575821761</v>
      </c>
      <c r="L1035" s="7">
        <v>43746.650578703702</v>
      </c>
    </row>
    <row r="1036" spans="1:12" x14ac:dyDescent="0.25">
      <c r="A1036" t="e">
        <f>-LqeVuK0eCTIhYiDGTTr</f>
        <v>#NAME?</v>
      </c>
      <c r="B1036">
        <v>393.75</v>
      </c>
      <c r="C1036">
        <v>20.531590000000001</v>
      </c>
      <c r="D1036">
        <v>39</v>
      </c>
      <c r="E1036">
        <v>0</v>
      </c>
      <c r="F1036">
        <v>0</v>
      </c>
      <c r="G1036">
        <v>27</v>
      </c>
      <c r="H1036">
        <v>1570523815966</v>
      </c>
      <c r="I1036">
        <v>526.5</v>
      </c>
      <c r="J1036" s="4">
        <f t="shared" si="16"/>
        <v>43746.650647754628</v>
      </c>
      <c r="K1036" s="6">
        <v>43746.650647754628</v>
      </c>
      <c r="L1036" s="7">
        <v>43746.650648148148</v>
      </c>
    </row>
    <row r="1037" spans="1:12" x14ac:dyDescent="0.25">
      <c r="A1037" t="e">
        <f>-LqeVw1u7mJLk4AF4ylI</f>
        <v>#NAME?</v>
      </c>
      <c r="B1037">
        <v>393.75</v>
      </c>
      <c r="C1037">
        <v>20.584240000000001</v>
      </c>
      <c r="D1037">
        <v>39</v>
      </c>
      <c r="E1037">
        <v>0</v>
      </c>
      <c r="F1037">
        <v>0</v>
      </c>
      <c r="G1037">
        <v>33</v>
      </c>
      <c r="H1037">
        <v>1570523823175</v>
      </c>
      <c r="I1037">
        <v>526.6875</v>
      </c>
      <c r="J1037" s="5">
        <f t="shared" si="16"/>
        <v>43746.650731192123</v>
      </c>
      <c r="K1037" s="6">
        <v>43746.650731192123</v>
      </c>
      <c r="L1037" s="7">
        <v>43746.650729166664</v>
      </c>
    </row>
    <row r="1038" spans="1:12" x14ac:dyDescent="0.25">
      <c r="A1038" t="e">
        <f>-LqeVxauw2R2iQJ2T0vp</f>
        <v>#NAME?</v>
      </c>
      <c r="B1038">
        <v>393.75</v>
      </c>
      <c r="C1038">
        <v>20.584240000000001</v>
      </c>
      <c r="D1038">
        <v>38</v>
      </c>
      <c r="E1038">
        <v>0</v>
      </c>
      <c r="F1038">
        <v>0</v>
      </c>
      <c r="G1038">
        <v>32</v>
      </c>
      <c r="H1038">
        <v>1570523829345</v>
      </c>
      <c r="I1038">
        <v>526.6875</v>
      </c>
      <c r="J1038" s="4">
        <f t="shared" si="16"/>
        <v>43746.650802604163</v>
      </c>
      <c r="K1038" s="6">
        <v>43746.650802604163</v>
      </c>
      <c r="L1038" s="7">
        <v>43746.65079861111</v>
      </c>
    </row>
    <row r="1039" spans="1:12" x14ac:dyDescent="0.25">
      <c r="A1039" t="e">
        <f>-LqeVzKo0jgssvYovgYf</f>
        <v>#NAME?</v>
      </c>
      <c r="B1039">
        <v>393.75</v>
      </c>
      <c r="C1039">
        <v>20.531590000000001</v>
      </c>
      <c r="D1039">
        <v>39</v>
      </c>
      <c r="E1039">
        <v>0</v>
      </c>
      <c r="F1039">
        <v>0</v>
      </c>
      <c r="G1039">
        <v>31</v>
      </c>
      <c r="H1039">
        <v>1570523836555</v>
      </c>
      <c r="I1039">
        <v>526.6875</v>
      </c>
      <c r="J1039" s="5">
        <f t="shared" si="16"/>
        <v>43746.650886053241</v>
      </c>
      <c r="K1039" s="6">
        <v>43746.650886053241</v>
      </c>
      <c r="L1039" s="7">
        <v>43746.650891203702</v>
      </c>
    </row>
    <row r="1040" spans="1:12" x14ac:dyDescent="0.25">
      <c r="A1040" t="e">
        <f>-LqeW06t4IYg_Kc8cDFc</f>
        <v>#NAME?</v>
      </c>
      <c r="B1040">
        <v>393.75</v>
      </c>
      <c r="C1040">
        <v>20.584240000000001</v>
      </c>
      <c r="D1040">
        <v>41</v>
      </c>
      <c r="E1040">
        <v>0</v>
      </c>
      <c r="F1040">
        <v>0</v>
      </c>
      <c r="G1040">
        <v>28</v>
      </c>
      <c r="H1040">
        <v>1570523843765</v>
      </c>
      <c r="I1040">
        <v>526.6875</v>
      </c>
      <c r="J1040" s="4">
        <f t="shared" si="16"/>
        <v>43746.650969502312</v>
      </c>
      <c r="K1040" s="6">
        <v>43746.650969502312</v>
      </c>
      <c r="L1040" s="7">
        <v>43746.650972222225</v>
      </c>
    </row>
    <row r="1041" spans="1:12" x14ac:dyDescent="0.25">
      <c r="A1041" t="e">
        <f>-LqeW1pwHTkakP9RuN3o</f>
        <v>#NAME?</v>
      </c>
      <c r="B1041">
        <v>393.75</v>
      </c>
      <c r="C1041">
        <v>20.584240000000001</v>
      </c>
      <c r="D1041">
        <v>40</v>
      </c>
      <c r="E1041">
        <v>0</v>
      </c>
      <c r="F1041">
        <v>0</v>
      </c>
      <c r="G1041">
        <v>22</v>
      </c>
      <c r="H1041">
        <v>1570523850955</v>
      </c>
      <c r="I1041">
        <v>526.6875</v>
      </c>
      <c r="J1041" s="5">
        <f t="shared" si="16"/>
        <v>43746.651052719906</v>
      </c>
      <c r="K1041" s="6">
        <v>43746.651052719906</v>
      </c>
      <c r="L1041" s="7">
        <v>43746.651053240741</v>
      </c>
    </row>
    <row r="1042" spans="1:12" x14ac:dyDescent="0.25">
      <c r="A1042" t="e">
        <f>-LqeW3d2agJ_io6mIXp0</f>
        <v>#NAME?</v>
      </c>
      <c r="B1042">
        <v>393.75</v>
      </c>
      <c r="C1042">
        <v>20.531590000000001</v>
      </c>
      <c r="D1042">
        <v>41</v>
      </c>
      <c r="E1042">
        <v>0</v>
      </c>
      <c r="F1042">
        <v>0</v>
      </c>
      <c r="G1042">
        <v>21</v>
      </c>
      <c r="H1042">
        <v>1570523858194</v>
      </c>
      <c r="I1042">
        <v>526.6875</v>
      </c>
      <c r="J1042" s="4">
        <f t="shared" si="16"/>
        <v>43746.651136504624</v>
      </c>
      <c r="K1042" s="6">
        <v>43746.651136504624</v>
      </c>
      <c r="L1042" s="7">
        <v>43746.651134259257</v>
      </c>
    </row>
    <row r="1043" spans="1:12" x14ac:dyDescent="0.25">
      <c r="A1043" t="e">
        <f>-LqeW5LtdNU_3BPUzfUg</f>
        <v>#NAME?</v>
      </c>
      <c r="B1043">
        <v>393.75</v>
      </c>
      <c r="C1043">
        <v>20.584240000000001</v>
      </c>
      <c r="D1043">
        <v>41</v>
      </c>
      <c r="E1043">
        <v>0</v>
      </c>
      <c r="F1043">
        <v>0</v>
      </c>
      <c r="G1043">
        <v>16</v>
      </c>
      <c r="H1043">
        <v>1570523865424</v>
      </c>
      <c r="I1043">
        <v>526.6875</v>
      </c>
      <c r="J1043" s="5">
        <f t="shared" si="16"/>
        <v>43746.65122018518</v>
      </c>
      <c r="K1043" s="6">
        <v>43746.65122018518</v>
      </c>
      <c r="L1043" s="7">
        <v>43746.65121527778</v>
      </c>
    </row>
    <row r="1044" spans="1:12" x14ac:dyDescent="0.25">
      <c r="A1044" t="e">
        <f>-LqeW6uk-Ci6pcFfTxSZ</f>
        <v>#NAME?</v>
      </c>
      <c r="B1044">
        <v>393.75</v>
      </c>
      <c r="C1044">
        <v>20.584240000000001</v>
      </c>
      <c r="D1044">
        <v>41</v>
      </c>
      <c r="E1044">
        <v>0</v>
      </c>
      <c r="F1044">
        <v>0</v>
      </c>
      <c r="G1044">
        <v>30</v>
      </c>
      <c r="H1044">
        <v>1570523871585</v>
      </c>
      <c r="I1044">
        <v>526.6875</v>
      </c>
      <c r="J1044" s="4">
        <f t="shared" si="16"/>
        <v>43746.651291493057</v>
      </c>
      <c r="K1044" s="6">
        <v>43746.651291493057</v>
      </c>
      <c r="L1044" s="7">
        <v>43746.651296296295</v>
      </c>
    </row>
    <row r="1045" spans="1:12" x14ac:dyDescent="0.25">
      <c r="A1045" t="e">
        <f>-LqeW8cs2gE7dp1mfbLu</f>
        <v>#NAME?</v>
      </c>
      <c r="B1045">
        <v>393.75</v>
      </c>
      <c r="C1045">
        <v>20.584240000000001</v>
      </c>
      <c r="D1045">
        <v>42</v>
      </c>
      <c r="E1045">
        <v>0</v>
      </c>
      <c r="F1045">
        <v>0</v>
      </c>
      <c r="G1045">
        <v>34</v>
      </c>
      <c r="H1045">
        <v>1570523878785</v>
      </c>
      <c r="I1045">
        <v>526.6875</v>
      </c>
      <c r="J1045" s="5">
        <f t="shared" si="16"/>
        <v>43746.65137482639</v>
      </c>
      <c r="K1045" s="6">
        <v>43746.65137482639</v>
      </c>
      <c r="L1045" s="7">
        <v>43746.651377314818</v>
      </c>
    </row>
    <row r="1046" spans="1:12" x14ac:dyDescent="0.25">
      <c r="A1046" t="s">
        <v>2081</v>
      </c>
      <c r="B1046">
        <v>393.75</v>
      </c>
      <c r="C1046">
        <v>20.584240000000001</v>
      </c>
      <c r="D1046">
        <v>42</v>
      </c>
      <c r="E1046">
        <v>0</v>
      </c>
      <c r="F1046">
        <v>0</v>
      </c>
      <c r="G1046">
        <v>30</v>
      </c>
      <c r="H1046">
        <v>1570523886016</v>
      </c>
      <c r="I1046">
        <v>526.6875</v>
      </c>
      <c r="J1046" s="4">
        <f t="shared" si="16"/>
        <v>43746.651458518514</v>
      </c>
      <c r="K1046" s="6">
        <v>43746.651458518514</v>
      </c>
      <c r="L1046" s="7">
        <v>43746.651458333334</v>
      </c>
    </row>
    <row r="1047" spans="1:12" x14ac:dyDescent="0.25">
      <c r="A1047" t="e">
        <f>-LqeWCT3f4yn9_GgLtwp</f>
        <v>#NAME?</v>
      </c>
      <c r="B1047">
        <v>415.625</v>
      </c>
      <c r="C1047">
        <v>20.531590000000001</v>
      </c>
      <c r="D1047">
        <v>42</v>
      </c>
      <c r="E1047">
        <v>0</v>
      </c>
      <c r="F1047">
        <v>0</v>
      </c>
      <c r="G1047">
        <v>34</v>
      </c>
      <c r="H1047">
        <v>1570523894256</v>
      </c>
      <c r="I1047">
        <v>533.25</v>
      </c>
      <c r="J1047" s="5">
        <f t="shared" si="16"/>
        <v>43746.651553888885</v>
      </c>
      <c r="K1047" s="6">
        <v>43746.651553888885</v>
      </c>
      <c r="L1047" s="7">
        <v>43746.651550925926</v>
      </c>
    </row>
    <row r="1048" spans="1:12" x14ac:dyDescent="0.25">
      <c r="A1048" t="e">
        <f>-LqeWEAuboNHAL8EzOGS</f>
        <v>#NAME?</v>
      </c>
      <c r="B1048">
        <v>393.75</v>
      </c>
      <c r="C1048">
        <v>20.531590000000001</v>
      </c>
      <c r="D1048">
        <v>42</v>
      </c>
      <c r="E1048">
        <v>0</v>
      </c>
      <c r="F1048">
        <v>0</v>
      </c>
      <c r="G1048">
        <v>23</v>
      </c>
      <c r="H1048">
        <v>1570523901465</v>
      </c>
      <c r="I1048">
        <v>526.6875</v>
      </c>
      <c r="J1048" s="4">
        <f t="shared" si="16"/>
        <v>43746.651637326388</v>
      </c>
      <c r="K1048" s="6">
        <v>43746.651637326388</v>
      </c>
      <c r="L1048" s="7">
        <v>43746.651631944442</v>
      </c>
    </row>
    <row r="1049" spans="1:12" x14ac:dyDescent="0.25">
      <c r="A1049" t="e">
        <f>-LqeWFesfw_G11bGZuWE</f>
        <v>#NAME?</v>
      </c>
      <c r="B1049">
        <v>393.75</v>
      </c>
      <c r="C1049">
        <v>20.584240000000001</v>
      </c>
      <c r="D1049">
        <v>41</v>
      </c>
      <c r="E1049">
        <v>0</v>
      </c>
      <c r="F1049">
        <v>0</v>
      </c>
      <c r="G1049">
        <v>28</v>
      </c>
      <c r="H1049">
        <v>1570523907654</v>
      </c>
      <c r="I1049">
        <v>526.6875</v>
      </c>
      <c r="J1049" s="5">
        <f t="shared" si="16"/>
        <v>43746.651708958329</v>
      </c>
      <c r="K1049" s="6">
        <v>43746.651708958329</v>
      </c>
      <c r="L1049" s="7">
        <v>43746.651712962965</v>
      </c>
    </row>
    <row r="1050" spans="1:12" x14ac:dyDescent="0.25">
      <c r="A1050" t="e">
        <f>-LqeWHDsT3LKHh-rTbCA</f>
        <v>#NAME?</v>
      </c>
      <c r="B1050">
        <v>412.5</v>
      </c>
      <c r="C1050">
        <v>20.584240000000001</v>
      </c>
      <c r="D1050">
        <v>40</v>
      </c>
      <c r="E1050">
        <v>0</v>
      </c>
      <c r="F1050">
        <v>0</v>
      </c>
      <c r="G1050">
        <v>23</v>
      </c>
      <c r="H1050">
        <v>1570523913826</v>
      </c>
      <c r="I1050">
        <v>532.125</v>
      </c>
      <c r="J1050" s="4">
        <f t="shared" si="16"/>
        <v>43746.65178039352</v>
      </c>
      <c r="K1050" s="6">
        <v>43746.65178039352</v>
      </c>
      <c r="L1050" s="7">
        <v>43746.651782407411</v>
      </c>
    </row>
    <row r="1051" spans="1:12" x14ac:dyDescent="0.25">
      <c r="A1051" t="e">
        <f>-LqeWIx35BVbQUyYDv0m</f>
        <v>#NAME?</v>
      </c>
      <c r="B1051">
        <v>393.75</v>
      </c>
      <c r="C1051">
        <v>20.584240000000001</v>
      </c>
      <c r="D1051">
        <v>41</v>
      </c>
      <c r="E1051">
        <v>0</v>
      </c>
      <c r="F1051">
        <v>0</v>
      </c>
      <c r="G1051">
        <v>23</v>
      </c>
      <c r="H1051">
        <v>1570523921024</v>
      </c>
      <c r="I1051">
        <v>526.6875</v>
      </c>
      <c r="J1051" s="5">
        <f t="shared" si="16"/>
        <v>43746.651863703701</v>
      </c>
      <c r="K1051" s="6">
        <v>43746.651863703701</v>
      </c>
      <c r="L1051" s="7">
        <v>43746.651863425926</v>
      </c>
    </row>
    <row r="1052" spans="1:12" x14ac:dyDescent="0.25">
      <c r="A1052" t="e">
        <f>-LqeWKz3aPyeQU7EJSBS</f>
        <v>#NAME?</v>
      </c>
      <c r="B1052">
        <v>393.75</v>
      </c>
      <c r="C1052">
        <v>20.584240000000001</v>
      </c>
      <c r="D1052">
        <v>38</v>
      </c>
      <c r="E1052">
        <v>0</v>
      </c>
      <c r="F1052">
        <v>0</v>
      </c>
      <c r="G1052">
        <v>24</v>
      </c>
      <c r="H1052">
        <v>1570523929401</v>
      </c>
      <c r="I1052">
        <v>526.6875</v>
      </c>
      <c r="J1052" s="4">
        <f t="shared" si="16"/>
        <v>43746.651960659721</v>
      </c>
      <c r="K1052" s="6">
        <v>43746.651960659721</v>
      </c>
      <c r="L1052" s="7">
        <v>43746.651956018519</v>
      </c>
    </row>
    <row r="1053" spans="1:12" x14ac:dyDescent="0.25">
      <c r="A1053" t="e">
        <f>-LqeWN19mafmPTVlgLMk</f>
        <v>#NAME?</v>
      </c>
      <c r="B1053">
        <v>393.75</v>
      </c>
      <c r="C1053">
        <v>20.584240000000001</v>
      </c>
      <c r="D1053">
        <v>38</v>
      </c>
      <c r="E1053">
        <v>0</v>
      </c>
      <c r="F1053">
        <v>0</v>
      </c>
      <c r="G1053">
        <v>28</v>
      </c>
      <c r="H1053">
        <v>1570523936494</v>
      </c>
      <c r="I1053">
        <v>526.6875</v>
      </c>
      <c r="J1053" s="5">
        <f t="shared" si="16"/>
        <v>43746.652042754627</v>
      </c>
      <c r="K1053" s="6">
        <v>43746.652042754627</v>
      </c>
      <c r="L1053" s="7">
        <v>43746.652037037034</v>
      </c>
    </row>
    <row r="1054" spans="1:12" x14ac:dyDescent="0.25">
      <c r="A1054" t="e">
        <f>-LqeWOit_6Tkk76hidwK</f>
        <v>#NAME?</v>
      </c>
      <c r="B1054">
        <v>412.5</v>
      </c>
      <c r="C1054">
        <v>20.531590000000001</v>
      </c>
      <c r="D1054">
        <v>39</v>
      </c>
      <c r="E1054">
        <v>0</v>
      </c>
      <c r="F1054">
        <v>0</v>
      </c>
      <c r="G1054">
        <v>23</v>
      </c>
      <c r="H1054">
        <v>1570523944716</v>
      </c>
      <c r="I1054">
        <v>532.3125</v>
      </c>
      <c r="J1054" s="4">
        <f t="shared" si="16"/>
        <v>43746.652137916659</v>
      </c>
      <c r="K1054" s="6">
        <v>43746.652137916659</v>
      </c>
      <c r="L1054" s="7">
        <v>43746.652141203704</v>
      </c>
    </row>
    <row r="1055" spans="1:12" x14ac:dyDescent="0.25">
      <c r="A1055" t="e">
        <f>-LqeWQHtZREm483Da_v2</f>
        <v>#NAME?</v>
      </c>
      <c r="B1055">
        <v>393.75</v>
      </c>
      <c r="C1055">
        <v>20.584240000000001</v>
      </c>
      <c r="D1055">
        <v>39</v>
      </c>
      <c r="E1055">
        <v>0</v>
      </c>
      <c r="F1055">
        <v>0</v>
      </c>
      <c r="G1055">
        <v>32</v>
      </c>
      <c r="H1055">
        <v>1570523950906</v>
      </c>
      <c r="I1055">
        <v>526.6875</v>
      </c>
      <c r="J1055" s="5">
        <f t="shared" si="16"/>
        <v>43746.652209560183</v>
      </c>
      <c r="K1055" s="6">
        <v>43746.652209560183</v>
      </c>
      <c r="L1055" s="7">
        <v>43746.65221064815</v>
      </c>
    </row>
    <row r="1056" spans="1:12" x14ac:dyDescent="0.25">
      <c r="A1056" t="e">
        <f>-LqeWS-skEkrfIaRxrX1</f>
        <v>#NAME?</v>
      </c>
      <c r="B1056">
        <v>393.75</v>
      </c>
      <c r="C1056">
        <v>20.531590000000001</v>
      </c>
      <c r="D1056">
        <v>39</v>
      </c>
      <c r="E1056">
        <v>0</v>
      </c>
      <c r="F1056">
        <v>0</v>
      </c>
      <c r="G1056">
        <v>24</v>
      </c>
      <c r="H1056">
        <v>1570523958124</v>
      </c>
      <c r="I1056">
        <v>526.6875</v>
      </c>
      <c r="J1056" s="4">
        <f t="shared" si="16"/>
        <v>43746.652293101848</v>
      </c>
      <c r="K1056" s="6">
        <v>43746.652293101848</v>
      </c>
      <c r="L1056" s="7">
        <v>43746.652291666665</v>
      </c>
    </row>
    <row r="1057" spans="1:12" x14ac:dyDescent="0.25">
      <c r="A1057" t="e">
        <f>-LqeWTn6QQzU79kM-IEO</f>
        <v>#NAME?</v>
      </c>
      <c r="B1057">
        <v>393.75</v>
      </c>
      <c r="C1057">
        <v>20.584240000000001</v>
      </c>
      <c r="D1057">
        <v>39</v>
      </c>
      <c r="E1057">
        <v>0</v>
      </c>
      <c r="F1057">
        <v>0</v>
      </c>
      <c r="G1057">
        <v>20</v>
      </c>
      <c r="H1057">
        <v>1570523965337</v>
      </c>
      <c r="I1057">
        <v>526.6875</v>
      </c>
      <c r="J1057" s="5">
        <f t="shared" si="16"/>
        <v>43746.652376585647</v>
      </c>
      <c r="K1057" s="6">
        <v>43746.652376585647</v>
      </c>
      <c r="L1057" s="7">
        <v>43746.652372685188</v>
      </c>
    </row>
    <row r="1058" spans="1:12" x14ac:dyDescent="0.25">
      <c r="A1058" t="e">
        <f>-LqeWVX3HhBnLMeBD5nb</f>
        <v>#NAME?</v>
      </c>
      <c r="B1058">
        <v>393.75</v>
      </c>
      <c r="C1058">
        <v>20.531590000000001</v>
      </c>
      <c r="D1058">
        <v>40</v>
      </c>
      <c r="E1058">
        <v>0</v>
      </c>
      <c r="F1058">
        <v>0</v>
      </c>
      <c r="G1058">
        <v>34</v>
      </c>
      <c r="H1058">
        <v>1570523972547</v>
      </c>
      <c r="I1058">
        <v>526.6875</v>
      </c>
      <c r="J1058" s="4">
        <f t="shared" si="16"/>
        <v>43746.652460034718</v>
      </c>
      <c r="K1058" s="6">
        <v>43746.652460034718</v>
      </c>
      <c r="L1058" s="7">
        <v>43746.652465277781</v>
      </c>
    </row>
    <row r="1059" spans="1:12" x14ac:dyDescent="0.25">
      <c r="A1059" t="e">
        <f>-LqeWXIxMp2F7CHX5aQk</f>
        <v>#NAME?</v>
      </c>
      <c r="B1059">
        <v>393.75</v>
      </c>
      <c r="C1059">
        <v>20.584240000000001</v>
      </c>
      <c r="D1059">
        <v>41</v>
      </c>
      <c r="E1059">
        <v>0</v>
      </c>
      <c r="F1059">
        <v>0</v>
      </c>
      <c r="G1059">
        <v>31</v>
      </c>
      <c r="H1059">
        <v>1570523979763</v>
      </c>
      <c r="I1059">
        <v>526.6875</v>
      </c>
      <c r="J1059" s="5">
        <f t="shared" si="16"/>
        <v>43746.652543553239</v>
      </c>
      <c r="K1059" s="6">
        <v>43746.652543553239</v>
      </c>
      <c r="L1059" s="7">
        <v>43746.652546296296</v>
      </c>
    </row>
    <row r="1060" spans="1:12" x14ac:dyDescent="0.25">
      <c r="A1060" t="e">
        <f>-LqeWZLppgvEo9TVL7mp</f>
        <v>#NAME?</v>
      </c>
      <c r="B1060">
        <v>393.75</v>
      </c>
      <c r="C1060">
        <v>20.531590000000001</v>
      </c>
      <c r="D1060">
        <v>40</v>
      </c>
      <c r="E1060">
        <v>0</v>
      </c>
      <c r="F1060">
        <v>0</v>
      </c>
      <c r="G1060">
        <v>26</v>
      </c>
      <c r="H1060">
        <v>1570523988328</v>
      </c>
      <c r="I1060">
        <v>526.6875</v>
      </c>
      <c r="J1060" s="4">
        <f t="shared" si="16"/>
        <v>43746.652642685185</v>
      </c>
      <c r="K1060" s="6">
        <v>43746.652642685185</v>
      </c>
      <c r="L1060" s="7">
        <v>43746.652638888889</v>
      </c>
    </row>
    <row r="1061" spans="1:12" x14ac:dyDescent="0.25">
      <c r="A1061" t="e">
        <f>-LqeWa3sXjf28VyY5Wlu</f>
        <v>#NAME?</v>
      </c>
      <c r="B1061">
        <v>393.75</v>
      </c>
      <c r="C1061">
        <v>20.584240000000001</v>
      </c>
      <c r="D1061">
        <v>38</v>
      </c>
      <c r="E1061">
        <v>0</v>
      </c>
      <c r="F1061">
        <v>0</v>
      </c>
      <c r="G1061">
        <v>29</v>
      </c>
      <c r="H1061">
        <v>1570523995201</v>
      </c>
      <c r="I1061">
        <v>526.6875</v>
      </c>
      <c r="J1061" s="5">
        <f t="shared" si="16"/>
        <v>43746.652722233797</v>
      </c>
      <c r="K1061" s="6">
        <v>43746.652722233797</v>
      </c>
      <c r="L1061" s="7">
        <v>43746.652719907404</v>
      </c>
    </row>
    <row r="1062" spans="1:12" x14ac:dyDescent="0.25">
      <c r="A1062" t="e">
        <f>-LqeWbYpKww6Sb951dj6</f>
        <v>#NAME?</v>
      </c>
      <c r="B1062">
        <v>393.75</v>
      </c>
      <c r="C1062">
        <v>20.584240000000001</v>
      </c>
      <c r="D1062">
        <v>39</v>
      </c>
      <c r="E1062">
        <v>0</v>
      </c>
      <c r="F1062">
        <v>0</v>
      </c>
      <c r="G1062">
        <v>28</v>
      </c>
      <c r="H1062">
        <v>1570524001369</v>
      </c>
      <c r="I1062">
        <v>526.6875</v>
      </c>
      <c r="J1062" s="4">
        <f t="shared" si="16"/>
        <v>43746.652793622685</v>
      </c>
      <c r="K1062" s="6">
        <v>43746.652793622685</v>
      </c>
      <c r="L1062" s="7">
        <v>43746.652789351851</v>
      </c>
    </row>
    <row r="1063" spans="1:12" x14ac:dyDescent="0.25">
      <c r="A1063" t="e">
        <f>-LqeWd6q3FoaWDaMRX5D</f>
        <v>#NAME?</v>
      </c>
      <c r="B1063">
        <v>393.75</v>
      </c>
      <c r="C1063">
        <v>20.584240000000001</v>
      </c>
      <c r="D1063">
        <v>39</v>
      </c>
      <c r="E1063">
        <v>0</v>
      </c>
      <c r="F1063">
        <v>0</v>
      </c>
      <c r="G1063">
        <v>27</v>
      </c>
      <c r="H1063">
        <v>1570524007552</v>
      </c>
      <c r="I1063">
        <v>526.6875</v>
      </c>
      <c r="J1063" s="5">
        <f t="shared" si="16"/>
        <v>43746.652865185184</v>
      </c>
      <c r="K1063" s="6">
        <v>43746.652865185184</v>
      </c>
      <c r="L1063" s="7">
        <v>43746.652870370373</v>
      </c>
    </row>
    <row r="1064" spans="1:12" x14ac:dyDescent="0.25">
      <c r="A1064" t="e">
        <f>-LqeWeohp70TJ7b77b0w</f>
        <v>#NAME?</v>
      </c>
      <c r="B1064">
        <v>393.75</v>
      </c>
      <c r="C1064">
        <v>20.584240000000001</v>
      </c>
      <c r="D1064">
        <v>37</v>
      </c>
      <c r="E1064">
        <v>0</v>
      </c>
      <c r="F1064">
        <v>0</v>
      </c>
      <c r="G1064">
        <v>35</v>
      </c>
      <c r="H1064">
        <v>1570524014781</v>
      </c>
      <c r="I1064">
        <v>526.6875</v>
      </c>
      <c r="J1064" s="4">
        <f t="shared" si="16"/>
        <v>43746.652948854164</v>
      </c>
      <c r="K1064" s="6">
        <v>43746.652948854164</v>
      </c>
      <c r="L1064" s="7">
        <v>43746.652951388889</v>
      </c>
    </row>
    <row r="1065" spans="1:12" x14ac:dyDescent="0.25">
      <c r="A1065" t="s">
        <v>2100</v>
      </c>
      <c r="B1065">
        <v>393.75</v>
      </c>
      <c r="C1065">
        <v>20.531590000000001</v>
      </c>
      <c r="D1065">
        <v>36</v>
      </c>
      <c r="E1065">
        <v>0</v>
      </c>
      <c r="F1065">
        <v>0</v>
      </c>
      <c r="G1065">
        <v>30</v>
      </c>
      <c r="H1065">
        <v>1570524022000</v>
      </c>
      <c r="I1065">
        <v>526.6875</v>
      </c>
      <c r="J1065" s="5">
        <f t="shared" si="16"/>
        <v>43746.653032407405</v>
      </c>
      <c r="K1065" s="6">
        <v>43746.653032407405</v>
      </c>
      <c r="L1065" s="7">
        <v>43746.653032407405</v>
      </c>
    </row>
    <row r="1066" spans="1:12" x14ac:dyDescent="0.25">
      <c r="A1066" t="e">
        <f>-LqeWiLz8VnkbFMt6d6F</f>
        <v>#NAME?</v>
      </c>
      <c r="B1066">
        <v>393.75</v>
      </c>
      <c r="C1066">
        <v>20.531590000000001</v>
      </c>
      <c r="D1066">
        <v>36</v>
      </c>
      <c r="E1066">
        <v>0</v>
      </c>
      <c r="F1066">
        <v>0</v>
      </c>
      <c r="G1066">
        <v>32</v>
      </c>
      <c r="H1066">
        <v>1570524029191</v>
      </c>
      <c r="I1066">
        <v>526.6875</v>
      </c>
      <c r="J1066" s="4">
        <f t="shared" si="16"/>
        <v>43746.653115636575</v>
      </c>
      <c r="K1066" s="6">
        <v>43746.653115636575</v>
      </c>
      <c r="L1066" s="7">
        <v>43746.653113425928</v>
      </c>
    </row>
    <row r="1067" spans="1:12" x14ac:dyDescent="0.25">
      <c r="A1067" t="e">
        <f>-LqeWk8zt3SHKjzuVeSl</f>
        <v>#NAME?</v>
      </c>
      <c r="B1067">
        <v>393.75</v>
      </c>
      <c r="C1067">
        <v>20.584240000000001</v>
      </c>
      <c r="D1067">
        <v>37</v>
      </c>
      <c r="E1067">
        <v>0</v>
      </c>
      <c r="F1067">
        <v>0</v>
      </c>
      <c r="G1067">
        <v>26</v>
      </c>
      <c r="H1067">
        <v>1570524036420</v>
      </c>
      <c r="I1067">
        <v>526.6875</v>
      </c>
      <c r="J1067" s="5">
        <f t="shared" si="16"/>
        <v>43746.653199305554</v>
      </c>
      <c r="K1067" s="6">
        <v>43746.653199305554</v>
      </c>
      <c r="L1067" s="7">
        <v>43746.653194444443</v>
      </c>
    </row>
    <row r="1068" spans="1:12" x14ac:dyDescent="0.25">
      <c r="A1068" t="e">
        <f>-LqeWlrw078_ahYm77r8</f>
        <v>#NAME?</v>
      </c>
      <c r="B1068">
        <v>393.75</v>
      </c>
      <c r="C1068">
        <v>20.584240000000001</v>
      </c>
      <c r="D1068">
        <v>37</v>
      </c>
      <c r="E1068">
        <v>0</v>
      </c>
      <c r="F1068">
        <v>0</v>
      </c>
      <c r="G1068">
        <v>30</v>
      </c>
      <c r="H1068">
        <v>1570524043611</v>
      </c>
      <c r="I1068">
        <v>526.6875</v>
      </c>
      <c r="J1068" s="4">
        <f t="shared" si="16"/>
        <v>43746.653282534717</v>
      </c>
      <c r="K1068" s="6">
        <v>43746.653282534717</v>
      </c>
      <c r="L1068" s="7">
        <v>43746.653287037036</v>
      </c>
    </row>
    <row r="1069" spans="1:12" x14ac:dyDescent="0.25">
      <c r="A1069" t="e">
        <f>-LqeWnQxqI0FnKmMndZ6</f>
        <v>#NAME?</v>
      </c>
      <c r="B1069">
        <v>393.75</v>
      </c>
      <c r="C1069">
        <v>20.584240000000001</v>
      </c>
      <c r="D1069">
        <v>37</v>
      </c>
      <c r="E1069">
        <v>0</v>
      </c>
      <c r="F1069">
        <v>0</v>
      </c>
      <c r="G1069">
        <v>26</v>
      </c>
      <c r="H1069">
        <v>1570524049801</v>
      </c>
      <c r="I1069">
        <v>526.6875</v>
      </c>
      <c r="J1069" s="5">
        <f t="shared" si="16"/>
        <v>43746.653354178234</v>
      </c>
      <c r="K1069" s="6">
        <v>43746.653354178234</v>
      </c>
      <c r="L1069" s="7">
        <v>43746.653356481482</v>
      </c>
    </row>
    <row r="1070" spans="1:12" x14ac:dyDescent="0.25">
      <c r="A1070" t="e">
        <f>-LqeWp8q8tuWQT0nfa_d</f>
        <v>#NAME?</v>
      </c>
      <c r="B1070">
        <v>393.75</v>
      </c>
      <c r="C1070">
        <v>20.584240000000001</v>
      </c>
      <c r="D1070">
        <v>37</v>
      </c>
      <c r="E1070">
        <v>0</v>
      </c>
      <c r="F1070">
        <v>0</v>
      </c>
      <c r="G1070">
        <v>29</v>
      </c>
      <c r="H1070">
        <v>1570524057008</v>
      </c>
      <c r="I1070">
        <v>526.6875</v>
      </c>
      <c r="J1070" s="4">
        <f t="shared" si="16"/>
        <v>43746.653437592591</v>
      </c>
      <c r="K1070" s="6">
        <v>43746.653437592591</v>
      </c>
      <c r="L1070" s="7">
        <v>43746.653437499997</v>
      </c>
    </row>
    <row r="1071" spans="1:12" x14ac:dyDescent="0.25">
      <c r="A1071" t="e">
        <f>-LqeWqwdxxkxSjMQo7OE</f>
        <v>#NAME?</v>
      </c>
      <c r="B1071">
        <v>393.75</v>
      </c>
      <c r="C1071">
        <v>20.531590000000001</v>
      </c>
      <c r="D1071">
        <v>38</v>
      </c>
      <c r="E1071">
        <v>0</v>
      </c>
      <c r="F1071">
        <v>0</v>
      </c>
      <c r="G1071">
        <v>35</v>
      </c>
      <c r="H1071">
        <v>1570524064238</v>
      </c>
      <c r="I1071">
        <v>526.6875</v>
      </c>
      <c r="J1071" s="5">
        <f t="shared" si="16"/>
        <v>43746.653521273147</v>
      </c>
      <c r="K1071" s="6">
        <v>43746.653521273147</v>
      </c>
      <c r="L1071" s="7">
        <v>43746.65351851852</v>
      </c>
    </row>
    <row r="1072" spans="1:12" x14ac:dyDescent="0.25">
      <c r="A1072" t="e">
        <f>-LqeWsezIVVJK1sQeWv0</f>
        <v>#NAME?</v>
      </c>
      <c r="B1072">
        <v>393.75</v>
      </c>
      <c r="C1072">
        <v>20.584240000000001</v>
      </c>
      <c r="D1072">
        <v>38</v>
      </c>
      <c r="E1072">
        <v>0</v>
      </c>
      <c r="F1072">
        <v>0</v>
      </c>
      <c r="G1072">
        <v>35</v>
      </c>
      <c r="H1072">
        <v>1570524071420</v>
      </c>
      <c r="I1072">
        <v>526.6875</v>
      </c>
      <c r="J1072" s="4">
        <f t="shared" si="16"/>
        <v>43746.653604398147</v>
      </c>
      <c r="K1072" s="6">
        <v>43746.653604398147</v>
      </c>
      <c r="L1072" s="7">
        <v>43746.653599537036</v>
      </c>
    </row>
    <row r="1073" spans="1:12" x14ac:dyDescent="0.25">
      <c r="A1073" t="e">
        <f>-LqeWuDpKMr3MgEd0Vva</f>
        <v>#NAME?</v>
      </c>
      <c r="B1073">
        <v>393.75</v>
      </c>
      <c r="C1073">
        <v>20.584240000000001</v>
      </c>
      <c r="D1073">
        <v>38</v>
      </c>
      <c r="E1073">
        <v>0</v>
      </c>
      <c r="F1073">
        <v>0</v>
      </c>
      <c r="G1073">
        <v>28</v>
      </c>
      <c r="H1073">
        <v>1570524077622</v>
      </c>
      <c r="I1073">
        <v>526.6875</v>
      </c>
      <c r="J1073" s="5">
        <f t="shared" si="16"/>
        <v>43746.653676180555</v>
      </c>
      <c r="K1073" s="6">
        <v>43746.653676180555</v>
      </c>
      <c r="L1073" s="7">
        <v>43746.653680555559</v>
      </c>
    </row>
    <row r="1074" spans="1:12" x14ac:dyDescent="0.25">
      <c r="A1074" t="e">
        <f>-LqeWvvi8FcGQ97uvnmD</f>
        <v>#NAME?</v>
      </c>
      <c r="B1074">
        <v>393.75</v>
      </c>
      <c r="C1074">
        <v>20.584240000000001</v>
      </c>
      <c r="D1074">
        <v>42</v>
      </c>
      <c r="E1074">
        <v>0</v>
      </c>
      <c r="F1074">
        <v>0</v>
      </c>
      <c r="G1074">
        <v>25</v>
      </c>
      <c r="H1074">
        <v>1570524084840</v>
      </c>
      <c r="I1074">
        <v>526.5</v>
      </c>
      <c r="J1074" s="4">
        <f t="shared" si="16"/>
        <v>43746.65375972222</v>
      </c>
      <c r="K1074" s="6">
        <v>43746.65375972222</v>
      </c>
      <c r="L1074" s="7">
        <v>43746.653761574074</v>
      </c>
    </row>
    <row r="1075" spans="1:12" x14ac:dyDescent="0.25">
      <c r="A1075" t="e">
        <f>-LqeWxir7J5D51lkhBJy</f>
        <v>#NAME?</v>
      </c>
      <c r="B1075">
        <v>393.75</v>
      </c>
      <c r="C1075">
        <v>20.584240000000001</v>
      </c>
      <c r="D1075">
        <v>40</v>
      </c>
      <c r="E1075">
        <v>0</v>
      </c>
      <c r="F1075">
        <v>0</v>
      </c>
      <c r="G1075">
        <v>24</v>
      </c>
      <c r="H1075">
        <v>1570524092051</v>
      </c>
      <c r="I1075">
        <v>526.6875</v>
      </c>
      <c r="J1075" s="5">
        <f t="shared" si="16"/>
        <v>43746.653843182867</v>
      </c>
      <c r="K1075" s="6">
        <v>43746.653843182867</v>
      </c>
      <c r="L1075" s="7">
        <v>43746.65384259259</v>
      </c>
    </row>
    <row r="1076" spans="1:12" x14ac:dyDescent="0.25">
      <c r="A1076" t="e">
        <f>-LqeWzSzIl7MphhMk6z4</f>
        <v>#NAME?</v>
      </c>
      <c r="B1076">
        <v>393.75</v>
      </c>
      <c r="C1076">
        <v>20.584240000000001</v>
      </c>
      <c r="D1076">
        <v>39</v>
      </c>
      <c r="E1076">
        <v>0</v>
      </c>
      <c r="F1076">
        <v>0</v>
      </c>
      <c r="G1076">
        <v>28</v>
      </c>
      <c r="H1076">
        <v>1570524099262</v>
      </c>
      <c r="I1076">
        <v>526.6875</v>
      </c>
      <c r="J1076" s="4">
        <f t="shared" si="16"/>
        <v>43746.653926643521</v>
      </c>
      <c r="K1076" s="6">
        <v>43746.653926643521</v>
      </c>
      <c r="L1076" s="7">
        <v>43746.653923611113</v>
      </c>
    </row>
    <row r="1077" spans="1:12" x14ac:dyDescent="0.25">
      <c r="A1077" t="e">
        <f>-LqeX0EiYCOIPKXUxnAB</f>
        <v>#NAME?</v>
      </c>
      <c r="B1077">
        <v>393.75</v>
      </c>
      <c r="C1077">
        <v>20.584240000000001</v>
      </c>
      <c r="D1077">
        <v>39</v>
      </c>
      <c r="E1077">
        <v>0</v>
      </c>
      <c r="F1077">
        <v>0</v>
      </c>
      <c r="G1077">
        <v>25</v>
      </c>
      <c r="H1077">
        <v>1570524106463</v>
      </c>
      <c r="I1077">
        <v>526.6875</v>
      </c>
      <c r="J1077" s="5">
        <f t="shared" si="16"/>
        <v>43746.654009988422</v>
      </c>
      <c r="K1077" s="6">
        <v>43746.654009988422</v>
      </c>
      <c r="L1077" s="7">
        <v>43746.654004629629</v>
      </c>
    </row>
    <row r="1078" spans="1:12" x14ac:dyDescent="0.25">
      <c r="A1078" t="e">
        <f>-LqeX1xbd6hoeGMZ8JZm</f>
        <v>#NAME?</v>
      </c>
      <c r="B1078">
        <v>393.75</v>
      </c>
      <c r="C1078">
        <v>20.584240000000001</v>
      </c>
      <c r="D1078">
        <v>38</v>
      </c>
      <c r="E1078">
        <v>0</v>
      </c>
      <c r="F1078">
        <v>0</v>
      </c>
      <c r="G1078">
        <v>25</v>
      </c>
      <c r="H1078">
        <v>1570524113669</v>
      </c>
      <c r="I1078">
        <v>526.6875</v>
      </c>
      <c r="J1078" s="4">
        <f t="shared" si="16"/>
        <v>43746.654093391197</v>
      </c>
      <c r="K1078" s="6">
        <v>43746.654093391197</v>
      </c>
      <c r="L1078" s="7">
        <v>43746.654097222221</v>
      </c>
    </row>
    <row r="1079" spans="1:12" x14ac:dyDescent="0.25">
      <c r="A1079" t="e">
        <f>-LqeX3WsiogLn9GD67rO</f>
        <v>#NAME?</v>
      </c>
      <c r="B1079">
        <v>412.5</v>
      </c>
      <c r="C1079">
        <v>20.584240000000001</v>
      </c>
      <c r="D1079">
        <v>38</v>
      </c>
      <c r="E1079">
        <v>0</v>
      </c>
      <c r="F1079">
        <v>0</v>
      </c>
      <c r="G1079">
        <v>28</v>
      </c>
      <c r="H1079">
        <v>1570524119862</v>
      </c>
      <c r="I1079">
        <v>532.3125</v>
      </c>
      <c r="J1079" s="5">
        <f t="shared" si="16"/>
        <v>43746.654165069442</v>
      </c>
      <c r="K1079" s="6">
        <v>43746.654165069442</v>
      </c>
      <c r="L1079" s="7">
        <v>43746.654166666667</v>
      </c>
    </row>
    <row r="1080" spans="1:12" x14ac:dyDescent="0.25">
      <c r="A1080" t="e">
        <f>-LqeX5Fxp0WB0ZA3SU2h</f>
        <v>#NAME?</v>
      </c>
      <c r="B1080">
        <v>393.75</v>
      </c>
      <c r="C1080">
        <v>20.531590000000001</v>
      </c>
      <c r="D1080">
        <v>39</v>
      </c>
      <c r="E1080">
        <v>0</v>
      </c>
      <c r="F1080">
        <v>0</v>
      </c>
      <c r="G1080">
        <v>28</v>
      </c>
      <c r="H1080">
        <v>1570524127081</v>
      </c>
      <c r="I1080">
        <v>526.6875</v>
      </c>
      <c r="J1080" s="4">
        <f t="shared" si="16"/>
        <v>43746.654248622683</v>
      </c>
      <c r="K1080" s="6">
        <v>43746.654248622683</v>
      </c>
      <c r="L1080" s="7">
        <v>43746.654247685183</v>
      </c>
    </row>
    <row r="1081" spans="1:12" x14ac:dyDescent="0.25">
      <c r="A1081" t="e">
        <f>-LqeX72295d1I_54KExf</f>
        <v>#NAME?</v>
      </c>
      <c r="B1081">
        <v>393.75</v>
      </c>
      <c r="C1081">
        <v>20.531590000000001</v>
      </c>
      <c r="D1081">
        <v>38</v>
      </c>
      <c r="E1081">
        <v>0</v>
      </c>
      <c r="F1081">
        <v>0</v>
      </c>
      <c r="G1081">
        <v>25</v>
      </c>
      <c r="H1081">
        <v>1570524134291</v>
      </c>
      <c r="I1081">
        <v>526.6875</v>
      </c>
      <c r="J1081" s="5">
        <f t="shared" si="16"/>
        <v>43746.654332071754</v>
      </c>
      <c r="K1081" s="6">
        <v>43746.654332071754</v>
      </c>
      <c r="L1081" s="7">
        <v>43746.654328703706</v>
      </c>
    </row>
    <row r="1082" spans="1:12" x14ac:dyDescent="0.25">
      <c r="A1082" t="e">
        <f>-LqeX8m6rfVUDvu3WggB</f>
        <v>#NAME?</v>
      </c>
      <c r="B1082">
        <v>393.75</v>
      </c>
      <c r="C1082">
        <v>20.584240000000001</v>
      </c>
      <c r="D1082">
        <v>38</v>
      </c>
      <c r="E1082">
        <v>0</v>
      </c>
      <c r="F1082">
        <v>0</v>
      </c>
      <c r="G1082">
        <v>23</v>
      </c>
      <c r="H1082">
        <v>1570524141501</v>
      </c>
      <c r="I1082">
        <v>526.6875</v>
      </c>
      <c r="J1082" s="4">
        <f t="shared" si="16"/>
        <v>43746.654415520832</v>
      </c>
      <c r="K1082" s="6">
        <v>43746.654415520832</v>
      </c>
      <c r="L1082" s="7">
        <v>43746.654421296298</v>
      </c>
    </row>
    <row r="1083" spans="1:12" x14ac:dyDescent="0.25">
      <c r="A1083" t="e">
        <f>-LqeXAZo-AbBz8vM-UH_</f>
        <v>#NAME?</v>
      </c>
      <c r="B1083">
        <v>393.75</v>
      </c>
      <c r="C1083">
        <v>20.584240000000001</v>
      </c>
      <c r="D1083">
        <v>38</v>
      </c>
      <c r="E1083">
        <v>0</v>
      </c>
      <c r="F1083">
        <v>0</v>
      </c>
      <c r="G1083">
        <v>23</v>
      </c>
      <c r="H1083">
        <v>1570524148681</v>
      </c>
      <c r="I1083">
        <v>526.6875</v>
      </c>
      <c r="J1083" s="5">
        <f t="shared" si="16"/>
        <v>43746.654498622687</v>
      </c>
      <c r="K1083" s="6">
        <v>43746.654498622687</v>
      </c>
      <c r="L1083" s="7">
        <v>43746.654502314814</v>
      </c>
    </row>
    <row r="1084" spans="1:12" x14ac:dyDescent="0.25">
      <c r="A1084" t="e">
        <f>-LqeXCGbiK09FxjXz3RN</f>
        <v>#NAME?</v>
      </c>
      <c r="B1084">
        <v>412.5</v>
      </c>
      <c r="C1084">
        <v>20.584240000000001</v>
      </c>
      <c r="D1084">
        <v>39</v>
      </c>
      <c r="E1084">
        <v>0</v>
      </c>
      <c r="F1084">
        <v>0</v>
      </c>
      <c r="G1084">
        <v>22</v>
      </c>
      <c r="H1084">
        <v>1570524155901</v>
      </c>
      <c r="I1084">
        <v>532.6875</v>
      </c>
      <c r="J1084" s="4">
        <f t="shared" si="16"/>
        <v>43746.654582187497</v>
      </c>
      <c r="K1084" s="6">
        <v>43746.654582187497</v>
      </c>
      <c r="L1084" s="7">
        <v>43746.654583333337</v>
      </c>
    </row>
    <row r="1085" spans="1:12" x14ac:dyDescent="0.25">
      <c r="A1085" t="e">
        <f>-LqeXDpj1sL-ua2eL7Ag</f>
        <v>#NAME?</v>
      </c>
      <c r="B1085">
        <v>393.75</v>
      </c>
      <c r="C1085">
        <v>20.584240000000001</v>
      </c>
      <c r="D1085">
        <v>39</v>
      </c>
      <c r="E1085">
        <v>0</v>
      </c>
      <c r="F1085">
        <v>0</v>
      </c>
      <c r="G1085">
        <v>27</v>
      </c>
      <c r="H1085">
        <v>1570524162100</v>
      </c>
      <c r="I1085">
        <v>526.875</v>
      </c>
      <c r="J1085" s="5">
        <f t="shared" si="16"/>
        <v>43746.654653935184</v>
      </c>
      <c r="K1085" s="6">
        <v>43746.654653935184</v>
      </c>
      <c r="L1085" s="7">
        <v>43746.654652777775</v>
      </c>
    </row>
    <row r="1086" spans="1:12" x14ac:dyDescent="0.25">
      <c r="A1086" t="e">
        <f>-LqeXF_7Vd6x0K3LS0C2</f>
        <v>#NAME?</v>
      </c>
      <c r="B1086">
        <v>393.75</v>
      </c>
      <c r="C1086">
        <v>20.531590000000001</v>
      </c>
      <c r="D1086">
        <v>40</v>
      </c>
      <c r="E1086">
        <v>0</v>
      </c>
      <c r="F1086">
        <v>0</v>
      </c>
      <c r="G1086">
        <v>28</v>
      </c>
      <c r="H1086">
        <v>1570524169341</v>
      </c>
      <c r="I1086">
        <v>526.6875</v>
      </c>
      <c r="J1086" s="4">
        <f t="shared" si="16"/>
        <v>43746.654737743054</v>
      </c>
      <c r="K1086" s="6">
        <v>43746.654737743054</v>
      </c>
      <c r="L1086" s="7">
        <v>43746.654733796298</v>
      </c>
    </row>
    <row r="1087" spans="1:12" x14ac:dyDescent="0.25">
      <c r="A1087" t="e">
        <f>-LqeXHxA5MNuwN0po3Bv</f>
        <v>#NAME?</v>
      </c>
      <c r="B1087">
        <v>393.75</v>
      </c>
      <c r="C1087">
        <v>20.531590000000001</v>
      </c>
      <c r="D1087">
        <v>40</v>
      </c>
      <c r="E1087">
        <v>0</v>
      </c>
      <c r="F1087">
        <v>0</v>
      </c>
      <c r="G1087">
        <v>24</v>
      </c>
      <c r="H1087">
        <v>1570524176530</v>
      </c>
      <c r="I1087">
        <v>526.6875</v>
      </c>
      <c r="J1087" s="5">
        <f t="shared" si="16"/>
        <v>43746.654820949072</v>
      </c>
      <c r="K1087" s="6">
        <v>43746.654820949072</v>
      </c>
      <c r="L1087" s="7">
        <v>43746.654826388891</v>
      </c>
    </row>
    <row r="1088" spans="1:12" x14ac:dyDescent="0.25">
      <c r="A1088" t="e">
        <f>-LqeXK2DwsF4OYBaGOZ0</f>
        <v>#NAME?</v>
      </c>
      <c r="B1088">
        <v>412.5</v>
      </c>
      <c r="C1088">
        <v>20.584240000000001</v>
      </c>
      <c r="D1088">
        <v>40</v>
      </c>
      <c r="E1088">
        <v>0</v>
      </c>
      <c r="F1088">
        <v>0</v>
      </c>
      <c r="G1088">
        <v>38</v>
      </c>
      <c r="H1088">
        <v>1570524185800</v>
      </c>
      <c r="I1088">
        <v>532.3125</v>
      </c>
      <c r="J1088" s="4">
        <f t="shared" si="16"/>
        <v>43746.654928240743</v>
      </c>
      <c r="K1088" s="6">
        <v>43746.654928240743</v>
      </c>
      <c r="L1088" s="7">
        <v>43746.654930555553</v>
      </c>
    </row>
    <row r="1089" spans="1:12" x14ac:dyDescent="0.25">
      <c r="A1089" t="e">
        <f>-LqeXLZ_WCPxcKCaOD0I</f>
        <v>#NAME?</v>
      </c>
      <c r="B1089">
        <v>393.75</v>
      </c>
      <c r="C1089">
        <v>20.584240000000001</v>
      </c>
      <c r="D1089">
        <v>40</v>
      </c>
      <c r="E1089">
        <v>0</v>
      </c>
      <c r="F1089">
        <v>0</v>
      </c>
      <c r="G1089">
        <v>35</v>
      </c>
      <c r="H1089">
        <v>1570524194020</v>
      </c>
      <c r="I1089">
        <v>526.6875</v>
      </c>
      <c r="J1089" s="5">
        <f t="shared" si="16"/>
        <v>43746.655023379622</v>
      </c>
      <c r="K1089" s="6">
        <v>43746.655023379622</v>
      </c>
      <c r="L1089" s="7">
        <v>43746.655023148145</v>
      </c>
    </row>
    <row r="1090" spans="1:12" x14ac:dyDescent="0.25">
      <c r="A1090" t="e">
        <f>-LqeXNMiREXtT1UVBV4Q</f>
        <v>#NAME?</v>
      </c>
      <c r="B1090">
        <v>412.5</v>
      </c>
      <c r="C1090">
        <v>20.584240000000001</v>
      </c>
      <c r="D1090">
        <v>41</v>
      </c>
      <c r="E1090">
        <v>0</v>
      </c>
      <c r="F1090">
        <v>0</v>
      </c>
      <c r="G1090">
        <v>32</v>
      </c>
      <c r="H1090">
        <v>1570524201252</v>
      </c>
      <c r="I1090">
        <v>532.3125</v>
      </c>
      <c r="J1090" s="4">
        <f t="shared" ref="J1090:K1153" si="17">(H1090/86400000)+25569+(7/24)</f>
        <v>43746.65510708333</v>
      </c>
      <c r="K1090" s="6">
        <v>43746.65510708333</v>
      </c>
      <c r="L1090" s="7">
        <v>43746.655104166668</v>
      </c>
    </row>
    <row r="1091" spans="1:12" x14ac:dyDescent="0.25">
      <c r="A1091" t="e">
        <f>-LqeXPAo7CfTl83IuUhA</f>
        <v>#NAME?</v>
      </c>
      <c r="B1091">
        <v>393.75</v>
      </c>
      <c r="C1091">
        <v>20.531590000000001</v>
      </c>
      <c r="D1091">
        <v>40</v>
      </c>
      <c r="E1091">
        <v>0</v>
      </c>
      <c r="F1091">
        <v>0</v>
      </c>
      <c r="G1091">
        <v>30</v>
      </c>
      <c r="H1091">
        <v>1570524208462</v>
      </c>
      <c r="I1091">
        <v>526.6875</v>
      </c>
      <c r="J1091" s="5">
        <f t="shared" si="17"/>
        <v>43746.655190532409</v>
      </c>
      <c r="K1091" s="6">
        <v>43746.655190532409</v>
      </c>
      <c r="L1091" s="7">
        <v>43746.655185185184</v>
      </c>
    </row>
    <row r="1092" spans="1:12" x14ac:dyDescent="0.25">
      <c r="A1092" t="e">
        <f>-LqeXQtr87Yb_xmsHEpO</f>
        <v>#NAME?</v>
      </c>
      <c r="B1092">
        <v>393.75</v>
      </c>
      <c r="C1092">
        <v>20.584240000000001</v>
      </c>
      <c r="D1092">
        <v>42</v>
      </c>
      <c r="E1092">
        <v>0</v>
      </c>
      <c r="F1092">
        <v>0</v>
      </c>
      <c r="G1092">
        <v>32</v>
      </c>
      <c r="H1092">
        <v>1570524215682</v>
      </c>
      <c r="I1092">
        <v>526.6875</v>
      </c>
      <c r="J1092" s="4">
        <f t="shared" si="17"/>
        <v>43746.655274097218</v>
      </c>
      <c r="K1092" s="6">
        <v>43746.655274097218</v>
      </c>
      <c r="L1092" s="7">
        <v>43746.655277777776</v>
      </c>
    </row>
    <row r="1093" spans="1:12" x14ac:dyDescent="0.25">
      <c r="A1093" t="e">
        <f>-LqeXTL-Xvq4Qnd171OO</f>
        <v>#NAME?</v>
      </c>
      <c r="B1093">
        <v>393.75</v>
      </c>
      <c r="C1093">
        <v>20.531590000000001</v>
      </c>
      <c r="D1093">
        <v>42</v>
      </c>
      <c r="E1093">
        <v>0</v>
      </c>
      <c r="F1093">
        <v>0</v>
      </c>
      <c r="G1093">
        <v>27</v>
      </c>
      <c r="H1093">
        <v>1570524222890</v>
      </c>
      <c r="I1093">
        <v>526.6875</v>
      </c>
      <c r="J1093" s="5">
        <f t="shared" si="17"/>
        <v>43746.655357523145</v>
      </c>
      <c r="K1093" s="6">
        <v>43746.655357523145</v>
      </c>
      <c r="L1093" s="7">
        <v>43746.655358796299</v>
      </c>
    </row>
    <row r="1094" spans="1:12" x14ac:dyDescent="0.25">
      <c r="A1094" t="e">
        <f>-LqeXUwsU6T9ouijk3hS</f>
        <v>#NAME?</v>
      </c>
      <c r="B1094">
        <v>393.75</v>
      </c>
      <c r="C1094">
        <v>20.584240000000001</v>
      </c>
      <c r="D1094">
        <v>39</v>
      </c>
      <c r="E1094">
        <v>0</v>
      </c>
      <c r="F1094">
        <v>0</v>
      </c>
      <c r="G1094">
        <v>37</v>
      </c>
      <c r="H1094">
        <v>1570524232165</v>
      </c>
      <c r="I1094">
        <v>526.6875</v>
      </c>
      <c r="J1094" s="4">
        <f t="shared" si="17"/>
        <v>43746.655464872681</v>
      </c>
      <c r="K1094" s="6">
        <v>43746.655464872681</v>
      </c>
      <c r="L1094" s="7">
        <v>43746.655462962961</v>
      </c>
    </row>
    <row r="1095" spans="1:12" x14ac:dyDescent="0.25">
      <c r="A1095" t="e">
        <f>-LqeXWey5Rj1u3hsWv42</f>
        <v>#NAME?</v>
      </c>
      <c r="B1095">
        <v>393.75</v>
      </c>
      <c r="C1095">
        <v>20.531590000000001</v>
      </c>
      <c r="D1095">
        <v>39</v>
      </c>
      <c r="E1095">
        <v>0</v>
      </c>
      <c r="F1095">
        <v>0</v>
      </c>
      <c r="G1095">
        <v>35</v>
      </c>
      <c r="H1095">
        <v>1570524239374</v>
      </c>
      <c r="I1095">
        <v>526.6875</v>
      </c>
      <c r="J1095" s="5">
        <f t="shared" si="17"/>
        <v>43746.655548310184</v>
      </c>
      <c r="K1095" s="6">
        <v>43746.655548310184</v>
      </c>
      <c r="L1095" s="7">
        <v>43746.655543981484</v>
      </c>
    </row>
    <row r="1096" spans="1:12" x14ac:dyDescent="0.25">
      <c r="A1096" t="e">
        <f>-LqeXYTv6j6z-aLP1NaX</f>
        <v>#NAME?</v>
      </c>
      <c r="B1096">
        <v>412.5</v>
      </c>
      <c r="C1096">
        <v>20.584240000000001</v>
      </c>
      <c r="D1096">
        <v>40</v>
      </c>
      <c r="E1096">
        <v>0</v>
      </c>
      <c r="F1096">
        <v>0</v>
      </c>
      <c r="G1096">
        <v>39</v>
      </c>
      <c r="H1096">
        <v>1570524246564</v>
      </c>
      <c r="I1096">
        <v>532.3125</v>
      </c>
      <c r="J1096" s="4">
        <f t="shared" si="17"/>
        <v>43746.655631527778</v>
      </c>
      <c r="K1096" s="6">
        <v>43746.655631527778</v>
      </c>
      <c r="L1096" s="7">
        <v>43746.655636574076</v>
      </c>
    </row>
    <row r="1097" spans="1:12" x14ac:dyDescent="0.25">
      <c r="A1097" t="e">
        <f>-LqeX_Brlk-TSRcF-p0X</f>
        <v>#NAME?</v>
      </c>
      <c r="B1097">
        <v>393.75</v>
      </c>
      <c r="C1097">
        <v>20.584240000000001</v>
      </c>
      <c r="D1097">
        <v>40</v>
      </c>
      <c r="E1097">
        <v>0</v>
      </c>
      <c r="F1097">
        <v>0</v>
      </c>
      <c r="G1097">
        <v>34</v>
      </c>
      <c r="H1097">
        <v>1570524253793</v>
      </c>
      <c r="I1097">
        <v>526.6875</v>
      </c>
      <c r="J1097" s="5">
        <f t="shared" si="17"/>
        <v>43746.655715196757</v>
      </c>
      <c r="K1097" s="6">
        <v>43746.655715196757</v>
      </c>
      <c r="L1097" s="7">
        <v>43746.655717592592</v>
      </c>
    </row>
    <row r="1098" spans="1:12" x14ac:dyDescent="0.25">
      <c r="A1098" t="s">
        <v>2133</v>
      </c>
      <c r="B1098">
        <v>393.75</v>
      </c>
      <c r="C1098">
        <v>20.584240000000001</v>
      </c>
      <c r="D1098">
        <v>40</v>
      </c>
      <c r="E1098">
        <v>0</v>
      </c>
      <c r="F1098">
        <v>0</v>
      </c>
      <c r="G1098">
        <v>39</v>
      </c>
      <c r="H1098">
        <v>1570524261013</v>
      </c>
      <c r="I1098">
        <v>526.5</v>
      </c>
      <c r="J1098" s="4">
        <f t="shared" si="17"/>
        <v>43746.655798761574</v>
      </c>
      <c r="K1098" s="6">
        <v>43746.655798761574</v>
      </c>
      <c r="L1098" s="7">
        <v>43746.655798611115</v>
      </c>
    </row>
    <row r="1099" spans="1:12" x14ac:dyDescent="0.25">
      <c r="A1099" t="e">
        <f>-LqeXcidZoLcp7qMD1AA</f>
        <v>#NAME?</v>
      </c>
      <c r="B1099">
        <v>393.75</v>
      </c>
      <c r="C1099">
        <v>20.531590000000001</v>
      </c>
      <c r="D1099">
        <v>40</v>
      </c>
      <c r="E1099">
        <v>0</v>
      </c>
      <c r="F1099">
        <v>0</v>
      </c>
      <c r="G1099">
        <v>39</v>
      </c>
      <c r="H1099">
        <v>1570524268224</v>
      </c>
      <c r="I1099">
        <v>526.6875</v>
      </c>
      <c r="J1099" s="5">
        <f t="shared" si="17"/>
        <v>43746.655882222221</v>
      </c>
      <c r="K1099" s="6">
        <v>43746.655882222221</v>
      </c>
      <c r="L1099" s="7">
        <v>43746.65587962963</v>
      </c>
    </row>
    <row r="1100" spans="1:12" x14ac:dyDescent="0.25">
      <c r="A1100" t="e">
        <f>-LqeXeW0miRbI4z2OPAX</f>
        <v>#NAME?</v>
      </c>
      <c r="B1100">
        <v>393.75</v>
      </c>
      <c r="C1100">
        <v>20.531590000000001</v>
      </c>
      <c r="D1100">
        <v>39</v>
      </c>
      <c r="E1100">
        <v>0</v>
      </c>
      <c r="F1100">
        <v>0</v>
      </c>
      <c r="G1100">
        <v>37</v>
      </c>
      <c r="H1100">
        <v>1570524275434</v>
      </c>
      <c r="I1100">
        <v>526.6875</v>
      </c>
      <c r="J1100" s="4">
        <f t="shared" si="17"/>
        <v>43746.655965671293</v>
      </c>
      <c r="K1100" s="6">
        <v>43746.655965671293</v>
      </c>
      <c r="L1100" s="7">
        <v>43746.655960648146</v>
      </c>
    </row>
    <row r="1101" spans="1:12" x14ac:dyDescent="0.25">
      <c r="A1101" t="e">
        <f>-LqeXgDr7JoEk0N3WTe3</f>
        <v>#NAME?</v>
      </c>
      <c r="B1101">
        <v>393.75</v>
      </c>
      <c r="C1101">
        <v>20.584240000000001</v>
      </c>
      <c r="D1101">
        <v>39</v>
      </c>
      <c r="E1101">
        <v>0</v>
      </c>
      <c r="F1101">
        <v>0</v>
      </c>
      <c r="G1101">
        <v>38</v>
      </c>
      <c r="H1101">
        <v>1570524282625</v>
      </c>
      <c r="I1101">
        <v>526.6875</v>
      </c>
      <c r="J1101" s="5">
        <f t="shared" si="17"/>
        <v>43746.656048900462</v>
      </c>
      <c r="K1101" s="6">
        <v>43746.656048900462</v>
      </c>
      <c r="L1101" s="7">
        <v>43746.656053240738</v>
      </c>
    </row>
    <row r="1102" spans="1:12" x14ac:dyDescent="0.25">
      <c r="A1102" t="e">
        <f>-LqeXi110p9Hbh8BpYUm</f>
        <v>#NAME?</v>
      </c>
      <c r="B1102">
        <v>393.75</v>
      </c>
      <c r="C1102">
        <v>20.584240000000001</v>
      </c>
      <c r="D1102">
        <v>39</v>
      </c>
      <c r="E1102">
        <v>0</v>
      </c>
      <c r="F1102">
        <v>0</v>
      </c>
      <c r="G1102">
        <v>31</v>
      </c>
      <c r="H1102">
        <v>1570524289853</v>
      </c>
      <c r="I1102">
        <v>526.6875</v>
      </c>
      <c r="J1102" s="4">
        <f t="shared" si="17"/>
        <v>43746.656132557873</v>
      </c>
      <c r="K1102" s="6">
        <v>43746.656132557873</v>
      </c>
      <c r="L1102" s="7">
        <v>43746.656134259261</v>
      </c>
    </row>
    <row r="1103" spans="1:12" x14ac:dyDescent="0.25">
      <c r="A1103" t="e">
        <f>-LqeXjiekbWVsYc7DTHb</f>
        <v>#NAME?</v>
      </c>
      <c r="B1103">
        <v>393.75</v>
      </c>
      <c r="C1103">
        <v>20.531590000000001</v>
      </c>
      <c r="D1103">
        <v>40</v>
      </c>
      <c r="E1103">
        <v>0</v>
      </c>
      <c r="F1103">
        <v>0</v>
      </c>
      <c r="G1103">
        <v>43</v>
      </c>
      <c r="H1103">
        <v>1570524297033</v>
      </c>
      <c r="I1103">
        <v>526.6875</v>
      </c>
      <c r="J1103" s="5">
        <f t="shared" si="17"/>
        <v>43746.656215659721</v>
      </c>
      <c r="K1103" s="6">
        <v>43746.656215659721</v>
      </c>
      <c r="L1103" s="7">
        <v>43746.656215277777</v>
      </c>
    </row>
    <row r="1104" spans="1:12" x14ac:dyDescent="0.25">
      <c r="A1104" t="e">
        <f>-LqeXlHlQZACajrgxGFJ</f>
        <v>#NAME?</v>
      </c>
      <c r="B1104">
        <v>393.75</v>
      </c>
      <c r="C1104">
        <v>20.584240000000001</v>
      </c>
      <c r="D1104">
        <v>40</v>
      </c>
      <c r="E1104">
        <v>0</v>
      </c>
      <c r="F1104">
        <v>0</v>
      </c>
      <c r="G1104">
        <v>38</v>
      </c>
      <c r="H1104">
        <v>1570524303223</v>
      </c>
      <c r="I1104">
        <v>526.6875</v>
      </c>
      <c r="J1104" s="4">
        <f t="shared" si="17"/>
        <v>43746.656287303238</v>
      </c>
      <c r="K1104" s="6">
        <v>43746.656287303238</v>
      </c>
      <c r="L1104" s="7">
        <v>43746.656284722223</v>
      </c>
    </row>
    <row r="1105" spans="1:12" x14ac:dyDescent="0.25">
      <c r="A1105" t="e">
        <f>-LqeXn-modE7bE0uiGzI</f>
        <v>#NAME?</v>
      </c>
      <c r="B1105">
        <v>393.75</v>
      </c>
      <c r="C1105">
        <v>20.584240000000001</v>
      </c>
      <c r="D1105">
        <v>38</v>
      </c>
      <c r="E1105">
        <v>0</v>
      </c>
      <c r="F1105">
        <v>0</v>
      </c>
      <c r="G1105">
        <v>36</v>
      </c>
      <c r="H1105">
        <v>1570524310464</v>
      </c>
      <c r="I1105">
        <v>526.6875</v>
      </c>
      <c r="J1105" s="5">
        <f t="shared" si="17"/>
        <v>43746.656371111108</v>
      </c>
      <c r="K1105" s="6">
        <v>43746.656371111108</v>
      </c>
      <c r="L1105" s="7">
        <v>43746.656365740739</v>
      </c>
    </row>
    <row r="1106" spans="1:12" x14ac:dyDescent="0.25">
      <c r="A1106" t="e">
        <f>-LqeXop1peNFknZHtwNo</f>
        <v>#NAME?</v>
      </c>
      <c r="B1106">
        <v>393.75</v>
      </c>
      <c r="C1106">
        <v>20.584240000000001</v>
      </c>
      <c r="D1106">
        <v>38</v>
      </c>
      <c r="E1106">
        <v>0</v>
      </c>
      <c r="F1106">
        <v>0</v>
      </c>
      <c r="G1106">
        <v>39</v>
      </c>
      <c r="H1106">
        <v>1570524317664</v>
      </c>
      <c r="I1106">
        <v>526.6875</v>
      </c>
      <c r="J1106" s="4">
        <f t="shared" si="17"/>
        <v>43746.656454444441</v>
      </c>
      <c r="K1106" s="6">
        <v>43746.656454444441</v>
      </c>
      <c r="L1106" s="7">
        <v>43746.656458333331</v>
      </c>
    </row>
    <row r="1107" spans="1:12" x14ac:dyDescent="0.25">
      <c r="A1107" t="e">
        <f>-LqeXqWnBsmmM3Eg429N</f>
        <v>#NAME?</v>
      </c>
      <c r="B1107">
        <v>393.75</v>
      </c>
      <c r="C1107">
        <v>20.584240000000001</v>
      </c>
      <c r="D1107">
        <v>37</v>
      </c>
      <c r="E1107">
        <v>0</v>
      </c>
      <c r="F1107">
        <v>0</v>
      </c>
      <c r="G1107">
        <v>39</v>
      </c>
      <c r="H1107">
        <v>1570524324863</v>
      </c>
      <c r="I1107">
        <v>526.6875</v>
      </c>
      <c r="J1107" s="5">
        <f t="shared" si="17"/>
        <v>43746.656537766197</v>
      </c>
      <c r="K1107" s="6">
        <v>43746.656537766197</v>
      </c>
      <c r="L1107" s="7">
        <v>43746.656539351854</v>
      </c>
    </row>
    <row r="1108" spans="1:12" x14ac:dyDescent="0.25">
      <c r="A1108" t="e">
        <f>-LqeXsL2bJHF-LhQnruY</f>
        <v>#NAME?</v>
      </c>
      <c r="B1108">
        <v>412.5</v>
      </c>
      <c r="C1108">
        <v>20.584240000000001</v>
      </c>
      <c r="D1108">
        <v>37</v>
      </c>
      <c r="E1108">
        <v>0</v>
      </c>
      <c r="F1108">
        <v>0</v>
      </c>
      <c r="G1108">
        <v>45</v>
      </c>
      <c r="H1108">
        <v>1570524332093</v>
      </c>
      <c r="I1108">
        <v>532.3125</v>
      </c>
      <c r="J1108" s="4">
        <f t="shared" si="17"/>
        <v>43746.656621446753</v>
      </c>
      <c r="K1108" s="6">
        <v>43746.656621446753</v>
      </c>
      <c r="L1108" s="7">
        <v>43746.65662037037</v>
      </c>
    </row>
    <row r="1109" spans="1:12" x14ac:dyDescent="0.25">
      <c r="A1109" t="e">
        <f>-LqeXu31ITOUvsQx1J-F</f>
        <v>#NAME?</v>
      </c>
      <c r="B1109">
        <v>393.75</v>
      </c>
      <c r="C1109">
        <v>20.584240000000001</v>
      </c>
      <c r="D1109">
        <v>38</v>
      </c>
      <c r="E1109">
        <v>0</v>
      </c>
      <c r="F1109">
        <v>0</v>
      </c>
      <c r="G1109">
        <v>42</v>
      </c>
      <c r="H1109">
        <v>1570524339273</v>
      </c>
      <c r="I1109">
        <v>526.5</v>
      </c>
      <c r="J1109" s="5">
        <f t="shared" si="17"/>
        <v>43746.656704548608</v>
      </c>
      <c r="K1109" s="6">
        <v>43746.656704548608</v>
      </c>
      <c r="L1109" s="7">
        <v>43746.656701388885</v>
      </c>
    </row>
    <row r="1110" spans="1:12" x14ac:dyDescent="0.25">
      <c r="A1110" t="e">
        <f>-LqeXvawadnlDVuLoh9M</f>
        <v>#NAME?</v>
      </c>
      <c r="B1110">
        <v>393.75</v>
      </c>
      <c r="C1110">
        <v>20.584240000000001</v>
      </c>
      <c r="D1110">
        <v>38</v>
      </c>
      <c r="E1110">
        <v>0</v>
      </c>
      <c r="F1110">
        <v>0</v>
      </c>
      <c r="G1110">
        <v>47</v>
      </c>
      <c r="H1110">
        <v>1570524345473</v>
      </c>
      <c r="I1110">
        <v>526.5</v>
      </c>
      <c r="J1110" s="4">
        <f t="shared" si="17"/>
        <v>43746.656776307871</v>
      </c>
      <c r="K1110" s="6">
        <v>43746.656776307871</v>
      </c>
      <c r="L1110" s="7">
        <v>43746.656770833331</v>
      </c>
    </row>
    <row r="1111" spans="1:12" x14ac:dyDescent="0.25">
      <c r="A1111" t="e">
        <f>-LqeXxL1z6UJv16kfWu0</f>
        <v>#NAME?</v>
      </c>
      <c r="B1111">
        <v>393.75</v>
      </c>
      <c r="C1111">
        <v>20.531590000000001</v>
      </c>
      <c r="D1111">
        <v>40</v>
      </c>
      <c r="E1111">
        <v>0</v>
      </c>
      <c r="F1111">
        <v>0</v>
      </c>
      <c r="G1111">
        <v>39</v>
      </c>
      <c r="H1111">
        <v>1570524352705</v>
      </c>
      <c r="I1111">
        <v>526.6875</v>
      </c>
      <c r="J1111" s="5">
        <f t="shared" si="17"/>
        <v>43746.656860011572</v>
      </c>
      <c r="K1111" s="6">
        <v>43746.656860011572</v>
      </c>
      <c r="L1111" s="7">
        <v>43746.656863425924</v>
      </c>
    </row>
    <row r="1112" spans="1:12" x14ac:dyDescent="0.25">
      <c r="A1112" t="e">
        <f>-LqeXz81DTeaQX50E5Uk</f>
        <v>#NAME?</v>
      </c>
      <c r="B1112">
        <v>393.75</v>
      </c>
      <c r="C1112">
        <v>20.531590000000001</v>
      </c>
      <c r="D1112">
        <v>39</v>
      </c>
      <c r="E1112">
        <v>0</v>
      </c>
      <c r="F1112">
        <v>0</v>
      </c>
      <c r="G1112">
        <v>42</v>
      </c>
      <c r="H1112">
        <v>1570524359903</v>
      </c>
      <c r="I1112">
        <v>526.6875</v>
      </c>
      <c r="J1112" s="4">
        <f t="shared" si="17"/>
        <v>43746.656943321759</v>
      </c>
      <c r="K1112" s="6">
        <v>43746.656943321759</v>
      </c>
      <c r="L1112" s="7">
        <v>43746.656944444447</v>
      </c>
    </row>
    <row r="1113" spans="1:12" x14ac:dyDescent="0.25">
      <c r="A1113" t="e">
        <f>-LqeY0F3V_bRH_9z3W6l</f>
        <v>#NAME?</v>
      </c>
      <c r="B1113">
        <v>412.5</v>
      </c>
      <c r="C1113">
        <v>20.584240000000001</v>
      </c>
      <c r="D1113">
        <v>38</v>
      </c>
      <c r="E1113">
        <v>0</v>
      </c>
      <c r="F1113">
        <v>0</v>
      </c>
      <c r="G1113">
        <v>44</v>
      </c>
      <c r="H1113">
        <v>1570524368263</v>
      </c>
      <c r="I1113">
        <v>532.125</v>
      </c>
      <c r="J1113" s="5">
        <f t="shared" si="17"/>
        <v>43746.657040081016</v>
      </c>
      <c r="K1113" s="6">
        <v>43746.657040081016</v>
      </c>
      <c r="L1113" s="7">
        <v>43746.657037037039</v>
      </c>
    </row>
    <row r="1114" spans="1:12" x14ac:dyDescent="0.25">
      <c r="A1114" t="e">
        <f>-LqeY1tC2h9Y1ww351y4</f>
        <v>#NAME?</v>
      </c>
      <c r="B1114">
        <v>393.75</v>
      </c>
      <c r="C1114">
        <v>20.531590000000001</v>
      </c>
      <c r="D1114">
        <v>38</v>
      </c>
      <c r="E1114">
        <v>0</v>
      </c>
      <c r="F1114">
        <v>0</v>
      </c>
      <c r="G1114">
        <v>39</v>
      </c>
      <c r="H1114">
        <v>1570524375363</v>
      </c>
      <c r="I1114">
        <v>526.6875</v>
      </c>
      <c r="J1114" s="4">
        <f t="shared" si="17"/>
        <v>43746.65712225694</v>
      </c>
      <c r="K1114" s="6">
        <v>43746.65712225694</v>
      </c>
      <c r="L1114" s="7">
        <v>43746.657118055555</v>
      </c>
    </row>
    <row r="1115" spans="1:12" x14ac:dyDescent="0.25">
      <c r="A1115" t="e">
        <f>-LqeY3ewID8RKYMiGrAz</f>
        <v>#NAME?</v>
      </c>
      <c r="B1115">
        <v>393.75</v>
      </c>
      <c r="C1115">
        <v>20.584240000000001</v>
      </c>
      <c r="D1115">
        <v>39</v>
      </c>
      <c r="E1115">
        <v>0</v>
      </c>
      <c r="F1115">
        <v>0</v>
      </c>
      <c r="G1115">
        <v>38</v>
      </c>
      <c r="H1115">
        <v>1570524382574</v>
      </c>
      <c r="I1115">
        <v>526.6875</v>
      </c>
      <c r="J1115" s="5">
        <f t="shared" si="17"/>
        <v>43746.657205717587</v>
      </c>
      <c r="K1115" s="6">
        <v>43746.657205717587</v>
      </c>
      <c r="L1115" s="7">
        <v>43746.657210648147</v>
      </c>
    </row>
    <row r="1116" spans="1:12" x14ac:dyDescent="0.25">
      <c r="A1116" t="e">
        <f>-LqeY5PB3mUyUPofSCVR</f>
        <v>#NAME?</v>
      </c>
      <c r="B1116">
        <v>393.75</v>
      </c>
      <c r="C1116">
        <v>20.584240000000001</v>
      </c>
      <c r="D1116">
        <v>39</v>
      </c>
      <c r="E1116">
        <v>0</v>
      </c>
      <c r="F1116">
        <v>0</v>
      </c>
      <c r="G1116">
        <v>43</v>
      </c>
      <c r="H1116">
        <v>1570524389784</v>
      </c>
      <c r="I1116">
        <v>526.6875</v>
      </c>
      <c r="J1116" s="4">
        <f t="shared" si="17"/>
        <v>43746.657289166666</v>
      </c>
      <c r="K1116" s="6">
        <v>43746.657289166666</v>
      </c>
      <c r="L1116" s="7">
        <v>43746.65729166667</v>
      </c>
    </row>
    <row r="1117" spans="1:12" x14ac:dyDescent="0.25">
      <c r="A1117" t="e">
        <f>-LqeY7BthhPw3sPjzMII</f>
        <v>#NAME?</v>
      </c>
      <c r="B1117">
        <v>431.25</v>
      </c>
      <c r="C1117">
        <v>20.584240000000001</v>
      </c>
      <c r="D1117">
        <v>39</v>
      </c>
      <c r="E1117">
        <v>0</v>
      </c>
      <c r="F1117">
        <v>0</v>
      </c>
      <c r="G1117">
        <v>46</v>
      </c>
      <c r="H1117">
        <v>1570524397006</v>
      </c>
      <c r="I1117">
        <v>538.5</v>
      </c>
      <c r="J1117" s="5">
        <f t="shared" si="17"/>
        <v>43746.657372754627</v>
      </c>
      <c r="K1117" s="6">
        <v>43746.657372754627</v>
      </c>
      <c r="L1117" s="7">
        <v>43746.657372685186</v>
      </c>
    </row>
    <row r="1118" spans="1:12" x14ac:dyDescent="0.25">
      <c r="A1118" t="e">
        <f>-LqeY8uuzN3dDgvXjFJZ</f>
        <v>#NAME?</v>
      </c>
      <c r="B1118">
        <v>393.75</v>
      </c>
      <c r="C1118">
        <v>20.584240000000001</v>
      </c>
      <c r="D1118">
        <v>40</v>
      </c>
      <c r="E1118">
        <v>0</v>
      </c>
      <c r="F1118">
        <v>0</v>
      </c>
      <c r="G1118">
        <v>36</v>
      </c>
      <c r="H1118">
        <v>1570524404204</v>
      </c>
      <c r="I1118">
        <v>526.6875</v>
      </c>
      <c r="J1118" s="4">
        <f t="shared" si="17"/>
        <v>43746.657456064808</v>
      </c>
      <c r="K1118" s="6">
        <v>43746.657456064808</v>
      </c>
      <c r="L1118" s="7">
        <v>43746.657453703701</v>
      </c>
    </row>
    <row r="1119" spans="1:12" x14ac:dyDescent="0.25">
      <c r="A1119" t="e">
        <f>-LqeYAi1W68R9VCwPqPv</f>
        <v>#NAME?</v>
      </c>
      <c r="B1119">
        <v>393.75</v>
      </c>
      <c r="C1119">
        <v>20.584240000000001</v>
      </c>
      <c r="D1119">
        <v>40</v>
      </c>
      <c r="E1119">
        <v>0</v>
      </c>
      <c r="F1119">
        <v>0</v>
      </c>
      <c r="G1119">
        <v>36</v>
      </c>
      <c r="H1119">
        <v>1570524411423</v>
      </c>
      <c r="I1119">
        <v>526.5</v>
      </c>
      <c r="J1119" s="5">
        <f t="shared" si="17"/>
        <v>43746.657539618049</v>
      </c>
      <c r="K1119" s="6">
        <v>43746.657539618049</v>
      </c>
      <c r="L1119" s="7">
        <v>43746.657534722224</v>
      </c>
    </row>
    <row r="1120" spans="1:12" x14ac:dyDescent="0.25">
      <c r="A1120" t="e">
        <f>-LqeYCPwnTfXWvRNADq_</f>
        <v>#NAME?</v>
      </c>
      <c r="B1120">
        <v>393.75</v>
      </c>
      <c r="C1120">
        <v>20.584240000000001</v>
      </c>
      <c r="D1120">
        <v>40</v>
      </c>
      <c r="E1120">
        <v>0</v>
      </c>
      <c r="F1120">
        <v>0</v>
      </c>
      <c r="G1120">
        <v>41</v>
      </c>
      <c r="H1120">
        <v>1570524418624</v>
      </c>
      <c r="I1120">
        <v>526.6875</v>
      </c>
      <c r="J1120" s="4">
        <f t="shared" si="17"/>
        <v>43746.657622962965</v>
      </c>
      <c r="K1120" s="6">
        <v>43746.657622962965</v>
      </c>
      <c r="L1120" s="7">
        <v>43746.657627314817</v>
      </c>
    </row>
    <row r="1121" spans="1:12" x14ac:dyDescent="0.25">
      <c r="A1121" t="e">
        <f>-LqeYEWlDoTnVa7ljpeT</f>
        <v>#NAME?</v>
      </c>
      <c r="B1121">
        <v>393.75</v>
      </c>
      <c r="C1121">
        <v>20.531590000000001</v>
      </c>
      <c r="D1121">
        <v>40</v>
      </c>
      <c r="E1121">
        <v>0</v>
      </c>
      <c r="F1121">
        <v>0</v>
      </c>
      <c r="G1121">
        <v>38</v>
      </c>
      <c r="H1121">
        <v>1570524427174</v>
      </c>
      <c r="I1121">
        <v>526.6875</v>
      </c>
      <c r="J1121" s="5">
        <f t="shared" si="17"/>
        <v>43746.657721921292</v>
      </c>
      <c r="K1121" s="6">
        <v>43746.657721921292</v>
      </c>
      <c r="L1121" s="7">
        <v>43746.657719907409</v>
      </c>
    </row>
    <row r="1122" spans="1:12" x14ac:dyDescent="0.25">
      <c r="A1122" t="e">
        <f>-LqeYGG1XFrMqrEZ7E6_</f>
        <v>#NAME?</v>
      </c>
      <c r="B1122">
        <v>393.75</v>
      </c>
      <c r="C1122">
        <v>20.584240000000001</v>
      </c>
      <c r="D1122">
        <v>39</v>
      </c>
      <c r="E1122">
        <v>0</v>
      </c>
      <c r="F1122">
        <v>0</v>
      </c>
      <c r="G1122">
        <v>35</v>
      </c>
      <c r="H1122">
        <v>1570524434084</v>
      </c>
      <c r="I1122">
        <v>526.6875</v>
      </c>
      <c r="J1122" s="4">
        <f t="shared" si="17"/>
        <v>43746.657801898145</v>
      </c>
      <c r="K1122" s="6">
        <v>43746.657801898145</v>
      </c>
      <c r="L1122" s="7">
        <v>43746.657800925925</v>
      </c>
    </row>
    <row r="1123" spans="1:12" x14ac:dyDescent="0.25">
      <c r="A1123" t="e">
        <f>-LqeYHythbKV2XUXCQRk</f>
        <v>#NAME?</v>
      </c>
      <c r="B1123">
        <v>393.75</v>
      </c>
      <c r="C1123">
        <v>20.584240000000001</v>
      </c>
      <c r="D1123">
        <v>39</v>
      </c>
      <c r="E1123">
        <v>0</v>
      </c>
      <c r="F1123">
        <v>0</v>
      </c>
      <c r="G1123">
        <v>41</v>
      </c>
      <c r="H1123">
        <v>1570524441295</v>
      </c>
      <c r="I1123">
        <v>526.6875</v>
      </c>
      <c r="J1123" s="5">
        <f t="shared" si="17"/>
        <v>43746.657885358793</v>
      </c>
      <c r="K1123" s="6">
        <v>43746.657885358793</v>
      </c>
      <c r="L1123" s="7">
        <v>43746.657881944448</v>
      </c>
    </row>
    <row r="1124" spans="1:12" x14ac:dyDescent="0.25">
      <c r="A1124" t="s">
        <v>2159</v>
      </c>
      <c r="B1124">
        <v>393.75</v>
      </c>
      <c r="C1124">
        <v>20.584240000000001</v>
      </c>
      <c r="D1124">
        <v>39</v>
      </c>
      <c r="E1124">
        <v>0</v>
      </c>
      <c r="F1124">
        <v>0</v>
      </c>
      <c r="G1124">
        <v>39</v>
      </c>
      <c r="H1124">
        <v>1570524448514</v>
      </c>
      <c r="I1124">
        <v>526.6875</v>
      </c>
      <c r="J1124" s="4">
        <f t="shared" si="17"/>
        <v>43746.657968912034</v>
      </c>
      <c r="K1124" s="6">
        <v>43746.657968912034</v>
      </c>
      <c r="L1124" s="7">
        <v>43746.65797453704</v>
      </c>
    </row>
    <row r="1125" spans="1:12" x14ac:dyDescent="0.25">
      <c r="A1125" t="e">
        <f>-LqeYLTwW4ayBqje4-#REF!</f>
        <v>#NAME?</v>
      </c>
      <c r="B1125">
        <v>393.75</v>
      </c>
      <c r="C1125">
        <v>20.531590000000001</v>
      </c>
      <c r="D1125">
        <v>40</v>
      </c>
      <c r="E1125">
        <v>0</v>
      </c>
      <c r="F1125">
        <v>0</v>
      </c>
      <c r="G1125">
        <v>40</v>
      </c>
      <c r="H1125">
        <v>1570524455724</v>
      </c>
      <c r="I1125">
        <v>526.6875</v>
      </c>
      <c r="J1125" s="5">
        <f t="shared" si="17"/>
        <v>43746.658052361112</v>
      </c>
      <c r="K1125" s="6">
        <v>43746.658052361112</v>
      </c>
      <c r="L1125" s="7">
        <v>43746.658055555556</v>
      </c>
    </row>
    <row r="1126" spans="1:12" x14ac:dyDescent="0.25">
      <c r="A1126" t="e">
        <f>-LqeYNVu5c-ScxQMwhrm</f>
        <v>#NAME?</v>
      </c>
      <c r="B1126">
        <v>393.75</v>
      </c>
      <c r="C1126">
        <v>20.584240000000001</v>
      </c>
      <c r="D1126">
        <v>39</v>
      </c>
      <c r="E1126">
        <v>0</v>
      </c>
      <c r="F1126">
        <v>0</v>
      </c>
      <c r="G1126">
        <v>34</v>
      </c>
      <c r="H1126">
        <v>1570524462935</v>
      </c>
      <c r="I1126">
        <v>526.6875</v>
      </c>
      <c r="J1126" s="4">
        <f t="shared" si="17"/>
        <v>43746.658135821759</v>
      </c>
      <c r="K1126" s="6">
        <v>43746.658135821759</v>
      </c>
      <c r="L1126" s="7">
        <v>43746.658136574071</v>
      </c>
    </row>
    <row r="1127" spans="1:12" x14ac:dyDescent="0.25">
      <c r="A1127" t="e">
        <f>-LqeYPDuh9fz0BYXYvvr</f>
        <v>#NAME?</v>
      </c>
      <c r="B1127">
        <v>393.75</v>
      </c>
      <c r="C1127">
        <v>20.584240000000001</v>
      </c>
      <c r="D1127">
        <v>39</v>
      </c>
      <c r="E1127">
        <v>0</v>
      </c>
      <c r="F1127">
        <v>0</v>
      </c>
      <c r="G1127">
        <v>40</v>
      </c>
      <c r="H1127">
        <v>1570524471171</v>
      </c>
      <c r="I1127">
        <v>526.5</v>
      </c>
      <c r="J1127" s="5">
        <f t="shared" si="17"/>
        <v>43746.658231145826</v>
      </c>
      <c r="K1127" s="6">
        <v>43746.658231145826</v>
      </c>
      <c r="L1127" s="7">
        <v>43746.658229166664</v>
      </c>
    </row>
    <row r="1128" spans="1:12" x14ac:dyDescent="0.25">
      <c r="A1128" t="e">
        <f>-LqeYR7-bslIkmdY8eZf</f>
        <v>#NAME?</v>
      </c>
      <c r="B1128">
        <v>393.75</v>
      </c>
      <c r="C1128">
        <v>20.584240000000001</v>
      </c>
      <c r="D1128">
        <v>38</v>
      </c>
      <c r="E1128">
        <v>0</v>
      </c>
      <c r="F1128">
        <v>0</v>
      </c>
      <c r="G1128">
        <v>40</v>
      </c>
      <c r="H1128">
        <v>1570524478611</v>
      </c>
      <c r="I1128">
        <v>526.6875</v>
      </c>
      <c r="J1128" s="4">
        <f t="shared" si="17"/>
        <v>43746.658317256944</v>
      </c>
      <c r="K1128" s="6">
        <v>43746.658317256944</v>
      </c>
      <c r="L1128" s="7">
        <v>43746.658321759256</v>
      </c>
    </row>
    <row r="1129" spans="1:12" x14ac:dyDescent="0.25">
      <c r="A1129" t="e">
        <f>-LqeYT-nd_NcBaSlTdI8</f>
        <v>#NAME?</v>
      </c>
      <c r="B1129">
        <v>393.75</v>
      </c>
      <c r="C1129">
        <v>20.531590000000001</v>
      </c>
      <c r="D1129">
        <v>38</v>
      </c>
      <c r="E1129">
        <v>0</v>
      </c>
      <c r="F1129">
        <v>0</v>
      </c>
      <c r="G1129">
        <v>37</v>
      </c>
      <c r="H1129">
        <v>1570524485592</v>
      </c>
      <c r="I1129">
        <v>526.6875</v>
      </c>
      <c r="J1129" s="5">
        <f t="shared" si="17"/>
        <v>43746.658398055552</v>
      </c>
      <c r="K1129" s="6">
        <v>43746.658398055552</v>
      </c>
      <c r="L1129" s="7">
        <v>43746.658402777779</v>
      </c>
    </row>
    <row r="1130" spans="1:12" x14ac:dyDescent="0.25">
      <c r="A1130" t="e">
        <f>-LqeYUXjTpZpxeyqfh1C</f>
        <v>#NAME?</v>
      </c>
      <c r="B1130">
        <v>393.75</v>
      </c>
      <c r="C1130">
        <v>20.531590000000001</v>
      </c>
      <c r="D1130">
        <v>38</v>
      </c>
      <c r="E1130">
        <v>0</v>
      </c>
      <c r="F1130">
        <v>0</v>
      </c>
      <c r="G1130">
        <v>38</v>
      </c>
      <c r="H1130">
        <v>1570524492801</v>
      </c>
      <c r="I1130">
        <v>526.6875</v>
      </c>
      <c r="J1130" s="4">
        <f t="shared" si="17"/>
        <v>43746.658481493054</v>
      </c>
      <c r="K1130" s="6">
        <v>43746.658481493054</v>
      </c>
      <c r="L1130" s="7">
        <v>43746.658483796295</v>
      </c>
    </row>
    <row r="1131" spans="1:12" x14ac:dyDescent="0.25">
      <c r="A1131" t="e">
        <f>-LqeYWLye8HH8V4avzjU</f>
        <v>#NAME?</v>
      </c>
      <c r="B1131">
        <v>393.75</v>
      </c>
      <c r="C1131">
        <v>20.584240000000001</v>
      </c>
      <c r="D1131">
        <v>38</v>
      </c>
      <c r="E1131">
        <v>0</v>
      </c>
      <c r="F1131">
        <v>0</v>
      </c>
      <c r="G1131">
        <v>31</v>
      </c>
      <c r="H1131">
        <v>1570524500011</v>
      </c>
      <c r="I1131">
        <v>526.6875</v>
      </c>
      <c r="J1131" s="5">
        <f t="shared" si="17"/>
        <v>43746.658564942125</v>
      </c>
      <c r="K1131" s="6">
        <v>43746.658564942125</v>
      </c>
      <c r="L1131" s="7">
        <v>43746.658564814818</v>
      </c>
    </row>
    <row r="1132" spans="1:12" x14ac:dyDescent="0.25">
      <c r="A1132" t="e">
        <f>-LqeYY3yLFtEJpZUA8AG</f>
        <v>#NAME?</v>
      </c>
      <c r="B1132">
        <v>393.75</v>
      </c>
      <c r="C1132">
        <v>20.584240000000001</v>
      </c>
      <c r="D1132">
        <v>38</v>
      </c>
      <c r="E1132">
        <v>0</v>
      </c>
      <c r="F1132">
        <v>0</v>
      </c>
      <c r="G1132">
        <v>35</v>
      </c>
      <c r="H1132">
        <v>1570524507230</v>
      </c>
      <c r="I1132">
        <v>526.6875</v>
      </c>
      <c r="J1132" s="4">
        <f t="shared" si="17"/>
        <v>43746.658648495366</v>
      </c>
      <c r="K1132" s="6">
        <v>43746.658648495366</v>
      </c>
      <c r="L1132" s="7">
        <v>43746.658645833333</v>
      </c>
    </row>
    <row r="1133" spans="1:12" x14ac:dyDescent="0.25">
      <c r="A1133" t="e">
        <f>-LqeYZqjkbv48KO_EOOa</f>
        <v>#NAME?</v>
      </c>
      <c r="B1133">
        <v>393.75</v>
      </c>
      <c r="C1133">
        <v>20.584240000000001</v>
      </c>
      <c r="D1133">
        <v>39</v>
      </c>
      <c r="E1133">
        <v>0</v>
      </c>
      <c r="F1133">
        <v>0</v>
      </c>
      <c r="G1133">
        <v>37</v>
      </c>
      <c r="H1133">
        <v>1570524514442</v>
      </c>
      <c r="I1133">
        <v>526.6875</v>
      </c>
      <c r="J1133" s="5">
        <f t="shared" si="17"/>
        <v>43746.658731967589</v>
      </c>
      <c r="K1133" s="6">
        <v>43746.658731967589</v>
      </c>
      <c r="L1133" s="7">
        <v>43746.658726851849</v>
      </c>
    </row>
    <row r="1134" spans="1:12" x14ac:dyDescent="0.25">
      <c r="A1134" t="e">
        <f>-LqeYaZsOulFiAxxVxsX</f>
        <v>#NAME?</v>
      </c>
      <c r="B1134">
        <v>393.75</v>
      </c>
      <c r="C1134">
        <v>20.584240000000001</v>
      </c>
      <c r="D1134">
        <v>39</v>
      </c>
      <c r="E1134">
        <v>0</v>
      </c>
      <c r="F1134">
        <v>0</v>
      </c>
      <c r="G1134">
        <v>40</v>
      </c>
      <c r="H1134">
        <v>1570524521671</v>
      </c>
      <c r="I1134">
        <v>526.6875</v>
      </c>
      <c r="J1134" s="4">
        <f t="shared" si="17"/>
        <v>43746.658815636569</v>
      </c>
      <c r="K1134" s="6">
        <v>43746.658815636569</v>
      </c>
      <c r="L1134" s="7">
        <v>43746.658819444441</v>
      </c>
    </row>
    <row r="1135" spans="1:12" x14ac:dyDescent="0.25">
      <c r="A1135" t="e">
        <f>-LqeYcMkqC6QdCs-LqND</f>
        <v>#NAME?</v>
      </c>
      <c r="B1135">
        <v>393.75</v>
      </c>
      <c r="C1135">
        <v>20.531590000000001</v>
      </c>
      <c r="D1135">
        <v>39</v>
      </c>
      <c r="E1135">
        <v>0</v>
      </c>
      <c r="F1135">
        <v>0</v>
      </c>
      <c r="G1135">
        <v>33</v>
      </c>
      <c r="H1135">
        <v>1570524528862</v>
      </c>
      <c r="I1135">
        <v>526.6875</v>
      </c>
      <c r="J1135" s="5">
        <f t="shared" si="17"/>
        <v>43746.658898865739</v>
      </c>
      <c r="K1135" s="6">
        <v>43746.658898865739</v>
      </c>
      <c r="L1135" s="7">
        <v>43746.658900462964</v>
      </c>
    </row>
    <row r="1136" spans="1:12" x14ac:dyDescent="0.25">
      <c r="A1136" t="e">
        <f>-LqeYe74RmGoK3AmQPP6</f>
        <v>#NAME?</v>
      </c>
      <c r="B1136">
        <v>393.75</v>
      </c>
      <c r="C1136">
        <v>20.584240000000001</v>
      </c>
      <c r="D1136">
        <v>40</v>
      </c>
      <c r="E1136">
        <v>0</v>
      </c>
      <c r="F1136">
        <v>0</v>
      </c>
      <c r="G1136">
        <v>39</v>
      </c>
      <c r="H1136">
        <v>1570524536072</v>
      </c>
      <c r="I1136">
        <v>526.6875</v>
      </c>
      <c r="J1136" s="4">
        <f t="shared" si="17"/>
        <v>43746.658982314817</v>
      </c>
      <c r="K1136" s="6">
        <v>43746.658982314817</v>
      </c>
      <c r="L1136" s="7">
        <v>43746.65898148148</v>
      </c>
    </row>
    <row r="1137" spans="1:12" x14ac:dyDescent="0.25">
      <c r="A1137" t="e">
        <f>-LqeYftzZyH99h4l-AFE</f>
        <v>#NAME?</v>
      </c>
      <c r="B1137">
        <v>412.5</v>
      </c>
      <c r="C1137">
        <v>20.584240000000001</v>
      </c>
      <c r="D1137">
        <v>40</v>
      </c>
      <c r="E1137">
        <v>0</v>
      </c>
      <c r="F1137">
        <v>0</v>
      </c>
      <c r="G1137">
        <v>33</v>
      </c>
      <c r="H1137">
        <v>1570524543281</v>
      </c>
      <c r="I1137">
        <v>532.3125</v>
      </c>
      <c r="J1137" s="5">
        <f t="shared" si="17"/>
        <v>43746.659065752312</v>
      </c>
      <c r="K1137" s="6">
        <v>43746.659065752312</v>
      </c>
      <c r="L1137" s="7">
        <v>43746.659062500003</v>
      </c>
    </row>
    <row r="1138" spans="1:12" x14ac:dyDescent="0.25">
      <c r="A1138" t="e">
        <f>-LqeYhatn4XEy5VeB5BQ</f>
        <v>#NAME?</v>
      </c>
      <c r="B1138">
        <v>393.75</v>
      </c>
      <c r="C1138">
        <v>20.531590000000001</v>
      </c>
      <c r="D1138">
        <v>40</v>
      </c>
      <c r="E1138">
        <v>0</v>
      </c>
      <c r="F1138">
        <v>0</v>
      </c>
      <c r="G1138">
        <v>33</v>
      </c>
      <c r="H1138">
        <v>1570524550471</v>
      </c>
      <c r="I1138">
        <v>526.6875</v>
      </c>
      <c r="J1138" s="4">
        <f t="shared" si="17"/>
        <v>43746.659148969906</v>
      </c>
      <c r="K1138" s="6">
        <v>43746.659148969906</v>
      </c>
      <c r="L1138" s="7">
        <v>43746.659143518518</v>
      </c>
    </row>
    <row r="1139" spans="1:12" x14ac:dyDescent="0.25">
      <c r="A1139" t="e">
        <f>-LqeYjAzvOdEcq_jbTlw</f>
        <v>#NAME?</v>
      </c>
      <c r="B1139">
        <v>393.75</v>
      </c>
      <c r="C1139">
        <v>20.531590000000001</v>
      </c>
      <c r="D1139">
        <v>40</v>
      </c>
      <c r="E1139">
        <v>0</v>
      </c>
      <c r="F1139">
        <v>0</v>
      </c>
      <c r="G1139">
        <v>32</v>
      </c>
      <c r="H1139">
        <v>1570524556660</v>
      </c>
      <c r="I1139">
        <v>526.5</v>
      </c>
      <c r="J1139" s="5">
        <f t="shared" si="17"/>
        <v>43746.659220601847</v>
      </c>
      <c r="K1139" s="6">
        <v>43746.659220601847</v>
      </c>
      <c r="L1139" s="7">
        <v>43746.659224537034</v>
      </c>
    </row>
    <row r="1140" spans="1:12" x14ac:dyDescent="0.25">
      <c r="A1140" t="e">
        <f>-LqeYkstmDAy9Rc_1pgh</f>
        <v>#NAME?</v>
      </c>
      <c r="B1140">
        <v>393.75</v>
      </c>
      <c r="C1140">
        <v>20.531590000000001</v>
      </c>
      <c r="D1140">
        <v>39</v>
      </c>
      <c r="E1140">
        <v>0</v>
      </c>
      <c r="F1140">
        <v>0</v>
      </c>
      <c r="G1140">
        <v>30</v>
      </c>
      <c r="H1140">
        <v>1570524563881</v>
      </c>
      <c r="I1140">
        <v>526.6875</v>
      </c>
      <c r="J1140" s="4">
        <f t="shared" si="17"/>
        <v>43746.65930417824</v>
      </c>
      <c r="K1140" s="6">
        <v>43746.65930417824</v>
      </c>
      <c r="L1140" s="7">
        <v>43746.659305555557</v>
      </c>
    </row>
    <row r="1141" spans="1:12" x14ac:dyDescent="0.25">
      <c r="A1141" t="e">
        <f>-LqeYmfls3ODLx9L6FkA</f>
        <v>#NAME?</v>
      </c>
      <c r="B1141">
        <v>393.75</v>
      </c>
      <c r="C1141">
        <v>20.531590000000001</v>
      </c>
      <c r="D1141">
        <v>39</v>
      </c>
      <c r="E1141">
        <v>0</v>
      </c>
      <c r="F1141">
        <v>0</v>
      </c>
      <c r="G1141">
        <v>31</v>
      </c>
      <c r="H1141">
        <v>1570524571102</v>
      </c>
      <c r="I1141">
        <v>526.6875</v>
      </c>
      <c r="J1141" s="5">
        <f t="shared" si="17"/>
        <v>43746.659387754626</v>
      </c>
      <c r="K1141" s="6">
        <v>43746.659387754626</v>
      </c>
      <c r="L1141" s="7">
        <v>43746.659386574072</v>
      </c>
    </row>
    <row r="1142" spans="1:12" x14ac:dyDescent="0.25">
      <c r="A1142" t="e">
        <f>-LqeYoQ-d68T1KanL53T</f>
        <v>#NAME?</v>
      </c>
      <c r="B1142">
        <v>406.25</v>
      </c>
      <c r="C1142">
        <v>20.584240000000001</v>
      </c>
      <c r="D1142">
        <v>38</v>
      </c>
      <c r="E1142">
        <v>0</v>
      </c>
      <c r="F1142">
        <v>0</v>
      </c>
      <c r="G1142">
        <v>35</v>
      </c>
      <c r="H1142">
        <v>1570524578312</v>
      </c>
      <c r="I1142">
        <v>530.625</v>
      </c>
      <c r="J1142" s="4">
        <f t="shared" si="17"/>
        <v>43746.659471203697</v>
      </c>
      <c r="K1142" s="6">
        <v>43746.659471203697</v>
      </c>
      <c r="L1142" s="7">
        <v>43746.659467592595</v>
      </c>
    </row>
    <row r="1143" spans="1:12" x14ac:dyDescent="0.25">
      <c r="A1143" t="e">
        <f>-LqeYqBjvZSlwwr19EMi</f>
        <v>#NAME?</v>
      </c>
      <c r="B1143">
        <v>393.75</v>
      </c>
      <c r="C1143">
        <v>20.531590000000001</v>
      </c>
      <c r="D1143">
        <v>38</v>
      </c>
      <c r="E1143">
        <v>0</v>
      </c>
      <c r="F1143">
        <v>0</v>
      </c>
      <c r="G1143">
        <v>37</v>
      </c>
      <c r="H1143">
        <v>1570524585523</v>
      </c>
      <c r="I1143">
        <v>526.5</v>
      </c>
      <c r="J1143" s="5">
        <f t="shared" si="17"/>
        <v>43746.659554664351</v>
      </c>
      <c r="K1143" s="6">
        <v>43746.659554664351</v>
      </c>
      <c r="L1143" s="7">
        <v>43746.659560185188</v>
      </c>
    </row>
    <row r="1144" spans="1:12" x14ac:dyDescent="0.25">
      <c r="A1144" t="e">
        <f>-LqeYrukk-s2CxIjJOMl</f>
        <v>#NAME?</v>
      </c>
      <c r="B1144">
        <v>393.75</v>
      </c>
      <c r="C1144">
        <v>20.584240000000001</v>
      </c>
      <c r="D1144">
        <v>37</v>
      </c>
      <c r="E1144">
        <v>0</v>
      </c>
      <c r="F1144">
        <v>0</v>
      </c>
      <c r="G1144">
        <v>34</v>
      </c>
      <c r="H1144">
        <v>1570524592712</v>
      </c>
      <c r="I1144">
        <v>526.5</v>
      </c>
      <c r="J1144" s="4">
        <f t="shared" si="17"/>
        <v>43746.659637870369</v>
      </c>
      <c r="K1144" s="6">
        <v>43746.659637870369</v>
      </c>
      <c r="L1144" s="7">
        <v>43746.659641203703</v>
      </c>
    </row>
    <row r="1145" spans="1:12" x14ac:dyDescent="0.25">
      <c r="A1145" t="e">
        <f>-LqeYtTuJGFKanoxhuWm</f>
        <v>#NAME?</v>
      </c>
      <c r="B1145">
        <v>393.75</v>
      </c>
      <c r="C1145">
        <v>20.531590000000001</v>
      </c>
      <c r="D1145">
        <v>37</v>
      </c>
      <c r="E1145">
        <v>0</v>
      </c>
      <c r="F1145">
        <v>0</v>
      </c>
      <c r="G1145">
        <v>32</v>
      </c>
      <c r="H1145">
        <v>1570524598912</v>
      </c>
      <c r="I1145">
        <v>526.6875</v>
      </c>
      <c r="J1145" s="5">
        <f t="shared" si="17"/>
        <v>43746.659709629625</v>
      </c>
      <c r="K1145" s="6">
        <v>43746.659709629625</v>
      </c>
      <c r="L1145" s="7">
        <v>43746.659710648149</v>
      </c>
    </row>
    <row r="1146" spans="1:12" x14ac:dyDescent="0.25">
      <c r="A1146" t="e">
        <f>-LqeYvCzFZDBkD06UAT9</f>
        <v>#NAME?</v>
      </c>
      <c r="B1146">
        <v>393.75</v>
      </c>
      <c r="C1146">
        <v>20.584240000000001</v>
      </c>
      <c r="D1146">
        <v>38</v>
      </c>
      <c r="E1146">
        <v>0</v>
      </c>
      <c r="F1146">
        <v>0</v>
      </c>
      <c r="G1146">
        <v>37</v>
      </c>
      <c r="H1146">
        <v>1570524606140</v>
      </c>
      <c r="I1146">
        <v>526.6875</v>
      </c>
      <c r="J1146" s="4">
        <f t="shared" si="17"/>
        <v>43746.659793287035</v>
      </c>
      <c r="K1146" s="6">
        <v>43746.659793287035</v>
      </c>
      <c r="L1146" s="7">
        <v>43746.659791666665</v>
      </c>
    </row>
    <row r="1147" spans="1:12" x14ac:dyDescent="0.25">
      <c r="A1147" t="e">
        <f>-LqeYx090TIjVi_Ndidk</f>
        <v>#NAME?</v>
      </c>
      <c r="B1147">
        <v>412.5</v>
      </c>
      <c r="C1147">
        <v>20.531590000000001</v>
      </c>
      <c r="D1147">
        <v>38</v>
      </c>
      <c r="E1147">
        <v>0</v>
      </c>
      <c r="F1147">
        <v>0</v>
      </c>
      <c r="G1147">
        <v>40</v>
      </c>
      <c r="H1147">
        <v>1570524613342</v>
      </c>
      <c r="I1147">
        <v>532.6875</v>
      </c>
      <c r="J1147" s="5">
        <f t="shared" si="17"/>
        <v>43746.659876643513</v>
      </c>
      <c r="K1147" s="6">
        <v>43746.659876643513</v>
      </c>
      <c r="L1147" s="7">
        <v>43746.659872685188</v>
      </c>
    </row>
    <row r="1148" spans="1:12" x14ac:dyDescent="0.25">
      <c r="A1148" t="e">
        <f>-LqeYykt-FWLwW6OybnU</f>
        <v>#NAME?</v>
      </c>
      <c r="B1148">
        <v>393.75</v>
      </c>
      <c r="C1148">
        <v>20.531590000000001</v>
      </c>
      <c r="D1148">
        <v>37</v>
      </c>
      <c r="E1148">
        <v>0</v>
      </c>
      <c r="F1148">
        <v>0</v>
      </c>
      <c r="G1148">
        <v>43</v>
      </c>
      <c r="H1148">
        <v>1570524620542</v>
      </c>
      <c r="I1148">
        <v>526.6875</v>
      </c>
      <c r="J1148" s="4">
        <f t="shared" si="17"/>
        <v>43746.659959976845</v>
      </c>
      <c r="K1148" s="6">
        <v>43746.659959976845</v>
      </c>
      <c r="L1148" s="7">
        <v>43746.65996527778</v>
      </c>
    </row>
    <row r="1149" spans="1:12" x14ac:dyDescent="0.25">
      <c r="A1149" t="e">
        <f>-LqeZ-x-egpZy418z6pq</f>
        <v>#NAME?</v>
      </c>
      <c r="B1149">
        <v>393.75</v>
      </c>
      <c r="C1149">
        <v>20.531590000000001</v>
      </c>
      <c r="D1149">
        <v>38</v>
      </c>
      <c r="E1149">
        <v>0</v>
      </c>
      <c r="F1149">
        <v>0</v>
      </c>
      <c r="G1149">
        <v>38</v>
      </c>
      <c r="H1149">
        <v>1570524627761</v>
      </c>
      <c r="I1149">
        <v>526.6875</v>
      </c>
      <c r="J1149" s="5">
        <f t="shared" si="17"/>
        <v>43746.660043530086</v>
      </c>
      <c r="K1149" s="6">
        <v>43746.660043530086</v>
      </c>
      <c r="L1149" s="7">
        <v>43746.660046296296</v>
      </c>
    </row>
    <row r="1150" spans="1:12" x14ac:dyDescent="0.25">
      <c r="A1150" t="e">
        <f>-LqeZ1EzTUXfWYFfD0B6</f>
        <v>#NAME?</v>
      </c>
      <c r="B1150">
        <v>393.75</v>
      </c>
      <c r="C1150">
        <v>20.584240000000001</v>
      </c>
      <c r="D1150">
        <v>39</v>
      </c>
      <c r="E1150">
        <v>0</v>
      </c>
      <c r="F1150">
        <v>0</v>
      </c>
      <c r="G1150">
        <v>35</v>
      </c>
      <c r="H1150">
        <v>1570524634941</v>
      </c>
      <c r="I1150">
        <v>526.875</v>
      </c>
      <c r="J1150" s="4">
        <f t="shared" si="17"/>
        <v>43746.660126631941</v>
      </c>
      <c r="K1150" s="6">
        <v>43746.660126631941</v>
      </c>
      <c r="L1150" s="7">
        <v>43746.660127314812</v>
      </c>
    </row>
    <row r="1151" spans="1:12" x14ac:dyDescent="0.25">
      <c r="A1151" t="s">
        <v>2186</v>
      </c>
      <c r="B1151">
        <v>393.75</v>
      </c>
      <c r="C1151">
        <v>20.531590000000001</v>
      </c>
      <c r="D1151">
        <v>39</v>
      </c>
      <c r="E1151">
        <v>0</v>
      </c>
      <c r="F1151">
        <v>0</v>
      </c>
      <c r="G1151">
        <v>35</v>
      </c>
      <c r="H1151">
        <v>1570524641142</v>
      </c>
      <c r="I1151">
        <v>526.6875</v>
      </c>
      <c r="J1151" s="5">
        <f t="shared" si="17"/>
        <v>43746.660198402773</v>
      </c>
      <c r="K1151" s="6">
        <v>43746.660198402773</v>
      </c>
      <c r="L1151" s="7">
        <v>43746.660196759258</v>
      </c>
    </row>
    <row r="1152" spans="1:12" x14ac:dyDescent="0.25">
      <c r="A1152" t="e">
        <f>-LqeZ4X1DbBBsU91CF2m</f>
        <v>#NAME?</v>
      </c>
      <c r="B1152">
        <v>393.75</v>
      </c>
      <c r="C1152">
        <v>20.531590000000001</v>
      </c>
      <c r="D1152">
        <v>39</v>
      </c>
      <c r="E1152">
        <v>0</v>
      </c>
      <c r="F1152">
        <v>0</v>
      </c>
      <c r="G1152">
        <v>37</v>
      </c>
      <c r="H1152">
        <v>1570524648352</v>
      </c>
      <c r="I1152">
        <v>526.6875</v>
      </c>
      <c r="J1152" s="4">
        <f t="shared" si="17"/>
        <v>43746.660281851851</v>
      </c>
      <c r="K1152" s="6">
        <v>43746.660281851851</v>
      </c>
      <c r="L1152" s="7">
        <v>43746.660277777781</v>
      </c>
    </row>
    <row r="1153" spans="1:12" x14ac:dyDescent="0.25">
      <c r="A1153" t="e">
        <f>-LqeZ6Jqb0DxKMLYoR_K</f>
        <v>#NAME?</v>
      </c>
      <c r="B1153">
        <v>393.75</v>
      </c>
      <c r="C1153">
        <v>20.531590000000001</v>
      </c>
      <c r="D1153">
        <v>39</v>
      </c>
      <c r="E1153">
        <v>0</v>
      </c>
      <c r="F1153">
        <v>0</v>
      </c>
      <c r="G1153">
        <v>34</v>
      </c>
      <c r="H1153">
        <v>1570524655572</v>
      </c>
      <c r="I1153">
        <v>526.6875</v>
      </c>
      <c r="J1153" s="5">
        <f t="shared" si="17"/>
        <v>43746.660365416661</v>
      </c>
      <c r="K1153" s="6">
        <v>43746.660365416661</v>
      </c>
      <c r="L1153" s="7">
        <v>43746.660370370373</v>
      </c>
    </row>
    <row r="1154" spans="1:12" x14ac:dyDescent="0.25">
      <c r="A1154" t="e">
        <f>-LqeZ828BaYwJ8U8AkQJ</f>
        <v>#NAME?</v>
      </c>
      <c r="B1154">
        <v>393.75</v>
      </c>
      <c r="C1154">
        <v>20.584240000000001</v>
      </c>
      <c r="D1154">
        <v>39</v>
      </c>
      <c r="E1154">
        <v>0</v>
      </c>
      <c r="F1154">
        <v>0</v>
      </c>
      <c r="G1154">
        <v>36</v>
      </c>
      <c r="H1154">
        <v>1570524662781</v>
      </c>
      <c r="I1154">
        <v>526.6875</v>
      </c>
      <c r="J1154" s="4">
        <f t="shared" ref="J1154:K1217" si="18">(H1154/86400000)+25569+(7/24)</f>
        <v>43746.660448854163</v>
      </c>
      <c r="K1154" s="6">
        <v>43746.660448854163</v>
      </c>
      <c r="L1154" s="7">
        <v>43746.660451388889</v>
      </c>
    </row>
    <row r="1155" spans="1:12" x14ac:dyDescent="0.25">
      <c r="A1155" t="e">
        <f>-LqeZ9q8-MvGoVzKuQVC</f>
        <v>#NAME?</v>
      </c>
      <c r="B1155">
        <v>393.75</v>
      </c>
      <c r="C1155">
        <v>20.531590000000001</v>
      </c>
      <c r="D1155">
        <v>39</v>
      </c>
      <c r="E1155">
        <v>0</v>
      </c>
      <c r="F1155">
        <v>0</v>
      </c>
      <c r="G1155">
        <v>41</v>
      </c>
      <c r="H1155">
        <v>1570524670001</v>
      </c>
      <c r="I1155">
        <v>526.6875</v>
      </c>
      <c r="J1155" s="5">
        <f t="shared" si="18"/>
        <v>43746.66053241898</v>
      </c>
      <c r="K1155" s="6">
        <v>43746.66053241898</v>
      </c>
      <c r="L1155" s="7">
        <v>43746.660532407404</v>
      </c>
    </row>
    <row r="1156" spans="1:12" x14ac:dyDescent="0.25">
      <c r="A1156" t="e">
        <f>-LqeZBXvzq8wJ_8vnUaV</f>
        <v>#NAME?</v>
      </c>
      <c r="B1156">
        <v>393.75</v>
      </c>
      <c r="C1156">
        <v>20.584240000000001</v>
      </c>
      <c r="D1156">
        <v>40</v>
      </c>
      <c r="E1156">
        <v>0</v>
      </c>
      <c r="F1156">
        <v>0</v>
      </c>
      <c r="G1156">
        <v>38</v>
      </c>
      <c r="H1156">
        <v>1570524677182</v>
      </c>
      <c r="I1156">
        <v>526.5</v>
      </c>
      <c r="J1156" s="4">
        <f t="shared" si="18"/>
        <v>43746.660615532404</v>
      </c>
      <c r="K1156" s="6">
        <v>43746.660615532404</v>
      </c>
      <c r="L1156" s="7">
        <v>43746.660613425927</v>
      </c>
    </row>
    <row r="1157" spans="1:12" x14ac:dyDescent="0.25">
      <c r="A1157" t="e">
        <f>-LqeZDBzWeZzeNI7boNp</f>
        <v>#NAME?</v>
      </c>
      <c r="B1157">
        <v>393.75</v>
      </c>
      <c r="C1157">
        <v>20.584240000000001</v>
      </c>
      <c r="D1157">
        <v>40</v>
      </c>
      <c r="E1157">
        <v>0</v>
      </c>
      <c r="F1157">
        <v>0</v>
      </c>
      <c r="G1157">
        <v>29</v>
      </c>
      <c r="H1157">
        <v>1570524683381</v>
      </c>
      <c r="I1157">
        <v>526.6875</v>
      </c>
      <c r="J1157" s="5">
        <f t="shared" si="18"/>
        <v>43746.660687280091</v>
      </c>
      <c r="K1157" s="6">
        <v>43746.660687280091</v>
      </c>
      <c r="L1157" s="7">
        <v>43746.660682870373</v>
      </c>
    </row>
    <row r="1158" spans="1:12" x14ac:dyDescent="0.25">
      <c r="A1158" t="s">
        <v>2193</v>
      </c>
      <c r="B1158">
        <v>393.75</v>
      </c>
      <c r="C1158">
        <v>20.584240000000001</v>
      </c>
      <c r="D1158">
        <v>35</v>
      </c>
      <c r="E1158">
        <v>0</v>
      </c>
      <c r="F1158">
        <v>0</v>
      </c>
      <c r="G1158">
        <v>29</v>
      </c>
      <c r="H1158">
        <v>1570524690602</v>
      </c>
      <c r="I1158">
        <v>526.5</v>
      </c>
      <c r="J1158" s="4">
        <f t="shared" si="18"/>
        <v>43746.660770856477</v>
      </c>
      <c r="K1158" s="6">
        <v>43746.660770856477</v>
      </c>
      <c r="L1158" s="7">
        <v>43746.660775462966</v>
      </c>
    </row>
    <row r="1159" spans="1:12" x14ac:dyDescent="0.25">
      <c r="A1159" t="e">
        <f>-LqeZGcyc40rn69hgHUj</f>
        <v>#NAME?</v>
      </c>
      <c r="B1159">
        <v>393.75</v>
      </c>
      <c r="C1159">
        <v>20.531590000000001</v>
      </c>
      <c r="D1159">
        <v>36</v>
      </c>
      <c r="E1159">
        <v>0</v>
      </c>
      <c r="F1159">
        <v>0</v>
      </c>
      <c r="G1159">
        <v>39</v>
      </c>
      <c r="H1159">
        <v>1570524697811</v>
      </c>
      <c r="I1159">
        <v>526.6875</v>
      </c>
      <c r="J1159" s="5">
        <f t="shared" si="18"/>
        <v>43746.660854293979</v>
      </c>
      <c r="K1159" s="6">
        <v>43746.660854293979</v>
      </c>
      <c r="L1159" s="7">
        <v>43746.660856481481</v>
      </c>
    </row>
    <row r="1160" spans="1:12" x14ac:dyDescent="0.25">
      <c r="A1160" t="e">
        <f>-LqeZIez5C6uGm2Jnb08</f>
        <v>#NAME?</v>
      </c>
      <c r="B1160">
        <v>393.75</v>
      </c>
      <c r="C1160">
        <v>20.531590000000001</v>
      </c>
      <c r="D1160">
        <v>36</v>
      </c>
      <c r="E1160">
        <v>0</v>
      </c>
      <c r="F1160">
        <v>0</v>
      </c>
      <c r="G1160">
        <v>34</v>
      </c>
      <c r="H1160">
        <v>1570524706260</v>
      </c>
      <c r="I1160">
        <v>526.6875</v>
      </c>
      <c r="J1160" s="4">
        <f t="shared" si="18"/>
        <v>43746.66095208333</v>
      </c>
      <c r="K1160" s="6">
        <v>43746.66095208333</v>
      </c>
      <c r="L1160" s="7">
        <v>43746.660949074074</v>
      </c>
    </row>
    <row r="1161" spans="1:12" x14ac:dyDescent="0.25">
      <c r="A1161" t="e">
        <f>-LqeZKXTAhMQZ13vZcLw</f>
        <v>#NAME?</v>
      </c>
      <c r="B1161">
        <v>393.75</v>
      </c>
      <c r="C1161">
        <v>20.584240000000001</v>
      </c>
      <c r="D1161">
        <v>36</v>
      </c>
      <c r="E1161">
        <v>0</v>
      </c>
      <c r="F1161">
        <v>0</v>
      </c>
      <c r="G1161">
        <v>35</v>
      </c>
      <c r="H1161">
        <v>1570524713270</v>
      </c>
      <c r="I1161">
        <v>526.6875</v>
      </c>
      <c r="J1161" s="5">
        <f t="shared" si="18"/>
        <v>43746.661033217591</v>
      </c>
      <c r="K1161" s="6">
        <v>43746.661033217591</v>
      </c>
      <c r="L1161" s="7">
        <v>43746.661030092589</v>
      </c>
    </row>
    <row r="1162" spans="1:12" x14ac:dyDescent="0.25">
      <c r="A1162" t="e">
        <f>-LqeZMBHtjvueD3gLCZe</f>
        <v>#NAME?</v>
      </c>
      <c r="B1162">
        <v>393.75</v>
      </c>
      <c r="C1162">
        <v>20.584240000000001</v>
      </c>
      <c r="D1162">
        <v>36</v>
      </c>
      <c r="E1162">
        <v>0</v>
      </c>
      <c r="F1162">
        <v>0</v>
      </c>
      <c r="G1162">
        <v>38</v>
      </c>
      <c r="H1162">
        <v>1570524720481</v>
      </c>
      <c r="I1162">
        <v>526.6875</v>
      </c>
      <c r="J1162" s="4">
        <f t="shared" si="18"/>
        <v>43746.661116678239</v>
      </c>
      <c r="K1162" s="6">
        <v>43746.661116678239</v>
      </c>
      <c r="L1162" s="7">
        <v>43746.661111111112</v>
      </c>
    </row>
    <row r="1163" spans="1:12" x14ac:dyDescent="0.25">
      <c r="A1163" t="e">
        <f>-LqeZNsjy2ciTiAEx28x</f>
        <v>#NAME?</v>
      </c>
      <c r="B1163">
        <v>393.75</v>
      </c>
      <c r="C1163">
        <v>20.531590000000001</v>
      </c>
      <c r="D1163">
        <v>37</v>
      </c>
      <c r="E1163">
        <v>0</v>
      </c>
      <c r="F1163">
        <v>0</v>
      </c>
      <c r="G1163">
        <v>25</v>
      </c>
      <c r="H1163">
        <v>1570524727693</v>
      </c>
      <c r="I1163">
        <v>526.6875</v>
      </c>
      <c r="J1163" s="5">
        <f t="shared" si="18"/>
        <v>43746.661200150462</v>
      </c>
      <c r="K1163" s="6">
        <v>43746.661200150462</v>
      </c>
      <c r="L1163" s="7">
        <v>43746.661203703705</v>
      </c>
    </row>
    <row r="1164" spans="1:12" x14ac:dyDescent="0.25">
      <c r="A1164" t="e">
        <f>-LqeZPfkhFa1h9LGRClH</f>
        <v>#NAME?</v>
      </c>
      <c r="B1164">
        <v>393.75</v>
      </c>
      <c r="C1164">
        <v>20.584240000000001</v>
      </c>
      <c r="D1164">
        <v>37</v>
      </c>
      <c r="E1164">
        <v>0</v>
      </c>
      <c r="F1164">
        <v>0</v>
      </c>
      <c r="G1164">
        <v>31</v>
      </c>
      <c r="H1164">
        <v>1570524734900</v>
      </c>
      <c r="I1164">
        <v>526.5</v>
      </c>
      <c r="J1164" s="4">
        <f t="shared" si="18"/>
        <v>43746.661283564812</v>
      </c>
      <c r="K1164" s="6">
        <v>43746.661283564812</v>
      </c>
      <c r="L1164" s="7">
        <v>43746.66128472222</v>
      </c>
    </row>
    <row r="1165" spans="1:12" x14ac:dyDescent="0.25">
      <c r="A1165" t="e">
        <f>-LqeZRQ8b96mk1yh1jhr</f>
        <v>#NAME?</v>
      </c>
      <c r="B1165">
        <v>393.75</v>
      </c>
      <c r="C1165">
        <v>20.584240000000001</v>
      </c>
      <c r="D1165">
        <v>38</v>
      </c>
      <c r="E1165">
        <v>0</v>
      </c>
      <c r="F1165">
        <v>0</v>
      </c>
      <c r="G1165">
        <v>33</v>
      </c>
      <c r="H1165">
        <v>1570524742111</v>
      </c>
      <c r="I1165">
        <v>526.6875</v>
      </c>
      <c r="J1165" s="5">
        <f t="shared" si="18"/>
        <v>43746.661367025459</v>
      </c>
      <c r="K1165" s="6">
        <v>43746.661367025459</v>
      </c>
      <c r="L1165" s="7">
        <v>43746.661365740743</v>
      </c>
    </row>
    <row r="1166" spans="1:12" x14ac:dyDescent="0.25">
      <c r="A1166" t="e">
        <f>-LqeZTD6xky40gVlj1Rp</f>
        <v>#NAME?</v>
      </c>
      <c r="B1166">
        <v>412.5</v>
      </c>
      <c r="C1166">
        <v>20.531590000000001</v>
      </c>
      <c r="D1166">
        <v>40</v>
      </c>
      <c r="E1166">
        <v>0</v>
      </c>
      <c r="F1166">
        <v>0</v>
      </c>
      <c r="G1166">
        <v>31</v>
      </c>
      <c r="H1166">
        <v>1570524749330</v>
      </c>
      <c r="I1166">
        <v>532.3125</v>
      </c>
      <c r="J1166" s="4">
        <f t="shared" si="18"/>
        <v>43746.6614505787</v>
      </c>
      <c r="K1166" s="6">
        <v>43746.6614505787</v>
      </c>
      <c r="L1166" s="7">
        <v>43746.661446759259</v>
      </c>
    </row>
    <row r="1167" spans="1:12" x14ac:dyDescent="0.25">
      <c r="A1167" t="e">
        <f>-LqeZUui0fILNlQQwS-0</f>
        <v>#NAME?</v>
      </c>
      <c r="B1167">
        <v>393.75</v>
      </c>
      <c r="C1167">
        <v>20.584240000000001</v>
      </c>
      <c r="D1167">
        <v>40</v>
      </c>
      <c r="E1167">
        <v>0</v>
      </c>
      <c r="F1167">
        <v>0</v>
      </c>
      <c r="G1167">
        <v>34</v>
      </c>
      <c r="H1167">
        <v>1570524756550</v>
      </c>
      <c r="I1167">
        <v>526.6875</v>
      </c>
      <c r="J1167" s="5">
        <f t="shared" si="18"/>
        <v>43746.661534143517</v>
      </c>
      <c r="K1167" s="6">
        <v>43746.661534143517</v>
      </c>
      <c r="L1167" s="7">
        <v>43746.661539351851</v>
      </c>
    </row>
    <row r="1168" spans="1:12" x14ac:dyDescent="0.25">
      <c r="A1168" t="e">
        <f>-LqeZWhjxohd5MqGqXmc</f>
        <v>#NAME?</v>
      </c>
      <c r="B1168">
        <v>393.75</v>
      </c>
      <c r="C1168">
        <v>20.584240000000001</v>
      </c>
      <c r="D1168">
        <v>39</v>
      </c>
      <c r="E1168">
        <v>0</v>
      </c>
      <c r="F1168">
        <v>0</v>
      </c>
      <c r="G1168">
        <v>34</v>
      </c>
      <c r="H1168">
        <v>1570524763751</v>
      </c>
      <c r="I1168">
        <v>526.6875</v>
      </c>
      <c r="J1168" s="4">
        <f t="shared" si="18"/>
        <v>43746.661617488418</v>
      </c>
      <c r="K1168" s="6">
        <v>43746.661617488418</v>
      </c>
      <c r="L1168" s="7">
        <v>43746.661620370367</v>
      </c>
    </row>
    <row r="1169" spans="1:12" x14ac:dyDescent="0.25">
      <c r="A1169" t="s">
        <v>2204</v>
      </c>
      <c r="B1169">
        <v>393.75</v>
      </c>
      <c r="C1169">
        <v>20.531590000000001</v>
      </c>
      <c r="D1169">
        <v>39</v>
      </c>
      <c r="E1169">
        <v>0</v>
      </c>
      <c r="F1169">
        <v>0</v>
      </c>
      <c r="G1169">
        <v>38</v>
      </c>
      <c r="H1169">
        <v>1570524770941</v>
      </c>
      <c r="I1169">
        <v>526.6875</v>
      </c>
      <c r="J1169" s="5">
        <f t="shared" si="18"/>
        <v>43746.661700706019</v>
      </c>
      <c r="K1169" s="6">
        <v>43746.661700706019</v>
      </c>
      <c r="L1169" s="7">
        <v>43746.66170138889</v>
      </c>
    </row>
    <row r="1170" spans="1:12" x14ac:dyDescent="0.25">
      <c r="A1170" t="e">
        <f>-LqeZ_Eyz1MUaH5DYFQe</f>
        <v>#NAME?</v>
      </c>
      <c r="B1170">
        <v>393.75</v>
      </c>
      <c r="C1170">
        <v>20.584240000000001</v>
      </c>
      <c r="D1170">
        <v>39</v>
      </c>
      <c r="E1170">
        <v>0</v>
      </c>
      <c r="F1170">
        <v>0</v>
      </c>
      <c r="G1170">
        <v>43</v>
      </c>
      <c r="H1170">
        <v>1570524778170</v>
      </c>
      <c r="I1170">
        <v>526.6875</v>
      </c>
      <c r="J1170" s="4">
        <f t="shared" si="18"/>
        <v>43746.661784374999</v>
      </c>
      <c r="K1170" s="6">
        <v>43746.661784374999</v>
      </c>
      <c r="L1170" s="7">
        <v>43746.661782407406</v>
      </c>
    </row>
    <row r="1171" spans="1:12" x14ac:dyDescent="0.25">
      <c r="A1171" t="e">
        <f>-LqeZawjXJBh7GPpRhzT</f>
        <v>#NAME?</v>
      </c>
      <c r="B1171">
        <v>393.75</v>
      </c>
      <c r="C1171">
        <v>20.531590000000001</v>
      </c>
      <c r="D1171">
        <v>38</v>
      </c>
      <c r="E1171">
        <v>0</v>
      </c>
      <c r="F1171">
        <v>0</v>
      </c>
      <c r="G1171">
        <v>39</v>
      </c>
      <c r="H1171">
        <v>1570524785362</v>
      </c>
      <c r="I1171">
        <v>526.6875</v>
      </c>
      <c r="J1171" s="5">
        <f t="shared" si="18"/>
        <v>43746.661867615738</v>
      </c>
      <c r="K1171" s="6">
        <v>43746.661867615738</v>
      </c>
      <c r="L1171" s="7">
        <v>43746.661863425928</v>
      </c>
    </row>
    <row r="1172" spans="1:12" x14ac:dyDescent="0.25">
      <c r="A1172" t="e">
        <f>-LqeZcVihqp3nqI0M_OU</f>
        <v>#NAME?</v>
      </c>
      <c r="B1172">
        <v>393.75</v>
      </c>
      <c r="C1172">
        <v>20.531590000000001</v>
      </c>
      <c r="D1172">
        <v>38</v>
      </c>
      <c r="E1172">
        <v>0</v>
      </c>
      <c r="F1172">
        <v>0</v>
      </c>
      <c r="G1172">
        <v>36</v>
      </c>
      <c r="H1172">
        <v>1570524791541</v>
      </c>
      <c r="I1172">
        <v>526.5</v>
      </c>
      <c r="J1172" s="4">
        <f t="shared" si="18"/>
        <v>43746.661939131947</v>
      </c>
      <c r="K1172" s="6">
        <v>43746.661939131947</v>
      </c>
      <c r="L1172" s="7">
        <v>43746.661944444444</v>
      </c>
    </row>
    <row r="1173" spans="1:12" x14ac:dyDescent="0.25">
      <c r="A1173" t="e">
        <f>-LqeZeEytsKB50rTCu-b</f>
        <v>#NAME?</v>
      </c>
      <c r="B1173">
        <v>393.75</v>
      </c>
      <c r="C1173">
        <v>20.584240000000001</v>
      </c>
      <c r="D1173">
        <v>38</v>
      </c>
      <c r="E1173">
        <v>0</v>
      </c>
      <c r="F1173">
        <v>0</v>
      </c>
      <c r="G1173">
        <v>32</v>
      </c>
      <c r="H1173">
        <v>1570524798790</v>
      </c>
      <c r="I1173">
        <v>526.6875</v>
      </c>
      <c r="J1173" s="5">
        <f t="shared" si="18"/>
        <v>43746.662023032404</v>
      </c>
      <c r="K1173" s="6">
        <v>43746.662023032404</v>
      </c>
      <c r="L1173" s="7">
        <v>43746.66202546296</v>
      </c>
    </row>
    <row r="1174" spans="1:12" x14ac:dyDescent="0.25">
      <c r="A1174" t="e">
        <f>-LqeZg1zj5QEIGSHcGFE</f>
        <v>#NAME?</v>
      </c>
      <c r="B1174">
        <v>393.75</v>
      </c>
      <c r="C1174">
        <v>20.584240000000001</v>
      </c>
      <c r="D1174">
        <v>38</v>
      </c>
      <c r="E1174">
        <v>0</v>
      </c>
      <c r="F1174">
        <v>0</v>
      </c>
      <c r="G1174">
        <v>35</v>
      </c>
      <c r="H1174">
        <v>1570524805991</v>
      </c>
      <c r="I1174">
        <v>526.6875</v>
      </c>
      <c r="J1174" s="4">
        <f t="shared" si="18"/>
        <v>43746.662106377313</v>
      </c>
      <c r="K1174" s="6">
        <v>43746.662106377313</v>
      </c>
      <c r="L1174" s="7">
        <v>43746.662106481483</v>
      </c>
    </row>
    <row r="1175" spans="1:12" x14ac:dyDescent="0.25">
      <c r="A1175" t="e">
        <f>-LqeZi2swUwSeeQa2p6G</f>
        <v>#NAME?</v>
      </c>
      <c r="B1175">
        <v>393.75</v>
      </c>
      <c r="C1175">
        <v>20.478950000000001</v>
      </c>
      <c r="D1175">
        <v>40</v>
      </c>
      <c r="E1175">
        <v>0</v>
      </c>
      <c r="F1175">
        <v>0</v>
      </c>
      <c r="G1175">
        <v>45</v>
      </c>
      <c r="H1175">
        <v>1570524813181</v>
      </c>
      <c r="I1175">
        <v>526.6875</v>
      </c>
      <c r="J1175" s="5">
        <f t="shared" si="18"/>
        <v>43746.662189594907</v>
      </c>
      <c r="K1175" s="6">
        <v>43746.662189594907</v>
      </c>
      <c r="L1175" s="7">
        <v>43746.662187499998</v>
      </c>
    </row>
    <row r="1176" spans="1:12" x14ac:dyDescent="0.25">
      <c r="A1176" t="e">
        <f>-LqeZjltgyXYznguYrSh</f>
        <v>#NAME?</v>
      </c>
      <c r="B1176">
        <v>393.75</v>
      </c>
      <c r="C1176">
        <v>20.531590000000001</v>
      </c>
      <c r="D1176">
        <v>39</v>
      </c>
      <c r="E1176">
        <v>0</v>
      </c>
      <c r="F1176">
        <v>0</v>
      </c>
      <c r="G1176">
        <v>37</v>
      </c>
      <c r="H1176">
        <v>1570524821440</v>
      </c>
      <c r="I1176">
        <v>526.5</v>
      </c>
      <c r="J1176" s="4">
        <f t="shared" si="18"/>
        <v>43746.662285185179</v>
      </c>
      <c r="K1176" s="6">
        <v>43746.662285185179</v>
      </c>
      <c r="L1176" s="7">
        <v>43746.662280092591</v>
      </c>
    </row>
    <row r="1177" spans="1:12" x14ac:dyDescent="0.25">
      <c r="A1177" t="e">
        <f>-LqeZlZisFXncsiSYt4u</f>
        <v>#NAME?</v>
      </c>
      <c r="B1177">
        <v>393.75</v>
      </c>
      <c r="C1177">
        <v>20.531590000000001</v>
      </c>
      <c r="D1177">
        <v>39</v>
      </c>
      <c r="E1177">
        <v>0</v>
      </c>
      <c r="F1177">
        <v>0</v>
      </c>
      <c r="G1177">
        <v>32</v>
      </c>
      <c r="H1177">
        <v>1570524828661</v>
      </c>
      <c r="I1177">
        <v>526.6875</v>
      </c>
      <c r="J1177" s="5">
        <f t="shared" si="18"/>
        <v>43746.662368761572</v>
      </c>
      <c r="K1177" s="6">
        <v>43746.662368761572</v>
      </c>
      <c r="L1177" s="7">
        <v>43746.662372685183</v>
      </c>
    </row>
    <row r="1178" spans="1:12" x14ac:dyDescent="0.25">
      <c r="A1178" t="e">
        <f>-LqeZnHlhCuQxnvYEGdA</f>
        <v>#NAME?</v>
      </c>
      <c r="B1178">
        <v>393.75</v>
      </c>
      <c r="C1178">
        <v>20.584240000000001</v>
      </c>
      <c r="D1178">
        <v>38</v>
      </c>
      <c r="E1178">
        <v>0</v>
      </c>
      <c r="F1178">
        <v>0</v>
      </c>
      <c r="G1178">
        <v>38</v>
      </c>
      <c r="H1178">
        <v>1570524835871</v>
      </c>
      <c r="I1178">
        <v>526.6875</v>
      </c>
      <c r="J1178" s="4">
        <f t="shared" si="18"/>
        <v>43746.66245221065</v>
      </c>
      <c r="K1178" s="6">
        <v>43746.66245221065</v>
      </c>
      <c r="L1178" s="7">
        <v>43746.662453703706</v>
      </c>
    </row>
    <row r="1179" spans="1:12" x14ac:dyDescent="0.25">
      <c r="A1179" t="e">
        <f>-LqeZp4s0bhy0ekW4F0B</f>
        <v>#NAME?</v>
      </c>
      <c r="B1179">
        <v>393.75</v>
      </c>
      <c r="C1179">
        <v>20.531590000000001</v>
      </c>
      <c r="D1179">
        <v>37</v>
      </c>
      <c r="E1179">
        <v>0</v>
      </c>
      <c r="F1179">
        <v>0</v>
      </c>
      <c r="G1179">
        <v>45</v>
      </c>
      <c r="H1179">
        <v>1570524843081</v>
      </c>
      <c r="I1179">
        <v>526.6875</v>
      </c>
      <c r="J1179" s="5">
        <f t="shared" si="18"/>
        <v>43746.662535659721</v>
      </c>
      <c r="K1179" s="6">
        <v>43746.662535659721</v>
      </c>
      <c r="L1179" s="7">
        <v>43746.662534722222</v>
      </c>
    </row>
    <row r="1180" spans="1:12" x14ac:dyDescent="0.25">
      <c r="A1180" t="e">
        <f>-LqeZqnbb3uhdS1pkRT9</f>
        <v>#NAME?</v>
      </c>
      <c r="B1180">
        <v>393.75</v>
      </c>
      <c r="C1180">
        <v>20.531590000000001</v>
      </c>
      <c r="D1180">
        <v>37</v>
      </c>
      <c r="E1180">
        <v>0</v>
      </c>
      <c r="F1180">
        <v>0</v>
      </c>
      <c r="G1180">
        <v>36</v>
      </c>
      <c r="H1180">
        <v>1570524850301</v>
      </c>
      <c r="I1180">
        <v>526.6875</v>
      </c>
      <c r="J1180" s="4">
        <f t="shared" si="18"/>
        <v>43746.662619224539</v>
      </c>
      <c r="K1180" s="6">
        <v>43746.662619224539</v>
      </c>
      <c r="L1180" s="7">
        <v>43746.662615740737</v>
      </c>
    </row>
    <row r="1181" spans="1:12" x14ac:dyDescent="0.25">
      <c r="A1181" t="e">
        <f>-LqeZsc--uP5FE79t8Ys</f>
        <v>#NAME?</v>
      </c>
      <c r="B1181">
        <v>393.75</v>
      </c>
      <c r="C1181">
        <v>20.584240000000001</v>
      </c>
      <c r="D1181">
        <v>38</v>
      </c>
      <c r="E1181">
        <v>0</v>
      </c>
      <c r="F1181">
        <v>0</v>
      </c>
      <c r="G1181">
        <v>37</v>
      </c>
      <c r="H1181">
        <v>1570524857503</v>
      </c>
      <c r="I1181">
        <v>526.6875</v>
      </c>
      <c r="J1181" s="5">
        <f t="shared" si="18"/>
        <v>43746.662702581016</v>
      </c>
      <c r="K1181" s="6">
        <v>43746.662702581016</v>
      </c>
      <c r="L1181" s="7">
        <v>43746.662708333337</v>
      </c>
    </row>
    <row r="1182" spans="1:12" x14ac:dyDescent="0.25">
      <c r="A1182" t="e">
        <f>-LqeZuKywUnLQ7IjMfyE</f>
        <v>#NAME?</v>
      </c>
      <c r="B1182">
        <v>412.5</v>
      </c>
      <c r="C1182">
        <v>20.531590000000001</v>
      </c>
      <c r="D1182">
        <v>39</v>
      </c>
      <c r="E1182">
        <v>0</v>
      </c>
      <c r="F1182">
        <v>0</v>
      </c>
      <c r="G1182">
        <v>30</v>
      </c>
      <c r="H1182">
        <v>1570524864708</v>
      </c>
      <c r="I1182">
        <v>532.125</v>
      </c>
      <c r="J1182" s="4">
        <f t="shared" si="18"/>
        <v>43746.662785972221</v>
      </c>
      <c r="K1182" s="6">
        <v>43746.662785972221</v>
      </c>
      <c r="L1182" s="7">
        <v>43746.662789351853</v>
      </c>
    </row>
    <row r="1183" spans="1:12" x14ac:dyDescent="0.25">
      <c r="A1183" t="e">
        <f>-LqeZw8-StfO11Rlyr4T</f>
        <v>#NAME?</v>
      </c>
      <c r="B1183">
        <v>393.75</v>
      </c>
      <c r="C1183">
        <v>20.531590000000001</v>
      </c>
      <c r="D1183">
        <v>40</v>
      </c>
      <c r="E1183">
        <v>0</v>
      </c>
      <c r="F1183">
        <v>0</v>
      </c>
      <c r="G1183">
        <v>41</v>
      </c>
      <c r="H1183">
        <v>1570524871920</v>
      </c>
      <c r="I1183">
        <v>526.6875</v>
      </c>
      <c r="J1183" s="5">
        <f t="shared" si="18"/>
        <v>43746.662869444444</v>
      </c>
      <c r="K1183" s="6">
        <v>43746.662869444444</v>
      </c>
      <c r="L1183" s="7">
        <v>43746.662870370368</v>
      </c>
    </row>
    <row r="1184" spans="1:12" x14ac:dyDescent="0.25">
      <c r="A1184" t="e">
        <f>-LqeZxqzu94E0rDNDYOu</f>
        <v>#NAME?</v>
      </c>
      <c r="B1184">
        <v>393.75</v>
      </c>
      <c r="C1184">
        <v>20.584240000000001</v>
      </c>
      <c r="D1184">
        <v>39</v>
      </c>
      <c r="E1184">
        <v>0</v>
      </c>
      <c r="F1184">
        <v>0</v>
      </c>
      <c r="G1184">
        <v>32</v>
      </c>
      <c r="H1184">
        <v>1570524879111</v>
      </c>
      <c r="I1184">
        <v>526.6875</v>
      </c>
      <c r="J1184" s="4">
        <f t="shared" si="18"/>
        <v>43746.662952673607</v>
      </c>
      <c r="K1184" s="6">
        <v>43746.662952673607</v>
      </c>
      <c r="L1184" s="7">
        <v>43746.662951388891</v>
      </c>
    </row>
    <row r="1185" spans="1:12" x14ac:dyDescent="0.25">
      <c r="A1185" t="e">
        <f>-LqeZzp4ywB9-EYSlFly</f>
        <v>#NAME?</v>
      </c>
      <c r="B1185">
        <v>393.75</v>
      </c>
      <c r="C1185">
        <v>20.531590000000001</v>
      </c>
      <c r="D1185">
        <v>39</v>
      </c>
      <c r="E1185">
        <v>0</v>
      </c>
      <c r="F1185">
        <v>0</v>
      </c>
      <c r="G1185">
        <v>34</v>
      </c>
      <c r="H1185">
        <v>1570524885301</v>
      </c>
      <c r="I1185">
        <v>526.6875</v>
      </c>
      <c r="J1185" s="5">
        <f t="shared" si="18"/>
        <v>43746.663024317131</v>
      </c>
      <c r="K1185" s="6">
        <v>43746.663024317131</v>
      </c>
      <c r="L1185" s="7">
        <v>43746.66302083333</v>
      </c>
    </row>
    <row r="1186" spans="1:12" x14ac:dyDescent="0.25">
      <c r="A1186" t="e">
        <f>-Lqe_0N-sJz98puxQe8G</f>
        <v>#NAME?</v>
      </c>
      <c r="B1186">
        <v>393.75</v>
      </c>
      <c r="C1186">
        <v>20.584240000000001</v>
      </c>
      <c r="D1186">
        <v>38</v>
      </c>
      <c r="E1186">
        <v>0</v>
      </c>
      <c r="F1186">
        <v>0</v>
      </c>
      <c r="G1186">
        <v>31</v>
      </c>
      <c r="H1186">
        <v>1570524893584</v>
      </c>
      <c r="I1186">
        <v>526.6875</v>
      </c>
      <c r="J1186" s="4">
        <f t="shared" si="18"/>
        <v>43746.663120185178</v>
      </c>
      <c r="K1186" s="6">
        <v>43746.663120185178</v>
      </c>
      <c r="L1186" s="7">
        <v>43746.663124999999</v>
      </c>
    </row>
    <row r="1187" spans="1:12" x14ac:dyDescent="0.25">
      <c r="A1187" t="e">
        <f>-Lqe_1ujq9uphDK_SiLY</f>
        <v>#NAME?</v>
      </c>
      <c r="B1187">
        <v>393.75</v>
      </c>
      <c r="C1187">
        <v>20.531590000000001</v>
      </c>
      <c r="D1187">
        <v>39</v>
      </c>
      <c r="E1187">
        <v>0</v>
      </c>
      <c r="F1187">
        <v>0</v>
      </c>
      <c r="G1187">
        <v>38</v>
      </c>
      <c r="H1187">
        <v>1570524899740</v>
      </c>
      <c r="I1187">
        <v>526.6875</v>
      </c>
      <c r="J1187" s="5">
        <f t="shared" si="18"/>
        <v>43746.663191435182</v>
      </c>
      <c r="K1187" s="6">
        <v>43746.663191435182</v>
      </c>
      <c r="L1187" s="7">
        <v>43746.663194444445</v>
      </c>
    </row>
    <row r="1188" spans="1:12" x14ac:dyDescent="0.25">
      <c r="A1188" t="e">
        <f>-Lqe_3do4-cUGubMXI4u</f>
        <v>#NAME?</v>
      </c>
      <c r="B1188">
        <v>393.75</v>
      </c>
      <c r="C1188">
        <v>20.531590000000001</v>
      </c>
      <c r="D1188">
        <v>39</v>
      </c>
      <c r="E1188">
        <v>0</v>
      </c>
      <c r="F1188">
        <v>0</v>
      </c>
      <c r="G1188">
        <v>40</v>
      </c>
      <c r="H1188">
        <v>1570524906940</v>
      </c>
      <c r="I1188">
        <v>526.6875</v>
      </c>
      <c r="J1188" s="4">
        <f t="shared" si="18"/>
        <v>43746.663274768514</v>
      </c>
      <c r="K1188" s="6">
        <v>43746.663274768514</v>
      </c>
      <c r="L1188" s="7">
        <v>43746.663275462961</v>
      </c>
    </row>
    <row r="1189" spans="1:12" x14ac:dyDescent="0.25">
      <c r="A1189" t="e">
        <f>-Lqe_5tkF_0qxDM0vgM4</f>
        <v>#NAME?</v>
      </c>
      <c r="B1189">
        <v>393.75</v>
      </c>
      <c r="C1189">
        <v>20.584240000000001</v>
      </c>
      <c r="D1189">
        <v>39</v>
      </c>
      <c r="E1189">
        <v>0</v>
      </c>
      <c r="F1189">
        <v>0</v>
      </c>
      <c r="G1189">
        <v>33</v>
      </c>
      <c r="H1189">
        <v>1570524916294</v>
      </c>
      <c r="I1189">
        <v>526.6875</v>
      </c>
      <c r="J1189" s="5">
        <f t="shared" si="18"/>
        <v>43746.663383032406</v>
      </c>
      <c r="K1189" s="6">
        <v>43746.663383032406</v>
      </c>
      <c r="L1189" s="7">
        <v>43746.66337962963</v>
      </c>
    </row>
    <row r="1190" spans="1:12" x14ac:dyDescent="0.25">
      <c r="A1190" t="e">
        <f>-Lqe_7gs26zVzDf9XWch</f>
        <v>#NAME?</v>
      </c>
      <c r="B1190">
        <v>393.75</v>
      </c>
      <c r="C1190">
        <v>20.584240000000001</v>
      </c>
      <c r="D1190">
        <v>39</v>
      </c>
      <c r="E1190">
        <v>0</v>
      </c>
      <c r="F1190">
        <v>0</v>
      </c>
      <c r="G1190">
        <v>40</v>
      </c>
      <c r="H1190">
        <v>1570524923442</v>
      </c>
      <c r="I1190">
        <v>526.6875</v>
      </c>
      <c r="J1190" s="4">
        <f t="shared" si="18"/>
        <v>43746.663465763886</v>
      </c>
      <c r="K1190" s="6">
        <v>43746.663465763886</v>
      </c>
      <c r="L1190" s="7">
        <v>43746.663460648146</v>
      </c>
    </row>
    <row r="1191" spans="1:12" x14ac:dyDescent="0.25">
      <c r="A1191" t="e">
        <f>-Lqe_9PifuZdTiT5JC30</f>
        <v>#NAME?</v>
      </c>
      <c r="B1191">
        <v>393.75</v>
      </c>
      <c r="C1191">
        <v>20.531590000000001</v>
      </c>
      <c r="D1191">
        <v>38</v>
      </c>
      <c r="E1191">
        <v>0</v>
      </c>
      <c r="F1191">
        <v>0</v>
      </c>
      <c r="G1191">
        <v>44</v>
      </c>
      <c r="H1191">
        <v>1570524930630</v>
      </c>
      <c r="I1191">
        <v>526.6875</v>
      </c>
      <c r="J1191" s="5">
        <f t="shared" si="18"/>
        <v>43746.663548958335</v>
      </c>
      <c r="K1191" s="6">
        <v>43746.663548958335</v>
      </c>
      <c r="L1191" s="7">
        <v>43746.663553240738</v>
      </c>
    </row>
    <row r="1192" spans="1:12" x14ac:dyDescent="0.25">
      <c r="A1192" t="e">
        <f>-Lqe_AytBoYXJqe_iOEX</f>
        <v>#NAME?</v>
      </c>
      <c r="B1192">
        <v>393.75</v>
      </c>
      <c r="C1192">
        <v>20.584240000000001</v>
      </c>
      <c r="D1192">
        <v>38</v>
      </c>
      <c r="E1192">
        <v>0</v>
      </c>
      <c r="F1192">
        <v>0</v>
      </c>
      <c r="G1192">
        <v>45</v>
      </c>
      <c r="H1192">
        <v>1570524936821</v>
      </c>
      <c r="I1192">
        <v>526.6875</v>
      </c>
      <c r="J1192" s="4">
        <f t="shared" si="18"/>
        <v>43746.663620613421</v>
      </c>
      <c r="K1192" s="6">
        <v>43746.663620613421</v>
      </c>
      <c r="L1192" s="7">
        <v>43746.663622685184</v>
      </c>
    </row>
    <row r="1193" spans="1:12" x14ac:dyDescent="0.25">
      <c r="A1193" t="e">
        <f>-Lqe_D0jJJBkQG4GEPcZ</f>
        <v>#NAME?</v>
      </c>
      <c r="B1193">
        <v>393.75</v>
      </c>
      <c r="C1193">
        <v>20.531590000000001</v>
      </c>
      <c r="D1193">
        <v>37</v>
      </c>
      <c r="E1193">
        <v>0</v>
      </c>
      <c r="F1193">
        <v>0</v>
      </c>
      <c r="G1193">
        <v>37</v>
      </c>
      <c r="H1193">
        <v>1570524944040</v>
      </c>
      <c r="I1193">
        <v>526.6875</v>
      </c>
      <c r="J1193" s="5">
        <f t="shared" si="18"/>
        <v>43746.663704166662</v>
      </c>
      <c r="K1193" s="6">
        <v>43746.663704166662</v>
      </c>
      <c r="L1193" s="7">
        <v>43746.663703703707</v>
      </c>
    </row>
    <row r="1194" spans="1:12" x14ac:dyDescent="0.25">
      <c r="A1194" t="e">
        <f>-Lqe_Ek2b5vVyHEeO_Bg</f>
        <v>#NAME?</v>
      </c>
      <c r="B1194">
        <v>393.75</v>
      </c>
      <c r="C1194">
        <v>20.584240000000001</v>
      </c>
      <c r="D1194">
        <v>37</v>
      </c>
      <c r="E1194">
        <v>0</v>
      </c>
      <c r="F1194">
        <v>0</v>
      </c>
      <c r="G1194">
        <v>37</v>
      </c>
      <c r="H1194">
        <v>1570524952293</v>
      </c>
      <c r="I1194">
        <v>526.6875</v>
      </c>
      <c r="J1194" s="4">
        <f t="shared" si="18"/>
        <v>43746.6637996875</v>
      </c>
      <c r="K1194" s="6">
        <v>43746.6637996875</v>
      </c>
      <c r="L1194" s="7">
        <v>43746.6637962963</v>
      </c>
    </row>
    <row r="1195" spans="1:12" x14ac:dyDescent="0.25">
      <c r="A1195" t="e">
        <f>-Lqe_GRc8Lja7zAgCCvX</f>
        <v>#NAME?</v>
      </c>
      <c r="B1195">
        <v>393.75</v>
      </c>
      <c r="C1195">
        <v>20.531590000000001</v>
      </c>
      <c r="D1195">
        <v>38</v>
      </c>
      <c r="E1195">
        <v>0</v>
      </c>
      <c r="F1195">
        <v>0</v>
      </c>
      <c r="G1195">
        <v>40</v>
      </c>
      <c r="H1195">
        <v>1570524959511</v>
      </c>
      <c r="I1195">
        <v>526.6875</v>
      </c>
      <c r="J1195" s="5">
        <f t="shared" si="18"/>
        <v>43746.663883229165</v>
      </c>
      <c r="K1195" s="6">
        <v>43746.663883229165</v>
      </c>
      <c r="L1195" s="7">
        <v>43746.663888888892</v>
      </c>
    </row>
    <row r="1196" spans="1:12" x14ac:dyDescent="0.25">
      <c r="A1196" t="e">
        <f>-Lqe_IEkHXn9GTXMKOa2</f>
        <v>#NAME?</v>
      </c>
      <c r="B1196">
        <v>393.75</v>
      </c>
      <c r="C1196">
        <v>20.531590000000001</v>
      </c>
      <c r="D1196">
        <v>37</v>
      </c>
      <c r="E1196">
        <v>0</v>
      </c>
      <c r="F1196">
        <v>0</v>
      </c>
      <c r="G1196">
        <v>40</v>
      </c>
      <c r="H1196">
        <v>1570524966712</v>
      </c>
      <c r="I1196">
        <v>526.6875</v>
      </c>
      <c r="J1196" s="4">
        <f t="shared" si="18"/>
        <v>43746.663966574073</v>
      </c>
      <c r="K1196" s="6">
        <v>43746.663966574073</v>
      </c>
      <c r="L1196" s="7">
        <v>43746.663969907408</v>
      </c>
    </row>
    <row r="1197" spans="1:12" x14ac:dyDescent="0.25">
      <c r="A1197" t="e">
        <f>-Lqe_K30GunV85QIrGZz</f>
        <v>#NAME?</v>
      </c>
      <c r="B1197">
        <v>393.75</v>
      </c>
      <c r="C1197">
        <v>20.531590000000001</v>
      </c>
      <c r="D1197">
        <v>36</v>
      </c>
      <c r="E1197">
        <v>0</v>
      </c>
      <c r="F1197">
        <v>0</v>
      </c>
      <c r="G1197">
        <v>52</v>
      </c>
      <c r="H1197">
        <v>1570524973922</v>
      </c>
      <c r="I1197">
        <v>526.5</v>
      </c>
      <c r="J1197" s="5">
        <f t="shared" si="18"/>
        <v>43746.664050023144</v>
      </c>
      <c r="K1197" s="6">
        <v>43746.664050023144</v>
      </c>
      <c r="L1197" s="7">
        <v>43746.664050925923</v>
      </c>
    </row>
    <row r="1198" spans="1:12" x14ac:dyDescent="0.25">
      <c r="A1198" t="e">
        <f>-Lqe_LkfMmW2iZuDfB1J</f>
        <v>#NAME?</v>
      </c>
      <c r="B1198">
        <v>393.75</v>
      </c>
      <c r="C1198">
        <v>20.584240000000001</v>
      </c>
      <c r="D1198">
        <v>36</v>
      </c>
      <c r="E1198">
        <v>0</v>
      </c>
      <c r="F1198">
        <v>0</v>
      </c>
      <c r="G1198">
        <v>49</v>
      </c>
      <c r="H1198">
        <v>1570524981132</v>
      </c>
      <c r="I1198">
        <v>526.6875</v>
      </c>
      <c r="J1198" s="4">
        <f t="shared" si="18"/>
        <v>43746.664133472215</v>
      </c>
      <c r="K1198" s="6">
        <v>43746.664133472215</v>
      </c>
      <c r="L1198" s="7">
        <v>43746.664131944446</v>
      </c>
    </row>
    <row r="1199" spans="1:12" x14ac:dyDescent="0.25">
      <c r="A1199" t="e">
        <f>-Lqe_NEkfApFHUKJzbo3</f>
        <v>#NAME?</v>
      </c>
      <c r="B1199">
        <v>393.75</v>
      </c>
      <c r="C1199">
        <v>20.531590000000001</v>
      </c>
      <c r="D1199">
        <v>37</v>
      </c>
      <c r="E1199">
        <v>0</v>
      </c>
      <c r="F1199">
        <v>0</v>
      </c>
      <c r="G1199">
        <v>47</v>
      </c>
      <c r="H1199">
        <v>1570524987332</v>
      </c>
      <c r="I1199">
        <v>526.6875</v>
      </c>
      <c r="J1199" s="5">
        <f t="shared" si="18"/>
        <v>43746.664205231478</v>
      </c>
      <c r="K1199" s="6">
        <v>43746.664205231478</v>
      </c>
      <c r="L1199" s="7">
        <v>43746.664201388892</v>
      </c>
    </row>
    <row r="1200" spans="1:12" x14ac:dyDescent="0.25">
      <c r="A1200" t="e">
        <f>-Lqe_Oq6T6v3KfgFmJVt</f>
        <v>#NAME?</v>
      </c>
      <c r="B1200">
        <v>393.75</v>
      </c>
      <c r="C1200">
        <v>20.584240000000001</v>
      </c>
      <c r="D1200">
        <v>37</v>
      </c>
      <c r="E1200">
        <v>0</v>
      </c>
      <c r="F1200">
        <v>0</v>
      </c>
      <c r="G1200">
        <v>46</v>
      </c>
      <c r="H1200">
        <v>1570524993502</v>
      </c>
      <c r="I1200">
        <v>526.6875</v>
      </c>
      <c r="J1200" s="4">
        <f t="shared" si="18"/>
        <v>43746.664276643518</v>
      </c>
      <c r="K1200" s="6">
        <v>43746.664276643518</v>
      </c>
      <c r="L1200" s="7">
        <v>43746.664282407408</v>
      </c>
    </row>
    <row r="1201" spans="1:12" x14ac:dyDescent="0.25">
      <c r="A1201" t="e">
        <f>-Lqe_QY1-TAEWMl_eFYj</f>
        <v>#NAME?</v>
      </c>
      <c r="B1201">
        <v>393.75</v>
      </c>
      <c r="C1201">
        <v>20.584240000000001</v>
      </c>
      <c r="D1201">
        <v>37</v>
      </c>
      <c r="E1201">
        <v>0</v>
      </c>
      <c r="F1201">
        <v>0</v>
      </c>
      <c r="G1201">
        <v>43</v>
      </c>
      <c r="H1201">
        <v>1570525000712</v>
      </c>
      <c r="I1201">
        <v>526.6875</v>
      </c>
      <c r="J1201" s="5">
        <f t="shared" si="18"/>
        <v>43746.664360092589</v>
      </c>
      <c r="K1201" s="6">
        <v>43746.664360092589</v>
      </c>
      <c r="L1201" s="7">
        <v>43746.664363425924</v>
      </c>
    </row>
    <row r="1202" spans="1:12" x14ac:dyDescent="0.25">
      <c r="A1202" t="e">
        <f>-Lqe_SJkvvE0IbBarglJ</f>
        <v>#NAME?</v>
      </c>
      <c r="B1202">
        <v>393.75</v>
      </c>
      <c r="C1202">
        <v>20.584240000000001</v>
      </c>
      <c r="D1202">
        <v>37</v>
      </c>
      <c r="E1202">
        <v>0</v>
      </c>
      <c r="F1202">
        <v>0</v>
      </c>
      <c r="G1202">
        <v>38</v>
      </c>
      <c r="H1202">
        <v>1570525007922</v>
      </c>
      <c r="I1202">
        <v>526.5</v>
      </c>
      <c r="J1202" s="4">
        <f t="shared" si="18"/>
        <v>43746.66444354166</v>
      </c>
      <c r="K1202" s="6">
        <v>43746.66444354166</v>
      </c>
      <c r="L1202" s="7">
        <v>43746.664444444446</v>
      </c>
    </row>
    <row r="1203" spans="1:12" x14ac:dyDescent="0.25">
      <c r="A1203" t="e">
        <f>-Lqe_U1ms5SmEQDxrd1N</f>
        <v>#NAME?</v>
      </c>
      <c r="B1203">
        <v>393.75</v>
      </c>
      <c r="C1203">
        <v>20.584240000000001</v>
      </c>
      <c r="D1203">
        <v>38</v>
      </c>
      <c r="E1203">
        <v>0</v>
      </c>
      <c r="F1203">
        <v>0</v>
      </c>
      <c r="G1203">
        <v>46</v>
      </c>
      <c r="H1203">
        <v>1570525015114</v>
      </c>
      <c r="I1203">
        <v>526.6875</v>
      </c>
      <c r="J1203" s="5">
        <f t="shared" si="18"/>
        <v>43746.664526782406</v>
      </c>
      <c r="K1203" s="6">
        <v>43746.664526782406</v>
      </c>
      <c r="L1203" s="7">
        <v>43746.664525462962</v>
      </c>
    </row>
    <row r="1204" spans="1:12" x14ac:dyDescent="0.25">
      <c r="A1204" t="e">
        <f>-Lqe_ValMcc_H7Zs7fgd</f>
        <v>#NAME?</v>
      </c>
      <c r="B1204">
        <v>393.75</v>
      </c>
      <c r="C1204">
        <v>20.584240000000001</v>
      </c>
      <c r="D1204">
        <v>38</v>
      </c>
      <c r="E1204">
        <v>0</v>
      </c>
      <c r="F1204">
        <v>0</v>
      </c>
      <c r="G1204">
        <v>45</v>
      </c>
      <c r="H1204">
        <v>1570525021302</v>
      </c>
      <c r="I1204">
        <v>526.6875</v>
      </c>
      <c r="J1204" s="4">
        <f t="shared" si="18"/>
        <v>43746.664598402778</v>
      </c>
      <c r="K1204" s="6">
        <v>43746.664598402778</v>
      </c>
      <c r="L1204" s="7">
        <v>43746.664594907408</v>
      </c>
    </row>
    <row r="1205" spans="1:12" x14ac:dyDescent="0.25">
      <c r="A1205" t="e">
        <f>-Lqe_XJms0iWzxG4hqQd</f>
        <v>#NAME?</v>
      </c>
      <c r="B1205">
        <v>393.75</v>
      </c>
      <c r="C1205">
        <v>20.584240000000001</v>
      </c>
      <c r="D1205">
        <v>38</v>
      </c>
      <c r="E1205">
        <v>0</v>
      </c>
      <c r="F1205">
        <v>0</v>
      </c>
      <c r="G1205">
        <v>38</v>
      </c>
      <c r="H1205">
        <v>1570525028553</v>
      </c>
      <c r="I1205">
        <v>526.6875</v>
      </c>
      <c r="J1205" s="5">
        <f t="shared" si="18"/>
        <v>43746.664682326387</v>
      </c>
      <c r="K1205" s="6">
        <v>43746.664682326387</v>
      </c>
      <c r="L1205" s="7">
        <v>43746.664687500001</v>
      </c>
    </row>
    <row r="1206" spans="1:12" x14ac:dyDescent="0.25">
      <c r="A1206" t="e">
        <f>-Lqe_Z80ZuE49sh3fI6d</f>
        <v>#NAME?</v>
      </c>
      <c r="B1206">
        <v>412.5</v>
      </c>
      <c r="C1206">
        <v>20.531590000000001</v>
      </c>
      <c r="D1206">
        <v>38</v>
      </c>
      <c r="E1206">
        <v>0</v>
      </c>
      <c r="F1206">
        <v>0</v>
      </c>
      <c r="G1206">
        <v>35</v>
      </c>
      <c r="H1206">
        <v>1570525035743</v>
      </c>
      <c r="I1206">
        <v>532.125</v>
      </c>
      <c r="J1206" s="4">
        <f t="shared" si="18"/>
        <v>43746.664765543981</v>
      </c>
      <c r="K1206" s="6">
        <v>43746.664765543981</v>
      </c>
      <c r="L1206" s="7">
        <v>43746.664768518516</v>
      </c>
    </row>
    <row r="1207" spans="1:12" x14ac:dyDescent="0.25">
      <c r="A1207" t="e">
        <f>-Lqe__r0spmfcXhP8vPT</f>
        <v>#NAME?</v>
      </c>
      <c r="B1207">
        <v>393.75</v>
      </c>
      <c r="C1207">
        <v>20.531590000000001</v>
      </c>
      <c r="D1207">
        <v>37</v>
      </c>
      <c r="E1207">
        <v>0</v>
      </c>
      <c r="F1207">
        <v>0</v>
      </c>
      <c r="G1207">
        <v>46</v>
      </c>
      <c r="H1207">
        <v>1570525042953</v>
      </c>
      <c r="I1207">
        <v>526.6875</v>
      </c>
      <c r="J1207" s="5">
        <f t="shared" si="18"/>
        <v>43746.664848993052</v>
      </c>
      <c r="K1207" s="6">
        <v>43746.664848993052</v>
      </c>
      <c r="L1207" s="7">
        <v>43746.664849537039</v>
      </c>
    </row>
    <row r="1208" spans="1:12" x14ac:dyDescent="0.25">
      <c r="A1208" t="e">
        <f>-Lqe_beAu2G2Kl07OzKa</f>
        <v>#NAME?</v>
      </c>
      <c r="B1208">
        <v>393.75</v>
      </c>
      <c r="C1208">
        <v>20.531590000000001</v>
      </c>
      <c r="D1208">
        <v>37</v>
      </c>
      <c r="E1208">
        <v>0</v>
      </c>
      <c r="F1208">
        <v>0</v>
      </c>
      <c r="G1208">
        <v>38</v>
      </c>
      <c r="H1208">
        <v>1570525050163</v>
      </c>
      <c r="I1208">
        <v>526.5</v>
      </c>
      <c r="J1208" s="4">
        <f t="shared" si="18"/>
        <v>43746.664932442123</v>
      </c>
      <c r="K1208" s="6">
        <v>43746.664932442123</v>
      </c>
      <c r="L1208" s="7">
        <v>43746.664930555555</v>
      </c>
    </row>
    <row r="1209" spans="1:12" x14ac:dyDescent="0.25">
      <c r="A1209" t="s">
        <v>2244</v>
      </c>
      <c r="B1209">
        <v>393.75</v>
      </c>
      <c r="C1209">
        <v>20.584240000000001</v>
      </c>
      <c r="D1209">
        <v>36</v>
      </c>
      <c r="E1209">
        <v>0</v>
      </c>
      <c r="F1209">
        <v>0</v>
      </c>
      <c r="G1209">
        <v>43</v>
      </c>
      <c r="H1209">
        <v>1570525057353</v>
      </c>
      <c r="I1209">
        <v>526.6875</v>
      </c>
      <c r="J1209" s="5">
        <f t="shared" si="18"/>
        <v>43746.665015659724</v>
      </c>
      <c r="K1209" s="6">
        <v>43746.665015659724</v>
      </c>
      <c r="L1209" s="7">
        <v>43746.665011574078</v>
      </c>
    </row>
    <row r="1210" spans="1:12" x14ac:dyDescent="0.25">
      <c r="A1210" t="e">
        <f>-Lqe_ew-lU0BigLUWhZW</f>
        <v>#NAME?</v>
      </c>
      <c r="B1210">
        <v>393.75</v>
      </c>
      <c r="C1210">
        <v>20.531590000000001</v>
      </c>
      <c r="D1210">
        <v>36</v>
      </c>
      <c r="E1210">
        <v>0</v>
      </c>
      <c r="F1210">
        <v>0</v>
      </c>
      <c r="G1210">
        <v>46</v>
      </c>
      <c r="H1210">
        <v>1570525063554</v>
      </c>
      <c r="I1210">
        <v>526.6875</v>
      </c>
      <c r="J1210" s="4">
        <f t="shared" si="18"/>
        <v>43746.665087430556</v>
      </c>
      <c r="K1210" s="6">
        <v>43746.665087430556</v>
      </c>
      <c r="L1210" s="7">
        <v>43746.665092592593</v>
      </c>
    </row>
    <row r="1211" spans="1:12" x14ac:dyDescent="0.25">
      <c r="A1211" t="s">
        <v>2246</v>
      </c>
      <c r="B1211">
        <v>412.5</v>
      </c>
      <c r="C1211">
        <v>20.531590000000001</v>
      </c>
      <c r="D1211">
        <v>36</v>
      </c>
      <c r="E1211">
        <v>0</v>
      </c>
      <c r="F1211">
        <v>0</v>
      </c>
      <c r="G1211">
        <v>38</v>
      </c>
      <c r="H1211">
        <v>1570525071245</v>
      </c>
      <c r="I1211">
        <v>532.3125</v>
      </c>
      <c r="J1211" s="5">
        <f t="shared" si="18"/>
        <v>43746.665176446761</v>
      </c>
      <c r="K1211" s="6">
        <v>43746.665176446761</v>
      </c>
      <c r="L1211" s="7">
        <v>43746.665173611109</v>
      </c>
    </row>
    <row r="1212" spans="1:12" x14ac:dyDescent="0.25">
      <c r="A1212" t="e">
        <f>-Lqe_iQkLt2FMJ8qwj4j</f>
        <v>#NAME?</v>
      </c>
      <c r="B1212">
        <v>393.75</v>
      </c>
      <c r="C1212">
        <v>20.531590000000001</v>
      </c>
      <c r="D1212">
        <v>37</v>
      </c>
      <c r="E1212">
        <v>0</v>
      </c>
      <c r="F1212">
        <v>0</v>
      </c>
      <c r="G1212">
        <v>42</v>
      </c>
      <c r="H1212">
        <v>1570525077983</v>
      </c>
      <c r="I1212">
        <v>526.6875</v>
      </c>
      <c r="J1212" s="4">
        <f t="shared" si="18"/>
        <v>43746.665254432868</v>
      </c>
      <c r="K1212" s="6">
        <v>43746.665254432868</v>
      </c>
      <c r="L1212" s="7">
        <v>43746.665254629632</v>
      </c>
    </row>
    <row r="1213" spans="1:12" x14ac:dyDescent="0.25">
      <c r="A1213" t="e">
        <f>-Lqe_k8vuQEjOEuEBmpu</f>
        <v>#NAME?</v>
      </c>
      <c r="B1213">
        <v>393.75</v>
      </c>
      <c r="C1213">
        <v>20.584240000000001</v>
      </c>
      <c r="D1213">
        <v>37</v>
      </c>
      <c r="E1213">
        <v>0</v>
      </c>
      <c r="F1213">
        <v>0</v>
      </c>
      <c r="G1213">
        <v>41</v>
      </c>
      <c r="H1213">
        <v>1570525085183</v>
      </c>
      <c r="I1213">
        <v>526.6875</v>
      </c>
      <c r="J1213" s="5">
        <f t="shared" si="18"/>
        <v>43746.665337766201</v>
      </c>
      <c r="K1213" s="6">
        <v>43746.665337766201</v>
      </c>
      <c r="L1213" s="7">
        <v>43746.665335648147</v>
      </c>
    </row>
    <row r="1214" spans="1:12" x14ac:dyDescent="0.25">
      <c r="A1214" t="e">
        <f>-Lqe_lwlqpZmkRlg5NeU</f>
        <v>#NAME?</v>
      </c>
      <c r="B1214">
        <v>393.75</v>
      </c>
      <c r="C1214">
        <v>20.584240000000001</v>
      </c>
      <c r="D1214">
        <v>38</v>
      </c>
      <c r="E1214">
        <v>0</v>
      </c>
      <c r="F1214">
        <v>0</v>
      </c>
      <c r="G1214">
        <v>41</v>
      </c>
      <c r="H1214">
        <v>1570525092412</v>
      </c>
      <c r="I1214">
        <v>526.6875</v>
      </c>
      <c r="J1214" s="4">
        <f t="shared" si="18"/>
        <v>43746.66542143518</v>
      </c>
      <c r="K1214" s="6">
        <v>43746.66542143518</v>
      </c>
      <c r="L1214" s="7">
        <v>43746.665416666663</v>
      </c>
    </row>
    <row r="1215" spans="1:12" x14ac:dyDescent="0.25">
      <c r="A1215" t="e">
        <f>-Lqe_nel5sw21mZeMTPE</f>
        <v>#NAME?</v>
      </c>
      <c r="B1215">
        <v>393.75</v>
      </c>
      <c r="C1215">
        <v>20.584240000000001</v>
      </c>
      <c r="D1215">
        <v>38</v>
      </c>
      <c r="E1215">
        <v>0</v>
      </c>
      <c r="F1215">
        <v>0</v>
      </c>
      <c r="G1215">
        <v>49</v>
      </c>
      <c r="H1215">
        <v>1570525099592</v>
      </c>
      <c r="I1215">
        <v>526.6875</v>
      </c>
      <c r="J1215" s="5">
        <f t="shared" si="18"/>
        <v>43746.665504537035</v>
      </c>
      <c r="K1215" s="6">
        <v>43746.665504537035</v>
      </c>
      <c r="L1215" s="7">
        <v>43746.665509259263</v>
      </c>
    </row>
    <row r="1216" spans="1:12" x14ac:dyDescent="0.25">
      <c r="A1216" t="e">
        <f>-Lqe_pDkeTSne84-fNpD</f>
        <v>#NAME?</v>
      </c>
      <c r="B1216">
        <v>393.75</v>
      </c>
      <c r="C1216">
        <v>20.584240000000001</v>
      </c>
      <c r="D1216">
        <v>38</v>
      </c>
      <c r="E1216">
        <v>0</v>
      </c>
      <c r="F1216">
        <v>0</v>
      </c>
      <c r="G1216">
        <v>42</v>
      </c>
      <c r="H1216">
        <v>1570525105774</v>
      </c>
      <c r="I1216">
        <v>526.5</v>
      </c>
      <c r="J1216" s="4">
        <f t="shared" si="18"/>
        <v>43746.665576087958</v>
      </c>
      <c r="K1216" s="6">
        <v>43746.665576087958</v>
      </c>
      <c r="L1216" s="7">
        <v>43746.665578703702</v>
      </c>
    </row>
    <row r="1217" spans="1:12" x14ac:dyDescent="0.25">
      <c r="A1217" t="e">
        <f>-Lqe_qy-bvrLalmhBzr3</f>
        <v>#NAME?</v>
      </c>
      <c r="B1217">
        <v>393.75</v>
      </c>
      <c r="C1217">
        <v>20.478950000000001</v>
      </c>
      <c r="D1217">
        <v>36</v>
      </c>
      <c r="E1217">
        <v>0</v>
      </c>
      <c r="F1217">
        <v>0</v>
      </c>
      <c r="G1217">
        <v>41</v>
      </c>
      <c r="H1217">
        <v>1570525113023</v>
      </c>
      <c r="I1217">
        <v>526.6875</v>
      </c>
      <c r="J1217" s="5">
        <f t="shared" si="18"/>
        <v>43746.665659988423</v>
      </c>
      <c r="K1217" s="6">
        <v>43746.665659988423</v>
      </c>
      <c r="L1217" s="7">
        <v>43746.665659722225</v>
      </c>
    </row>
    <row r="1218" spans="1:12" x14ac:dyDescent="0.25">
      <c r="A1218" t="e">
        <f>-Lqe_sl0rwy3FmCFIuAu</f>
        <v>#NAME?</v>
      </c>
      <c r="B1218">
        <v>393.75</v>
      </c>
      <c r="C1218">
        <v>20.531590000000001</v>
      </c>
      <c r="D1218">
        <v>35</v>
      </c>
      <c r="E1218">
        <v>0</v>
      </c>
      <c r="F1218">
        <v>0</v>
      </c>
      <c r="G1218">
        <v>47</v>
      </c>
      <c r="H1218">
        <v>1570525120222</v>
      </c>
      <c r="I1218">
        <v>526.6875</v>
      </c>
      <c r="J1218" s="4">
        <f t="shared" ref="J1218:K1281" si="19">(H1218/86400000)+25569+(7/24)</f>
        <v>43746.665743310186</v>
      </c>
      <c r="K1218" s="6">
        <v>43746.665743310186</v>
      </c>
      <c r="L1218" s="7">
        <v>43746.66574074074</v>
      </c>
    </row>
    <row r="1219" spans="1:12" x14ac:dyDescent="0.25">
      <c r="A1219" t="s">
        <v>2254</v>
      </c>
      <c r="B1219">
        <v>393.75</v>
      </c>
      <c r="C1219">
        <v>20.531590000000001</v>
      </c>
      <c r="D1219">
        <v>37</v>
      </c>
      <c r="E1219">
        <v>0</v>
      </c>
      <c r="F1219">
        <v>0</v>
      </c>
      <c r="G1219">
        <v>34</v>
      </c>
      <c r="H1219">
        <v>1570525127441</v>
      </c>
      <c r="I1219">
        <v>526.6875</v>
      </c>
      <c r="J1219" s="5">
        <f t="shared" si="19"/>
        <v>43746.665826863427</v>
      </c>
      <c r="K1219" s="6">
        <v>43746.665826863427</v>
      </c>
      <c r="L1219" s="7">
        <v>43746.665821759256</v>
      </c>
    </row>
    <row r="1220" spans="1:12" x14ac:dyDescent="0.25">
      <c r="A1220" t="e">
        <f>-Lqe_x6uYXDW0EC6-u3g</f>
        <v>#NAME?</v>
      </c>
      <c r="B1220">
        <v>393.75</v>
      </c>
      <c r="C1220">
        <v>20.531590000000001</v>
      </c>
      <c r="D1220">
        <v>36</v>
      </c>
      <c r="E1220">
        <v>0</v>
      </c>
      <c r="F1220">
        <v>0</v>
      </c>
      <c r="G1220">
        <v>46</v>
      </c>
      <c r="H1220">
        <v>1570525138094</v>
      </c>
      <c r="I1220">
        <v>526.6875</v>
      </c>
      <c r="J1220" s="4">
        <f t="shared" si="19"/>
        <v>43746.665950162038</v>
      </c>
      <c r="K1220" s="6">
        <v>43746.665950162038</v>
      </c>
      <c r="L1220" s="7">
        <v>43746.665949074071</v>
      </c>
    </row>
    <row r="1221" spans="1:12" x14ac:dyDescent="0.25">
      <c r="A1221" t="e">
        <f>-Lqe_ykk01i0OdFMCq-P</f>
        <v>#NAME?</v>
      </c>
      <c r="B1221">
        <v>393.75</v>
      </c>
      <c r="C1221">
        <v>20.478950000000001</v>
      </c>
      <c r="D1221">
        <v>36</v>
      </c>
      <c r="E1221">
        <v>0</v>
      </c>
      <c r="F1221">
        <v>0</v>
      </c>
      <c r="G1221">
        <v>44</v>
      </c>
      <c r="H1221">
        <v>1570525144953</v>
      </c>
      <c r="I1221">
        <v>526.6875</v>
      </c>
      <c r="J1221" s="5">
        <f t="shared" si="19"/>
        <v>43746.666029548607</v>
      </c>
      <c r="K1221" s="6">
        <v>43746.666029548607</v>
      </c>
      <c r="L1221" s="7">
        <v>43746.666030092594</v>
      </c>
    </row>
    <row r="1222" spans="1:12" x14ac:dyDescent="0.25">
      <c r="A1222" t="e">
        <f>-LqeA-_-iCq9x86SNN2r</f>
        <v>#NAME?</v>
      </c>
      <c r="B1222">
        <v>393.75</v>
      </c>
      <c r="C1222">
        <v>20.584240000000001</v>
      </c>
      <c r="D1222">
        <v>36</v>
      </c>
      <c r="E1222">
        <v>0</v>
      </c>
      <c r="F1222">
        <v>0</v>
      </c>
      <c r="G1222">
        <v>46</v>
      </c>
      <c r="H1222">
        <v>1570525152162</v>
      </c>
      <c r="I1222">
        <v>526.6875</v>
      </c>
      <c r="J1222" s="4">
        <f t="shared" si="19"/>
        <v>43746.66611298611</v>
      </c>
      <c r="K1222" s="6">
        <v>43746.66611298611</v>
      </c>
      <c r="L1222" s="7">
        <v>43746.66611111111</v>
      </c>
    </row>
    <row r="1223" spans="1:12" x14ac:dyDescent="0.25">
      <c r="A1223" t="e">
        <f>-Lqea1rPLLV0mAKpYjbv</f>
        <v>#NAME?</v>
      </c>
      <c r="B1223">
        <v>393.75</v>
      </c>
      <c r="C1223">
        <v>20.531590000000001</v>
      </c>
      <c r="D1223">
        <v>38</v>
      </c>
      <c r="E1223">
        <v>0</v>
      </c>
      <c r="F1223">
        <v>0</v>
      </c>
      <c r="G1223">
        <v>45</v>
      </c>
      <c r="H1223">
        <v>1570525159373</v>
      </c>
      <c r="I1223">
        <v>526.6875</v>
      </c>
      <c r="J1223" s="5">
        <f t="shared" si="19"/>
        <v>43746.666196446757</v>
      </c>
      <c r="K1223" s="6">
        <v>43746.666196446757</v>
      </c>
      <c r="L1223" s="7">
        <v>43746.666192129633</v>
      </c>
    </row>
    <row r="1224" spans="1:12" x14ac:dyDescent="0.25">
      <c r="A1224" t="e">
        <f>-Lqea3Z133iSr0qcfDnC</f>
        <v>#NAME?</v>
      </c>
      <c r="B1224">
        <v>393.75</v>
      </c>
      <c r="C1224">
        <v>20.531590000000001</v>
      </c>
      <c r="D1224">
        <v>36</v>
      </c>
      <c r="E1224">
        <v>0</v>
      </c>
      <c r="F1224">
        <v>0</v>
      </c>
      <c r="G1224">
        <v>40</v>
      </c>
      <c r="H1224">
        <v>1570525168652</v>
      </c>
      <c r="I1224">
        <v>526.6875</v>
      </c>
      <c r="J1224" s="4">
        <f t="shared" si="19"/>
        <v>43746.66630384259</v>
      </c>
      <c r="K1224" s="6">
        <v>43746.66630384259</v>
      </c>
      <c r="L1224" s="7">
        <v>43746.666307870371</v>
      </c>
    </row>
    <row r="1225" spans="1:12" x14ac:dyDescent="0.25">
      <c r="A1225" t="e">
        <f>-Lqea5KmgUs5q70dyBsd</f>
        <v>#NAME?</v>
      </c>
      <c r="B1225">
        <v>393.75</v>
      </c>
      <c r="C1225">
        <v>20.478950000000001</v>
      </c>
      <c r="D1225">
        <v>36</v>
      </c>
      <c r="E1225">
        <v>0</v>
      </c>
      <c r="F1225">
        <v>0</v>
      </c>
      <c r="G1225">
        <v>43</v>
      </c>
      <c r="H1225">
        <v>1570525175862</v>
      </c>
      <c r="I1225">
        <v>526.6875</v>
      </c>
      <c r="J1225" s="5">
        <f t="shared" si="19"/>
        <v>43746.666387291662</v>
      </c>
      <c r="K1225" s="6">
        <v>43746.666387291662</v>
      </c>
      <c r="L1225" s="7">
        <v>43746.666388888887</v>
      </c>
    </row>
    <row r="1226" spans="1:12" x14ac:dyDescent="0.25">
      <c r="A1226" t="e">
        <f>-Lqea7JSSgE67nIufLu7</f>
        <v>#NAME?</v>
      </c>
      <c r="B1226">
        <v>393.75</v>
      </c>
      <c r="C1226">
        <v>20.584240000000001</v>
      </c>
      <c r="D1226">
        <v>36</v>
      </c>
      <c r="E1226">
        <v>0</v>
      </c>
      <c r="F1226">
        <v>0</v>
      </c>
      <c r="G1226">
        <v>44</v>
      </c>
      <c r="H1226">
        <v>1570525183073</v>
      </c>
      <c r="I1226">
        <v>526.6875</v>
      </c>
      <c r="J1226" s="4">
        <f t="shared" si="19"/>
        <v>43746.666470752309</v>
      </c>
      <c r="K1226" s="6">
        <v>43746.666470752309</v>
      </c>
      <c r="L1226" s="7">
        <v>43746.66646990741</v>
      </c>
    </row>
    <row r="1227" spans="1:12" x14ac:dyDescent="0.25">
      <c r="A1227" t="e">
        <f>-Lqea8qiUAkUC9AbC771</f>
        <v>#NAME?</v>
      </c>
      <c r="B1227">
        <v>428.125</v>
      </c>
      <c r="C1227">
        <v>20.584240000000001</v>
      </c>
      <c r="D1227">
        <v>36</v>
      </c>
      <c r="E1227">
        <v>0</v>
      </c>
      <c r="F1227">
        <v>0</v>
      </c>
      <c r="G1227">
        <v>47</v>
      </c>
      <c r="H1227">
        <v>1570525190263</v>
      </c>
      <c r="I1227">
        <v>537.5625</v>
      </c>
      <c r="J1227" s="5">
        <f t="shared" si="19"/>
        <v>43746.66655396991</v>
      </c>
      <c r="K1227" s="6">
        <v>43746.66655396991</v>
      </c>
      <c r="L1227" s="7">
        <v>43746.666550925926</v>
      </c>
    </row>
    <row r="1228" spans="1:12" x14ac:dyDescent="0.25">
      <c r="A1228" t="e">
        <f>-LqeaAZuEBNjGO66e7wc</f>
        <v>#NAME?</v>
      </c>
      <c r="B1228">
        <v>393.75</v>
      </c>
      <c r="C1228">
        <v>20.584240000000001</v>
      </c>
      <c r="D1228">
        <v>38</v>
      </c>
      <c r="E1228">
        <v>0</v>
      </c>
      <c r="F1228">
        <v>0</v>
      </c>
      <c r="G1228">
        <v>43</v>
      </c>
      <c r="H1228">
        <v>1570525197504</v>
      </c>
      <c r="I1228">
        <v>526.5</v>
      </c>
      <c r="J1228" s="4">
        <f t="shared" si="19"/>
        <v>43746.66663777778</v>
      </c>
      <c r="K1228" s="6">
        <v>43746.66663777778</v>
      </c>
      <c r="L1228" s="7">
        <v>43746.666643518518</v>
      </c>
    </row>
    <row r="1229" spans="1:12" x14ac:dyDescent="0.25">
      <c r="A1229" t="e">
        <f>-LqeaCMtXaA2k_vuGRQc</f>
        <v>#NAME?</v>
      </c>
      <c r="B1229">
        <v>393.75</v>
      </c>
      <c r="C1229">
        <v>20.531590000000001</v>
      </c>
      <c r="D1229">
        <v>38</v>
      </c>
      <c r="E1229">
        <v>0</v>
      </c>
      <c r="F1229">
        <v>0</v>
      </c>
      <c r="G1229">
        <v>46</v>
      </c>
      <c r="H1229">
        <v>1570525204710</v>
      </c>
      <c r="I1229">
        <v>526.6875</v>
      </c>
      <c r="J1229" s="5">
        <f t="shared" si="19"/>
        <v>43746.666721180554</v>
      </c>
      <c r="K1229" s="6">
        <v>43746.666721180554</v>
      </c>
      <c r="L1229" s="7">
        <v>43746.666724537034</v>
      </c>
    </row>
    <row r="1230" spans="1:12" x14ac:dyDescent="0.25">
      <c r="A1230" t="e">
        <f>-LqeaE4jHu3iIohojqNH</f>
        <v>#NAME?</v>
      </c>
      <c r="B1230">
        <v>393.75</v>
      </c>
      <c r="C1230">
        <v>20.478950000000001</v>
      </c>
      <c r="D1230">
        <v>39</v>
      </c>
      <c r="E1230">
        <v>0</v>
      </c>
      <c r="F1230">
        <v>0</v>
      </c>
      <c r="G1230">
        <v>50</v>
      </c>
      <c r="H1230">
        <v>1570525211902</v>
      </c>
      <c r="I1230">
        <v>526.6875</v>
      </c>
      <c r="J1230" s="4">
        <f t="shared" si="19"/>
        <v>43746.666804421293</v>
      </c>
      <c r="K1230" s="6">
        <v>43746.666804421293</v>
      </c>
      <c r="L1230" s="7">
        <v>43746.666805555556</v>
      </c>
    </row>
    <row r="1231" spans="1:12" x14ac:dyDescent="0.25">
      <c r="A1231" t="e">
        <f>-LqeaFeyUfBABeffpZeb</f>
        <v>#NAME?</v>
      </c>
      <c r="B1231">
        <v>393.75</v>
      </c>
      <c r="C1231">
        <v>20.478950000000001</v>
      </c>
      <c r="D1231">
        <v>39</v>
      </c>
      <c r="E1231">
        <v>0</v>
      </c>
      <c r="F1231">
        <v>0</v>
      </c>
      <c r="G1231">
        <v>43</v>
      </c>
      <c r="H1231">
        <v>1570525218100</v>
      </c>
      <c r="I1231">
        <v>526.6875</v>
      </c>
      <c r="J1231" s="5">
        <f t="shared" si="19"/>
        <v>43746.666876157404</v>
      </c>
      <c r="K1231" s="6">
        <v>43746.666876157404</v>
      </c>
      <c r="L1231" s="7">
        <v>43746.666875000003</v>
      </c>
    </row>
    <row r="1232" spans="1:12" x14ac:dyDescent="0.25">
      <c r="A1232" t="e">
        <f>-LqeaHMatg24GOvZmoqw</f>
        <v>#NAME?</v>
      </c>
      <c r="B1232">
        <v>393.75</v>
      </c>
      <c r="C1232">
        <v>20.531590000000001</v>
      </c>
      <c r="D1232">
        <v>39</v>
      </c>
      <c r="E1232">
        <v>0</v>
      </c>
      <c r="F1232">
        <v>0</v>
      </c>
      <c r="G1232">
        <v>52</v>
      </c>
      <c r="H1232">
        <v>1570525225311</v>
      </c>
      <c r="I1232">
        <v>526.6875</v>
      </c>
      <c r="J1232" s="4">
        <f t="shared" si="19"/>
        <v>43746.666959618051</v>
      </c>
      <c r="K1232" s="6">
        <v>43746.666959618051</v>
      </c>
      <c r="L1232" s="7">
        <v>43746.666956018518</v>
      </c>
    </row>
    <row r="1233" spans="1:12" x14ac:dyDescent="0.25">
      <c r="A1233" t="e">
        <f>-LqeaJAyp3xLjtDo8VnB</f>
        <v>#NAME?</v>
      </c>
      <c r="B1233">
        <v>393.75</v>
      </c>
      <c r="C1233">
        <v>20.584240000000001</v>
      </c>
      <c r="D1233">
        <v>39</v>
      </c>
      <c r="E1233">
        <v>0</v>
      </c>
      <c r="F1233">
        <v>0</v>
      </c>
      <c r="G1233">
        <v>47</v>
      </c>
      <c r="H1233">
        <v>1570525232531</v>
      </c>
      <c r="I1233">
        <v>526.6875</v>
      </c>
      <c r="J1233" s="5">
        <f t="shared" si="19"/>
        <v>43746.667043182868</v>
      </c>
      <c r="K1233" s="6">
        <v>43746.667043182868</v>
      </c>
      <c r="L1233" s="7">
        <v>43746.667048611111</v>
      </c>
    </row>
    <row r="1234" spans="1:12" x14ac:dyDescent="0.25">
      <c r="A1234" t="e">
        <f>-LqeaKtzvkNv4Hpm-yMg</f>
        <v>#NAME?</v>
      </c>
      <c r="B1234">
        <v>393.75</v>
      </c>
      <c r="C1234">
        <v>20.584240000000001</v>
      </c>
      <c r="D1234">
        <v>39</v>
      </c>
      <c r="E1234">
        <v>0</v>
      </c>
      <c r="F1234">
        <v>0</v>
      </c>
      <c r="G1234">
        <v>46</v>
      </c>
      <c r="H1234">
        <v>1570525239741</v>
      </c>
      <c r="I1234">
        <v>526.6875</v>
      </c>
      <c r="J1234" s="4">
        <f t="shared" si="19"/>
        <v>43746.667126631939</v>
      </c>
      <c r="K1234" s="6">
        <v>43746.667126631939</v>
      </c>
      <c r="L1234" s="7">
        <v>43746.667129629626</v>
      </c>
    </row>
    <row r="1235" spans="1:12" x14ac:dyDescent="0.25">
      <c r="A1235" t="e">
        <f>-LqeaMtrycj5SIkDqbER</f>
        <v>#NAME?</v>
      </c>
      <c r="B1235">
        <v>412.5</v>
      </c>
      <c r="C1235">
        <v>20.584240000000001</v>
      </c>
      <c r="D1235">
        <v>39</v>
      </c>
      <c r="E1235">
        <v>0</v>
      </c>
      <c r="F1235">
        <v>0</v>
      </c>
      <c r="G1235">
        <v>52</v>
      </c>
      <c r="H1235">
        <v>1570525246951</v>
      </c>
      <c r="I1235">
        <v>532.3125</v>
      </c>
      <c r="J1235" s="5">
        <f t="shared" si="19"/>
        <v>43746.667210081017</v>
      </c>
      <c r="K1235" s="6">
        <v>43746.667210081017</v>
      </c>
      <c r="L1235" s="7">
        <v>43746.667210648149</v>
      </c>
    </row>
    <row r="1236" spans="1:12" x14ac:dyDescent="0.25">
      <c r="A1236" t="e">
        <f>-LqeaOcaAclvS73aXNXJ</f>
        <v>#NAME?</v>
      </c>
      <c r="B1236">
        <v>393.75</v>
      </c>
      <c r="C1236">
        <v>20.584240000000001</v>
      </c>
      <c r="D1236">
        <v>39</v>
      </c>
      <c r="E1236">
        <v>0</v>
      </c>
      <c r="F1236">
        <v>0</v>
      </c>
      <c r="G1236">
        <v>44</v>
      </c>
      <c r="H1236">
        <v>1570525255192</v>
      </c>
      <c r="I1236">
        <v>526.6875</v>
      </c>
      <c r="J1236" s="4">
        <f t="shared" si="19"/>
        <v>43746.667305462957</v>
      </c>
      <c r="K1236" s="6">
        <v>43746.667305462957</v>
      </c>
      <c r="L1236" s="7">
        <v>43746.667303240742</v>
      </c>
    </row>
    <row r="1237" spans="1:12" x14ac:dyDescent="0.25">
      <c r="A1237" t="e">
        <f>-LqeaQRzlJBlYFnptFMu</f>
        <v>#NAME?</v>
      </c>
      <c r="B1237">
        <v>393.75</v>
      </c>
      <c r="C1237">
        <v>20.531590000000001</v>
      </c>
      <c r="D1237">
        <v>40</v>
      </c>
      <c r="E1237">
        <v>0</v>
      </c>
      <c r="F1237">
        <v>0</v>
      </c>
      <c r="G1237">
        <v>46</v>
      </c>
      <c r="H1237">
        <v>1570525262410</v>
      </c>
      <c r="I1237">
        <v>526.6875</v>
      </c>
      <c r="J1237" s="5">
        <f t="shared" si="19"/>
        <v>43746.66738900463</v>
      </c>
      <c r="K1237" s="6">
        <v>43746.66738900463</v>
      </c>
      <c r="L1237" s="7">
        <v>43746.667384259257</v>
      </c>
    </row>
    <row r="1238" spans="1:12" x14ac:dyDescent="0.25">
      <c r="A1238" t="e">
        <f>-LqeaSEzJdmYcx68s7CE</f>
        <v>#NAME?</v>
      </c>
      <c r="B1238">
        <v>393.75</v>
      </c>
      <c r="C1238">
        <v>20.531590000000001</v>
      </c>
      <c r="D1238">
        <v>39</v>
      </c>
      <c r="E1238">
        <v>0</v>
      </c>
      <c r="F1238">
        <v>0</v>
      </c>
      <c r="G1238">
        <v>46</v>
      </c>
      <c r="H1238">
        <v>1570525269620</v>
      </c>
      <c r="I1238">
        <v>526.6875</v>
      </c>
      <c r="J1238" s="4">
        <f t="shared" si="19"/>
        <v>43746.667472453701</v>
      </c>
      <c r="K1238" s="6">
        <v>43746.667472453701</v>
      </c>
      <c r="L1238" s="7">
        <v>43746.66747685185</v>
      </c>
    </row>
    <row r="1239" spans="1:12" x14ac:dyDescent="0.25">
      <c r="A1239" t="e">
        <f>-LqeaTwicjI9bPQ-rLFP</f>
        <v>#NAME?</v>
      </c>
      <c r="B1239">
        <v>412.5</v>
      </c>
      <c r="C1239">
        <v>20.584240000000001</v>
      </c>
      <c r="D1239">
        <v>39</v>
      </c>
      <c r="E1239">
        <v>0</v>
      </c>
      <c r="F1239">
        <v>0</v>
      </c>
      <c r="G1239">
        <v>52</v>
      </c>
      <c r="H1239">
        <v>1570525276831</v>
      </c>
      <c r="I1239">
        <v>532.3125</v>
      </c>
      <c r="J1239" s="5">
        <f t="shared" si="19"/>
        <v>43746.667555914348</v>
      </c>
      <c r="K1239" s="6">
        <v>43746.667555914348</v>
      </c>
      <c r="L1239" s="7">
        <v>43746.667557870373</v>
      </c>
    </row>
    <row r="1240" spans="1:12" x14ac:dyDescent="0.25">
      <c r="A1240" t="e">
        <f>-LqeaVm48TmON5AD6NlX</f>
        <v>#NAME?</v>
      </c>
      <c r="B1240">
        <v>393.75</v>
      </c>
      <c r="C1240">
        <v>20.584240000000001</v>
      </c>
      <c r="D1240">
        <v>40</v>
      </c>
      <c r="E1240">
        <v>0</v>
      </c>
      <c r="F1240">
        <v>0</v>
      </c>
      <c r="G1240">
        <v>52</v>
      </c>
      <c r="H1240">
        <v>1570525284041</v>
      </c>
      <c r="I1240">
        <v>526.6875</v>
      </c>
      <c r="J1240" s="4">
        <f t="shared" si="19"/>
        <v>43746.667639363419</v>
      </c>
      <c r="K1240" s="6">
        <v>43746.667639363419</v>
      </c>
      <c r="L1240" s="7">
        <v>43746.667638888888</v>
      </c>
    </row>
    <row r="1241" spans="1:12" x14ac:dyDescent="0.25">
      <c r="A1241" t="e">
        <f>-LqeaXSiBnL2LJbtkfSo</f>
        <v>#NAME?</v>
      </c>
      <c r="B1241">
        <v>393.75</v>
      </c>
      <c r="C1241">
        <v>20.531590000000001</v>
      </c>
      <c r="D1241">
        <v>39</v>
      </c>
      <c r="E1241">
        <v>0</v>
      </c>
      <c r="F1241">
        <v>0</v>
      </c>
      <c r="G1241">
        <v>53</v>
      </c>
      <c r="H1241">
        <v>1570525291269</v>
      </c>
      <c r="I1241">
        <v>526.6875</v>
      </c>
      <c r="J1241" s="5">
        <f t="shared" si="19"/>
        <v>43746.66772302083</v>
      </c>
      <c r="K1241" s="6">
        <v>43746.66772302083</v>
      </c>
      <c r="L1241" s="7">
        <v>43746.667719907404</v>
      </c>
    </row>
    <row r="1242" spans="1:12" x14ac:dyDescent="0.25">
      <c r="A1242" t="e">
        <f>-LqeaZGzB9osi2galN-N</f>
        <v>#NAME?</v>
      </c>
      <c r="B1242">
        <v>393.75</v>
      </c>
      <c r="C1242">
        <v>20.478950000000001</v>
      </c>
      <c r="D1242">
        <v>39</v>
      </c>
      <c r="E1242">
        <v>0</v>
      </c>
      <c r="F1242">
        <v>0</v>
      </c>
      <c r="G1242">
        <v>49</v>
      </c>
      <c r="H1242">
        <v>1570525298471</v>
      </c>
      <c r="I1242">
        <v>526.5</v>
      </c>
      <c r="J1242" s="4">
        <f t="shared" si="19"/>
        <v>43746.667806377307</v>
      </c>
      <c r="K1242" s="6">
        <v>43746.667806377307</v>
      </c>
      <c r="L1242" s="7">
        <v>43746.667800925927</v>
      </c>
    </row>
    <row r="1243" spans="1:12" x14ac:dyDescent="0.25">
      <c r="A1243" t="e">
        <f>-Lqea_yim6YPDCwVcgnl</f>
        <v>#NAME?</v>
      </c>
      <c r="B1243">
        <v>393.75</v>
      </c>
      <c r="C1243">
        <v>20.584240000000001</v>
      </c>
      <c r="D1243">
        <v>39</v>
      </c>
      <c r="E1243">
        <v>0</v>
      </c>
      <c r="F1243">
        <v>0</v>
      </c>
      <c r="G1243">
        <v>41</v>
      </c>
      <c r="H1243">
        <v>1570525305661</v>
      </c>
      <c r="I1243">
        <v>526.6875</v>
      </c>
      <c r="J1243" s="5">
        <f t="shared" si="19"/>
        <v>43746.667889594908</v>
      </c>
      <c r="K1243" s="6">
        <v>43746.667889594908</v>
      </c>
      <c r="L1243" s="7">
        <v>43746.667893518519</v>
      </c>
    </row>
    <row r="1244" spans="1:12" x14ac:dyDescent="0.25">
      <c r="A1244" t="s">
        <v>2279</v>
      </c>
      <c r="B1244">
        <v>393.75</v>
      </c>
      <c r="C1244">
        <v>20.584240000000001</v>
      </c>
      <c r="D1244">
        <v>39</v>
      </c>
      <c r="E1244">
        <v>0</v>
      </c>
      <c r="F1244">
        <v>0</v>
      </c>
      <c r="G1244">
        <v>50</v>
      </c>
      <c r="H1244">
        <v>1570525312891</v>
      </c>
      <c r="I1244">
        <v>526.6875</v>
      </c>
      <c r="J1244" s="4">
        <f t="shared" si="19"/>
        <v>43746.667973275464</v>
      </c>
      <c r="K1244" s="6">
        <v>43746.667973275464</v>
      </c>
      <c r="L1244" s="7">
        <v>43746.667974537035</v>
      </c>
    </row>
    <row r="1245" spans="1:12" x14ac:dyDescent="0.25">
      <c r="A1245" t="e">
        <f>-LqeadUiOQv5gmBlXokN</f>
        <v>#NAME?</v>
      </c>
      <c r="B1245">
        <v>393.75</v>
      </c>
      <c r="C1245">
        <v>20.584240000000001</v>
      </c>
      <c r="D1245">
        <v>40</v>
      </c>
      <c r="E1245">
        <v>0</v>
      </c>
      <c r="F1245">
        <v>0</v>
      </c>
      <c r="G1245">
        <v>46</v>
      </c>
      <c r="H1245">
        <v>1570525320070</v>
      </c>
      <c r="I1245">
        <v>526.5</v>
      </c>
      <c r="J1245" s="5">
        <f t="shared" si="19"/>
        <v>43746.668056365736</v>
      </c>
      <c r="K1245" s="6">
        <v>43746.668056365736</v>
      </c>
      <c r="L1245" s="7">
        <v>43746.668055555558</v>
      </c>
    </row>
    <row r="1246" spans="1:12" x14ac:dyDescent="0.25">
      <c r="A1246" t="e">
        <f>-Lqeaf2ip03CFQ-g4_HV</f>
        <v>#NAME?</v>
      </c>
      <c r="B1246">
        <v>412.5</v>
      </c>
      <c r="C1246">
        <v>20.531590000000001</v>
      </c>
      <c r="D1246">
        <v>40</v>
      </c>
      <c r="E1246">
        <v>0</v>
      </c>
      <c r="F1246">
        <v>0</v>
      </c>
      <c r="G1246">
        <v>42</v>
      </c>
      <c r="H1246">
        <v>1570525326261</v>
      </c>
      <c r="I1246">
        <v>532.3125</v>
      </c>
      <c r="J1246" s="4">
        <f t="shared" si="19"/>
        <v>43746.668128020836</v>
      </c>
      <c r="K1246" s="6">
        <v>43746.668128020836</v>
      </c>
      <c r="L1246" s="7">
        <v>43746.668124999997</v>
      </c>
    </row>
    <row r="1247" spans="1:12" x14ac:dyDescent="0.25">
      <c r="A1247" t="e">
        <f>-Lqeagn5klucxk_pSMr3</f>
        <v>#NAME?</v>
      </c>
      <c r="B1247">
        <v>393.75</v>
      </c>
      <c r="C1247">
        <v>20.531590000000001</v>
      </c>
      <c r="D1247">
        <v>40</v>
      </c>
      <c r="E1247">
        <v>0</v>
      </c>
      <c r="F1247">
        <v>0</v>
      </c>
      <c r="G1247">
        <v>55</v>
      </c>
      <c r="H1247">
        <v>1570525333512</v>
      </c>
      <c r="I1247">
        <v>526.6875</v>
      </c>
      <c r="J1247" s="5">
        <f t="shared" si="19"/>
        <v>43746.668211944438</v>
      </c>
      <c r="K1247" s="6">
        <v>43746.668211944438</v>
      </c>
      <c r="L1247" s="7">
        <v>43746.668217592596</v>
      </c>
    </row>
    <row r="1248" spans="1:12" x14ac:dyDescent="0.25">
      <c r="A1248" t="e">
        <f>-LqeaiZtZCw5F2WpBfWo</f>
        <v>#NAME?</v>
      </c>
      <c r="B1248">
        <v>393.75</v>
      </c>
      <c r="C1248">
        <v>20.584240000000001</v>
      </c>
      <c r="D1248">
        <v>39</v>
      </c>
      <c r="E1248">
        <v>0</v>
      </c>
      <c r="F1248">
        <v>0</v>
      </c>
      <c r="G1248">
        <v>46</v>
      </c>
      <c r="H1248">
        <v>1570525340717</v>
      </c>
      <c r="I1248">
        <v>526.6875</v>
      </c>
      <c r="J1248" s="4">
        <f t="shared" si="19"/>
        <v>43746.668295335643</v>
      </c>
      <c r="K1248" s="6">
        <v>43746.668295335643</v>
      </c>
      <c r="L1248" s="7">
        <v>43746.668298611112</v>
      </c>
    </row>
    <row r="1249" spans="1:12" x14ac:dyDescent="0.25">
      <c r="A1249" t="e">
        <f>-LqeakIzDeYfqc-y2G2a</f>
        <v>#NAME?</v>
      </c>
      <c r="B1249">
        <v>393.75</v>
      </c>
      <c r="C1249">
        <v>20.584240000000001</v>
      </c>
      <c r="D1249">
        <v>36</v>
      </c>
      <c r="E1249">
        <v>0</v>
      </c>
      <c r="F1249">
        <v>0</v>
      </c>
      <c r="G1249">
        <v>49</v>
      </c>
      <c r="H1249">
        <v>1570525347899</v>
      </c>
      <c r="I1249">
        <v>526.6875</v>
      </c>
      <c r="J1249" s="5">
        <f t="shared" si="19"/>
        <v>43746.66837846065</v>
      </c>
      <c r="K1249" s="6">
        <v>43746.66837846065</v>
      </c>
      <c r="L1249" s="7">
        <v>43746.668379629627</v>
      </c>
    </row>
    <row r="1250" spans="1:12" x14ac:dyDescent="0.25">
      <c r="A1250" t="e">
        <f>-Lqeals0Fv6LnUCiI1ie</f>
        <v>#NAME?</v>
      </c>
      <c r="B1250">
        <v>393.75</v>
      </c>
      <c r="C1250">
        <v>20.584240000000001</v>
      </c>
      <c r="D1250">
        <v>36</v>
      </c>
      <c r="E1250">
        <v>0</v>
      </c>
      <c r="F1250">
        <v>0</v>
      </c>
      <c r="G1250">
        <v>55</v>
      </c>
      <c r="H1250">
        <v>1570525354131</v>
      </c>
      <c r="I1250">
        <v>526.6875</v>
      </c>
      <c r="J1250" s="4">
        <f t="shared" si="19"/>
        <v>43746.668450590274</v>
      </c>
      <c r="K1250" s="6">
        <v>43746.668450590274</v>
      </c>
      <c r="L1250" s="7">
        <v>43746.668449074074</v>
      </c>
    </row>
    <row r="1251" spans="1:12" x14ac:dyDescent="0.25">
      <c r="A1251" t="e">
        <f>-LqeanZiYDNkK7aTgNCf</f>
        <v>#NAME?</v>
      </c>
      <c r="B1251">
        <v>393.75</v>
      </c>
      <c r="C1251">
        <v>20.584240000000001</v>
      </c>
      <c r="D1251">
        <v>37</v>
      </c>
      <c r="E1251">
        <v>0</v>
      </c>
      <c r="F1251">
        <v>0</v>
      </c>
      <c r="G1251">
        <v>54</v>
      </c>
      <c r="H1251">
        <v>1570525361320</v>
      </c>
      <c r="I1251">
        <v>526.6875</v>
      </c>
      <c r="J1251" s="5">
        <f t="shared" si="19"/>
        <v>43746.668533796292</v>
      </c>
      <c r="K1251" s="6">
        <v>43746.668533796292</v>
      </c>
      <c r="L1251" s="7">
        <v>43746.668530092589</v>
      </c>
    </row>
    <row r="1252" spans="1:12" x14ac:dyDescent="0.25">
      <c r="A1252" t="e">
        <f>-LqeapMkayNxK3rhSB5v</f>
        <v>#NAME?</v>
      </c>
      <c r="B1252">
        <v>393.75</v>
      </c>
      <c r="C1252">
        <v>20.531590000000001</v>
      </c>
      <c r="D1252">
        <v>41</v>
      </c>
      <c r="E1252">
        <v>0</v>
      </c>
      <c r="F1252">
        <v>0</v>
      </c>
      <c r="G1252">
        <v>47</v>
      </c>
      <c r="H1252">
        <v>1570525368531</v>
      </c>
      <c r="I1252">
        <v>526.5</v>
      </c>
      <c r="J1252" s="4">
        <f t="shared" si="19"/>
        <v>43746.668617256939</v>
      </c>
      <c r="K1252" s="6">
        <v>43746.668617256939</v>
      </c>
      <c r="L1252" s="7">
        <v>43746.668622685182</v>
      </c>
    </row>
    <row r="1253" spans="1:12" x14ac:dyDescent="0.25">
      <c r="A1253" t="e">
        <f>-Lqear4jluIhdvataNEt</f>
        <v>#NAME?</v>
      </c>
      <c r="B1253">
        <v>393.75</v>
      </c>
      <c r="C1253">
        <v>20.584240000000001</v>
      </c>
      <c r="D1253">
        <v>40</v>
      </c>
      <c r="E1253">
        <v>0</v>
      </c>
      <c r="F1253">
        <v>0</v>
      </c>
      <c r="G1253">
        <v>52</v>
      </c>
      <c r="H1253">
        <v>1570525375740</v>
      </c>
      <c r="I1253">
        <v>526.6875</v>
      </c>
      <c r="J1253" s="5">
        <f t="shared" si="19"/>
        <v>43746.668700694441</v>
      </c>
      <c r="K1253" s="6">
        <v>43746.668700694441</v>
      </c>
      <c r="L1253" s="7">
        <v>43746.668703703705</v>
      </c>
    </row>
    <row r="1254" spans="1:12" x14ac:dyDescent="0.25">
      <c r="A1254" t="e">
        <f>-LqeassssgRW9jF__81v</f>
        <v>#NAME?</v>
      </c>
      <c r="B1254">
        <v>393.75</v>
      </c>
      <c r="C1254">
        <v>20.531590000000001</v>
      </c>
      <c r="D1254">
        <v>40</v>
      </c>
      <c r="E1254">
        <v>0</v>
      </c>
      <c r="F1254">
        <v>0</v>
      </c>
      <c r="G1254">
        <v>56</v>
      </c>
      <c r="H1254">
        <v>1570525382961</v>
      </c>
      <c r="I1254">
        <v>526.6875</v>
      </c>
      <c r="J1254" s="4">
        <f t="shared" si="19"/>
        <v>43746.668784270827</v>
      </c>
      <c r="K1254" s="6">
        <v>43746.668784270827</v>
      </c>
      <c r="L1254" s="7">
        <v>43746.66878472222</v>
      </c>
    </row>
    <row r="1255" spans="1:12" x14ac:dyDescent="0.25">
      <c r="A1255" t="e">
        <f>-LqeauajVEeFCrRU6Rh3</f>
        <v>#NAME?</v>
      </c>
      <c r="B1255">
        <v>393.75</v>
      </c>
      <c r="C1255">
        <v>20.478950000000001</v>
      </c>
      <c r="D1255">
        <v>39</v>
      </c>
      <c r="E1255">
        <v>0</v>
      </c>
      <c r="F1255">
        <v>0</v>
      </c>
      <c r="G1255">
        <v>51</v>
      </c>
      <c r="H1255">
        <v>1570525390151</v>
      </c>
      <c r="I1255">
        <v>526.6875</v>
      </c>
      <c r="J1255" s="5">
        <f t="shared" si="19"/>
        <v>43746.668867488428</v>
      </c>
      <c r="K1255" s="6">
        <v>43746.668867488428</v>
      </c>
      <c r="L1255" s="7">
        <v>43746.668865740743</v>
      </c>
    </row>
    <row r="1256" spans="1:12" x14ac:dyDescent="0.25">
      <c r="A1256" t="e">
        <f>-LqeawTY5dgSFkx84KT6</f>
        <v>#NAME?</v>
      </c>
      <c r="B1256">
        <v>434.375</v>
      </c>
      <c r="C1256">
        <v>20.531590000000001</v>
      </c>
      <c r="D1256">
        <v>39</v>
      </c>
      <c r="E1256">
        <v>0</v>
      </c>
      <c r="F1256">
        <v>0</v>
      </c>
      <c r="G1256">
        <v>50</v>
      </c>
      <c r="H1256">
        <v>1570525396350</v>
      </c>
      <c r="I1256">
        <v>539.4375</v>
      </c>
      <c r="J1256" s="4">
        <f t="shared" si="19"/>
        <v>43746.668939236108</v>
      </c>
      <c r="K1256" s="6">
        <v>43746.668939236108</v>
      </c>
      <c r="L1256" s="7">
        <v>43746.668935185182</v>
      </c>
    </row>
    <row r="1257" spans="1:12" x14ac:dyDescent="0.25">
      <c r="A1257" t="e">
        <f>-Lqeay7yyNPAwHNmJHGC</f>
        <v>#NAME?</v>
      </c>
      <c r="B1257">
        <v>393.75</v>
      </c>
      <c r="C1257">
        <v>20.531590000000001</v>
      </c>
      <c r="D1257">
        <v>39</v>
      </c>
      <c r="E1257">
        <v>0</v>
      </c>
      <c r="F1257">
        <v>0</v>
      </c>
      <c r="G1257">
        <v>45</v>
      </c>
      <c r="H1257">
        <v>1570525404611</v>
      </c>
      <c r="I1257">
        <v>526.6875</v>
      </c>
      <c r="J1257" s="5">
        <f t="shared" si="19"/>
        <v>43746.669034849539</v>
      </c>
      <c r="K1257" s="6">
        <v>43746.669034849539</v>
      </c>
      <c r="L1257" s="7">
        <v>43746.669039351851</v>
      </c>
    </row>
    <row r="1258" spans="1:12" x14ac:dyDescent="0.25">
      <c r="A1258" t="e">
        <f>-LqeazfjGVF04J7Y0CkR</f>
        <v>#NAME?</v>
      </c>
      <c r="B1258">
        <v>393.75</v>
      </c>
      <c r="C1258">
        <v>20.584240000000001</v>
      </c>
      <c r="D1258">
        <v>41</v>
      </c>
      <c r="E1258">
        <v>0</v>
      </c>
      <c r="F1258">
        <v>0</v>
      </c>
      <c r="G1258">
        <v>52</v>
      </c>
      <c r="H1258">
        <v>1570525410782</v>
      </c>
      <c r="I1258">
        <v>526.5</v>
      </c>
      <c r="J1258" s="4">
        <f t="shared" si="19"/>
        <v>43746.669106273148</v>
      </c>
      <c r="K1258" s="6">
        <v>43746.669106273148</v>
      </c>
      <c r="L1258" s="7">
        <v>43746.669108796297</v>
      </c>
    </row>
    <row r="1259" spans="1:12" x14ac:dyDescent="0.25">
      <c r="A1259" t="e">
        <f>-Lqeb0CD3K9_ew65YAK2</f>
        <v>#NAME?</v>
      </c>
      <c r="B1259">
        <v>412.5</v>
      </c>
      <c r="C1259">
        <v>20.584240000000001</v>
      </c>
      <c r="D1259">
        <v>41</v>
      </c>
      <c r="E1259">
        <v>0</v>
      </c>
      <c r="F1259">
        <v>0</v>
      </c>
      <c r="G1259">
        <v>50</v>
      </c>
      <c r="H1259">
        <v>1570525416961</v>
      </c>
      <c r="I1259">
        <v>532.125</v>
      </c>
      <c r="J1259" s="5">
        <f t="shared" si="19"/>
        <v>43746.66917778935</v>
      </c>
      <c r="K1259" s="6">
        <v>43746.66917778935</v>
      </c>
      <c r="L1259" s="7">
        <v>43746.669178240743</v>
      </c>
    </row>
    <row r="1260" spans="1:12" x14ac:dyDescent="0.25">
      <c r="A1260" t="e">
        <f>-Lqeb2D3RFFdCZ5_DfM9</f>
        <v>#NAME?</v>
      </c>
      <c r="B1260">
        <v>393.75</v>
      </c>
      <c r="C1260">
        <v>20.531590000000001</v>
      </c>
      <c r="D1260">
        <v>41</v>
      </c>
      <c r="E1260">
        <v>0</v>
      </c>
      <c r="F1260">
        <v>0</v>
      </c>
      <c r="G1260">
        <v>55</v>
      </c>
      <c r="H1260">
        <v>1570525425317</v>
      </c>
      <c r="I1260">
        <v>526.6875</v>
      </c>
      <c r="J1260" s="4">
        <f t="shared" si="19"/>
        <v>43746.66927450231</v>
      </c>
      <c r="K1260" s="6">
        <v>43746.66927450231</v>
      </c>
      <c r="L1260" s="7">
        <v>43746.669270833336</v>
      </c>
    </row>
    <row r="1261" spans="1:12" x14ac:dyDescent="0.25">
      <c r="A1261" t="e">
        <f>-Lqeb3w3ugOxgvX-uXgk</f>
        <v>#NAME?</v>
      </c>
      <c r="B1261">
        <v>431.25</v>
      </c>
      <c r="C1261">
        <v>20.584240000000001</v>
      </c>
      <c r="D1261">
        <v>40</v>
      </c>
      <c r="E1261">
        <v>0</v>
      </c>
      <c r="F1261">
        <v>0</v>
      </c>
      <c r="G1261">
        <v>60</v>
      </c>
      <c r="H1261">
        <v>1570525432397</v>
      </c>
      <c r="I1261">
        <v>538.125</v>
      </c>
      <c r="J1261" s="5">
        <f t="shared" si="19"/>
        <v>43746.669356446757</v>
      </c>
      <c r="K1261" s="6">
        <v>43746.669356446757</v>
      </c>
      <c r="L1261" s="7">
        <v>43746.669351851851</v>
      </c>
    </row>
    <row r="1262" spans="1:12" x14ac:dyDescent="0.25">
      <c r="A1262" t="e">
        <f>-Lqeb5TpGhAmhyKi-#REF!</f>
        <v>#NAME?</v>
      </c>
      <c r="B1262">
        <v>393.75</v>
      </c>
      <c r="C1262">
        <v>20.584240000000001</v>
      </c>
      <c r="D1262">
        <v>40</v>
      </c>
      <c r="E1262">
        <v>0</v>
      </c>
      <c r="F1262">
        <v>0</v>
      </c>
      <c r="G1262">
        <v>47</v>
      </c>
      <c r="H1262">
        <v>1570525438586</v>
      </c>
      <c r="I1262">
        <v>526.6875</v>
      </c>
      <c r="J1262" s="4">
        <f t="shared" si="19"/>
        <v>43746.669428078698</v>
      </c>
      <c r="K1262" s="6">
        <v>43746.669428078698</v>
      </c>
      <c r="L1262" s="7">
        <v>43746.669432870367</v>
      </c>
    </row>
    <row r="1263" spans="1:12" x14ac:dyDescent="0.25">
      <c r="A1263" t="e">
        <f>-Lqeb7D3mLTgjEvQYDeg</f>
        <v>#NAME?</v>
      </c>
      <c r="B1263">
        <v>393.75</v>
      </c>
      <c r="C1263">
        <v>20.531590000000001</v>
      </c>
      <c r="D1263">
        <v>40</v>
      </c>
      <c r="E1263">
        <v>0</v>
      </c>
      <c r="F1263">
        <v>0</v>
      </c>
      <c r="G1263">
        <v>55</v>
      </c>
      <c r="H1263">
        <v>1570525445827</v>
      </c>
      <c r="I1263">
        <v>526.6875</v>
      </c>
      <c r="J1263" s="5">
        <f t="shared" si="19"/>
        <v>43746.669511886568</v>
      </c>
      <c r="K1263" s="6">
        <v>43746.669511886568</v>
      </c>
      <c r="L1263" s="7">
        <v>43746.66951388889</v>
      </c>
    </row>
    <row r="1264" spans="1:12" x14ac:dyDescent="0.25">
      <c r="A1264" t="e">
        <f>-Lqeb8zi6vNaPHYYtEVI</f>
        <v>#NAME?</v>
      </c>
      <c r="B1264">
        <v>412.5</v>
      </c>
      <c r="C1264">
        <v>20.531590000000001</v>
      </c>
      <c r="D1264">
        <v>39</v>
      </c>
      <c r="E1264">
        <v>0</v>
      </c>
      <c r="F1264">
        <v>0</v>
      </c>
      <c r="G1264">
        <v>55</v>
      </c>
      <c r="H1264">
        <v>1570525453037</v>
      </c>
      <c r="I1264">
        <v>532.3125</v>
      </c>
      <c r="J1264" s="4">
        <f t="shared" si="19"/>
        <v>43746.669595335647</v>
      </c>
      <c r="K1264" s="6">
        <v>43746.669595335647</v>
      </c>
      <c r="L1264" s="7">
        <v>43746.669594907406</v>
      </c>
    </row>
    <row r="1265" spans="1:12" x14ac:dyDescent="0.25">
      <c r="A1265" t="e">
        <f>-LqebAV2q8nA1bnaXxtM</f>
        <v>#NAME?</v>
      </c>
      <c r="B1265">
        <v>393.75</v>
      </c>
      <c r="C1265">
        <v>20.584240000000001</v>
      </c>
      <c r="D1265">
        <v>39</v>
      </c>
      <c r="E1265">
        <v>0</v>
      </c>
      <c r="F1265">
        <v>0</v>
      </c>
      <c r="G1265">
        <v>60</v>
      </c>
      <c r="H1265">
        <v>1570525459217</v>
      </c>
      <c r="I1265">
        <v>526.6875</v>
      </c>
      <c r="J1265" s="5">
        <f t="shared" si="19"/>
        <v>43746.669666863425</v>
      </c>
      <c r="K1265" s="6">
        <v>43746.669666863425</v>
      </c>
      <c r="L1265" s="7">
        <v>43746.669664351852</v>
      </c>
    </row>
    <row r="1266" spans="1:12" x14ac:dyDescent="0.25">
      <c r="A1266" t="e">
        <f>-LqebCJ87zl_gT3bpF4Z</f>
        <v>#NAME?</v>
      </c>
      <c r="B1266">
        <v>393.75</v>
      </c>
      <c r="C1266">
        <v>20.531590000000001</v>
      </c>
      <c r="D1266">
        <v>37</v>
      </c>
      <c r="E1266">
        <v>0</v>
      </c>
      <c r="F1266">
        <v>0</v>
      </c>
      <c r="G1266">
        <v>54</v>
      </c>
      <c r="H1266">
        <v>1570525466455</v>
      </c>
      <c r="I1266">
        <v>526.6875</v>
      </c>
      <c r="J1266" s="4">
        <f t="shared" si="19"/>
        <v>43746.669750636567</v>
      </c>
      <c r="K1266" s="6">
        <v>43746.669750636567</v>
      </c>
      <c r="L1266" s="7">
        <v>43746.669745370367</v>
      </c>
    </row>
    <row r="1267" spans="1:12" x14ac:dyDescent="0.25">
      <c r="A1267" t="e">
        <f>-LqebE03GMiODfnPf5Z4</f>
        <v>#NAME?</v>
      </c>
      <c r="B1267">
        <v>393.75</v>
      </c>
      <c r="C1267">
        <v>20.531590000000001</v>
      </c>
      <c r="D1267">
        <v>38</v>
      </c>
      <c r="E1267">
        <v>0</v>
      </c>
      <c r="F1267">
        <v>0</v>
      </c>
      <c r="G1267">
        <v>51</v>
      </c>
      <c r="H1267">
        <v>1570525473637</v>
      </c>
      <c r="I1267">
        <v>526.6875</v>
      </c>
      <c r="J1267" s="5">
        <f t="shared" si="19"/>
        <v>43746.669833761574</v>
      </c>
      <c r="K1267" s="6">
        <v>43746.669833761574</v>
      </c>
      <c r="L1267" s="7">
        <v>43746.66983796296</v>
      </c>
    </row>
    <row r="1268" spans="1:12" x14ac:dyDescent="0.25">
      <c r="A1268" t="e">
        <f>-LqebFo3pdClDaLNuOLZ</f>
        <v>#NAME?</v>
      </c>
      <c r="B1268">
        <v>393.75</v>
      </c>
      <c r="C1268">
        <v>20.584240000000001</v>
      </c>
      <c r="D1268">
        <v>39</v>
      </c>
      <c r="E1268">
        <v>0</v>
      </c>
      <c r="F1268">
        <v>0</v>
      </c>
      <c r="G1268">
        <v>58</v>
      </c>
      <c r="H1268">
        <v>1570525480848</v>
      </c>
      <c r="I1268">
        <v>526.6875</v>
      </c>
      <c r="J1268" s="4">
        <f t="shared" si="19"/>
        <v>43746.669917222222</v>
      </c>
      <c r="K1268" s="6">
        <v>43746.669917222222</v>
      </c>
      <c r="L1268" s="7">
        <v>43746.669918981483</v>
      </c>
    </row>
    <row r="1269" spans="1:12" x14ac:dyDescent="0.25">
      <c r="A1269" t="e">
        <f>-LqebHVrXR-#REF!-NtB</f>
        <v>#NAME?</v>
      </c>
      <c r="B1269">
        <v>412.5</v>
      </c>
      <c r="C1269">
        <v>20.584240000000001</v>
      </c>
      <c r="D1269">
        <v>39</v>
      </c>
      <c r="E1269">
        <v>0</v>
      </c>
      <c r="F1269">
        <v>0</v>
      </c>
      <c r="G1269">
        <v>51</v>
      </c>
      <c r="H1269">
        <v>1570525488066</v>
      </c>
      <c r="I1269">
        <v>532.3125</v>
      </c>
      <c r="J1269" s="5">
        <f t="shared" si="19"/>
        <v>43746.670000763886</v>
      </c>
      <c r="K1269" s="6">
        <v>43746.670000763886</v>
      </c>
      <c r="L1269" s="7">
        <v>43746.67</v>
      </c>
    </row>
    <row r="1270" spans="1:12" x14ac:dyDescent="0.25">
      <c r="A1270" t="e">
        <f>-LqebJK4ld6Cz42bdCQM</f>
        <v>#NAME?</v>
      </c>
      <c r="B1270">
        <v>393.75</v>
      </c>
      <c r="C1270">
        <v>20.478950000000001</v>
      </c>
      <c r="D1270">
        <v>39</v>
      </c>
      <c r="E1270">
        <v>0</v>
      </c>
      <c r="F1270">
        <v>0</v>
      </c>
      <c r="G1270">
        <v>55</v>
      </c>
      <c r="H1270">
        <v>1570525495268</v>
      </c>
      <c r="I1270">
        <v>526.5</v>
      </c>
      <c r="J1270" s="4">
        <f t="shared" si="19"/>
        <v>43746.670084120364</v>
      </c>
      <c r="K1270" s="6">
        <v>43746.670084120364</v>
      </c>
      <c r="L1270" s="7">
        <v>43746.670081018521</v>
      </c>
    </row>
    <row r="1271" spans="1:12" x14ac:dyDescent="0.25">
      <c r="A1271" t="e">
        <f>-LqebL2331_mlwVxBoaS</f>
        <v>#NAME?</v>
      </c>
      <c r="B1271">
        <v>393.75</v>
      </c>
      <c r="C1271">
        <v>20.584240000000001</v>
      </c>
      <c r="D1271">
        <v>39</v>
      </c>
      <c r="E1271">
        <v>0</v>
      </c>
      <c r="F1271">
        <v>0</v>
      </c>
      <c r="G1271">
        <v>55</v>
      </c>
      <c r="H1271">
        <v>1570525502470</v>
      </c>
      <c r="I1271">
        <v>526.6875</v>
      </c>
      <c r="J1271" s="5">
        <f t="shared" si="19"/>
        <v>43746.670167476848</v>
      </c>
      <c r="K1271" s="6">
        <v>43746.670167476848</v>
      </c>
      <c r="L1271" s="7">
        <v>43746.670162037037</v>
      </c>
    </row>
    <row r="1272" spans="1:12" x14ac:dyDescent="0.25">
      <c r="A1272" t="e">
        <f>-LqebMrmc1Kk-QTbSAeE</f>
        <v>#NAME?</v>
      </c>
      <c r="B1272">
        <v>393.75</v>
      </c>
      <c r="C1272">
        <v>20.531590000000001</v>
      </c>
      <c r="D1272">
        <v>39</v>
      </c>
      <c r="E1272">
        <v>0</v>
      </c>
      <c r="F1272">
        <v>0</v>
      </c>
      <c r="G1272">
        <v>58</v>
      </c>
      <c r="H1272">
        <v>1570525508658</v>
      </c>
      <c r="I1272">
        <v>526.6875</v>
      </c>
      <c r="J1272" s="4">
        <f t="shared" si="19"/>
        <v>43746.67023909722</v>
      </c>
      <c r="K1272" s="6">
        <v>43746.67023909722</v>
      </c>
      <c r="L1272" s="7">
        <v>43746.670243055552</v>
      </c>
    </row>
    <row r="1273" spans="1:12" x14ac:dyDescent="0.25">
      <c r="A1273" t="e">
        <f>-LqebOZ3A87N0xZdGALT</f>
        <v>#NAME?</v>
      </c>
      <c r="B1273">
        <v>393.75</v>
      </c>
      <c r="C1273">
        <v>20.584240000000001</v>
      </c>
      <c r="D1273">
        <v>39</v>
      </c>
      <c r="E1273">
        <v>0</v>
      </c>
      <c r="F1273">
        <v>0</v>
      </c>
      <c r="G1273">
        <v>59</v>
      </c>
      <c r="H1273">
        <v>1570525516876</v>
      </c>
      <c r="I1273">
        <v>526.6875</v>
      </c>
      <c r="J1273" s="5">
        <f t="shared" si="19"/>
        <v>43746.670334212962</v>
      </c>
      <c r="K1273" s="6">
        <v>43746.670334212962</v>
      </c>
      <c r="L1273" s="7">
        <v>43746.670335648145</v>
      </c>
    </row>
    <row r="1274" spans="1:12" x14ac:dyDescent="0.25">
      <c r="A1274" t="e">
        <f>-LqebQ5zG-U0sIGpLEJf</f>
        <v>#NAME?</v>
      </c>
      <c r="B1274">
        <v>393.75</v>
      </c>
      <c r="C1274">
        <v>20.584240000000001</v>
      </c>
      <c r="D1274">
        <v>39</v>
      </c>
      <c r="E1274">
        <v>0</v>
      </c>
      <c r="F1274">
        <v>0</v>
      </c>
      <c r="G1274">
        <v>66</v>
      </c>
      <c r="H1274">
        <v>1570525523066</v>
      </c>
      <c r="I1274">
        <v>526.6875</v>
      </c>
      <c r="J1274" s="4">
        <f t="shared" si="19"/>
        <v>43746.670405856479</v>
      </c>
      <c r="K1274" s="6">
        <v>43746.670405856479</v>
      </c>
      <c r="L1274" s="7">
        <v>43746.670405092591</v>
      </c>
    </row>
    <row r="1275" spans="1:12" x14ac:dyDescent="0.25">
      <c r="A1275" t="e">
        <f>-LqebRp-JmuOXok7O1bw</f>
        <v>#NAME?</v>
      </c>
      <c r="B1275">
        <v>393.75</v>
      </c>
      <c r="C1275">
        <v>20.584240000000001</v>
      </c>
      <c r="D1275">
        <v>40</v>
      </c>
      <c r="E1275">
        <v>0</v>
      </c>
      <c r="F1275">
        <v>0</v>
      </c>
      <c r="G1275">
        <v>58</v>
      </c>
      <c r="H1275">
        <v>1570525530307</v>
      </c>
      <c r="I1275">
        <v>526.6875</v>
      </c>
      <c r="J1275" s="5">
        <f t="shared" si="19"/>
        <v>43746.67048966435</v>
      </c>
      <c r="K1275" s="6">
        <v>43746.67048966435</v>
      </c>
      <c r="L1275" s="7">
        <v>43746.670486111114</v>
      </c>
    </row>
    <row r="1276" spans="1:12" x14ac:dyDescent="0.25">
      <c r="A1276" t="e">
        <f>-LqebTd3SdHhY76JK8oq</f>
        <v>#NAME?</v>
      </c>
      <c r="B1276">
        <v>393.75</v>
      </c>
      <c r="C1276">
        <v>20.531590000000001</v>
      </c>
      <c r="D1276">
        <v>40</v>
      </c>
      <c r="E1276">
        <v>0</v>
      </c>
      <c r="F1276">
        <v>0</v>
      </c>
      <c r="G1276">
        <v>63</v>
      </c>
      <c r="H1276">
        <v>1570525537517</v>
      </c>
      <c r="I1276">
        <v>526.6875</v>
      </c>
      <c r="J1276" s="4">
        <f t="shared" si="19"/>
        <v>43746.670573113421</v>
      </c>
      <c r="K1276" s="6">
        <v>43746.670573113421</v>
      </c>
      <c r="L1276" s="7">
        <v>43746.670578703706</v>
      </c>
    </row>
    <row r="1277" spans="1:12" x14ac:dyDescent="0.25">
      <c r="A1277" t="e">
        <f>-LqebVKxX6-GrLMqKetE</f>
        <v>#NAME?</v>
      </c>
      <c r="B1277">
        <v>393.75</v>
      </c>
      <c r="C1277">
        <v>20.584240000000001</v>
      </c>
      <c r="D1277">
        <v>40</v>
      </c>
      <c r="E1277">
        <v>0</v>
      </c>
      <c r="F1277">
        <v>0</v>
      </c>
      <c r="G1277">
        <v>57</v>
      </c>
      <c r="H1277">
        <v>1570525544707</v>
      </c>
      <c r="I1277">
        <v>526.6875</v>
      </c>
      <c r="J1277" s="5">
        <f t="shared" si="19"/>
        <v>43746.670656331014</v>
      </c>
      <c r="K1277" s="6">
        <v>43746.670656331014</v>
      </c>
      <c r="L1277" s="7">
        <v>43746.670659722222</v>
      </c>
    </row>
    <row r="1278" spans="1:12" x14ac:dyDescent="0.25">
      <c r="A1278" t="e">
        <f>-LqebWwA90Gvcm_YkTNS</f>
        <v>#NAME?</v>
      </c>
      <c r="B1278">
        <v>393.75</v>
      </c>
      <c r="C1278">
        <v>20.584240000000001</v>
      </c>
      <c r="D1278">
        <v>40</v>
      </c>
      <c r="E1278">
        <v>0</v>
      </c>
      <c r="F1278">
        <v>0</v>
      </c>
      <c r="G1278">
        <v>55</v>
      </c>
      <c r="H1278">
        <v>1570525550907</v>
      </c>
      <c r="I1278">
        <v>526.6875</v>
      </c>
      <c r="J1278" s="4">
        <f t="shared" si="19"/>
        <v>43746.67072809027</v>
      </c>
      <c r="K1278" s="6">
        <v>43746.67072809027</v>
      </c>
      <c r="L1278" s="7">
        <v>43746.670729166668</v>
      </c>
    </row>
    <row r="1279" spans="1:12" x14ac:dyDescent="0.25">
      <c r="A1279" t="e">
        <f>-LqebYd4J4vvg7iVdhG_</f>
        <v>#NAME?</v>
      </c>
      <c r="B1279">
        <v>415.625</v>
      </c>
      <c r="C1279">
        <v>20.531590000000001</v>
      </c>
      <c r="D1279">
        <v>40</v>
      </c>
      <c r="E1279">
        <v>0</v>
      </c>
      <c r="F1279">
        <v>0</v>
      </c>
      <c r="G1279">
        <v>55</v>
      </c>
      <c r="H1279">
        <v>1570525558120</v>
      </c>
      <c r="I1279">
        <v>533.8125</v>
      </c>
      <c r="J1279" s="5">
        <f t="shared" si="19"/>
        <v>43746.670811574069</v>
      </c>
      <c r="K1279" s="6">
        <v>43746.670811574069</v>
      </c>
      <c r="L1279" s="7">
        <v>43746.670810185184</v>
      </c>
    </row>
    <row r="1280" spans="1:12" x14ac:dyDescent="0.25">
      <c r="A1280" t="e">
        <f>-Lqeb_Ppgjrp05ezlZ0F</f>
        <v>#NAME?</v>
      </c>
      <c r="B1280">
        <v>393.75</v>
      </c>
      <c r="C1280">
        <v>20.584240000000001</v>
      </c>
      <c r="D1280">
        <v>39</v>
      </c>
      <c r="E1280">
        <v>0</v>
      </c>
      <c r="F1280">
        <v>0</v>
      </c>
      <c r="G1280">
        <v>61</v>
      </c>
      <c r="H1280">
        <v>1570525565337</v>
      </c>
      <c r="I1280">
        <v>526.6875</v>
      </c>
      <c r="J1280" s="4">
        <f t="shared" si="19"/>
        <v>43746.670895104166</v>
      </c>
      <c r="K1280" s="6">
        <v>43746.670895104166</v>
      </c>
      <c r="L1280" s="7">
        <v>43746.670891203707</v>
      </c>
    </row>
    <row r="1281" spans="1:12" x14ac:dyDescent="0.25">
      <c r="A1281" t="e">
        <f>-Lqebb7psGbtjjv-eo0g</f>
        <v>#NAME?</v>
      </c>
      <c r="B1281">
        <v>393.75</v>
      </c>
      <c r="C1281">
        <v>20.584240000000001</v>
      </c>
      <c r="D1281">
        <v>39</v>
      </c>
      <c r="E1281">
        <v>0</v>
      </c>
      <c r="F1281">
        <v>0</v>
      </c>
      <c r="G1281">
        <v>59</v>
      </c>
      <c r="H1281">
        <v>1570525572547</v>
      </c>
      <c r="I1281">
        <v>526.6875</v>
      </c>
      <c r="J1281" s="5">
        <f t="shared" si="19"/>
        <v>43746.670978553237</v>
      </c>
      <c r="K1281" s="6">
        <v>43746.670978553237</v>
      </c>
      <c r="L1281" s="7">
        <v>43746.670983796299</v>
      </c>
    </row>
    <row r="1282" spans="1:12" x14ac:dyDescent="0.25">
      <c r="A1282" t="e">
        <f>-Lqebcx5iGXc31Q3OiEN</f>
        <v>#NAME?</v>
      </c>
      <c r="B1282">
        <v>393.75</v>
      </c>
      <c r="C1282">
        <v>20.531590000000001</v>
      </c>
      <c r="D1282">
        <v>41</v>
      </c>
      <c r="E1282">
        <v>0</v>
      </c>
      <c r="F1282">
        <v>0</v>
      </c>
      <c r="G1282">
        <v>55</v>
      </c>
      <c r="H1282">
        <v>1570525579766</v>
      </c>
      <c r="I1282">
        <v>526.6875</v>
      </c>
      <c r="J1282" s="4">
        <f t="shared" ref="J1282:K1345" si="20">(H1282/86400000)+25569+(7/24)</f>
        <v>43746.671062106478</v>
      </c>
      <c r="K1282" s="6">
        <v>43746.671062106478</v>
      </c>
      <c r="L1282" s="7">
        <v>43746.671064814815</v>
      </c>
    </row>
    <row r="1283" spans="1:12" x14ac:dyDescent="0.25">
      <c r="A1283" t="e">
        <f>-LqebeszguGGboVeUWnE</f>
        <v>#NAME?</v>
      </c>
      <c r="B1283">
        <v>393.75</v>
      </c>
      <c r="C1283">
        <v>20.584240000000001</v>
      </c>
      <c r="D1283">
        <v>39</v>
      </c>
      <c r="E1283">
        <v>0</v>
      </c>
      <c r="F1283">
        <v>0</v>
      </c>
      <c r="G1283">
        <v>52</v>
      </c>
      <c r="H1283">
        <v>1570525587719</v>
      </c>
      <c r="I1283">
        <v>526.6875</v>
      </c>
      <c r="J1283" s="5">
        <f t="shared" si="20"/>
        <v>43746.67115415509</v>
      </c>
      <c r="K1283" s="6">
        <v>43746.67115415509</v>
      </c>
      <c r="L1283" s="7">
        <v>43746.671157407407</v>
      </c>
    </row>
    <row r="1284" spans="1:12" x14ac:dyDescent="0.25">
      <c r="A1284" t="e">
        <f>-LqebgRx0TA6WrBOeE5K</f>
        <v>#NAME?</v>
      </c>
      <c r="B1284">
        <v>393.75</v>
      </c>
      <c r="C1284">
        <v>20.584240000000001</v>
      </c>
      <c r="D1284">
        <v>40</v>
      </c>
      <c r="E1284">
        <v>0</v>
      </c>
      <c r="F1284">
        <v>0</v>
      </c>
      <c r="G1284">
        <v>57</v>
      </c>
      <c r="H1284">
        <v>1570525594187</v>
      </c>
      <c r="I1284">
        <v>526.6875</v>
      </c>
      <c r="J1284" s="4">
        <f t="shared" si="20"/>
        <v>43746.671229016203</v>
      </c>
      <c r="K1284" s="6">
        <v>43746.671229016203</v>
      </c>
      <c r="L1284" s="7">
        <v>43746.671226851853</v>
      </c>
    </row>
    <row r="1285" spans="1:12" x14ac:dyDescent="0.25">
      <c r="A1285" t="e">
        <f>-LqebiB3IMuIts1llsXT</f>
        <v>#NAME?</v>
      </c>
      <c r="B1285">
        <v>393.75</v>
      </c>
      <c r="C1285">
        <v>20.584240000000001</v>
      </c>
      <c r="D1285">
        <v>40</v>
      </c>
      <c r="E1285">
        <v>0</v>
      </c>
      <c r="F1285">
        <v>0</v>
      </c>
      <c r="G1285">
        <v>56</v>
      </c>
      <c r="H1285">
        <v>1570525601416</v>
      </c>
      <c r="I1285">
        <v>526.5</v>
      </c>
      <c r="J1285" s="5">
        <f t="shared" si="20"/>
        <v>43746.671312685183</v>
      </c>
      <c r="K1285" s="6">
        <v>43746.671312685183</v>
      </c>
      <c r="L1285" s="7">
        <v>43746.671307870369</v>
      </c>
    </row>
    <row r="1286" spans="1:12" x14ac:dyDescent="0.25">
      <c r="A1286" t="e">
        <f>-Lqebjk3kvLDx_xk9God</f>
        <v>#NAME?</v>
      </c>
      <c r="B1286">
        <v>418.75</v>
      </c>
      <c r="C1286">
        <v>20.584240000000001</v>
      </c>
      <c r="D1286">
        <v>40</v>
      </c>
      <c r="E1286">
        <v>0</v>
      </c>
      <c r="F1286">
        <v>0</v>
      </c>
      <c r="G1286">
        <v>54</v>
      </c>
      <c r="H1286">
        <v>1570525607546</v>
      </c>
      <c r="I1286">
        <v>534.375</v>
      </c>
      <c r="J1286" s="4">
        <f t="shared" si="20"/>
        <v>43746.671383634261</v>
      </c>
      <c r="K1286" s="6">
        <v>43746.671383634261</v>
      </c>
      <c r="L1286" s="7">
        <v>43746.671388888892</v>
      </c>
    </row>
    <row r="1287" spans="1:12" x14ac:dyDescent="0.25">
      <c r="A1287" t="e">
        <f>-LqeblT3_8e73dorFQmo</f>
        <v>#NAME?</v>
      </c>
      <c r="B1287">
        <v>393.75</v>
      </c>
      <c r="C1287">
        <v>20.584240000000001</v>
      </c>
      <c r="D1287">
        <v>40</v>
      </c>
      <c r="E1287">
        <v>0</v>
      </c>
      <c r="F1287">
        <v>0</v>
      </c>
      <c r="G1287">
        <v>51</v>
      </c>
      <c r="H1287">
        <v>1570525614787</v>
      </c>
      <c r="I1287">
        <v>526.6875</v>
      </c>
      <c r="J1287" s="5">
        <f t="shared" si="20"/>
        <v>43746.671467442131</v>
      </c>
      <c r="K1287" s="6">
        <v>43746.671467442131</v>
      </c>
      <c r="L1287" s="7">
        <v>43746.671469907407</v>
      </c>
    </row>
    <row r="1288" spans="1:12" x14ac:dyDescent="0.25">
      <c r="A1288" t="e">
        <f>-LqebnEhC9ovNKXfI7Lq</f>
        <v>#NAME?</v>
      </c>
      <c r="B1288">
        <v>393.75</v>
      </c>
      <c r="C1288">
        <v>20.584240000000001</v>
      </c>
      <c r="D1288">
        <v>38</v>
      </c>
      <c r="E1288">
        <v>0</v>
      </c>
      <c r="F1288">
        <v>0</v>
      </c>
      <c r="G1288">
        <v>69</v>
      </c>
      <c r="H1288">
        <v>1570525622010</v>
      </c>
      <c r="I1288">
        <v>526.5</v>
      </c>
      <c r="J1288" s="4">
        <f t="shared" si="20"/>
        <v>43746.671551041662</v>
      </c>
      <c r="K1288" s="6">
        <v>43746.671551041662</v>
      </c>
      <c r="L1288" s="7">
        <v>43746.671550925923</v>
      </c>
    </row>
    <row r="1289" spans="1:12" x14ac:dyDescent="0.25">
      <c r="A1289" t="e">
        <f>-LqebojuSHKiwoQGDfpY</f>
        <v>#NAME?</v>
      </c>
      <c r="B1289">
        <v>393.75</v>
      </c>
      <c r="C1289">
        <v>20.584240000000001</v>
      </c>
      <c r="D1289">
        <v>35</v>
      </c>
      <c r="E1289">
        <v>0</v>
      </c>
      <c r="F1289">
        <v>0</v>
      </c>
      <c r="G1289">
        <v>58</v>
      </c>
      <c r="H1289">
        <v>1570525628187</v>
      </c>
      <c r="I1289">
        <v>526.6875</v>
      </c>
      <c r="J1289" s="5">
        <f t="shared" si="20"/>
        <v>43746.671622534719</v>
      </c>
      <c r="K1289" s="6">
        <v>43746.671622534719</v>
      </c>
      <c r="L1289" s="7">
        <v>43746.671620370369</v>
      </c>
    </row>
    <row r="1290" spans="1:12" x14ac:dyDescent="0.25">
      <c r="A1290" t="e">
        <f>-LqebqY3VlHn0PymA_hk</f>
        <v>#NAME?</v>
      </c>
      <c r="B1290">
        <v>393.75</v>
      </c>
      <c r="C1290">
        <v>20.584240000000001</v>
      </c>
      <c r="D1290">
        <v>37</v>
      </c>
      <c r="E1290">
        <v>0</v>
      </c>
      <c r="F1290">
        <v>0</v>
      </c>
      <c r="G1290">
        <v>61</v>
      </c>
      <c r="H1290">
        <v>1570525635397</v>
      </c>
      <c r="I1290">
        <v>526.5</v>
      </c>
      <c r="J1290" s="4">
        <f t="shared" si="20"/>
        <v>43746.67170598379</v>
      </c>
      <c r="K1290" s="6">
        <v>43746.67170598379</v>
      </c>
      <c r="L1290" s="7">
        <v>43746.671701388892</v>
      </c>
    </row>
    <row r="1291" spans="1:12" x14ac:dyDescent="0.25">
      <c r="A1291" t="e">
        <f>-LqebsG2sNv8qSGPqpR0</f>
        <v>#NAME?</v>
      </c>
      <c r="B1291">
        <v>393.75</v>
      </c>
      <c r="C1291">
        <v>20.584240000000001</v>
      </c>
      <c r="D1291">
        <v>39</v>
      </c>
      <c r="E1291">
        <v>0</v>
      </c>
      <c r="F1291">
        <v>0</v>
      </c>
      <c r="G1291">
        <v>61</v>
      </c>
      <c r="H1291">
        <v>1570525642606</v>
      </c>
      <c r="I1291">
        <v>526.6875</v>
      </c>
      <c r="J1291" s="5">
        <f t="shared" si="20"/>
        <v>43746.671789421292</v>
      </c>
      <c r="K1291" s="6">
        <v>43746.671789421292</v>
      </c>
      <c r="L1291" s="7">
        <v>43746.671793981484</v>
      </c>
    </row>
    <row r="1292" spans="1:12" x14ac:dyDescent="0.25">
      <c r="A1292" t="e">
        <f>-Lqebu34k1Rrt9zi07Tq</f>
        <v>#NAME?</v>
      </c>
      <c r="B1292">
        <v>393.75</v>
      </c>
      <c r="C1292">
        <v>20.584240000000001</v>
      </c>
      <c r="D1292">
        <v>35</v>
      </c>
      <c r="E1292">
        <v>0</v>
      </c>
      <c r="F1292">
        <v>0</v>
      </c>
      <c r="G1292">
        <v>56</v>
      </c>
      <c r="H1292">
        <v>1570525649815</v>
      </c>
      <c r="I1292">
        <v>526.6875</v>
      </c>
      <c r="J1292" s="4">
        <f t="shared" si="20"/>
        <v>43746.671872858795</v>
      </c>
      <c r="K1292" s="6">
        <v>43746.671872858795</v>
      </c>
      <c r="L1292" s="7">
        <v>43746.671875</v>
      </c>
    </row>
    <row r="1293" spans="1:12" x14ac:dyDescent="0.25">
      <c r="A1293" t="e">
        <f>-Lqebw4ts6K-XYCflpKn</f>
        <v>#NAME?</v>
      </c>
      <c r="B1293">
        <v>393.75</v>
      </c>
      <c r="C1293">
        <v>20.531590000000001</v>
      </c>
      <c r="D1293">
        <v>34</v>
      </c>
      <c r="E1293">
        <v>0</v>
      </c>
      <c r="F1293">
        <v>0</v>
      </c>
      <c r="G1293">
        <v>56</v>
      </c>
      <c r="H1293">
        <v>1570525657038</v>
      </c>
      <c r="I1293">
        <v>526.6875</v>
      </c>
      <c r="J1293" s="5">
        <f t="shared" si="20"/>
        <v>43746.671956458333</v>
      </c>
      <c r="K1293" s="6">
        <v>43746.671956458333</v>
      </c>
      <c r="L1293" s="7">
        <v>43746.671956018516</v>
      </c>
    </row>
    <row r="1294" spans="1:12" x14ac:dyDescent="0.25">
      <c r="A1294" t="e">
        <f>-Lqebxo-PSJ08fg-#REF!</f>
        <v>#NAME?</v>
      </c>
      <c r="B1294">
        <v>393.75</v>
      </c>
      <c r="C1294">
        <v>20.531590000000001</v>
      </c>
      <c r="D1294">
        <v>35</v>
      </c>
      <c r="E1294">
        <v>0</v>
      </c>
      <c r="F1294">
        <v>0</v>
      </c>
      <c r="G1294">
        <v>55</v>
      </c>
      <c r="H1294">
        <v>1570525665274</v>
      </c>
      <c r="I1294">
        <v>526.6875</v>
      </c>
      <c r="J1294" s="4">
        <f t="shared" si="20"/>
        <v>43746.672051782407</v>
      </c>
      <c r="K1294" s="6">
        <v>43746.672051782407</v>
      </c>
      <c r="L1294" s="7">
        <v>43746.672048611108</v>
      </c>
    </row>
    <row r="1295" spans="1:12" x14ac:dyDescent="0.25">
      <c r="A1295" t="e">
        <f>-Lqebzb076EjxQglByVh</f>
        <v>#NAME?</v>
      </c>
      <c r="B1295">
        <v>393.75</v>
      </c>
      <c r="C1295">
        <v>20.584240000000001</v>
      </c>
      <c r="D1295">
        <v>35</v>
      </c>
      <c r="E1295">
        <v>0</v>
      </c>
      <c r="F1295">
        <v>0</v>
      </c>
      <c r="G1295">
        <v>61</v>
      </c>
      <c r="H1295">
        <v>1570525672482</v>
      </c>
      <c r="I1295">
        <v>526.5</v>
      </c>
      <c r="J1295" s="5">
        <f t="shared" si="20"/>
        <v>43746.672135208333</v>
      </c>
      <c r="K1295" s="6">
        <v>43746.672135208333</v>
      </c>
      <c r="L1295" s="7">
        <v>43746.672129629631</v>
      </c>
    </row>
    <row r="1296" spans="1:12" x14ac:dyDescent="0.25">
      <c r="A1296" t="e">
        <f>-Lqec0MMkOUVv6GQhuzG</f>
        <v>#NAME?</v>
      </c>
      <c r="B1296">
        <v>393.75</v>
      </c>
      <c r="C1296">
        <v>20.584240000000001</v>
      </c>
      <c r="D1296">
        <v>35</v>
      </c>
      <c r="E1296">
        <v>0</v>
      </c>
      <c r="F1296">
        <v>0</v>
      </c>
      <c r="G1296">
        <v>48</v>
      </c>
      <c r="H1296">
        <v>1570525679693</v>
      </c>
      <c r="I1296">
        <v>526.6875</v>
      </c>
      <c r="J1296" s="4">
        <f t="shared" si="20"/>
        <v>43746.67221866898</v>
      </c>
      <c r="K1296" s="6">
        <v>43746.67221866898</v>
      </c>
      <c r="L1296" s="7">
        <v>43746.672222222223</v>
      </c>
    </row>
    <row r="1297" spans="1:12" x14ac:dyDescent="0.25">
      <c r="A1297" t="e">
        <f>-Lqec270rdZhPIUFkHgg</f>
        <v>#NAME?</v>
      </c>
      <c r="B1297">
        <v>393.75</v>
      </c>
      <c r="C1297">
        <v>20.584240000000001</v>
      </c>
      <c r="D1297">
        <v>35</v>
      </c>
      <c r="E1297">
        <v>0</v>
      </c>
      <c r="F1297">
        <v>0</v>
      </c>
      <c r="G1297">
        <v>57</v>
      </c>
      <c r="H1297">
        <v>1570525686913</v>
      </c>
      <c r="I1297">
        <v>526.5</v>
      </c>
      <c r="J1297" s="5">
        <f t="shared" si="20"/>
        <v>43746.67230223379</v>
      </c>
      <c r="K1297" s="6">
        <v>43746.67230223379</v>
      </c>
      <c r="L1297" s="7">
        <v>43746.672303240739</v>
      </c>
    </row>
    <row r="1298" spans="1:12" x14ac:dyDescent="0.25">
      <c r="A1298" t="e">
        <f>-Lqec3q2tpaciI_Ut8o4</f>
        <v>#NAME?</v>
      </c>
      <c r="B1298">
        <v>412.5</v>
      </c>
      <c r="C1298">
        <v>20.531590000000001</v>
      </c>
      <c r="D1298">
        <v>35</v>
      </c>
      <c r="E1298">
        <v>0</v>
      </c>
      <c r="F1298">
        <v>0</v>
      </c>
      <c r="G1298">
        <v>55</v>
      </c>
      <c r="H1298">
        <v>1570525694122</v>
      </c>
      <c r="I1298">
        <v>532.125</v>
      </c>
      <c r="J1298" s="4">
        <f t="shared" si="20"/>
        <v>43746.672385671292</v>
      </c>
      <c r="K1298" s="6">
        <v>43746.672385671292</v>
      </c>
      <c r="L1298" s="7">
        <v>43746.672384259262</v>
      </c>
    </row>
    <row r="1299" spans="1:12" x14ac:dyDescent="0.25">
      <c r="A1299" t="e">
        <f>-Lqec5d-toAcVg0aYc3R</f>
        <v>#NAME?</v>
      </c>
      <c r="B1299">
        <v>393.75</v>
      </c>
      <c r="C1299">
        <v>20.584240000000001</v>
      </c>
      <c r="D1299">
        <v>38</v>
      </c>
      <c r="E1299">
        <v>0</v>
      </c>
      <c r="F1299">
        <v>0</v>
      </c>
      <c r="G1299">
        <v>56</v>
      </c>
      <c r="H1299">
        <v>1570525701332</v>
      </c>
      <c r="I1299">
        <v>526.6875</v>
      </c>
      <c r="J1299" s="5">
        <f t="shared" si="20"/>
        <v>43746.672469120364</v>
      </c>
      <c r="K1299" s="6">
        <v>43746.672469120364</v>
      </c>
      <c r="L1299" s="7">
        <v>43746.672465277778</v>
      </c>
    </row>
    <row r="1300" spans="1:12" x14ac:dyDescent="0.25">
      <c r="A1300" t="e">
        <f>-Lqec7VrKu-x0HfWDz6g</f>
        <v>#NAME?</v>
      </c>
      <c r="B1300">
        <v>393.75</v>
      </c>
      <c r="C1300">
        <v>20.584240000000001</v>
      </c>
      <c r="D1300">
        <v>39</v>
      </c>
      <c r="E1300">
        <v>0</v>
      </c>
      <c r="F1300">
        <v>0</v>
      </c>
      <c r="G1300">
        <v>65</v>
      </c>
      <c r="H1300">
        <v>1570525709075</v>
      </c>
      <c r="I1300">
        <v>526.6875</v>
      </c>
      <c r="J1300" s="4">
        <f t="shared" si="20"/>
        <v>43746.672558738421</v>
      </c>
      <c r="K1300" s="6">
        <v>43746.672558738421</v>
      </c>
      <c r="L1300" s="7">
        <v>43746.67255787037</v>
      </c>
    </row>
    <row r="1301" spans="1:12" x14ac:dyDescent="0.25">
      <c r="A1301" t="e">
        <f>-Lqec990qAnvmDIA6m1P</f>
        <v>#NAME?</v>
      </c>
      <c r="B1301">
        <v>393.75</v>
      </c>
      <c r="C1301">
        <v>20.531590000000001</v>
      </c>
      <c r="D1301">
        <v>38</v>
      </c>
      <c r="E1301">
        <v>0</v>
      </c>
      <c r="F1301">
        <v>0</v>
      </c>
      <c r="G1301">
        <v>63</v>
      </c>
      <c r="H1301">
        <v>1570525715771</v>
      </c>
      <c r="I1301">
        <v>526.6875</v>
      </c>
      <c r="J1301" s="5">
        <f t="shared" si="20"/>
        <v>43746.672636238429</v>
      </c>
      <c r="K1301" s="6">
        <v>43746.672636238429</v>
      </c>
      <c r="L1301" s="7">
        <v>43746.672638888886</v>
      </c>
    </row>
    <row r="1302" spans="1:12" x14ac:dyDescent="0.25">
      <c r="A1302" t="e">
        <f>-LqecAs0t7qIs76rG6iL</f>
        <v>#NAME?</v>
      </c>
      <c r="B1302">
        <v>393.75</v>
      </c>
      <c r="C1302">
        <v>20.531590000000001</v>
      </c>
      <c r="D1302">
        <v>38</v>
      </c>
      <c r="E1302">
        <v>0</v>
      </c>
      <c r="F1302">
        <v>0</v>
      </c>
      <c r="G1302">
        <v>56</v>
      </c>
      <c r="H1302">
        <v>1570525722952</v>
      </c>
      <c r="I1302">
        <v>526.6875</v>
      </c>
      <c r="J1302" s="4">
        <f t="shared" si="20"/>
        <v>43746.672719351853</v>
      </c>
      <c r="K1302" s="6">
        <v>43746.672719351853</v>
      </c>
      <c r="L1302" s="7">
        <v>43746.672719907408</v>
      </c>
    </row>
    <row r="1303" spans="1:12" x14ac:dyDescent="0.25">
      <c r="A1303" t="e">
        <f>-LqecCW1rtprlc907fZW</f>
        <v>#NAME?</v>
      </c>
      <c r="B1303">
        <v>393.75</v>
      </c>
      <c r="C1303">
        <v>20.584240000000001</v>
      </c>
      <c r="D1303">
        <v>38</v>
      </c>
      <c r="E1303">
        <v>0</v>
      </c>
      <c r="F1303">
        <v>0</v>
      </c>
      <c r="G1303">
        <v>62</v>
      </c>
      <c r="H1303">
        <v>1570525729142</v>
      </c>
      <c r="I1303">
        <v>526.6875</v>
      </c>
      <c r="J1303" s="5">
        <f t="shared" si="20"/>
        <v>43746.67279099537</v>
      </c>
      <c r="K1303" s="6">
        <v>43746.67279099537</v>
      </c>
      <c r="L1303" s="7">
        <v>43746.672789351855</v>
      </c>
    </row>
    <row r="1304" spans="1:12" x14ac:dyDescent="0.25">
      <c r="A1304" t="e">
        <f>-LqecE90d42Xwj0D1x6N</f>
        <v>#NAME?</v>
      </c>
      <c r="B1304">
        <v>393.75</v>
      </c>
      <c r="C1304">
        <v>20.584240000000001</v>
      </c>
      <c r="D1304">
        <v>36</v>
      </c>
      <c r="E1304">
        <v>0</v>
      </c>
      <c r="F1304">
        <v>0</v>
      </c>
      <c r="G1304">
        <v>57</v>
      </c>
      <c r="H1304">
        <v>1570525736362</v>
      </c>
      <c r="I1304">
        <v>526.6875</v>
      </c>
      <c r="J1304" s="4">
        <f t="shared" si="20"/>
        <v>43746.672874560179</v>
      </c>
      <c r="K1304" s="6">
        <v>43746.672874560179</v>
      </c>
      <c r="L1304" s="7">
        <v>43746.67287037037</v>
      </c>
    </row>
    <row r="1305" spans="1:12" x14ac:dyDescent="0.25">
      <c r="A1305" t="e">
        <f>-LqecFx2UyDWHSDhDAvK</f>
        <v>#NAME?</v>
      </c>
      <c r="B1305">
        <v>393.75</v>
      </c>
      <c r="C1305">
        <v>20.584240000000001</v>
      </c>
      <c r="D1305">
        <v>36</v>
      </c>
      <c r="E1305">
        <v>0</v>
      </c>
      <c r="F1305">
        <v>0</v>
      </c>
      <c r="G1305">
        <v>62</v>
      </c>
      <c r="H1305">
        <v>1570525743576</v>
      </c>
      <c r="I1305">
        <v>526.6875</v>
      </c>
      <c r="J1305" s="5">
        <f t="shared" si="20"/>
        <v>43746.672958055555</v>
      </c>
      <c r="K1305" s="6">
        <v>43746.672958055555</v>
      </c>
      <c r="L1305" s="7">
        <v>43746.672962962963</v>
      </c>
    </row>
    <row r="1306" spans="1:12" x14ac:dyDescent="0.25">
      <c r="A1306" t="e">
        <f>-LqecHf1xN0y2o07_p1o</f>
        <v>#NAME?</v>
      </c>
      <c r="B1306">
        <v>393.75</v>
      </c>
      <c r="C1306">
        <v>20.531590000000001</v>
      </c>
      <c r="D1306">
        <v>36</v>
      </c>
      <c r="E1306">
        <v>0</v>
      </c>
      <c r="F1306">
        <v>0</v>
      </c>
      <c r="G1306">
        <v>62</v>
      </c>
      <c r="H1306">
        <v>1570525750794</v>
      </c>
      <c r="I1306">
        <v>526.6875</v>
      </c>
      <c r="J1306" s="4">
        <f t="shared" si="20"/>
        <v>43746.67304159722</v>
      </c>
      <c r="K1306" s="6">
        <v>43746.67304159722</v>
      </c>
      <c r="L1306" s="7">
        <v>43746.673043981478</v>
      </c>
    </row>
    <row r="1307" spans="1:12" x14ac:dyDescent="0.25">
      <c r="A1307" t="e">
        <f>-LqecJT2A9Y14vhtALZM</f>
        <v>#NAME?</v>
      </c>
      <c r="B1307">
        <v>393.75</v>
      </c>
      <c r="C1307">
        <v>20.531590000000001</v>
      </c>
      <c r="D1307">
        <v>36</v>
      </c>
      <c r="E1307">
        <v>0</v>
      </c>
      <c r="F1307">
        <v>0</v>
      </c>
      <c r="G1307">
        <v>62</v>
      </c>
      <c r="H1307">
        <v>1570525758002</v>
      </c>
      <c r="I1307">
        <v>526.6875</v>
      </c>
      <c r="J1307" s="5">
        <f t="shared" si="20"/>
        <v>43746.673125023146</v>
      </c>
      <c r="K1307" s="6">
        <v>43746.673125023146</v>
      </c>
      <c r="L1307" s="7">
        <v>43746.673125000001</v>
      </c>
    </row>
    <row r="1308" spans="1:12" x14ac:dyDescent="0.25">
      <c r="A1308" t="e">
        <f>-LqecLB32bF9KkDBXmIK</f>
        <v>#NAME?</v>
      </c>
      <c r="B1308">
        <v>393.75</v>
      </c>
      <c r="C1308">
        <v>20.584240000000001</v>
      </c>
      <c r="D1308">
        <v>39</v>
      </c>
      <c r="E1308">
        <v>0</v>
      </c>
      <c r="F1308">
        <v>0</v>
      </c>
      <c r="G1308">
        <v>57</v>
      </c>
      <c r="H1308">
        <v>1570525765196</v>
      </c>
      <c r="I1308">
        <v>526.6875</v>
      </c>
      <c r="J1308" s="4">
        <f t="shared" si="20"/>
        <v>43746.673208287037</v>
      </c>
      <c r="K1308" s="6">
        <v>43746.673208287037</v>
      </c>
      <c r="L1308" s="7">
        <v>43746.673206018517</v>
      </c>
    </row>
    <row r="1309" spans="1:12" x14ac:dyDescent="0.25">
      <c r="A1309" t="e">
        <f>-LqecMk11V3SzsESJhIf</f>
        <v>#NAME?</v>
      </c>
      <c r="B1309">
        <v>393.75</v>
      </c>
      <c r="C1309">
        <v>20.584240000000001</v>
      </c>
      <c r="D1309">
        <v>39</v>
      </c>
      <c r="E1309">
        <v>0</v>
      </c>
      <c r="F1309">
        <v>0</v>
      </c>
      <c r="G1309">
        <v>59</v>
      </c>
      <c r="H1309">
        <v>1570525771383</v>
      </c>
      <c r="I1309">
        <v>526.6875</v>
      </c>
      <c r="J1309" s="5">
        <f t="shared" si="20"/>
        <v>43746.673279895833</v>
      </c>
      <c r="K1309" s="6">
        <v>43746.673279895833</v>
      </c>
      <c r="L1309" s="7">
        <v>43746.673275462963</v>
      </c>
    </row>
    <row r="1310" spans="1:12" x14ac:dyDescent="0.25">
      <c r="A1310" t="e">
        <f>-LqecOT1TAb_MIP0BodD</f>
        <v>#NAME?</v>
      </c>
      <c r="B1310">
        <v>393.75</v>
      </c>
      <c r="C1310">
        <v>20.531590000000001</v>
      </c>
      <c r="D1310">
        <v>35</v>
      </c>
      <c r="E1310">
        <v>0</v>
      </c>
      <c r="F1310">
        <v>0</v>
      </c>
      <c r="G1310">
        <v>62</v>
      </c>
      <c r="H1310">
        <v>1570525778632</v>
      </c>
      <c r="I1310">
        <v>526.6875</v>
      </c>
      <c r="J1310" s="4">
        <f t="shared" si="20"/>
        <v>43746.673363796297</v>
      </c>
      <c r="K1310" s="6">
        <v>43746.673363796297</v>
      </c>
      <c r="L1310" s="7">
        <v>43746.673368055555</v>
      </c>
    </row>
    <row r="1311" spans="1:12" x14ac:dyDescent="0.25">
      <c r="A1311" t="e">
        <f>-LqecQG1kiJcebBC0q5U</f>
        <v>#NAME?</v>
      </c>
      <c r="B1311">
        <v>393.75</v>
      </c>
      <c r="C1311">
        <v>20.531590000000001</v>
      </c>
      <c r="D1311">
        <v>35</v>
      </c>
      <c r="E1311">
        <v>0</v>
      </c>
      <c r="F1311">
        <v>0</v>
      </c>
      <c r="G1311">
        <v>59</v>
      </c>
      <c r="H1311">
        <v>1570525785822</v>
      </c>
      <c r="I1311">
        <v>526.5</v>
      </c>
      <c r="J1311" s="5">
        <f t="shared" si="20"/>
        <v>43746.673447013884</v>
      </c>
      <c r="K1311" s="6">
        <v>43746.673447013884</v>
      </c>
      <c r="L1311" s="7">
        <v>43746.673449074071</v>
      </c>
    </row>
    <row r="1312" spans="1:12" x14ac:dyDescent="0.25">
      <c r="A1312" t="e">
        <f>-LqecRz-WzB_gRn1ULqW</f>
        <v>#NAME?</v>
      </c>
      <c r="B1312">
        <v>393.75</v>
      </c>
      <c r="C1312">
        <v>20.584240000000001</v>
      </c>
      <c r="D1312">
        <v>38</v>
      </c>
      <c r="E1312">
        <v>0</v>
      </c>
      <c r="F1312">
        <v>0</v>
      </c>
      <c r="G1312">
        <v>59</v>
      </c>
      <c r="H1312">
        <v>1570525793046</v>
      </c>
      <c r="I1312">
        <v>526.5</v>
      </c>
      <c r="J1312" s="4">
        <f t="shared" si="20"/>
        <v>43746.673530624998</v>
      </c>
      <c r="K1312" s="6">
        <v>43746.673530624998</v>
      </c>
      <c r="L1312" s="7">
        <v>43746.673530092594</v>
      </c>
    </row>
    <row r="1313" spans="1:12" x14ac:dyDescent="0.25">
      <c r="A1313" t="e">
        <f>-LqecU0-oIUT1q0PpW94</f>
        <v>#NAME?</v>
      </c>
      <c r="B1313">
        <v>393.75</v>
      </c>
      <c r="C1313">
        <v>20.584240000000001</v>
      </c>
      <c r="D1313">
        <v>39</v>
      </c>
      <c r="E1313">
        <v>0</v>
      </c>
      <c r="F1313">
        <v>0</v>
      </c>
      <c r="G1313">
        <v>59</v>
      </c>
      <c r="H1313">
        <v>1570525801356</v>
      </c>
      <c r="I1313">
        <v>526.6875</v>
      </c>
      <c r="J1313" s="5">
        <f t="shared" si="20"/>
        <v>43746.673626805554</v>
      </c>
      <c r="K1313" s="6">
        <v>43746.673626805554</v>
      </c>
      <c r="L1313" s="7">
        <v>43746.673622685186</v>
      </c>
    </row>
    <row r="1314" spans="1:12" x14ac:dyDescent="0.25">
      <c r="A1314" t="e">
        <f>-LqecVo-ECa-Zkr9q04L</f>
        <v>#NAME?</v>
      </c>
      <c r="B1314">
        <v>393.75</v>
      </c>
      <c r="C1314">
        <v>20.531590000000001</v>
      </c>
      <c r="D1314">
        <v>38</v>
      </c>
      <c r="E1314">
        <v>0</v>
      </c>
      <c r="F1314">
        <v>0</v>
      </c>
      <c r="G1314">
        <v>62</v>
      </c>
      <c r="H1314">
        <v>1570525808493</v>
      </c>
      <c r="I1314">
        <v>526.6875</v>
      </c>
      <c r="J1314" s="4">
        <f t="shared" si="20"/>
        <v>43746.673709409719</v>
      </c>
      <c r="K1314" s="6">
        <v>43746.673709409719</v>
      </c>
      <c r="L1314" s="7">
        <v>43746.673703703702</v>
      </c>
    </row>
    <row r="1315" spans="1:12" x14ac:dyDescent="0.25">
      <c r="A1315" t="e">
        <f>-LqecXX-v88wYsyVus4O</f>
        <v>#NAME?</v>
      </c>
      <c r="B1315">
        <v>393.75</v>
      </c>
      <c r="C1315">
        <v>20.584240000000001</v>
      </c>
      <c r="D1315">
        <v>38</v>
      </c>
      <c r="E1315">
        <v>0</v>
      </c>
      <c r="F1315">
        <v>0</v>
      </c>
      <c r="G1315">
        <v>57</v>
      </c>
      <c r="H1315">
        <v>1570525815693</v>
      </c>
      <c r="I1315">
        <v>526.6875</v>
      </c>
      <c r="J1315" s="5">
        <f t="shared" si="20"/>
        <v>43746.673792743059</v>
      </c>
      <c r="K1315" s="6">
        <v>43746.673792743059</v>
      </c>
      <c r="L1315" s="7">
        <v>43746.673796296294</v>
      </c>
    </row>
    <row r="1316" spans="1:12" x14ac:dyDescent="0.25">
      <c r="A1316" t="e">
        <f>-LqecZJtN3HmkHwX8IWk</f>
        <v>#NAME?</v>
      </c>
      <c r="B1316">
        <v>393.75</v>
      </c>
      <c r="C1316">
        <v>20.584240000000001</v>
      </c>
      <c r="D1316">
        <v>37</v>
      </c>
      <c r="E1316">
        <v>0</v>
      </c>
      <c r="F1316">
        <v>0</v>
      </c>
      <c r="G1316">
        <v>64</v>
      </c>
      <c r="H1316">
        <v>1570525822913</v>
      </c>
      <c r="I1316">
        <v>526.6875</v>
      </c>
      <c r="J1316" s="4">
        <f t="shared" si="20"/>
        <v>43746.673876307868</v>
      </c>
      <c r="K1316" s="6">
        <v>43746.673876307868</v>
      </c>
      <c r="L1316" s="7">
        <v>43746.673877314817</v>
      </c>
    </row>
    <row r="1317" spans="1:12" x14ac:dyDescent="0.25">
      <c r="A1317" t="e">
        <f>-Lqeca22q-vd6DLCjSDi</f>
        <v>#NAME?</v>
      </c>
      <c r="B1317">
        <v>393.75</v>
      </c>
      <c r="C1317">
        <v>20.584240000000001</v>
      </c>
      <c r="D1317">
        <v>37</v>
      </c>
      <c r="E1317">
        <v>0</v>
      </c>
      <c r="F1317">
        <v>0</v>
      </c>
      <c r="G1317">
        <v>65</v>
      </c>
      <c r="H1317">
        <v>1570525830123</v>
      </c>
      <c r="I1317">
        <v>526.6875</v>
      </c>
      <c r="J1317" s="5">
        <f t="shared" si="20"/>
        <v>43746.673959756947</v>
      </c>
      <c r="K1317" s="6">
        <v>43746.673959756947</v>
      </c>
      <c r="L1317" s="7">
        <v>43746.673958333333</v>
      </c>
    </row>
    <row r="1318" spans="1:12" x14ac:dyDescent="0.25">
      <c r="A1318" t="e">
        <f>-LqecbyJHizjMnTMtdpP</f>
        <v>#NAME?</v>
      </c>
      <c r="B1318">
        <v>393.75</v>
      </c>
      <c r="C1318">
        <v>20.531590000000001</v>
      </c>
      <c r="D1318">
        <v>38</v>
      </c>
      <c r="E1318">
        <v>0</v>
      </c>
      <c r="F1318">
        <v>0</v>
      </c>
      <c r="G1318">
        <v>65</v>
      </c>
      <c r="H1318">
        <v>1570525837334</v>
      </c>
      <c r="I1318">
        <v>526.6875</v>
      </c>
      <c r="J1318" s="4">
        <f t="shared" si="20"/>
        <v>43746.674043217594</v>
      </c>
      <c r="K1318" s="6">
        <v>43746.674043217594</v>
      </c>
      <c r="L1318" s="7">
        <v>43746.674039351848</v>
      </c>
    </row>
    <row r="1319" spans="1:12" x14ac:dyDescent="0.25">
      <c r="A1319" t="e">
        <f>-LqecdZ1FXcHF3TT43jw</f>
        <v>#NAME?</v>
      </c>
      <c r="B1319">
        <v>393.75</v>
      </c>
      <c r="C1319">
        <v>20.531590000000001</v>
      </c>
      <c r="D1319">
        <v>38</v>
      </c>
      <c r="E1319">
        <v>0</v>
      </c>
      <c r="F1319">
        <v>0</v>
      </c>
      <c r="G1319">
        <v>61</v>
      </c>
      <c r="H1319">
        <v>1570525844553</v>
      </c>
      <c r="I1319">
        <v>526.6875</v>
      </c>
      <c r="J1319" s="5">
        <f t="shared" si="20"/>
        <v>43746.674126770835</v>
      </c>
      <c r="K1319" s="6">
        <v>43746.674126770835</v>
      </c>
      <c r="L1319" s="7">
        <v>43746.674131944441</v>
      </c>
    </row>
    <row r="1320" spans="1:12" x14ac:dyDescent="0.25">
      <c r="A1320" t="e">
        <f>-LqecfMAa9vlXIxnM1Rb</f>
        <v>#NAME?</v>
      </c>
      <c r="B1320">
        <v>393.75</v>
      </c>
      <c r="C1320">
        <v>20.584240000000001</v>
      </c>
      <c r="D1320">
        <v>38</v>
      </c>
      <c r="E1320">
        <v>0</v>
      </c>
      <c r="F1320">
        <v>0</v>
      </c>
      <c r="G1320">
        <v>60</v>
      </c>
      <c r="H1320">
        <v>1570525851764</v>
      </c>
      <c r="I1320">
        <v>526.6875</v>
      </c>
      <c r="J1320" s="4">
        <f t="shared" si="20"/>
        <v>43746.674210231482</v>
      </c>
      <c r="K1320" s="6">
        <v>43746.674210231482</v>
      </c>
      <c r="L1320" s="7">
        <v>43746.674212962964</v>
      </c>
    </row>
    <row r="1321" spans="1:12" x14ac:dyDescent="0.25">
      <c r="A1321" t="e">
        <f>-Lqech47cYcTdnKJBlQ1</f>
        <v>#NAME?</v>
      </c>
      <c r="B1321">
        <v>393.75</v>
      </c>
      <c r="C1321">
        <v>20.531590000000001</v>
      </c>
      <c r="D1321">
        <v>38</v>
      </c>
      <c r="E1321">
        <v>0</v>
      </c>
      <c r="F1321">
        <v>0</v>
      </c>
      <c r="G1321">
        <v>63</v>
      </c>
      <c r="H1321">
        <v>1570525858953</v>
      </c>
      <c r="I1321">
        <v>526.5</v>
      </c>
      <c r="J1321" s="5">
        <f t="shared" si="20"/>
        <v>43746.6742934375</v>
      </c>
      <c r="K1321" s="6">
        <v>43746.6742934375</v>
      </c>
      <c r="L1321" s="7">
        <v>43746.674293981479</v>
      </c>
    </row>
    <row r="1322" spans="1:12" x14ac:dyDescent="0.25">
      <c r="A1322" t="e">
        <f>-Lqecid0Rya7bjI1riHJ</f>
        <v>#NAME?</v>
      </c>
      <c r="B1322">
        <v>393.75</v>
      </c>
      <c r="C1322">
        <v>20.584240000000001</v>
      </c>
      <c r="D1322">
        <v>38</v>
      </c>
      <c r="E1322">
        <v>0</v>
      </c>
      <c r="F1322">
        <v>0</v>
      </c>
      <c r="G1322">
        <v>66</v>
      </c>
      <c r="H1322">
        <v>1570525865152</v>
      </c>
      <c r="I1322">
        <v>526.6875</v>
      </c>
      <c r="J1322" s="4">
        <f t="shared" si="20"/>
        <v>43746.674365185179</v>
      </c>
      <c r="K1322" s="6">
        <v>43746.674365185179</v>
      </c>
      <c r="L1322" s="7">
        <v>43746.674363425926</v>
      </c>
    </row>
    <row r="1323" spans="1:12" x14ac:dyDescent="0.25">
      <c r="A1323" t="s">
        <v>2358</v>
      </c>
      <c r="B1323">
        <v>393.75</v>
      </c>
      <c r="C1323">
        <v>20.531590000000001</v>
      </c>
      <c r="D1323">
        <v>31</v>
      </c>
      <c r="E1323">
        <v>0</v>
      </c>
      <c r="F1323">
        <v>0</v>
      </c>
      <c r="G1323">
        <v>59</v>
      </c>
      <c r="H1323">
        <v>1570525872392</v>
      </c>
      <c r="I1323">
        <v>526.6875</v>
      </c>
      <c r="J1323" s="5">
        <f t="shared" si="20"/>
        <v>43746.674448981481</v>
      </c>
      <c r="K1323" s="6">
        <v>43746.674448981481</v>
      </c>
      <c r="L1323" s="7">
        <v>43746.674444444441</v>
      </c>
    </row>
    <row r="1324" spans="1:12" x14ac:dyDescent="0.25">
      <c r="A1324" t="e">
        <f>-Lqecm92do7L5f0ld4AC</f>
        <v>#NAME?</v>
      </c>
      <c r="B1324">
        <v>393.75</v>
      </c>
      <c r="C1324">
        <v>20.584240000000001</v>
      </c>
      <c r="D1324">
        <v>33</v>
      </c>
      <c r="E1324">
        <v>0</v>
      </c>
      <c r="F1324">
        <v>0</v>
      </c>
      <c r="G1324">
        <v>67</v>
      </c>
      <c r="H1324">
        <v>1570525879583</v>
      </c>
      <c r="I1324">
        <v>526.6875</v>
      </c>
      <c r="J1324" s="4">
        <f t="shared" si="20"/>
        <v>43746.674532210651</v>
      </c>
      <c r="K1324" s="6">
        <v>43746.674532210651</v>
      </c>
      <c r="L1324" s="7">
        <v>43746.674537037034</v>
      </c>
    </row>
    <row r="1325" spans="1:12" x14ac:dyDescent="0.25">
      <c r="A1325" t="e">
        <f>-Lqecns-hTINKIWVDRzl</f>
        <v>#NAME?</v>
      </c>
      <c r="B1325">
        <v>393.75</v>
      </c>
      <c r="C1325">
        <v>20.531590000000001</v>
      </c>
      <c r="D1325">
        <v>36</v>
      </c>
      <c r="E1325">
        <v>0</v>
      </c>
      <c r="F1325">
        <v>0</v>
      </c>
      <c r="G1325">
        <v>57</v>
      </c>
      <c r="H1325">
        <v>1570525886783</v>
      </c>
      <c r="I1325">
        <v>526.6875</v>
      </c>
      <c r="J1325" s="5">
        <f t="shared" si="20"/>
        <v>43746.674615543983</v>
      </c>
      <c r="K1325" s="6">
        <v>43746.674615543983</v>
      </c>
      <c r="L1325" s="7">
        <v>43746.674618055556</v>
      </c>
    </row>
    <row r="1326" spans="1:12" x14ac:dyDescent="0.25">
      <c r="A1326" t="e">
        <f>-Lqecq3g3b983_o-JPz_</f>
        <v>#NAME?</v>
      </c>
      <c r="B1326">
        <v>393.75</v>
      </c>
      <c r="C1326">
        <v>20.584240000000001</v>
      </c>
      <c r="D1326">
        <v>36</v>
      </c>
      <c r="E1326">
        <v>0</v>
      </c>
      <c r="F1326">
        <v>0</v>
      </c>
      <c r="G1326">
        <v>65</v>
      </c>
      <c r="H1326">
        <v>1570525894012</v>
      </c>
      <c r="I1326">
        <v>526.6875</v>
      </c>
      <c r="J1326" s="4">
        <f t="shared" si="20"/>
        <v>43746.674699212956</v>
      </c>
      <c r="K1326" s="6">
        <v>43746.674699212956</v>
      </c>
      <c r="L1326" s="7">
        <v>43746.674699074072</v>
      </c>
    </row>
    <row r="1327" spans="1:12" x14ac:dyDescent="0.25">
      <c r="A1327" t="e">
        <f>-LqecrfnfRREC6bfuXGd</f>
        <v>#NAME?</v>
      </c>
      <c r="B1327">
        <v>393.75</v>
      </c>
      <c r="C1327">
        <v>20.531590000000001</v>
      </c>
      <c r="D1327">
        <v>38</v>
      </c>
      <c r="E1327">
        <v>0</v>
      </c>
      <c r="F1327">
        <v>0</v>
      </c>
      <c r="G1327">
        <v>70</v>
      </c>
      <c r="H1327">
        <v>1570525902255</v>
      </c>
      <c r="I1327">
        <v>526.6875</v>
      </c>
      <c r="J1327" s="5">
        <f t="shared" si="20"/>
        <v>43746.674794618055</v>
      </c>
      <c r="K1327" s="6">
        <v>43746.674794618055</v>
      </c>
      <c r="L1327" s="7">
        <v>43746.674791666665</v>
      </c>
    </row>
    <row r="1328" spans="1:12" x14ac:dyDescent="0.25">
      <c r="A1328" t="e">
        <f>-LqectQCWVhnvULwJvOj</f>
        <v>#NAME?</v>
      </c>
      <c r="B1328">
        <v>393.75</v>
      </c>
      <c r="C1328">
        <v>20.531590000000001</v>
      </c>
      <c r="D1328">
        <v>38</v>
      </c>
      <c r="E1328">
        <v>0</v>
      </c>
      <c r="F1328">
        <v>0</v>
      </c>
      <c r="G1328">
        <v>64</v>
      </c>
      <c r="H1328">
        <v>1570525909504</v>
      </c>
      <c r="I1328">
        <v>526.5</v>
      </c>
      <c r="J1328" s="4">
        <f t="shared" si="20"/>
        <v>43746.674878518512</v>
      </c>
      <c r="K1328" s="6">
        <v>43746.674878518512</v>
      </c>
      <c r="L1328" s="7">
        <v>43746.674884259257</v>
      </c>
    </row>
    <row r="1329" spans="1:12" x14ac:dyDescent="0.25">
      <c r="A1329" t="e">
        <f>-LqecvD2o821SJutsiiT</f>
        <v>#NAME?</v>
      </c>
      <c r="B1329">
        <v>393.75</v>
      </c>
      <c r="C1329">
        <v>20.531590000000001</v>
      </c>
      <c r="D1329">
        <v>38</v>
      </c>
      <c r="E1329">
        <v>0</v>
      </c>
      <c r="F1329">
        <v>0</v>
      </c>
      <c r="G1329">
        <v>68</v>
      </c>
      <c r="H1329">
        <v>1570525916675</v>
      </c>
      <c r="I1329">
        <v>526.6875</v>
      </c>
      <c r="J1329" s="5">
        <f t="shared" si="20"/>
        <v>43746.674961516204</v>
      </c>
      <c r="K1329" s="6">
        <v>43746.674961516204</v>
      </c>
      <c r="L1329" s="7">
        <v>43746.67496527778</v>
      </c>
    </row>
    <row r="1330" spans="1:12" x14ac:dyDescent="0.25">
      <c r="A1330" t="e">
        <f>-LqecwvuydSwJWwuH_uO</f>
        <v>#NAME?</v>
      </c>
      <c r="B1330">
        <v>393.75</v>
      </c>
      <c r="C1330">
        <v>20.584240000000001</v>
      </c>
      <c r="D1330">
        <v>38</v>
      </c>
      <c r="E1330">
        <v>0</v>
      </c>
      <c r="F1330">
        <v>0</v>
      </c>
      <c r="G1330">
        <v>69</v>
      </c>
      <c r="H1330">
        <v>1570525923916</v>
      </c>
      <c r="I1330">
        <v>526.6875</v>
      </c>
      <c r="J1330" s="4">
        <f t="shared" si="20"/>
        <v>43746.675045324075</v>
      </c>
      <c r="K1330" s="6">
        <v>43746.675045324075</v>
      </c>
      <c r="L1330" s="7">
        <v>43746.675046296295</v>
      </c>
    </row>
    <row r="1331" spans="1:12" x14ac:dyDescent="0.25">
      <c r="A1331" t="e">
        <f>-Lqecye18hQJem_MYzKp</f>
        <v>#NAME?</v>
      </c>
      <c r="B1331">
        <v>393.75</v>
      </c>
      <c r="C1331">
        <v>20.531590000000001</v>
      </c>
      <c r="D1331">
        <v>38</v>
      </c>
      <c r="E1331">
        <v>0</v>
      </c>
      <c r="F1331">
        <v>0</v>
      </c>
      <c r="G1331">
        <v>62</v>
      </c>
      <c r="H1331">
        <v>1570525931104</v>
      </c>
      <c r="I1331">
        <v>526.6875</v>
      </c>
      <c r="J1331" s="5">
        <f t="shared" si="20"/>
        <v>43746.675128518516</v>
      </c>
      <c r="K1331" s="6">
        <v>43746.675128518516</v>
      </c>
      <c r="L1331" s="7">
        <v>43746.675127314818</v>
      </c>
    </row>
    <row r="1332" spans="1:12" x14ac:dyDescent="0.25">
      <c r="A1332" t="e">
        <f>-LqeD-BmMrn8khVxqrGo</f>
        <v>#NAME?</v>
      </c>
      <c r="B1332">
        <v>393.75</v>
      </c>
      <c r="C1332">
        <v>20.584240000000001</v>
      </c>
      <c r="D1332">
        <v>36</v>
      </c>
      <c r="E1332">
        <v>0</v>
      </c>
      <c r="F1332">
        <v>0</v>
      </c>
      <c r="G1332">
        <v>65</v>
      </c>
      <c r="H1332">
        <v>1570525937284</v>
      </c>
      <c r="I1332">
        <v>526.6875</v>
      </c>
      <c r="J1332" s="4">
        <f t="shared" si="20"/>
        <v>43746.675200046295</v>
      </c>
      <c r="K1332" s="6">
        <v>43746.675200046295</v>
      </c>
      <c r="L1332" s="7">
        <v>43746.675196759257</v>
      </c>
    </row>
    <row r="1333" spans="1:12" x14ac:dyDescent="0.25">
      <c r="A1333" t="e">
        <f>-Lqed1-ur7bLZhiqoict</f>
        <v>#NAME?</v>
      </c>
      <c r="B1333">
        <v>393.75</v>
      </c>
      <c r="C1333">
        <v>20.531590000000001</v>
      </c>
      <c r="D1333">
        <v>36</v>
      </c>
      <c r="E1333">
        <v>0</v>
      </c>
      <c r="F1333">
        <v>0</v>
      </c>
      <c r="G1333">
        <v>72</v>
      </c>
      <c r="H1333">
        <v>1570525944494</v>
      </c>
      <c r="I1333">
        <v>526.6875</v>
      </c>
      <c r="J1333" s="5">
        <f t="shared" si="20"/>
        <v>43746.675283495373</v>
      </c>
      <c r="K1333" s="6">
        <v>43746.675283495373</v>
      </c>
      <c r="L1333" s="7">
        <v>43746.67527777778</v>
      </c>
    </row>
    <row r="1334" spans="1:12" x14ac:dyDescent="0.25">
      <c r="A1334" t="e">
        <f>-Lqed2hfNzPcYRkzf8nX</f>
        <v>#NAME?</v>
      </c>
      <c r="B1334">
        <v>393.75</v>
      </c>
      <c r="C1334">
        <v>20.584240000000001</v>
      </c>
      <c r="D1334">
        <v>36</v>
      </c>
      <c r="E1334">
        <v>0</v>
      </c>
      <c r="F1334">
        <v>0</v>
      </c>
      <c r="G1334">
        <v>63</v>
      </c>
      <c r="H1334">
        <v>1570525951714</v>
      </c>
      <c r="I1334">
        <v>526.6875</v>
      </c>
      <c r="J1334" s="4">
        <f t="shared" si="20"/>
        <v>43746.675367060183</v>
      </c>
      <c r="K1334" s="6">
        <v>43746.675367060183</v>
      </c>
      <c r="L1334" s="7">
        <v>43746.675370370373</v>
      </c>
    </row>
    <row r="1335" spans="1:12" x14ac:dyDescent="0.25">
      <c r="A1335" t="e">
        <f>-Lqed4X1rfBoEa4ze47y</f>
        <v>#NAME?</v>
      </c>
      <c r="B1335">
        <v>393.75</v>
      </c>
      <c r="C1335">
        <v>20.584240000000001</v>
      </c>
      <c r="D1335">
        <v>36</v>
      </c>
      <c r="E1335">
        <v>0</v>
      </c>
      <c r="F1335">
        <v>0</v>
      </c>
      <c r="G1335">
        <v>60</v>
      </c>
      <c r="H1335">
        <v>1570525958924</v>
      </c>
      <c r="I1335">
        <v>526.6875</v>
      </c>
      <c r="J1335" s="5">
        <f t="shared" si="20"/>
        <v>43746.675450509261</v>
      </c>
      <c r="K1335" s="6">
        <v>43746.675450509261</v>
      </c>
      <c r="L1335" s="7">
        <v>43746.675451388888</v>
      </c>
    </row>
    <row r="1336" spans="1:12" x14ac:dyDescent="0.25">
      <c r="A1336" t="e">
        <f>-Lqed6F2Rzub99NEuTuX</f>
        <v>#NAME?</v>
      </c>
      <c r="B1336">
        <v>393.75</v>
      </c>
      <c r="C1336">
        <v>20.584240000000001</v>
      </c>
      <c r="D1336">
        <v>37</v>
      </c>
      <c r="E1336">
        <v>0</v>
      </c>
      <c r="F1336">
        <v>0</v>
      </c>
      <c r="G1336">
        <v>55</v>
      </c>
      <c r="H1336">
        <v>1570525966225</v>
      </c>
      <c r="I1336">
        <v>526.6875</v>
      </c>
      <c r="J1336" s="4">
        <f t="shared" si="20"/>
        <v>43746.675535011571</v>
      </c>
      <c r="K1336" s="6">
        <v>43746.675535011571</v>
      </c>
      <c r="L1336" s="7">
        <v>43746.675532407404</v>
      </c>
    </row>
    <row r="1337" spans="1:12" x14ac:dyDescent="0.25">
      <c r="A1337" t="e">
        <f>-Lqed80mc5YGrYKZH4Ni</f>
        <v>#NAME?</v>
      </c>
      <c r="B1337">
        <v>393.75</v>
      </c>
      <c r="C1337">
        <v>20.584240000000001</v>
      </c>
      <c r="D1337">
        <v>36</v>
      </c>
      <c r="E1337">
        <v>0</v>
      </c>
      <c r="F1337">
        <v>0</v>
      </c>
      <c r="G1337">
        <v>65</v>
      </c>
      <c r="H1337">
        <v>1570525973355</v>
      </c>
      <c r="I1337">
        <v>526.6875</v>
      </c>
      <c r="J1337" s="5">
        <f t="shared" si="20"/>
        <v>43746.675617534718</v>
      </c>
      <c r="K1337" s="6">
        <v>43746.675617534718</v>
      </c>
      <c r="L1337" s="7">
        <v>43746.675613425927</v>
      </c>
    </row>
    <row r="1338" spans="1:12" x14ac:dyDescent="0.25">
      <c r="A1338" t="s">
        <v>2373</v>
      </c>
      <c r="B1338">
        <v>412.5</v>
      </c>
      <c r="C1338">
        <v>20.584240000000001</v>
      </c>
      <c r="D1338">
        <v>36</v>
      </c>
      <c r="E1338">
        <v>0</v>
      </c>
      <c r="F1338">
        <v>0</v>
      </c>
      <c r="G1338">
        <v>67</v>
      </c>
      <c r="H1338">
        <v>1570525980544</v>
      </c>
      <c r="I1338">
        <v>532.3125</v>
      </c>
      <c r="J1338" s="4">
        <f t="shared" si="20"/>
        <v>43746.675700740736</v>
      </c>
      <c r="K1338" s="6">
        <v>43746.675700740736</v>
      </c>
      <c r="L1338" s="7">
        <v>43746.675706018519</v>
      </c>
    </row>
    <row r="1339" spans="1:12" x14ac:dyDescent="0.25">
      <c r="A1339" t="e">
        <f>-LqedBZ1LB4tJb1OYm8D</f>
        <v>#NAME?</v>
      </c>
      <c r="B1339">
        <v>393.75</v>
      </c>
      <c r="C1339">
        <v>20.584240000000001</v>
      </c>
      <c r="D1339">
        <v>36</v>
      </c>
      <c r="E1339">
        <v>0</v>
      </c>
      <c r="F1339">
        <v>0</v>
      </c>
      <c r="G1339">
        <v>66</v>
      </c>
      <c r="H1339">
        <v>1570525987775</v>
      </c>
      <c r="I1339">
        <v>526.6875</v>
      </c>
      <c r="J1339" s="5">
        <f t="shared" si="20"/>
        <v>43746.675784432868</v>
      </c>
      <c r="K1339" s="6">
        <v>43746.675784432868</v>
      </c>
      <c r="L1339" s="7">
        <v>43746.675787037035</v>
      </c>
    </row>
    <row r="1340" spans="1:12" x14ac:dyDescent="0.25">
      <c r="A1340" t="e">
        <f>-LqedDUkQ3zbQWFzQwSs</f>
        <v>#NAME?</v>
      </c>
      <c r="B1340">
        <v>393.75</v>
      </c>
      <c r="C1340">
        <v>20.584240000000001</v>
      </c>
      <c r="D1340">
        <v>38</v>
      </c>
      <c r="E1340">
        <v>0</v>
      </c>
      <c r="F1340">
        <v>0</v>
      </c>
      <c r="G1340">
        <v>70</v>
      </c>
      <c r="H1340">
        <v>1570525994966</v>
      </c>
      <c r="I1340">
        <v>526.6875</v>
      </c>
      <c r="J1340" s="4">
        <f t="shared" si="20"/>
        <v>43746.67586766203</v>
      </c>
      <c r="K1340" s="6">
        <v>43746.67586766203</v>
      </c>
      <c r="L1340" s="7">
        <v>43746.675868055558</v>
      </c>
    </row>
    <row r="1341" spans="1:12" x14ac:dyDescent="0.25">
      <c r="A1341" t="e">
        <f>-LqedF2nIPd9afIaNTav</f>
        <v>#NAME?</v>
      </c>
      <c r="B1341">
        <v>393.75</v>
      </c>
      <c r="C1341">
        <v>20.531590000000001</v>
      </c>
      <c r="D1341">
        <v>38</v>
      </c>
      <c r="E1341">
        <v>0</v>
      </c>
      <c r="F1341">
        <v>0</v>
      </c>
      <c r="G1341">
        <v>67</v>
      </c>
      <c r="H1341">
        <v>1570526002184</v>
      </c>
      <c r="I1341">
        <v>526.6875</v>
      </c>
      <c r="J1341" s="5">
        <f t="shared" si="20"/>
        <v>43746.675951203702</v>
      </c>
      <c r="K1341" s="6">
        <v>43746.675951203702</v>
      </c>
      <c r="L1341" s="7">
        <v>43746.675949074073</v>
      </c>
    </row>
    <row r="1342" spans="1:12" x14ac:dyDescent="0.25">
      <c r="A1342" t="e">
        <f>-LqedGs2ExrU1VbXQqc4</f>
        <v>#NAME?</v>
      </c>
      <c r="B1342">
        <v>393.75</v>
      </c>
      <c r="C1342">
        <v>20.584240000000001</v>
      </c>
      <c r="D1342">
        <v>38</v>
      </c>
      <c r="E1342">
        <v>0</v>
      </c>
      <c r="F1342">
        <v>0</v>
      </c>
      <c r="G1342">
        <v>67</v>
      </c>
      <c r="H1342">
        <v>1570526009414</v>
      </c>
      <c r="I1342">
        <v>526.6875</v>
      </c>
      <c r="J1342" s="4">
        <f t="shared" si="20"/>
        <v>43746.676034884258</v>
      </c>
      <c r="K1342" s="6">
        <v>43746.676034884258</v>
      </c>
      <c r="L1342" s="7">
        <v>43746.676030092596</v>
      </c>
    </row>
    <row r="1343" spans="1:12" x14ac:dyDescent="0.25">
      <c r="A1343" t="s">
        <v>2378</v>
      </c>
      <c r="B1343">
        <v>393.75</v>
      </c>
      <c r="C1343">
        <v>20.584240000000001</v>
      </c>
      <c r="D1343">
        <v>38</v>
      </c>
      <c r="E1343">
        <v>0</v>
      </c>
      <c r="F1343">
        <v>0</v>
      </c>
      <c r="G1343">
        <v>57</v>
      </c>
      <c r="H1343">
        <v>1570526016625</v>
      </c>
      <c r="I1343">
        <v>526.6875</v>
      </c>
      <c r="J1343" s="5">
        <f t="shared" si="20"/>
        <v>43746.676118344905</v>
      </c>
      <c r="K1343" s="6">
        <v>43746.676118344905</v>
      </c>
      <c r="L1343" s="7">
        <v>43746.676122685189</v>
      </c>
    </row>
    <row r="1344" spans="1:12" x14ac:dyDescent="0.25">
      <c r="A1344" t="e">
        <f>-LqedKJ3bVDtmUrdVGe5</f>
        <v>#NAME?</v>
      </c>
      <c r="B1344">
        <v>393.75</v>
      </c>
      <c r="C1344">
        <v>20.584240000000001</v>
      </c>
      <c r="D1344">
        <v>39</v>
      </c>
      <c r="E1344">
        <v>0</v>
      </c>
      <c r="F1344">
        <v>0</v>
      </c>
      <c r="G1344">
        <v>67</v>
      </c>
      <c r="H1344">
        <v>1570526023836</v>
      </c>
      <c r="I1344">
        <v>526.6875</v>
      </c>
      <c r="J1344" s="4">
        <f t="shared" si="20"/>
        <v>43746.676201805552</v>
      </c>
      <c r="K1344" s="6">
        <v>43746.676201805552</v>
      </c>
      <c r="L1344" s="7">
        <v>43746.676203703704</v>
      </c>
    </row>
    <row r="1345" spans="1:12" x14ac:dyDescent="0.25">
      <c r="A1345" t="e">
        <f>-LqedLnDzDxp7bfZ2jVC</f>
        <v>#NAME?</v>
      </c>
      <c r="B1345">
        <v>412.5</v>
      </c>
      <c r="C1345">
        <v>20.531590000000001</v>
      </c>
      <c r="D1345">
        <v>39</v>
      </c>
      <c r="E1345">
        <v>0</v>
      </c>
      <c r="F1345">
        <v>0</v>
      </c>
      <c r="G1345">
        <v>65</v>
      </c>
      <c r="H1345">
        <v>1570526030023</v>
      </c>
      <c r="I1345">
        <v>532.5</v>
      </c>
      <c r="J1345" s="5">
        <f t="shared" si="20"/>
        <v>43746.676273414349</v>
      </c>
      <c r="K1345" s="6">
        <v>43746.676273414349</v>
      </c>
      <c r="L1345" s="7">
        <v>43746.67627314815</v>
      </c>
    </row>
    <row r="1346" spans="1:12" x14ac:dyDescent="0.25">
      <c r="A1346" t="e">
        <f>-LqedNc_0KmcEj3Oyf09</f>
        <v>#NAME?</v>
      </c>
      <c r="B1346">
        <v>393.75</v>
      </c>
      <c r="C1346">
        <v>20.584240000000001</v>
      </c>
      <c r="D1346">
        <v>39</v>
      </c>
      <c r="E1346">
        <v>0</v>
      </c>
      <c r="F1346">
        <v>0</v>
      </c>
      <c r="G1346">
        <v>74</v>
      </c>
      <c r="H1346">
        <v>1570526036173</v>
      </c>
      <c r="I1346">
        <v>526.6875</v>
      </c>
      <c r="J1346" s="4">
        <f t="shared" ref="J1346:K1409" si="21">(H1346/86400000)+25569+(7/24)</f>
        <v>43746.676344594904</v>
      </c>
      <c r="K1346" s="6">
        <v>43746.676344594904</v>
      </c>
      <c r="L1346" s="7">
        <v>43746.676342592589</v>
      </c>
    </row>
    <row r="1347" spans="1:12" x14ac:dyDescent="0.25">
      <c r="A1347" t="e">
        <f>-LqedP7mIoaN2oGI0WfA</f>
        <v>#NAME?</v>
      </c>
      <c r="B1347">
        <v>393.75</v>
      </c>
      <c r="C1347">
        <v>20.584240000000001</v>
      </c>
      <c r="D1347">
        <v>39</v>
      </c>
      <c r="E1347">
        <v>0</v>
      </c>
      <c r="F1347">
        <v>0</v>
      </c>
      <c r="G1347">
        <v>75</v>
      </c>
      <c r="H1347">
        <v>1570526043422</v>
      </c>
      <c r="I1347">
        <v>526.5</v>
      </c>
      <c r="J1347" s="5">
        <f t="shared" si="21"/>
        <v>43746.676428495368</v>
      </c>
      <c r="K1347" s="6">
        <v>43746.676428495368</v>
      </c>
      <c r="L1347" s="7">
        <v>43746.676423611112</v>
      </c>
    </row>
    <row r="1348" spans="1:12" x14ac:dyDescent="0.25">
      <c r="A1348" t="e">
        <f>-LqedQrkkVqX1UllopTc</f>
        <v>#NAME?</v>
      </c>
      <c r="B1348">
        <v>425</v>
      </c>
      <c r="C1348">
        <v>20.584240000000001</v>
      </c>
      <c r="D1348">
        <v>39</v>
      </c>
      <c r="E1348">
        <v>0</v>
      </c>
      <c r="F1348">
        <v>0</v>
      </c>
      <c r="G1348">
        <v>66</v>
      </c>
      <c r="H1348">
        <v>1570526050624</v>
      </c>
      <c r="I1348">
        <v>536.625</v>
      </c>
      <c r="J1348" s="4">
        <f t="shared" si="21"/>
        <v>43746.676511851845</v>
      </c>
      <c r="K1348" s="6">
        <v>43746.676511851845</v>
      </c>
      <c r="L1348" s="7">
        <v>43746.676516203705</v>
      </c>
    </row>
    <row r="1349" spans="1:12" x14ac:dyDescent="0.25">
      <c r="A1349" t="e">
        <f>-LqedSdnAez1qDvXCpZL</f>
        <v>#NAME?</v>
      </c>
      <c r="B1349">
        <v>393.75</v>
      </c>
      <c r="C1349">
        <v>20.531590000000001</v>
      </c>
      <c r="D1349">
        <v>38</v>
      </c>
      <c r="E1349">
        <v>0</v>
      </c>
      <c r="F1349">
        <v>0</v>
      </c>
      <c r="G1349">
        <v>68</v>
      </c>
      <c r="H1349">
        <v>1570526057834</v>
      </c>
      <c r="I1349">
        <v>526.6875</v>
      </c>
      <c r="J1349" s="5">
        <f t="shared" si="21"/>
        <v>43746.676595300924</v>
      </c>
      <c r="K1349" s="6">
        <v>43746.676595300924</v>
      </c>
      <c r="L1349" s="7">
        <v>43746.67659722222</v>
      </c>
    </row>
    <row r="1350" spans="1:12" x14ac:dyDescent="0.25">
      <c r="A1350" t="e">
        <f>-LqedUMn8STTvrK1v7ph</f>
        <v>#NAME?</v>
      </c>
      <c r="B1350">
        <v>393.75</v>
      </c>
      <c r="C1350">
        <v>20.531590000000001</v>
      </c>
      <c r="D1350">
        <v>39</v>
      </c>
      <c r="E1350">
        <v>0</v>
      </c>
      <c r="F1350">
        <v>0</v>
      </c>
      <c r="G1350">
        <v>66</v>
      </c>
      <c r="H1350">
        <v>1570526065025</v>
      </c>
      <c r="I1350">
        <v>526.6875</v>
      </c>
      <c r="J1350" s="4">
        <f t="shared" si="21"/>
        <v>43746.676678530093</v>
      </c>
      <c r="K1350" s="6">
        <v>43746.676678530093</v>
      </c>
      <c r="L1350" s="7">
        <v>43746.676678240743</v>
      </c>
    </row>
    <row r="1351" spans="1:12" x14ac:dyDescent="0.25">
      <c r="A1351" t="e">
        <f>-LqedVvxneNUwLJxUv4S</f>
        <v>#NAME?</v>
      </c>
      <c r="B1351">
        <v>393.75</v>
      </c>
      <c r="C1351">
        <v>20.531590000000001</v>
      </c>
      <c r="D1351">
        <v>39</v>
      </c>
      <c r="E1351">
        <v>0</v>
      </c>
      <c r="F1351">
        <v>0</v>
      </c>
      <c r="G1351">
        <v>70</v>
      </c>
      <c r="H1351">
        <v>1570526071225</v>
      </c>
      <c r="I1351">
        <v>526.6875</v>
      </c>
      <c r="J1351" s="5">
        <f t="shared" si="21"/>
        <v>43746.676750289349</v>
      </c>
      <c r="K1351" s="6">
        <v>43746.676750289349</v>
      </c>
      <c r="L1351" s="7">
        <v>43746.676747685182</v>
      </c>
    </row>
    <row r="1352" spans="1:12" x14ac:dyDescent="0.25">
      <c r="A1352" t="e">
        <f>-LqedXdpsMEELp7KOV77</f>
        <v>#NAME?</v>
      </c>
      <c r="B1352">
        <v>393.75</v>
      </c>
      <c r="C1352">
        <v>20.531590000000001</v>
      </c>
      <c r="D1352">
        <v>34</v>
      </c>
      <c r="E1352">
        <v>0</v>
      </c>
      <c r="F1352">
        <v>0</v>
      </c>
      <c r="G1352">
        <v>73</v>
      </c>
      <c r="H1352">
        <v>1570526078453</v>
      </c>
      <c r="I1352">
        <v>526.6875</v>
      </c>
      <c r="J1352" s="4">
        <f t="shared" si="21"/>
        <v>43746.67683394676</v>
      </c>
      <c r="K1352" s="6">
        <v>43746.67683394676</v>
      </c>
      <c r="L1352" s="7">
        <v>43746.676828703705</v>
      </c>
    </row>
    <row r="1353" spans="1:12" x14ac:dyDescent="0.25">
      <c r="A1353" t="e">
        <f>-LqedZSjDgGHMDqE5bkS</f>
        <v>#NAME?</v>
      </c>
      <c r="B1353">
        <v>393.75</v>
      </c>
      <c r="C1353">
        <v>20.584240000000001</v>
      </c>
      <c r="D1353">
        <v>36</v>
      </c>
      <c r="E1353">
        <v>0</v>
      </c>
      <c r="F1353">
        <v>0</v>
      </c>
      <c r="G1353">
        <v>60</v>
      </c>
      <c r="H1353">
        <v>1570526085665</v>
      </c>
      <c r="I1353">
        <v>526.6875</v>
      </c>
      <c r="J1353" s="5">
        <f t="shared" si="21"/>
        <v>43746.676917418976</v>
      </c>
      <c r="K1353" s="6">
        <v>43746.676917418976</v>
      </c>
      <c r="L1353" s="7">
        <v>43746.676921296297</v>
      </c>
    </row>
    <row r="1354" spans="1:12" x14ac:dyDescent="0.25">
      <c r="A1354" t="e">
        <f>-LqedaBCqPa1RiKJmzWl</f>
        <v>#NAME?</v>
      </c>
      <c r="B1354">
        <v>393.75</v>
      </c>
      <c r="C1354">
        <v>20.531590000000001</v>
      </c>
      <c r="D1354">
        <v>37</v>
      </c>
      <c r="E1354">
        <v>0</v>
      </c>
      <c r="F1354">
        <v>0</v>
      </c>
      <c r="G1354">
        <v>66</v>
      </c>
      <c r="H1354">
        <v>1570526092883</v>
      </c>
      <c r="I1354">
        <v>526.6875</v>
      </c>
      <c r="J1354" s="4">
        <f t="shared" si="21"/>
        <v>43746.677000960648</v>
      </c>
      <c r="K1354" s="6">
        <v>43746.677000960648</v>
      </c>
      <c r="L1354" s="7">
        <v>43746.677002314813</v>
      </c>
    </row>
    <row r="1355" spans="1:12" x14ac:dyDescent="0.25">
      <c r="A1355" t="e">
        <f>-Lqedbytcp6VEAK_n8Fg</f>
        <v>#NAME?</v>
      </c>
      <c r="B1355">
        <v>393.75</v>
      </c>
      <c r="C1355">
        <v>20.584240000000001</v>
      </c>
      <c r="D1355">
        <v>37</v>
      </c>
      <c r="E1355">
        <v>0</v>
      </c>
      <c r="F1355">
        <v>0</v>
      </c>
      <c r="G1355">
        <v>69</v>
      </c>
      <c r="H1355">
        <v>1570526100084</v>
      </c>
      <c r="I1355">
        <v>526.6875</v>
      </c>
      <c r="J1355" s="5">
        <f t="shared" si="21"/>
        <v>43746.677084305549</v>
      </c>
      <c r="K1355" s="6">
        <v>43746.677084305549</v>
      </c>
      <c r="L1355" s="7">
        <v>43746.677083333336</v>
      </c>
    </row>
    <row r="1356" spans="1:12" x14ac:dyDescent="0.25">
      <c r="A1356" t="e">
        <f>-LqeddhDSu9ahWIIRfuF</f>
        <v>#NAME?</v>
      </c>
      <c r="B1356">
        <v>393.75</v>
      </c>
      <c r="C1356">
        <v>20.531590000000001</v>
      </c>
      <c r="D1356">
        <v>38</v>
      </c>
      <c r="E1356">
        <v>0</v>
      </c>
      <c r="F1356">
        <v>0</v>
      </c>
      <c r="G1356">
        <v>72</v>
      </c>
      <c r="H1356">
        <v>1570526107284</v>
      </c>
      <c r="I1356">
        <v>526.6875</v>
      </c>
      <c r="J1356" s="4">
        <f t="shared" si="21"/>
        <v>43746.677167638882</v>
      </c>
      <c r="K1356" s="6">
        <v>43746.677167638882</v>
      </c>
      <c r="L1356" s="7">
        <v>43746.677164351851</v>
      </c>
    </row>
    <row r="1357" spans="1:12" x14ac:dyDescent="0.25">
      <c r="A1357" t="e">
        <f>-LqedfG5UUlTYYK6Coej</f>
        <v>#NAME?</v>
      </c>
      <c r="B1357">
        <v>393.75</v>
      </c>
      <c r="C1357">
        <v>20.584240000000001</v>
      </c>
      <c r="D1357">
        <v>38</v>
      </c>
      <c r="E1357">
        <v>0</v>
      </c>
      <c r="F1357">
        <v>0</v>
      </c>
      <c r="G1357">
        <v>65</v>
      </c>
      <c r="H1357">
        <v>1570526113464</v>
      </c>
      <c r="I1357">
        <v>526.6875</v>
      </c>
      <c r="J1357" s="5">
        <f t="shared" si="21"/>
        <v>43746.677239166667</v>
      </c>
      <c r="K1357" s="6">
        <v>43746.677239166667</v>
      </c>
      <c r="L1357" s="7">
        <v>43746.677233796298</v>
      </c>
    </row>
    <row r="1358" spans="1:12" x14ac:dyDescent="0.25">
      <c r="A1358" t="s">
        <v>2393</v>
      </c>
      <c r="B1358">
        <v>393.75</v>
      </c>
      <c r="C1358">
        <v>20.531590000000001</v>
      </c>
      <c r="D1358">
        <v>36</v>
      </c>
      <c r="E1358">
        <v>0</v>
      </c>
      <c r="F1358">
        <v>0</v>
      </c>
      <c r="G1358">
        <v>69</v>
      </c>
      <c r="H1358">
        <v>1570526120704</v>
      </c>
      <c r="I1358">
        <v>526.5</v>
      </c>
      <c r="J1358" s="4">
        <f t="shared" si="21"/>
        <v>43746.677322962962</v>
      </c>
      <c r="K1358" s="6">
        <v>43746.677322962962</v>
      </c>
      <c r="L1358" s="7">
        <v>43746.67732638889</v>
      </c>
    </row>
    <row r="1359" spans="1:12" x14ac:dyDescent="0.25">
      <c r="A1359" t="e">
        <f>-Lqedj016RSOWpnKtuPD</f>
        <v>#NAME?</v>
      </c>
      <c r="B1359">
        <v>393.75</v>
      </c>
      <c r="C1359">
        <v>20.584240000000001</v>
      </c>
      <c r="D1359">
        <v>38</v>
      </c>
      <c r="E1359">
        <v>0</v>
      </c>
      <c r="F1359">
        <v>0</v>
      </c>
      <c r="G1359">
        <v>65</v>
      </c>
      <c r="H1359">
        <v>1570526127904</v>
      </c>
      <c r="I1359">
        <v>526.6875</v>
      </c>
      <c r="J1359" s="5">
        <f t="shared" si="21"/>
        <v>43746.677406296294</v>
      </c>
      <c r="K1359" s="6">
        <v>43746.677406296294</v>
      </c>
      <c r="L1359" s="7">
        <v>43746.677407407406</v>
      </c>
    </row>
    <row r="1360" spans="1:12" x14ac:dyDescent="0.25">
      <c r="A1360" t="e">
        <f>-Lqedl1rCtqnGDqp8p7y</f>
        <v>#NAME?</v>
      </c>
      <c r="B1360">
        <v>393.75</v>
      </c>
      <c r="C1360">
        <v>20.584240000000001</v>
      </c>
      <c r="D1360">
        <v>39</v>
      </c>
      <c r="E1360">
        <v>0</v>
      </c>
      <c r="F1360">
        <v>0</v>
      </c>
      <c r="G1360">
        <v>68</v>
      </c>
      <c r="H1360">
        <v>1570526137263</v>
      </c>
      <c r="I1360">
        <v>526.6875</v>
      </c>
      <c r="J1360" s="4">
        <f t="shared" si="21"/>
        <v>43746.677514618052</v>
      </c>
      <c r="K1360" s="6">
        <v>43746.677514618052</v>
      </c>
      <c r="L1360" s="7">
        <v>43746.677511574075</v>
      </c>
    </row>
    <row r="1361" spans="1:12" x14ac:dyDescent="0.25">
      <c r="A1361" t="e">
        <f>-Lqedmki2QJEm8kP9ppI</f>
        <v>#NAME?</v>
      </c>
      <c r="B1361">
        <v>393.75</v>
      </c>
      <c r="C1361">
        <v>20.531590000000001</v>
      </c>
      <c r="D1361">
        <v>37</v>
      </c>
      <c r="E1361">
        <v>0</v>
      </c>
      <c r="F1361">
        <v>0</v>
      </c>
      <c r="G1361">
        <v>62</v>
      </c>
      <c r="H1361">
        <v>1570526144401</v>
      </c>
      <c r="I1361">
        <v>526.6875</v>
      </c>
      <c r="J1361" s="5">
        <f t="shared" si="21"/>
        <v>43746.677597233793</v>
      </c>
      <c r="K1361" s="6">
        <v>43746.677597233793</v>
      </c>
      <c r="L1361" s="7">
        <v>43746.67759259259</v>
      </c>
    </row>
    <row r="1362" spans="1:12" x14ac:dyDescent="0.25">
      <c r="A1362" t="e">
        <f>-LqedoK0yjNZ_nN_QcQZ</f>
        <v>#NAME?</v>
      </c>
      <c r="B1362">
        <v>421.875</v>
      </c>
      <c r="C1362">
        <v>20.584240000000001</v>
      </c>
      <c r="D1362">
        <v>38</v>
      </c>
      <c r="E1362">
        <v>0</v>
      </c>
      <c r="F1362">
        <v>0</v>
      </c>
      <c r="G1362">
        <v>68</v>
      </c>
      <c r="H1362">
        <v>1570526150593</v>
      </c>
      <c r="I1362">
        <v>535.125</v>
      </c>
      <c r="J1362" s="4">
        <f t="shared" si="21"/>
        <v>43746.677668900462</v>
      </c>
      <c r="K1362" s="6">
        <v>43746.677668900462</v>
      </c>
      <c r="L1362" s="7">
        <v>43746.677673611113</v>
      </c>
    </row>
    <row r="1363" spans="1:12" x14ac:dyDescent="0.25">
      <c r="A1363" t="e">
        <f>-Lqedq3IS2Vk2c60PPHx</f>
        <v>#NAME?</v>
      </c>
      <c r="B1363">
        <v>393.75</v>
      </c>
      <c r="C1363">
        <v>20.584240000000001</v>
      </c>
      <c r="D1363">
        <v>37</v>
      </c>
      <c r="E1363">
        <v>0</v>
      </c>
      <c r="F1363">
        <v>0</v>
      </c>
      <c r="G1363">
        <v>76</v>
      </c>
      <c r="H1363">
        <v>1570526157802</v>
      </c>
      <c r="I1363">
        <v>526.6875</v>
      </c>
      <c r="J1363" s="5">
        <f t="shared" si="21"/>
        <v>43746.677752337964</v>
      </c>
      <c r="K1363" s="6">
        <v>43746.677752337964</v>
      </c>
      <c r="L1363" s="7">
        <v>43746.677754629629</v>
      </c>
    </row>
    <row r="1364" spans="1:12" x14ac:dyDescent="0.25">
      <c r="A1364" t="s">
        <v>2399</v>
      </c>
      <c r="B1364">
        <v>393.75</v>
      </c>
      <c r="C1364">
        <v>20.531590000000001</v>
      </c>
      <c r="D1364">
        <v>37</v>
      </c>
      <c r="E1364">
        <v>0</v>
      </c>
      <c r="F1364">
        <v>0</v>
      </c>
      <c r="G1364">
        <v>64</v>
      </c>
      <c r="H1364">
        <v>1570526165013</v>
      </c>
      <c r="I1364">
        <v>526.5</v>
      </c>
      <c r="J1364" s="4">
        <f t="shared" si="21"/>
        <v>43746.677835798611</v>
      </c>
      <c r="K1364" s="6">
        <v>43746.677835798611</v>
      </c>
      <c r="L1364" s="7">
        <v>43746.677835648145</v>
      </c>
    </row>
    <row r="1365" spans="1:12" x14ac:dyDescent="0.25">
      <c r="A1365" t="e">
        <f>-LqedtZ035v8RHWNe2Cx</f>
        <v>#NAME?</v>
      </c>
      <c r="B1365">
        <v>393.75</v>
      </c>
      <c r="C1365">
        <v>20.584240000000001</v>
      </c>
      <c r="D1365">
        <v>37</v>
      </c>
      <c r="E1365">
        <v>0</v>
      </c>
      <c r="F1365">
        <v>0</v>
      </c>
      <c r="G1365">
        <v>77</v>
      </c>
      <c r="H1365">
        <v>1570526172236</v>
      </c>
      <c r="I1365">
        <v>526.6875</v>
      </c>
      <c r="J1365" s="5">
        <f t="shared" si="21"/>
        <v>43746.677919398142</v>
      </c>
      <c r="K1365" s="6">
        <v>43746.677919398142</v>
      </c>
      <c r="L1365" s="7">
        <v>43746.677916666667</v>
      </c>
    </row>
    <row r="1366" spans="1:12" x14ac:dyDescent="0.25">
      <c r="A1366" t="e">
        <f>-LqedvKcUYUzdXs6soR9</f>
        <v>#NAME?</v>
      </c>
      <c r="B1366">
        <v>393.75</v>
      </c>
      <c r="C1366">
        <v>20.531590000000001</v>
      </c>
      <c r="D1366">
        <v>37</v>
      </c>
      <c r="E1366">
        <v>0</v>
      </c>
      <c r="F1366">
        <v>0</v>
      </c>
      <c r="G1366">
        <v>64</v>
      </c>
      <c r="H1366">
        <v>1570526179433</v>
      </c>
      <c r="I1366">
        <v>526.6875</v>
      </c>
      <c r="J1366" s="4">
        <f t="shared" si="21"/>
        <v>43746.678002696754</v>
      </c>
      <c r="K1366" s="6">
        <v>43746.678002696754</v>
      </c>
      <c r="L1366" s="7">
        <v>43746.677997685183</v>
      </c>
    </row>
    <row r="1367" spans="1:12" x14ac:dyDescent="0.25">
      <c r="A1367" t="e">
        <f>-Lqedwq09PUEsFjbXBbx</f>
        <v>#NAME?</v>
      </c>
      <c r="B1367">
        <v>431.25</v>
      </c>
      <c r="C1367">
        <v>20.584240000000001</v>
      </c>
      <c r="D1367">
        <v>38</v>
      </c>
      <c r="E1367">
        <v>0</v>
      </c>
      <c r="F1367">
        <v>0</v>
      </c>
      <c r="G1367">
        <v>66</v>
      </c>
      <c r="H1367">
        <v>1570526185623</v>
      </c>
      <c r="I1367">
        <v>538.875</v>
      </c>
      <c r="J1367" s="5">
        <f t="shared" si="21"/>
        <v>43746.678074340271</v>
      </c>
      <c r="K1367" s="6">
        <v>43746.678074340271</v>
      </c>
      <c r="L1367" s="7">
        <v>43746.678078703706</v>
      </c>
    </row>
    <row r="1368" spans="1:12" x14ac:dyDescent="0.25">
      <c r="A1368" t="e">
        <f>-Lqedyrlr6Ao8l0Gt4kr</f>
        <v>#NAME?</v>
      </c>
      <c r="B1368">
        <v>393.75</v>
      </c>
      <c r="C1368">
        <v>20.584240000000001</v>
      </c>
      <c r="D1368">
        <v>37</v>
      </c>
      <c r="E1368">
        <v>0</v>
      </c>
      <c r="F1368">
        <v>0</v>
      </c>
      <c r="G1368">
        <v>70</v>
      </c>
      <c r="H1368">
        <v>1570526192832</v>
      </c>
      <c r="I1368">
        <v>526.5</v>
      </c>
      <c r="J1368" s="4">
        <f t="shared" si="21"/>
        <v>43746.67815777778</v>
      </c>
      <c r="K1368" s="6">
        <v>43746.67815777778</v>
      </c>
      <c r="L1368" s="7">
        <v>43746.678159722222</v>
      </c>
    </row>
    <row r="1369" spans="1:12" x14ac:dyDescent="0.25">
      <c r="A1369" t="e">
        <f>-LqeE-j6rybmnMH1-#REF!</f>
        <v>#NAME?</v>
      </c>
      <c r="B1369">
        <v>393.75</v>
      </c>
      <c r="C1369">
        <v>20.584240000000001</v>
      </c>
      <c r="D1369">
        <v>37</v>
      </c>
      <c r="E1369">
        <v>0</v>
      </c>
      <c r="F1369">
        <v>0</v>
      </c>
      <c r="G1369">
        <v>60</v>
      </c>
      <c r="H1369">
        <v>1570526201079</v>
      </c>
      <c r="I1369">
        <v>526.6875</v>
      </c>
      <c r="J1369" s="5">
        <f t="shared" si="21"/>
        <v>43746.678253229162</v>
      </c>
      <c r="K1369" s="6">
        <v>43746.678253229162</v>
      </c>
      <c r="L1369" s="7">
        <v>43746.678252314814</v>
      </c>
    </row>
    <row r="1370" spans="1:12" x14ac:dyDescent="0.25">
      <c r="A1370" t="e">
        <f>-Lqee1_YqFqzq2_wEFVU</f>
        <v>#NAME?</v>
      </c>
      <c r="B1370">
        <v>393.75</v>
      </c>
      <c r="C1370">
        <v>20.531590000000001</v>
      </c>
      <c r="D1370">
        <v>37</v>
      </c>
      <c r="E1370">
        <v>0</v>
      </c>
      <c r="F1370">
        <v>0</v>
      </c>
      <c r="G1370">
        <v>68</v>
      </c>
      <c r="H1370">
        <v>1570526209321</v>
      </c>
      <c r="I1370">
        <v>526.6875</v>
      </c>
      <c r="J1370" s="4">
        <f t="shared" si="21"/>
        <v>43746.678348622685</v>
      </c>
      <c r="K1370" s="6">
        <v>43746.678348622685</v>
      </c>
      <c r="L1370" s="7">
        <v>43746.678344907406</v>
      </c>
    </row>
    <row r="1371" spans="1:12" x14ac:dyDescent="0.25">
      <c r="A1371" t="e">
        <f>-Lqee3OxT7vPFZbfqBeG</f>
        <v>#NAME?</v>
      </c>
      <c r="B1371">
        <v>393.75</v>
      </c>
      <c r="C1371">
        <v>20.584240000000001</v>
      </c>
      <c r="D1371">
        <v>38</v>
      </c>
      <c r="E1371">
        <v>0</v>
      </c>
      <c r="F1371">
        <v>0</v>
      </c>
      <c r="G1371">
        <v>64</v>
      </c>
      <c r="H1371">
        <v>1570526216534</v>
      </c>
      <c r="I1371">
        <v>526.6875</v>
      </c>
      <c r="J1371" s="5">
        <f t="shared" si="21"/>
        <v>43746.678432106484</v>
      </c>
      <c r="K1371" s="6">
        <v>43746.678432106484</v>
      </c>
      <c r="L1371" s="7">
        <v>43746.678437499999</v>
      </c>
    </row>
    <row r="1372" spans="1:12" x14ac:dyDescent="0.25">
      <c r="A1372" t="e">
        <f>-Lqee56rlePWJHkRrmYP</f>
        <v>#NAME?</v>
      </c>
      <c r="B1372">
        <v>393.75</v>
      </c>
      <c r="C1372">
        <v>20.584240000000001</v>
      </c>
      <c r="D1372">
        <v>38</v>
      </c>
      <c r="E1372">
        <v>0</v>
      </c>
      <c r="F1372">
        <v>0</v>
      </c>
      <c r="G1372">
        <v>68</v>
      </c>
      <c r="H1372">
        <v>1570526223743</v>
      </c>
      <c r="I1372">
        <v>526.5</v>
      </c>
      <c r="J1372" s="4">
        <f t="shared" si="21"/>
        <v>43746.678515543979</v>
      </c>
      <c r="K1372" s="6">
        <v>43746.678515543979</v>
      </c>
      <c r="L1372" s="7">
        <v>43746.678518518522</v>
      </c>
    </row>
    <row r="1373" spans="1:12" x14ac:dyDescent="0.25">
      <c r="A1373" t="e">
        <f>-Lqee6w1d0p1mj9VwBtD</f>
        <v>#NAME?</v>
      </c>
      <c r="B1373">
        <v>393.75</v>
      </c>
      <c r="C1373">
        <v>20.584240000000001</v>
      </c>
      <c r="D1373">
        <v>38</v>
      </c>
      <c r="E1373">
        <v>0</v>
      </c>
      <c r="F1373">
        <v>0</v>
      </c>
      <c r="G1373">
        <v>70</v>
      </c>
      <c r="H1373">
        <v>1570526230954</v>
      </c>
      <c r="I1373">
        <v>526.6875</v>
      </c>
      <c r="J1373" s="5">
        <f t="shared" si="21"/>
        <v>43746.678599004626</v>
      </c>
      <c r="K1373" s="6">
        <v>43746.678599004626</v>
      </c>
      <c r="L1373" s="7">
        <v>43746.678599537037</v>
      </c>
    </row>
    <row r="1374" spans="1:12" x14ac:dyDescent="0.25">
      <c r="A1374" t="e">
        <f>-Lqee8bYFzs2zrin2yf8</f>
        <v>#NAME?</v>
      </c>
      <c r="B1374">
        <v>393.75</v>
      </c>
      <c r="C1374">
        <v>20.584240000000001</v>
      </c>
      <c r="D1374">
        <v>39</v>
      </c>
      <c r="E1374">
        <v>0</v>
      </c>
      <c r="F1374">
        <v>0</v>
      </c>
      <c r="G1374">
        <v>72</v>
      </c>
      <c r="H1374">
        <v>1570526238146</v>
      </c>
      <c r="I1374">
        <v>526.6875</v>
      </c>
      <c r="J1374" s="4">
        <f t="shared" si="21"/>
        <v>43746.678682245365</v>
      </c>
      <c r="K1374" s="6">
        <v>43746.678682245365</v>
      </c>
      <c r="L1374" s="7">
        <v>43746.678680555553</v>
      </c>
    </row>
    <row r="1375" spans="1:12" x14ac:dyDescent="0.25">
      <c r="A1375" t="e">
        <f>-LqeeA7t5C57HhozktHL</f>
        <v>#NAME?</v>
      </c>
      <c r="B1375">
        <v>393.75</v>
      </c>
      <c r="C1375">
        <v>20.584240000000001</v>
      </c>
      <c r="D1375">
        <v>39</v>
      </c>
      <c r="E1375">
        <v>0</v>
      </c>
      <c r="F1375">
        <v>0</v>
      </c>
      <c r="G1375">
        <v>71</v>
      </c>
      <c r="H1375">
        <v>1570526244314</v>
      </c>
      <c r="I1375">
        <v>526.5</v>
      </c>
      <c r="J1375" s="5">
        <f t="shared" si="21"/>
        <v>43746.678753634253</v>
      </c>
      <c r="K1375" s="6">
        <v>43746.678753634253</v>
      </c>
      <c r="L1375" s="7">
        <v>43746.678749999999</v>
      </c>
    </row>
    <row r="1376" spans="1:12" x14ac:dyDescent="0.25">
      <c r="A1376" t="e">
        <f>-LqeeBgt42xb4Mo0Uv3u</f>
        <v>#NAME?</v>
      </c>
      <c r="B1376">
        <v>393.75</v>
      </c>
      <c r="C1376">
        <v>20.531590000000001</v>
      </c>
      <c r="D1376">
        <v>40</v>
      </c>
      <c r="E1376">
        <v>0</v>
      </c>
      <c r="F1376">
        <v>0</v>
      </c>
      <c r="G1376">
        <v>66</v>
      </c>
      <c r="H1376">
        <v>1570526250543</v>
      </c>
      <c r="I1376">
        <v>526.6875</v>
      </c>
      <c r="J1376" s="4">
        <f t="shared" si="21"/>
        <v>43746.678825729163</v>
      </c>
      <c r="K1376" s="6">
        <v>43746.678825729163</v>
      </c>
      <c r="L1376" s="7">
        <v>43746.678831018522</v>
      </c>
    </row>
    <row r="1377" spans="1:12" x14ac:dyDescent="0.25">
      <c r="A1377" t="e">
        <f>-LqeeDQobuvFWsKZZhu9</f>
        <v>#NAME?</v>
      </c>
      <c r="B1377">
        <v>393.75</v>
      </c>
      <c r="C1377">
        <v>20.584240000000001</v>
      </c>
      <c r="D1377">
        <v>40</v>
      </c>
      <c r="E1377">
        <v>0</v>
      </c>
      <c r="F1377">
        <v>0</v>
      </c>
      <c r="G1377">
        <v>65</v>
      </c>
      <c r="H1377">
        <v>1570526257745</v>
      </c>
      <c r="I1377">
        <v>526.6875</v>
      </c>
      <c r="J1377" s="5">
        <f t="shared" si="21"/>
        <v>43746.678909085647</v>
      </c>
      <c r="K1377" s="6">
        <v>43746.678909085647</v>
      </c>
      <c r="L1377" s="7">
        <v>43746.678912037038</v>
      </c>
    </row>
    <row r="1378" spans="1:12" x14ac:dyDescent="0.25">
      <c r="A1378" t="e">
        <f>-LqeeExfbKR3k8JzRYvp</f>
        <v>#NAME?</v>
      </c>
      <c r="B1378">
        <v>393.75</v>
      </c>
      <c r="C1378">
        <v>20.531590000000001</v>
      </c>
      <c r="D1378">
        <v>38</v>
      </c>
      <c r="E1378">
        <v>0</v>
      </c>
      <c r="F1378">
        <v>0</v>
      </c>
      <c r="G1378">
        <v>62</v>
      </c>
      <c r="H1378">
        <v>1570526263925</v>
      </c>
      <c r="I1378">
        <v>526.5</v>
      </c>
      <c r="J1378" s="4">
        <f t="shared" si="21"/>
        <v>43746.678980613426</v>
      </c>
      <c r="K1378" s="6">
        <v>43746.678980613426</v>
      </c>
      <c r="L1378" s="7">
        <v>43746.678981481484</v>
      </c>
    </row>
    <row r="1379" spans="1:12" x14ac:dyDescent="0.25">
      <c r="A1379" t="e">
        <f>-LqeeGflDKciqfI6WOaW</f>
        <v>#NAME?</v>
      </c>
      <c r="B1379">
        <v>393.75</v>
      </c>
      <c r="C1379">
        <v>20.584240000000001</v>
      </c>
      <c r="D1379">
        <v>39</v>
      </c>
      <c r="E1379">
        <v>0</v>
      </c>
      <c r="F1379">
        <v>0</v>
      </c>
      <c r="G1379">
        <v>65</v>
      </c>
      <c r="H1379">
        <v>1570526271114</v>
      </c>
      <c r="I1379">
        <v>526.6875</v>
      </c>
      <c r="J1379" s="5">
        <f t="shared" si="21"/>
        <v>43746.679063819443</v>
      </c>
      <c r="K1379" s="6">
        <v>43746.679063819443</v>
      </c>
      <c r="L1379" s="7">
        <v>43746.679062499999</v>
      </c>
    </row>
    <row r="1380" spans="1:12" x14ac:dyDescent="0.25">
      <c r="A1380" t="e">
        <f>-LqeeIVpglV_Ggmr5I87</f>
        <v>#NAME?</v>
      </c>
      <c r="B1380">
        <v>393.75</v>
      </c>
      <c r="C1380">
        <v>20.584240000000001</v>
      </c>
      <c r="D1380">
        <v>39</v>
      </c>
      <c r="E1380">
        <v>0</v>
      </c>
      <c r="F1380">
        <v>0</v>
      </c>
      <c r="G1380">
        <v>68</v>
      </c>
      <c r="H1380">
        <v>1570526277293</v>
      </c>
      <c r="I1380">
        <v>526.6875</v>
      </c>
      <c r="J1380" s="4">
        <f t="shared" si="21"/>
        <v>43746.679135335646</v>
      </c>
      <c r="K1380" s="6">
        <v>43746.679135335646</v>
      </c>
      <c r="L1380" s="7">
        <v>43746.679131944446</v>
      </c>
    </row>
    <row r="1381" spans="1:12" x14ac:dyDescent="0.25">
      <c r="A1381" t="e">
        <f>-LqeeKCtoOXrAo4lAF1F</f>
        <v>#NAME?</v>
      </c>
      <c r="B1381">
        <v>393.75</v>
      </c>
      <c r="C1381">
        <v>20.584240000000001</v>
      </c>
      <c r="D1381">
        <v>39</v>
      </c>
      <c r="E1381">
        <v>0</v>
      </c>
      <c r="F1381">
        <v>0</v>
      </c>
      <c r="G1381">
        <v>76</v>
      </c>
      <c r="H1381">
        <v>1570526285545</v>
      </c>
      <c r="I1381">
        <v>526.6875</v>
      </c>
      <c r="J1381" s="5">
        <f t="shared" si="21"/>
        <v>43746.6792308449</v>
      </c>
      <c r="K1381" s="6">
        <v>43746.6792308449</v>
      </c>
      <c r="L1381" s="7">
        <v>43746.679236111115</v>
      </c>
    </row>
    <row r="1382" spans="1:12" x14ac:dyDescent="0.25">
      <c r="A1382" t="e">
        <f>-LqeeLm2XFLLXA-NRcAf</f>
        <v>#NAME?</v>
      </c>
      <c r="B1382">
        <v>393.75</v>
      </c>
      <c r="C1382">
        <v>20.584240000000001</v>
      </c>
      <c r="D1382">
        <v>39</v>
      </c>
      <c r="E1382">
        <v>0</v>
      </c>
      <c r="F1382">
        <v>0</v>
      </c>
      <c r="G1382">
        <v>64</v>
      </c>
      <c r="H1382">
        <v>1570526291745</v>
      </c>
      <c r="I1382">
        <v>526.6875</v>
      </c>
      <c r="J1382" s="4">
        <f t="shared" si="21"/>
        <v>43746.679302604163</v>
      </c>
      <c r="K1382" s="6">
        <v>43746.679302604163</v>
      </c>
      <c r="L1382" s="7">
        <v>43746.679305555554</v>
      </c>
    </row>
    <row r="1383" spans="1:12" x14ac:dyDescent="0.25">
      <c r="A1383" t="e">
        <f>-LqeeNUrh5ku66n7YEO2</f>
        <v>#NAME?</v>
      </c>
      <c r="B1383">
        <v>393.75</v>
      </c>
      <c r="C1383">
        <v>20.584240000000001</v>
      </c>
      <c r="D1383">
        <v>39</v>
      </c>
      <c r="E1383">
        <v>0</v>
      </c>
      <c r="F1383">
        <v>0</v>
      </c>
      <c r="G1383">
        <v>75</v>
      </c>
      <c r="H1383">
        <v>1570526298953</v>
      </c>
      <c r="I1383">
        <v>526.6875</v>
      </c>
      <c r="J1383" s="5">
        <f t="shared" si="21"/>
        <v>43746.67938603009</v>
      </c>
      <c r="K1383" s="6">
        <v>43746.67938603009</v>
      </c>
      <c r="L1383" s="7">
        <v>43746.679386574076</v>
      </c>
    </row>
    <row r="1384" spans="1:12" x14ac:dyDescent="0.25">
      <c r="A1384" t="e">
        <f>-LqeePHssUT7IAzd_IhA</f>
        <v>#NAME?</v>
      </c>
      <c r="B1384">
        <v>393.75</v>
      </c>
      <c r="C1384">
        <v>20.531590000000001</v>
      </c>
      <c r="D1384">
        <v>39</v>
      </c>
      <c r="E1384">
        <v>0</v>
      </c>
      <c r="F1384">
        <v>0</v>
      </c>
      <c r="G1384">
        <v>71</v>
      </c>
      <c r="H1384">
        <v>1570526306163</v>
      </c>
      <c r="I1384">
        <v>526.6875</v>
      </c>
      <c r="J1384" s="4">
        <f t="shared" si="21"/>
        <v>43746.679469479168</v>
      </c>
      <c r="K1384" s="6">
        <v>43746.679469479168</v>
      </c>
      <c r="L1384" s="7">
        <v>43746.679467592592</v>
      </c>
    </row>
    <row r="1385" spans="1:12" x14ac:dyDescent="0.25">
      <c r="A1385" t="e">
        <f>-LqeeR1QFLa-L7XLrcWl</f>
        <v>#NAME?</v>
      </c>
      <c r="B1385">
        <v>393.75</v>
      </c>
      <c r="C1385">
        <v>20.584240000000001</v>
      </c>
      <c r="D1385">
        <v>41</v>
      </c>
      <c r="E1385">
        <v>0</v>
      </c>
      <c r="F1385">
        <v>0</v>
      </c>
      <c r="G1385">
        <v>66</v>
      </c>
      <c r="H1385">
        <v>1570526313356</v>
      </c>
      <c r="I1385">
        <v>526.6875</v>
      </c>
      <c r="J1385" s="5">
        <f t="shared" si="21"/>
        <v>43746.679552731475</v>
      </c>
      <c r="K1385" s="6">
        <v>43746.679552731475</v>
      </c>
      <c r="L1385" s="7">
        <v>43746.679548611108</v>
      </c>
    </row>
    <row r="1386" spans="1:12" x14ac:dyDescent="0.25">
      <c r="A1386" t="e">
        <f>-LqeeSTvGWrrdP6PvaUj</f>
        <v>#NAME?</v>
      </c>
      <c r="B1386">
        <v>393.75</v>
      </c>
      <c r="C1386">
        <v>20.531590000000001</v>
      </c>
      <c r="D1386">
        <v>41</v>
      </c>
      <c r="E1386">
        <v>0</v>
      </c>
      <c r="F1386">
        <v>0</v>
      </c>
      <c r="G1386">
        <v>64</v>
      </c>
      <c r="H1386">
        <v>1570526319505</v>
      </c>
      <c r="I1386">
        <v>526.6875</v>
      </c>
      <c r="J1386" s="4">
        <f t="shared" si="21"/>
        <v>43746.679623900462</v>
      </c>
      <c r="K1386" s="6">
        <v>43746.679623900462</v>
      </c>
      <c r="L1386" s="7">
        <v>43746.679629629631</v>
      </c>
    </row>
    <row r="1387" spans="1:12" x14ac:dyDescent="0.25">
      <c r="A1387" t="e">
        <f>-LqeeU1oSoO4YlJrhvNU</f>
        <v>#NAME?</v>
      </c>
      <c r="B1387">
        <v>393.75</v>
      </c>
      <c r="C1387">
        <v>20.531590000000001</v>
      </c>
      <c r="D1387">
        <v>35</v>
      </c>
      <c r="E1387">
        <v>0</v>
      </c>
      <c r="F1387">
        <v>0</v>
      </c>
      <c r="G1387">
        <v>72</v>
      </c>
      <c r="H1387">
        <v>1570526325745</v>
      </c>
      <c r="I1387">
        <v>526.6875</v>
      </c>
      <c r="J1387" s="5">
        <f t="shared" si="21"/>
        <v>43746.679696122686</v>
      </c>
      <c r="K1387" s="6">
        <v>43746.679696122686</v>
      </c>
      <c r="L1387" s="7">
        <v>43746.679699074077</v>
      </c>
    </row>
    <row r="1388" spans="1:12" x14ac:dyDescent="0.25">
      <c r="A1388" t="e">
        <f>-LqeeVqk1Q84TW5O93tm</f>
        <v>#NAME?</v>
      </c>
      <c r="B1388">
        <v>393.75</v>
      </c>
      <c r="C1388">
        <v>20.584240000000001</v>
      </c>
      <c r="D1388">
        <v>35</v>
      </c>
      <c r="E1388">
        <v>0</v>
      </c>
      <c r="F1388">
        <v>0</v>
      </c>
      <c r="G1388">
        <v>76</v>
      </c>
      <c r="H1388">
        <v>1570526332975</v>
      </c>
      <c r="I1388">
        <v>526.5</v>
      </c>
      <c r="J1388" s="4">
        <f t="shared" si="21"/>
        <v>43746.679779803242</v>
      </c>
      <c r="K1388" s="6">
        <v>43746.679779803242</v>
      </c>
      <c r="L1388" s="7">
        <v>43746.679780092592</v>
      </c>
    </row>
    <row r="1389" spans="1:12" x14ac:dyDescent="0.25">
      <c r="A1389" t="s">
        <v>2424</v>
      </c>
      <c r="B1389">
        <v>393.75</v>
      </c>
      <c r="C1389">
        <v>20.584240000000001</v>
      </c>
      <c r="D1389">
        <v>36</v>
      </c>
      <c r="E1389">
        <v>0</v>
      </c>
      <c r="F1389">
        <v>0</v>
      </c>
      <c r="G1389">
        <v>71</v>
      </c>
      <c r="H1389">
        <v>1570526340165</v>
      </c>
      <c r="I1389">
        <v>526.5</v>
      </c>
      <c r="J1389" s="5">
        <f t="shared" si="21"/>
        <v>43746.679863020829</v>
      </c>
      <c r="K1389" s="6">
        <v>43746.679863020829</v>
      </c>
      <c r="L1389" s="7">
        <v>43746.679861111108</v>
      </c>
    </row>
    <row r="1390" spans="1:12" x14ac:dyDescent="0.25">
      <c r="A1390" t="e">
        <f>-LqeeZNEWetezKO8tzyg</f>
        <v>#NAME?</v>
      </c>
      <c r="B1390">
        <v>425</v>
      </c>
      <c r="C1390">
        <v>20.584240000000001</v>
      </c>
      <c r="D1390">
        <v>36</v>
      </c>
      <c r="E1390">
        <v>0</v>
      </c>
      <c r="F1390">
        <v>0</v>
      </c>
      <c r="G1390">
        <v>78</v>
      </c>
      <c r="H1390">
        <v>1570526347385</v>
      </c>
      <c r="I1390">
        <v>536.625</v>
      </c>
      <c r="J1390" s="4">
        <f t="shared" si="21"/>
        <v>43746.679946585646</v>
      </c>
      <c r="K1390" s="6">
        <v>43746.679946585646</v>
      </c>
      <c r="L1390" s="7">
        <v>43746.679942129631</v>
      </c>
    </row>
    <row r="1391" spans="1:12" x14ac:dyDescent="0.25">
      <c r="A1391" t="e">
        <f>-Lqeea4s5oYYdZEawWEG</f>
        <v>#NAME?</v>
      </c>
      <c r="B1391">
        <v>393.75</v>
      </c>
      <c r="C1391">
        <v>20.584240000000001</v>
      </c>
      <c r="D1391">
        <v>36</v>
      </c>
      <c r="E1391">
        <v>0</v>
      </c>
      <c r="F1391">
        <v>0</v>
      </c>
      <c r="G1391">
        <v>74</v>
      </c>
      <c r="H1391">
        <v>1570526354603</v>
      </c>
      <c r="I1391">
        <v>526.5</v>
      </c>
      <c r="J1391" s="5">
        <f t="shared" si="21"/>
        <v>43746.680030127311</v>
      </c>
      <c r="K1391" s="6">
        <v>43746.680030127311</v>
      </c>
      <c r="L1391" s="7">
        <v>43746.680034722223</v>
      </c>
    </row>
    <row r="1392" spans="1:12" x14ac:dyDescent="0.25">
      <c r="A1392" t="e">
        <f>-Lqeebz1NPU3U-RAAWSA</f>
        <v>#NAME?</v>
      </c>
      <c r="B1392">
        <v>393.75</v>
      </c>
      <c r="C1392">
        <v>20.531590000000001</v>
      </c>
      <c r="D1392">
        <v>37</v>
      </c>
      <c r="E1392">
        <v>0</v>
      </c>
      <c r="F1392">
        <v>0</v>
      </c>
      <c r="G1392">
        <v>75</v>
      </c>
      <c r="H1392">
        <v>1570526361823</v>
      </c>
      <c r="I1392">
        <v>526.6875</v>
      </c>
      <c r="J1392" s="4">
        <f t="shared" si="21"/>
        <v>43746.680113692128</v>
      </c>
      <c r="K1392" s="6">
        <v>43746.680113692128</v>
      </c>
      <c r="L1392" s="7">
        <v>43746.680115740739</v>
      </c>
    </row>
    <row r="1393" spans="1:12" x14ac:dyDescent="0.25">
      <c r="A1393" t="e">
        <f>-LqeedtUmLZkIboX2Ecw</f>
        <v>#NAME?</v>
      </c>
      <c r="B1393">
        <v>393.75</v>
      </c>
      <c r="C1393">
        <v>20.584240000000001</v>
      </c>
      <c r="D1393">
        <v>40</v>
      </c>
      <c r="E1393">
        <v>0</v>
      </c>
      <c r="F1393">
        <v>0</v>
      </c>
      <c r="G1393">
        <v>73</v>
      </c>
      <c r="H1393">
        <v>1570526369023</v>
      </c>
      <c r="I1393">
        <v>526.6875</v>
      </c>
      <c r="J1393" s="5">
        <f t="shared" si="21"/>
        <v>43746.68019702546</v>
      </c>
      <c r="K1393" s="6">
        <v>43746.68019702546</v>
      </c>
      <c r="L1393" s="7">
        <v>43746.680196759262</v>
      </c>
    </row>
    <row r="1394" spans="1:12" x14ac:dyDescent="0.25">
      <c r="A1394" t="s">
        <v>2429</v>
      </c>
      <c r="B1394">
        <v>393.75</v>
      </c>
      <c r="C1394">
        <v>20.584240000000001</v>
      </c>
      <c r="D1394">
        <v>40</v>
      </c>
      <c r="E1394">
        <v>0</v>
      </c>
      <c r="F1394">
        <v>0</v>
      </c>
      <c r="G1394">
        <v>67</v>
      </c>
      <c r="H1394">
        <v>1570526377253</v>
      </c>
      <c r="I1394">
        <v>526.6875</v>
      </c>
      <c r="J1394" s="4">
        <f t="shared" si="21"/>
        <v>43746.680292280093</v>
      </c>
      <c r="K1394" s="6">
        <v>43746.680292280093</v>
      </c>
      <c r="L1394" s="7">
        <v>43746.680289351854</v>
      </c>
    </row>
    <row r="1395" spans="1:12" x14ac:dyDescent="0.25">
      <c r="A1395" t="e">
        <f>-LqeehLs97lI5fzjJtg7</f>
        <v>#NAME?</v>
      </c>
      <c r="B1395">
        <v>393.75</v>
      </c>
      <c r="C1395">
        <v>20.584240000000001</v>
      </c>
      <c r="D1395">
        <v>39</v>
      </c>
      <c r="E1395">
        <v>0</v>
      </c>
      <c r="F1395">
        <v>0</v>
      </c>
      <c r="G1395">
        <v>82</v>
      </c>
      <c r="H1395">
        <v>1570526384474</v>
      </c>
      <c r="I1395">
        <v>526.6875</v>
      </c>
      <c r="J1395" s="5">
        <f t="shared" si="21"/>
        <v>43746.680375856478</v>
      </c>
      <c r="K1395" s="6">
        <v>43746.680375856478</v>
      </c>
      <c r="L1395" s="7">
        <v>43746.68037037037</v>
      </c>
    </row>
    <row r="1396" spans="1:12" x14ac:dyDescent="0.25">
      <c r="A1396" t="e">
        <f>-LqeeiusijH70mzwR9Uv</f>
        <v>#NAME?</v>
      </c>
      <c r="B1396">
        <v>393.75</v>
      </c>
      <c r="C1396">
        <v>20.584240000000001</v>
      </c>
      <c r="D1396">
        <v>40</v>
      </c>
      <c r="E1396">
        <v>0</v>
      </c>
      <c r="F1396">
        <v>0</v>
      </c>
      <c r="G1396">
        <v>69</v>
      </c>
      <c r="H1396">
        <v>1570526390653</v>
      </c>
      <c r="I1396">
        <v>526.5</v>
      </c>
      <c r="J1396" s="4">
        <f t="shared" si="21"/>
        <v>43746.680447372688</v>
      </c>
      <c r="K1396" s="6">
        <v>43746.680447372688</v>
      </c>
      <c r="L1396" s="7">
        <v>43746.680451388886</v>
      </c>
    </row>
    <row r="1397" spans="1:12" x14ac:dyDescent="0.25">
      <c r="A1397" t="e">
        <f>-LqeekaWY8NMe9ZB5u8t</f>
        <v>#NAME?</v>
      </c>
      <c r="B1397">
        <v>412.5</v>
      </c>
      <c r="C1397">
        <v>20.584240000000001</v>
      </c>
      <c r="D1397">
        <v>40</v>
      </c>
      <c r="E1397">
        <v>0</v>
      </c>
      <c r="F1397">
        <v>0</v>
      </c>
      <c r="G1397">
        <v>74</v>
      </c>
      <c r="H1397">
        <v>1570526397833</v>
      </c>
      <c r="I1397">
        <v>532.3125</v>
      </c>
      <c r="J1397" s="5">
        <f t="shared" si="21"/>
        <v>43746.680530474536</v>
      </c>
      <c r="K1397" s="6">
        <v>43746.680530474536</v>
      </c>
      <c r="L1397" s="7">
        <v>43746.680532407408</v>
      </c>
    </row>
    <row r="1398" spans="1:12" x14ac:dyDescent="0.25">
      <c r="A1398" t="e">
        <f>-LqeemAkoKyVzOsFrKMq</f>
        <v>#NAME?</v>
      </c>
      <c r="B1398">
        <v>393.75</v>
      </c>
      <c r="C1398">
        <v>20.531590000000001</v>
      </c>
      <c r="D1398">
        <v>40</v>
      </c>
      <c r="E1398">
        <v>0</v>
      </c>
      <c r="F1398">
        <v>0</v>
      </c>
      <c r="G1398">
        <v>76</v>
      </c>
      <c r="H1398">
        <v>1570526404024</v>
      </c>
      <c r="I1398">
        <v>526.6875</v>
      </c>
      <c r="J1398" s="4">
        <f t="shared" si="21"/>
        <v>43746.680602129629</v>
      </c>
      <c r="K1398" s="6">
        <v>43746.680602129629</v>
      </c>
      <c r="L1398" s="7">
        <v>43746.680601851855</v>
      </c>
    </row>
    <row r="1399" spans="1:12" x14ac:dyDescent="0.25">
      <c r="A1399" t="e">
        <f>-LqeensofcryiOx0X62a</f>
        <v>#NAME?</v>
      </c>
      <c r="B1399">
        <v>393.75</v>
      </c>
      <c r="C1399">
        <v>20.584240000000001</v>
      </c>
      <c r="D1399">
        <v>40</v>
      </c>
      <c r="E1399">
        <v>0</v>
      </c>
      <c r="F1399">
        <v>0</v>
      </c>
      <c r="G1399">
        <v>72</v>
      </c>
      <c r="H1399">
        <v>1570526411264</v>
      </c>
      <c r="I1399">
        <v>526.6875</v>
      </c>
      <c r="J1399" s="5">
        <f t="shared" si="21"/>
        <v>43746.680685925923</v>
      </c>
      <c r="K1399" s="6">
        <v>43746.680685925923</v>
      </c>
      <c r="L1399" s="7">
        <v>43746.68068287037</v>
      </c>
    </row>
    <row r="1400" spans="1:12" x14ac:dyDescent="0.25">
      <c r="A1400" t="e">
        <f>-LqeephtDtf1IRbt8O0T</f>
        <v>#NAME?</v>
      </c>
      <c r="B1400">
        <v>393.75</v>
      </c>
      <c r="C1400">
        <v>20.584240000000001</v>
      </c>
      <c r="D1400">
        <v>40</v>
      </c>
      <c r="E1400">
        <v>0</v>
      </c>
      <c r="F1400">
        <v>0</v>
      </c>
      <c r="G1400">
        <v>68</v>
      </c>
      <c r="H1400">
        <v>1570526418440</v>
      </c>
      <c r="I1400">
        <v>526.6875</v>
      </c>
      <c r="J1400" s="4">
        <f t="shared" si="21"/>
        <v>43746.680768981481</v>
      </c>
      <c r="K1400" s="6">
        <v>43746.680768981481</v>
      </c>
      <c r="L1400" s="7">
        <v>43746.680763888886</v>
      </c>
    </row>
    <row r="1401" spans="1:12" x14ac:dyDescent="0.25">
      <c r="A1401" t="e">
        <f>-LqeerPu-U9Wiq0EEge8</f>
        <v>#NAME?</v>
      </c>
      <c r="B1401">
        <v>393.75</v>
      </c>
      <c r="C1401">
        <v>20.531590000000001</v>
      </c>
      <c r="D1401">
        <v>40</v>
      </c>
      <c r="E1401">
        <v>0</v>
      </c>
      <c r="F1401">
        <v>0</v>
      </c>
      <c r="G1401">
        <v>76</v>
      </c>
      <c r="H1401">
        <v>1570526425665</v>
      </c>
      <c r="I1401">
        <v>526.6875</v>
      </c>
      <c r="J1401" s="5">
        <f t="shared" si="21"/>
        <v>43746.680852604164</v>
      </c>
      <c r="K1401" s="6">
        <v>43746.680852604164</v>
      </c>
      <c r="L1401" s="7">
        <v>43746.680856481478</v>
      </c>
    </row>
    <row r="1402" spans="1:12" x14ac:dyDescent="0.25">
      <c r="A1402" t="e">
        <f>-LqeesylFZ59GmrAYcBj</f>
        <v>#NAME?</v>
      </c>
      <c r="B1402">
        <v>431.25</v>
      </c>
      <c r="C1402">
        <v>20.531590000000001</v>
      </c>
      <c r="D1402">
        <v>40</v>
      </c>
      <c r="E1402">
        <v>0</v>
      </c>
      <c r="F1402">
        <v>0</v>
      </c>
      <c r="G1402">
        <v>65</v>
      </c>
      <c r="H1402">
        <v>1570526431862</v>
      </c>
      <c r="I1402">
        <v>538.5</v>
      </c>
      <c r="J1402" s="4">
        <f t="shared" si="21"/>
        <v>43746.680924328706</v>
      </c>
      <c r="K1402" s="6">
        <v>43746.680924328706</v>
      </c>
      <c r="L1402" s="7">
        <v>43746.680925925924</v>
      </c>
    </row>
    <row r="1403" spans="1:12" x14ac:dyDescent="0.25">
      <c r="A1403" t="e">
        <f>-Lqeeuff4PqulXHwy9Pm</f>
        <v>#NAME?</v>
      </c>
      <c r="B1403">
        <v>393.75</v>
      </c>
      <c r="C1403">
        <v>20.584240000000001</v>
      </c>
      <c r="D1403">
        <v>39</v>
      </c>
      <c r="E1403">
        <v>0</v>
      </c>
      <c r="F1403">
        <v>0</v>
      </c>
      <c r="G1403">
        <v>78</v>
      </c>
      <c r="H1403">
        <v>1570526439080</v>
      </c>
      <c r="I1403">
        <v>526.6875</v>
      </c>
      <c r="J1403" s="5">
        <f t="shared" si="21"/>
        <v>43746.681007870364</v>
      </c>
      <c r="K1403" s="6">
        <v>43746.681007870364</v>
      </c>
      <c r="L1403" s="7">
        <v>43746.681006944447</v>
      </c>
    </row>
    <row r="1404" spans="1:12" x14ac:dyDescent="0.25">
      <c r="A1404" t="e">
        <f>-LqeewUv22WTr63_JWnT</f>
        <v>#NAME?</v>
      </c>
      <c r="B1404">
        <v>393.75</v>
      </c>
      <c r="C1404">
        <v>20.584240000000001</v>
      </c>
      <c r="D1404">
        <v>40</v>
      </c>
      <c r="E1404">
        <v>0</v>
      </c>
      <c r="F1404">
        <v>0</v>
      </c>
      <c r="G1404">
        <v>64</v>
      </c>
      <c r="H1404">
        <v>1570526446284</v>
      </c>
      <c r="I1404">
        <v>526.6875</v>
      </c>
      <c r="J1404" s="4">
        <f t="shared" si="21"/>
        <v>43746.68109125</v>
      </c>
      <c r="K1404" s="6">
        <v>43746.68109125</v>
      </c>
      <c r="L1404" s="7">
        <v>43746.681087962963</v>
      </c>
    </row>
    <row r="1405" spans="1:12" x14ac:dyDescent="0.25">
      <c r="A1405" t="e">
        <f>-LqeeyDrY81sPCuPmxNi</f>
        <v>#NAME?</v>
      </c>
      <c r="B1405">
        <v>393.75</v>
      </c>
      <c r="C1405">
        <v>20.531590000000001</v>
      </c>
      <c r="D1405">
        <v>39</v>
      </c>
      <c r="E1405">
        <v>0</v>
      </c>
      <c r="F1405">
        <v>0</v>
      </c>
      <c r="G1405">
        <v>70</v>
      </c>
      <c r="H1405">
        <v>1570526453510</v>
      </c>
      <c r="I1405">
        <v>526.6875</v>
      </c>
      <c r="J1405" s="5">
        <f t="shared" si="21"/>
        <v>43746.681174884252</v>
      </c>
      <c r="K1405" s="6">
        <v>43746.681174884252</v>
      </c>
      <c r="L1405" s="7">
        <v>43746.681180555555</v>
      </c>
    </row>
    <row r="1406" spans="1:12" x14ac:dyDescent="0.25">
      <c r="A1406" t="s">
        <v>2441</v>
      </c>
      <c r="B1406">
        <v>393.75</v>
      </c>
      <c r="C1406">
        <v>20.584240000000001</v>
      </c>
      <c r="D1406">
        <v>40</v>
      </c>
      <c r="E1406">
        <v>0</v>
      </c>
      <c r="F1406">
        <v>0</v>
      </c>
      <c r="G1406">
        <v>72</v>
      </c>
      <c r="H1406">
        <v>1570526460718</v>
      </c>
      <c r="I1406">
        <v>526.6875</v>
      </c>
      <c r="J1406" s="4">
        <f t="shared" si="21"/>
        <v>43746.681258310178</v>
      </c>
      <c r="K1406" s="6">
        <v>43746.681258310178</v>
      </c>
      <c r="L1406" s="7">
        <v>43746.681261574071</v>
      </c>
    </row>
    <row r="1407" spans="1:12" x14ac:dyDescent="0.25">
      <c r="A1407" t="e">
        <f>-Lqef146gREwHTc83m9N</f>
        <v>#NAME?</v>
      </c>
      <c r="B1407">
        <v>412.5</v>
      </c>
      <c r="C1407">
        <v>20.584240000000001</v>
      </c>
      <c r="D1407">
        <v>40</v>
      </c>
      <c r="E1407">
        <v>0</v>
      </c>
      <c r="F1407">
        <v>0</v>
      </c>
      <c r="G1407">
        <v>65</v>
      </c>
      <c r="H1407">
        <v>1570526469177</v>
      </c>
      <c r="I1407">
        <v>532.3125</v>
      </c>
      <c r="J1407" s="5">
        <f t="shared" si="21"/>
        <v>43746.681356215275</v>
      </c>
      <c r="K1407" s="6">
        <v>43746.681356215275</v>
      </c>
      <c r="L1407" s="7">
        <v>43746.681354166663</v>
      </c>
    </row>
    <row r="1408" spans="1:12" x14ac:dyDescent="0.25">
      <c r="A1408" t="e">
        <f>-Lqef2kly6qhWR0e57oa</f>
        <v>#NAME?</v>
      </c>
      <c r="B1408">
        <v>393.75</v>
      </c>
      <c r="C1408">
        <v>20.584240000000001</v>
      </c>
      <c r="D1408">
        <v>40</v>
      </c>
      <c r="E1408">
        <v>0</v>
      </c>
      <c r="F1408">
        <v>0</v>
      </c>
      <c r="G1408">
        <v>70</v>
      </c>
      <c r="H1408">
        <v>1570526476164</v>
      </c>
      <c r="I1408">
        <v>526.5</v>
      </c>
      <c r="J1408" s="4">
        <f t="shared" si="21"/>
        <v>43746.681437083331</v>
      </c>
      <c r="K1408" s="6">
        <v>43746.681437083331</v>
      </c>
      <c r="L1408" s="7">
        <v>43746.681435185186</v>
      </c>
    </row>
    <row r="1409" spans="1:12" x14ac:dyDescent="0.25">
      <c r="A1409" t="e">
        <f>-Lqef4YlqtdwBv-QHxuR</f>
        <v>#NAME?</v>
      </c>
      <c r="B1409">
        <v>412.5</v>
      </c>
      <c r="C1409">
        <v>20.584240000000001</v>
      </c>
      <c r="D1409">
        <v>39</v>
      </c>
      <c r="E1409">
        <v>0</v>
      </c>
      <c r="F1409">
        <v>0</v>
      </c>
      <c r="G1409">
        <v>78</v>
      </c>
      <c r="H1409">
        <v>1570526483382</v>
      </c>
      <c r="I1409">
        <v>532.3125</v>
      </c>
      <c r="J1409" s="5">
        <f t="shared" si="21"/>
        <v>43746.681520624996</v>
      </c>
      <c r="K1409" s="6">
        <v>43746.681520624996</v>
      </c>
      <c r="L1409" s="7">
        <v>43746.681516203702</v>
      </c>
    </row>
    <row r="1410" spans="1:12" x14ac:dyDescent="0.25">
      <c r="A1410" t="e">
        <f>-Lqef6GbtXb2B8mAC2pA</f>
        <v>#NAME?</v>
      </c>
      <c r="B1410">
        <v>393.75</v>
      </c>
      <c r="C1410">
        <v>20.584240000000001</v>
      </c>
      <c r="D1410">
        <v>37</v>
      </c>
      <c r="E1410">
        <v>0</v>
      </c>
      <c r="F1410">
        <v>0</v>
      </c>
      <c r="G1410">
        <v>68</v>
      </c>
      <c r="H1410">
        <v>1570526490585</v>
      </c>
      <c r="I1410">
        <v>526.6875</v>
      </c>
      <c r="J1410" s="4">
        <f t="shared" ref="J1410:K1473" si="22">(H1410/86400000)+25569+(7/24)</f>
        <v>43746.681603993049</v>
      </c>
      <c r="K1410" s="6">
        <v>43746.681603993049</v>
      </c>
      <c r="L1410" s="7">
        <v>43746.681608796294</v>
      </c>
    </row>
    <row r="1411" spans="1:12" x14ac:dyDescent="0.25">
      <c r="A1411" t="e">
        <f>-Lqef7lhkRkHLUvXfpoz</f>
        <v>#NAME?</v>
      </c>
      <c r="B1411">
        <v>393.75</v>
      </c>
      <c r="C1411">
        <v>20.584240000000001</v>
      </c>
      <c r="D1411">
        <v>38</v>
      </c>
      <c r="E1411">
        <v>0</v>
      </c>
      <c r="F1411">
        <v>0</v>
      </c>
      <c r="G1411">
        <v>71</v>
      </c>
      <c r="H1411">
        <v>1570526496851</v>
      </c>
      <c r="I1411">
        <v>526.6875</v>
      </c>
      <c r="J1411" s="5">
        <f t="shared" si="22"/>
        <v>43746.6816765162</v>
      </c>
      <c r="K1411" s="6">
        <v>43746.6816765162</v>
      </c>
      <c r="L1411" s="7">
        <v>43746.68167824074</v>
      </c>
    </row>
    <row r="1412" spans="1:12" x14ac:dyDescent="0.25">
      <c r="A1412" t="e">
        <f>-Lqef9O1-qfIMk6DseU3</f>
        <v>#NAME?</v>
      </c>
      <c r="B1412">
        <v>393.75</v>
      </c>
      <c r="C1412">
        <v>20.531590000000001</v>
      </c>
      <c r="D1412">
        <v>37</v>
      </c>
      <c r="E1412">
        <v>0</v>
      </c>
      <c r="F1412">
        <v>0</v>
      </c>
      <c r="G1412">
        <v>71</v>
      </c>
      <c r="H1412">
        <v>1570526502954</v>
      </c>
      <c r="I1412">
        <v>526.6875</v>
      </c>
      <c r="J1412" s="4">
        <f t="shared" si="22"/>
        <v>43746.681747152776</v>
      </c>
      <c r="K1412" s="6">
        <v>43746.681747152776</v>
      </c>
      <c r="L1412" s="7">
        <v>43746.681747685187</v>
      </c>
    </row>
    <row r="1413" spans="1:12" x14ac:dyDescent="0.25">
      <c r="A1413" t="e">
        <f>-LqefB0f7LsKtrvRG_E_</f>
        <v>#NAME?</v>
      </c>
      <c r="B1413">
        <v>393.75</v>
      </c>
      <c r="C1413">
        <v>20.531590000000001</v>
      </c>
      <c r="D1413">
        <v>38</v>
      </c>
      <c r="E1413">
        <v>0</v>
      </c>
      <c r="F1413">
        <v>0</v>
      </c>
      <c r="G1413">
        <v>76</v>
      </c>
      <c r="H1413">
        <v>1570526510142</v>
      </c>
      <c r="I1413">
        <v>526.6875</v>
      </c>
      <c r="J1413" s="5">
        <f t="shared" si="22"/>
        <v>43746.681830347217</v>
      </c>
      <c r="K1413" s="6">
        <v>43746.681830347217</v>
      </c>
      <c r="L1413" s="7">
        <v>43746.681828703702</v>
      </c>
    </row>
    <row r="1414" spans="1:12" x14ac:dyDescent="0.25">
      <c r="A1414" t="e">
        <f>-LqefCWbJZko-CFoDq-v</f>
        <v>#NAME?</v>
      </c>
      <c r="B1414">
        <v>393.75</v>
      </c>
      <c r="C1414">
        <v>20.584240000000001</v>
      </c>
      <c r="D1414">
        <v>38</v>
      </c>
      <c r="E1414">
        <v>0</v>
      </c>
      <c r="F1414">
        <v>0</v>
      </c>
      <c r="G1414">
        <v>72</v>
      </c>
      <c r="H1414">
        <v>1570526516301</v>
      </c>
      <c r="I1414">
        <v>526.6875</v>
      </c>
      <c r="J1414" s="4">
        <f t="shared" si="22"/>
        <v>43746.681901631942</v>
      </c>
      <c r="K1414" s="6">
        <v>43746.681901631942</v>
      </c>
      <c r="L1414" s="7">
        <v>43746.681898148148</v>
      </c>
    </row>
    <row r="1415" spans="1:12" x14ac:dyDescent="0.25">
      <c r="A1415" t="e">
        <f>-LqefE2rj8ItkOxmr1Wq</f>
        <v>#NAME?</v>
      </c>
      <c r="B1415">
        <v>393.75</v>
      </c>
      <c r="C1415">
        <v>20.531590000000001</v>
      </c>
      <c r="D1415">
        <v>38</v>
      </c>
      <c r="E1415">
        <v>0</v>
      </c>
      <c r="F1415">
        <v>0</v>
      </c>
      <c r="G1415">
        <v>62</v>
      </c>
      <c r="H1415">
        <v>1570526522543</v>
      </c>
      <c r="I1415">
        <v>526.6875</v>
      </c>
      <c r="J1415" s="5">
        <f t="shared" si="22"/>
        <v>43746.681973877312</v>
      </c>
      <c r="K1415" s="6">
        <v>43746.681973877312</v>
      </c>
      <c r="L1415" s="7">
        <v>43746.681979166664</v>
      </c>
    </row>
    <row r="1416" spans="1:12" x14ac:dyDescent="0.25">
      <c r="A1416" t="e">
        <f>-LqefFi8Kur-uq9pxDLs</f>
        <v>#NAME?</v>
      </c>
      <c r="B1416">
        <v>393.75</v>
      </c>
      <c r="C1416">
        <v>20.584240000000001</v>
      </c>
      <c r="D1416">
        <v>38</v>
      </c>
      <c r="E1416">
        <v>0</v>
      </c>
      <c r="F1416">
        <v>0</v>
      </c>
      <c r="G1416">
        <v>70</v>
      </c>
      <c r="H1416">
        <v>1570526528712</v>
      </c>
      <c r="I1416">
        <v>526.6875</v>
      </c>
      <c r="J1416" s="4">
        <f t="shared" si="22"/>
        <v>43746.682045277776</v>
      </c>
      <c r="K1416" s="6">
        <v>43746.682045277776</v>
      </c>
      <c r="L1416" s="7">
        <v>43746.68204861111</v>
      </c>
    </row>
    <row r="1417" spans="1:12" x14ac:dyDescent="0.25">
      <c r="A1417" t="e">
        <f>-LqefHNrkeljgBoHd-qg</f>
        <v>#NAME?</v>
      </c>
      <c r="B1417">
        <v>393.75</v>
      </c>
      <c r="C1417">
        <v>20.584240000000001</v>
      </c>
      <c r="D1417">
        <v>39</v>
      </c>
      <c r="E1417">
        <v>0</v>
      </c>
      <c r="F1417">
        <v>0</v>
      </c>
      <c r="G1417">
        <v>72</v>
      </c>
      <c r="H1417">
        <v>1570526535932</v>
      </c>
      <c r="I1417">
        <v>526.6875</v>
      </c>
      <c r="J1417" s="5">
        <f t="shared" si="22"/>
        <v>43746.682128842593</v>
      </c>
      <c r="K1417" s="6">
        <v>43746.682128842593</v>
      </c>
      <c r="L1417" s="7">
        <v>43746.682129629633</v>
      </c>
    </row>
    <row r="1418" spans="1:12" x14ac:dyDescent="0.25">
      <c r="A1418" t="e">
        <f>-LqefJ4UPHgq9J7XnXau</f>
        <v>#NAME?</v>
      </c>
      <c r="B1418">
        <v>393.75</v>
      </c>
      <c r="C1418">
        <v>20.584240000000001</v>
      </c>
      <c r="D1418">
        <v>39</v>
      </c>
      <c r="E1418">
        <v>0</v>
      </c>
      <c r="F1418">
        <v>0</v>
      </c>
      <c r="G1418">
        <v>71</v>
      </c>
      <c r="H1418">
        <v>1570526543113</v>
      </c>
      <c r="I1418">
        <v>526.6875</v>
      </c>
      <c r="J1418" s="4">
        <f t="shared" si="22"/>
        <v>43746.682211956017</v>
      </c>
      <c r="K1418" s="6">
        <v>43746.682211956017</v>
      </c>
      <c r="L1418" s="7">
        <v>43746.682210648149</v>
      </c>
    </row>
    <row r="1419" spans="1:12" x14ac:dyDescent="0.25">
      <c r="A1419" t="e">
        <f>-LqefKf1LtlQLsvpJ4Gn</f>
        <v>#NAME?</v>
      </c>
      <c r="B1419">
        <v>393.75</v>
      </c>
      <c r="C1419">
        <v>20.531590000000001</v>
      </c>
      <c r="D1419">
        <v>38</v>
      </c>
      <c r="E1419">
        <v>0</v>
      </c>
      <c r="F1419">
        <v>0</v>
      </c>
      <c r="G1419">
        <v>77</v>
      </c>
      <c r="H1419">
        <v>1570526549332</v>
      </c>
      <c r="I1419">
        <v>526.6875</v>
      </c>
      <c r="J1419" s="5">
        <f t="shared" si="22"/>
        <v>43746.682283935188</v>
      </c>
      <c r="K1419" s="6">
        <v>43746.682283935188</v>
      </c>
      <c r="L1419" s="7">
        <v>43746.682280092595</v>
      </c>
    </row>
    <row r="1420" spans="1:12" x14ac:dyDescent="0.25">
      <c r="A1420" t="e">
        <f>-LqefMMkvUUuDc53gSHJ</f>
        <v>#NAME?</v>
      </c>
      <c r="B1420">
        <v>393.75</v>
      </c>
      <c r="C1420">
        <v>20.584240000000001</v>
      </c>
      <c r="D1420">
        <v>38</v>
      </c>
      <c r="E1420">
        <v>0</v>
      </c>
      <c r="F1420">
        <v>0</v>
      </c>
      <c r="G1420">
        <v>71</v>
      </c>
      <c r="H1420">
        <v>1570526556550</v>
      </c>
      <c r="I1420">
        <v>526.6875</v>
      </c>
      <c r="J1420" s="4">
        <f t="shared" si="22"/>
        <v>43746.682367476846</v>
      </c>
      <c r="K1420" s="6">
        <v>43746.682367476846</v>
      </c>
      <c r="L1420" s="7">
        <v>43746.682372685187</v>
      </c>
    </row>
    <row r="1421" spans="1:12" x14ac:dyDescent="0.25">
      <c r="A1421" t="s">
        <v>2456</v>
      </c>
      <c r="B1421">
        <v>412.5</v>
      </c>
      <c r="C1421">
        <v>20.584240000000001</v>
      </c>
      <c r="D1421">
        <v>40</v>
      </c>
      <c r="E1421">
        <v>0</v>
      </c>
      <c r="F1421">
        <v>0</v>
      </c>
      <c r="G1421">
        <v>76</v>
      </c>
      <c r="H1421">
        <v>1570526563752</v>
      </c>
      <c r="I1421">
        <v>532.5</v>
      </c>
      <c r="J1421" s="5">
        <f t="shared" si="22"/>
        <v>43746.68245083333</v>
      </c>
      <c r="K1421" s="6">
        <v>43746.68245083333</v>
      </c>
      <c r="L1421" s="7">
        <v>43746.682453703703</v>
      </c>
    </row>
    <row r="1422" spans="1:12" x14ac:dyDescent="0.25">
      <c r="A1422" t="s">
        <v>2457</v>
      </c>
      <c r="B1422">
        <v>393.75</v>
      </c>
      <c r="C1422">
        <v>20.584240000000001</v>
      </c>
      <c r="D1422">
        <v>40</v>
      </c>
      <c r="E1422">
        <v>0</v>
      </c>
      <c r="F1422">
        <v>0</v>
      </c>
      <c r="G1422">
        <v>74</v>
      </c>
      <c r="H1422">
        <v>1570526570945</v>
      </c>
      <c r="I1422">
        <v>526.6875</v>
      </c>
      <c r="J1422" s="4">
        <f t="shared" si="22"/>
        <v>43746.682534085645</v>
      </c>
      <c r="K1422" s="6">
        <v>43746.682534085645</v>
      </c>
      <c r="L1422" s="7">
        <v>43746.682534722226</v>
      </c>
    </row>
    <row r="1423" spans="1:12" x14ac:dyDescent="0.25">
      <c r="A1423" t="e">
        <f>-LqefRh0OypcYRWMg_rq</f>
        <v>#NAME?</v>
      </c>
      <c r="B1423">
        <v>393.75</v>
      </c>
      <c r="C1423">
        <v>20.584240000000001</v>
      </c>
      <c r="D1423">
        <v>39</v>
      </c>
      <c r="E1423">
        <v>0</v>
      </c>
      <c r="F1423">
        <v>0</v>
      </c>
      <c r="G1423">
        <v>71</v>
      </c>
      <c r="H1423">
        <v>1570526578192</v>
      </c>
      <c r="I1423">
        <v>526.6875</v>
      </c>
      <c r="J1423" s="5">
        <f t="shared" si="22"/>
        <v>43746.682617962964</v>
      </c>
      <c r="K1423" s="6">
        <v>43746.682617962964</v>
      </c>
      <c r="L1423" s="7">
        <v>43746.682615740741</v>
      </c>
    </row>
    <row r="1424" spans="1:12" x14ac:dyDescent="0.25">
      <c r="A1424" t="e">
        <f>-LqefTQ1YjO0xH0ySRvR</f>
        <v>#NAME?</v>
      </c>
      <c r="B1424">
        <v>393.75</v>
      </c>
      <c r="C1424">
        <v>20.531590000000001</v>
      </c>
      <c r="D1424">
        <v>39</v>
      </c>
      <c r="E1424">
        <v>0</v>
      </c>
      <c r="F1424">
        <v>0</v>
      </c>
      <c r="G1424">
        <v>72</v>
      </c>
      <c r="H1424">
        <v>1570526585360</v>
      </c>
      <c r="I1424">
        <v>526.6875</v>
      </c>
      <c r="J1424" s="4">
        <f t="shared" si="22"/>
        <v>43746.682700925921</v>
      </c>
      <c r="K1424" s="6">
        <v>43746.682700925921</v>
      </c>
      <c r="L1424" s="7">
        <v>43746.682696759257</v>
      </c>
    </row>
    <row r="1425" spans="1:12" x14ac:dyDescent="0.25">
      <c r="A1425" t="e">
        <f>-LqefV96DDLzEvUl7Ur7</f>
        <v>#NAME?</v>
      </c>
      <c r="B1425">
        <v>393.75</v>
      </c>
      <c r="C1425">
        <v>20.584240000000001</v>
      </c>
      <c r="D1425">
        <v>39</v>
      </c>
      <c r="E1425">
        <v>0</v>
      </c>
      <c r="F1425">
        <v>0</v>
      </c>
      <c r="G1425">
        <v>71</v>
      </c>
      <c r="H1425">
        <v>1570526591543</v>
      </c>
      <c r="I1425">
        <v>526.6875</v>
      </c>
      <c r="J1425" s="5">
        <f t="shared" si="22"/>
        <v>43746.682772488428</v>
      </c>
      <c r="K1425" s="6">
        <v>43746.682772488428</v>
      </c>
      <c r="L1425" s="7">
        <v>43746.68277777778</v>
      </c>
    </row>
    <row r="1426" spans="1:12" x14ac:dyDescent="0.25">
      <c r="A1426" t="e">
        <f>-LqefWxZcLVxMi8ueSqM</f>
        <v>#NAME?</v>
      </c>
      <c r="B1426">
        <v>393.75</v>
      </c>
      <c r="C1426">
        <v>20.584240000000001</v>
      </c>
      <c r="D1426">
        <v>38</v>
      </c>
      <c r="E1426">
        <v>0</v>
      </c>
      <c r="F1426">
        <v>0</v>
      </c>
      <c r="G1426">
        <v>78</v>
      </c>
      <c r="H1426">
        <v>1570526598792</v>
      </c>
      <c r="I1426">
        <v>526.6875</v>
      </c>
      <c r="J1426" s="4">
        <f t="shared" si="22"/>
        <v>43746.682856388885</v>
      </c>
      <c r="K1426" s="6">
        <v>43746.682856388885</v>
      </c>
      <c r="L1426" s="7">
        <v>43746.682858796295</v>
      </c>
    </row>
    <row r="1427" spans="1:12" x14ac:dyDescent="0.25">
      <c r="A1427" t="e">
        <f>-LqefYTkipLIY1_LnW21</f>
        <v>#NAME?</v>
      </c>
      <c r="B1427">
        <v>393.75</v>
      </c>
      <c r="C1427">
        <v>20.584240000000001</v>
      </c>
      <c r="D1427">
        <v>38</v>
      </c>
      <c r="E1427">
        <v>0</v>
      </c>
      <c r="F1427">
        <v>0</v>
      </c>
      <c r="G1427">
        <v>77</v>
      </c>
      <c r="H1427">
        <v>1570526605982</v>
      </c>
      <c r="I1427">
        <v>526.5</v>
      </c>
      <c r="J1427" s="5">
        <f t="shared" si="22"/>
        <v>43746.682939606479</v>
      </c>
      <c r="K1427" s="6">
        <v>43746.682939606479</v>
      </c>
      <c r="L1427" s="7">
        <v>43746.682939814818</v>
      </c>
    </row>
    <row r="1428" spans="1:12" x14ac:dyDescent="0.25">
      <c r="A1428" t="e">
        <f>-Lqef_D8VOJG44H36GHK</f>
        <v>#NAME?</v>
      </c>
      <c r="B1428">
        <v>393.75</v>
      </c>
      <c r="C1428">
        <v>20.584240000000001</v>
      </c>
      <c r="D1428">
        <v>38</v>
      </c>
      <c r="E1428">
        <v>0</v>
      </c>
      <c r="F1428">
        <v>0</v>
      </c>
      <c r="G1428">
        <v>73</v>
      </c>
      <c r="H1428">
        <v>1570526613181</v>
      </c>
      <c r="I1428">
        <v>526.6875</v>
      </c>
      <c r="J1428" s="4">
        <f t="shared" si="22"/>
        <v>43746.683022928242</v>
      </c>
      <c r="K1428" s="6">
        <v>43746.683022928242</v>
      </c>
      <c r="L1428" s="7">
        <v>43746.683020833334</v>
      </c>
    </row>
    <row r="1429" spans="1:12" x14ac:dyDescent="0.25">
      <c r="A1429" t="e">
        <f>-Lqefaku3rx8bRSV19jU</f>
        <v>#NAME?</v>
      </c>
      <c r="B1429">
        <v>393.75</v>
      </c>
      <c r="C1429">
        <v>20.584240000000001</v>
      </c>
      <c r="D1429">
        <v>38</v>
      </c>
      <c r="E1429">
        <v>0</v>
      </c>
      <c r="F1429">
        <v>0</v>
      </c>
      <c r="G1429">
        <v>78</v>
      </c>
      <c r="H1429">
        <v>1570526619381</v>
      </c>
      <c r="I1429">
        <v>526.6875</v>
      </c>
      <c r="J1429" s="5">
        <f t="shared" si="22"/>
        <v>43746.683094687498</v>
      </c>
      <c r="K1429" s="6">
        <v>43746.683094687498</v>
      </c>
      <c r="L1429" s="7">
        <v>43746.68309027778</v>
      </c>
    </row>
    <row r="1430" spans="1:12" x14ac:dyDescent="0.25">
      <c r="A1430" t="e">
        <f>-LqefcUqpoXWkBpdgT6f</f>
        <v>#NAME?</v>
      </c>
      <c r="B1430">
        <v>393.75</v>
      </c>
      <c r="C1430">
        <v>20.584240000000001</v>
      </c>
      <c r="D1430">
        <v>38</v>
      </c>
      <c r="E1430">
        <v>0</v>
      </c>
      <c r="F1430">
        <v>0</v>
      </c>
      <c r="G1430">
        <v>73</v>
      </c>
      <c r="H1430">
        <v>1570526626601</v>
      </c>
      <c r="I1430">
        <v>526.6875</v>
      </c>
      <c r="J1430" s="4">
        <f t="shared" si="22"/>
        <v>43746.683178252315</v>
      </c>
      <c r="K1430" s="6">
        <v>43746.683178252315</v>
      </c>
      <c r="L1430" s="7">
        <v>43746.683182870373</v>
      </c>
    </row>
    <row r="1431" spans="1:12" x14ac:dyDescent="0.25">
      <c r="A1431" t="s">
        <v>2466</v>
      </c>
      <c r="B1431">
        <v>393.75</v>
      </c>
      <c r="C1431">
        <v>20.584240000000001</v>
      </c>
      <c r="D1431">
        <v>38</v>
      </c>
      <c r="E1431">
        <v>0</v>
      </c>
      <c r="F1431">
        <v>0</v>
      </c>
      <c r="G1431">
        <v>80</v>
      </c>
      <c r="H1431">
        <v>1570526633811</v>
      </c>
      <c r="I1431">
        <v>526.6875</v>
      </c>
      <c r="J1431" s="5">
        <f t="shared" si="22"/>
        <v>43746.683261701386</v>
      </c>
      <c r="K1431" s="6">
        <v>43746.683261701386</v>
      </c>
      <c r="L1431" s="7">
        <v>43746.683263888888</v>
      </c>
    </row>
    <row r="1432" spans="1:12" x14ac:dyDescent="0.25">
      <c r="A1432" t="e">
        <f>-Lqefg0IeOQ_ahPXF3O9</f>
        <v>#NAME?</v>
      </c>
      <c r="B1432">
        <v>393.75</v>
      </c>
      <c r="C1432">
        <v>20.584240000000001</v>
      </c>
      <c r="D1432">
        <v>38</v>
      </c>
      <c r="E1432">
        <v>0</v>
      </c>
      <c r="F1432">
        <v>0</v>
      </c>
      <c r="G1432">
        <v>69</v>
      </c>
      <c r="H1432">
        <v>1570526641022</v>
      </c>
      <c r="I1432">
        <v>526.6875</v>
      </c>
      <c r="J1432" s="4">
        <f t="shared" si="22"/>
        <v>43746.683345162033</v>
      </c>
      <c r="K1432" s="6">
        <v>43746.683345162033</v>
      </c>
      <c r="L1432" s="7">
        <v>43746.683344907404</v>
      </c>
    </row>
    <row r="1433" spans="1:12" x14ac:dyDescent="0.25">
      <c r="A1433" t="e">
        <f>-LqefhuIzOAU3pL-FHV1</f>
        <v>#NAME?</v>
      </c>
      <c r="B1433">
        <v>393.75</v>
      </c>
      <c r="C1433">
        <v>20.531590000000001</v>
      </c>
      <c r="D1433">
        <v>37</v>
      </c>
      <c r="E1433">
        <v>0</v>
      </c>
      <c r="F1433">
        <v>0</v>
      </c>
      <c r="G1433">
        <v>76</v>
      </c>
      <c r="H1433">
        <v>1570526648244</v>
      </c>
      <c r="I1433">
        <v>526.6875</v>
      </c>
      <c r="J1433" s="5">
        <f t="shared" si="22"/>
        <v>43746.683428750002</v>
      </c>
      <c r="K1433" s="6">
        <v>43746.683428750002</v>
      </c>
      <c r="L1433" s="7">
        <v>43746.683425925927</v>
      </c>
    </row>
    <row r="1434" spans="1:12" x14ac:dyDescent="0.25">
      <c r="A1434" t="e">
        <f>-LqefjVjLSXiNsxT-Hul</f>
        <v>#NAME?</v>
      </c>
      <c r="B1434">
        <v>393.75</v>
      </c>
      <c r="C1434">
        <v>20.584240000000001</v>
      </c>
      <c r="D1434">
        <v>35</v>
      </c>
      <c r="E1434">
        <v>0</v>
      </c>
      <c r="F1434">
        <v>0</v>
      </c>
      <c r="G1434">
        <v>76</v>
      </c>
      <c r="H1434">
        <v>1570526655425</v>
      </c>
      <c r="I1434">
        <v>526.6875</v>
      </c>
      <c r="J1434" s="4">
        <f t="shared" si="22"/>
        <v>43746.683511863426</v>
      </c>
      <c r="K1434" s="6">
        <v>43746.683511863426</v>
      </c>
      <c r="L1434" s="7">
        <v>43746.683506944442</v>
      </c>
    </row>
    <row r="1435" spans="1:12" x14ac:dyDescent="0.25">
      <c r="A1435" t="e">
        <f>-Lqefl4zIiiBkOL2q5Jm</f>
        <v>#NAME?</v>
      </c>
      <c r="B1435">
        <v>393.75</v>
      </c>
      <c r="C1435">
        <v>20.584240000000001</v>
      </c>
      <c r="D1435">
        <v>35</v>
      </c>
      <c r="E1435">
        <v>0</v>
      </c>
      <c r="F1435">
        <v>0</v>
      </c>
      <c r="G1435">
        <v>76</v>
      </c>
      <c r="H1435">
        <v>1570526661621</v>
      </c>
      <c r="I1435">
        <v>526.6875</v>
      </c>
      <c r="J1435" s="5">
        <f t="shared" si="22"/>
        <v>43746.683583576385</v>
      </c>
      <c r="K1435" s="6">
        <v>43746.683583576385</v>
      </c>
      <c r="L1435" s="7">
        <v>43746.683587962965</v>
      </c>
    </row>
    <row r="1436" spans="1:12" x14ac:dyDescent="0.25">
      <c r="A1436" t="e">
        <f>-LqefmmjQrQwPuqaDmaK</f>
        <v>#NAME?</v>
      </c>
      <c r="B1436">
        <v>393.75</v>
      </c>
      <c r="C1436">
        <v>20.584240000000001</v>
      </c>
      <c r="D1436">
        <v>36</v>
      </c>
      <c r="E1436">
        <v>0</v>
      </c>
      <c r="F1436">
        <v>0</v>
      </c>
      <c r="G1436">
        <v>76</v>
      </c>
      <c r="H1436">
        <v>1570526668842</v>
      </c>
      <c r="I1436">
        <v>526.6875</v>
      </c>
      <c r="J1436" s="4">
        <f t="shared" si="22"/>
        <v>43746.683667152778</v>
      </c>
      <c r="K1436" s="6">
        <v>43746.683667152778</v>
      </c>
      <c r="L1436" s="7">
        <v>43746.683668981481</v>
      </c>
    </row>
    <row r="1437" spans="1:12" x14ac:dyDescent="0.25">
      <c r="A1437" t="e">
        <f>-Lqefo_kvYfv7YGbGiZn</f>
        <v>#NAME?</v>
      </c>
      <c r="B1437">
        <v>393.75</v>
      </c>
      <c r="C1437">
        <v>20.531590000000001</v>
      </c>
      <c r="D1437">
        <v>38</v>
      </c>
      <c r="E1437">
        <v>0</v>
      </c>
      <c r="F1437">
        <v>0</v>
      </c>
      <c r="G1437">
        <v>78</v>
      </c>
      <c r="H1437">
        <v>1570526676052</v>
      </c>
      <c r="I1437">
        <v>526.6875</v>
      </c>
      <c r="J1437" s="5">
        <f t="shared" si="22"/>
        <v>43746.683750601849</v>
      </c>
      <c r="K1437" s="6">
        <v>43746.683750601849</v>
      </c>
      <c r="L1437" s="7">
        <v>43746.683749999997</v>
      </c>
    </row>
    <row r="1438" spans="1:12" x14ac:dyDescent="0.25">
      <c r="A1438" t="e">
        <f>-LqefqIj8Q9R_YJvCKD1</f>
        <v>#NAME?</v>
      </c>
      <c r="B1438">
        <v>393.75</v>
      </c>
      <c r="C1438">
        <v>20.531590000000001</v>
      </c>
      <c r="D1438">
        <v>37</v>
      </c>
      <c r="E1438">
        <v>0</v>
      </c>
      <c r="F1438">
        <v>0</v>
      </c>
      <c r="G1438">
        <v>80</v>
      </c>
      <c r="H1438">
        <v>1570526683271</v>
      </c>
      <c r="I1438">
        <v>526.6875</v>
      </c>
      <c r="J1438" s="4">
        <f t="shared" si="22"/>
        <v>43746.68383415509</v>
      </c>
      <c r="K1438" s="6">
        <v>43746.68383415509</v>
      </c>
      <c r="L1438" s="7">
        <v>43746.683831018519</v>
      </c>
    </row>
    <row r="1439" spans="1:12" x14ac:dyDescent="0.25">
      <c r="A1439" t="e">
        <f>-Lqefs7-uWhJd38kEgFE</f>
        <v>#NAME?</v>
      </c>
      <c r="B1439">
        <v>393.75</v>
      </c>
      <c r="C1439">
        <v>20.584240000000001</v>
      </c>
      <c r="D1439">
        <v>37</v>
      </c>
      <c r="E1439">
        <v>0</v>
      </c>
      <c r="F1439">
        <v>0</v>
      </c>
      <c r="G1439">
        <v>76</v>
      </c>
      <c r="H1439">
        <v>1570526690483</v>
      </c>
      <c r="I1439">
        <v>526.6875</v>
      </c>
      <c r="J1439" s="5">
        <f t="shared" si="22"/>
        <v>43746.683917627313</v>
      </c>
      <c r="K1439" s="6">
        <v>43746.683917627313</v>
      </c>
      <c r="L1439" s="7">
        <v>43746.683912037035</v>
      </c>
    </row>
    <row r="1440" spans="1:12" x14ac:dyDescent="0.25">
      <c r="A1440" t="e">
        <f>-Lqeftq0rxGHZhRqLywh</f>
        <v>#NAME?</v>
      </c>
      <c r="B1440">
        <v>393.75</v>
      </c>
      <c r="C1440">
        <v>20.531590000000001</v>
      </c>
      <c r="D1440">
        <v>37</v>
      </c>
      <c r="E1440">
        <v>0</v>
      </c>
      <c r="F1440">
        <v>0</v>
      </c>
      <c r="G1440">
        <v>71</v>
      </c>
      <c r="H1440">
        <v>1570526697671</v>
      </c>
      <c r="I1440">
        <v>526.6875</v>
      </c>
      <c r="J1440" s="4">
        <f t="shared" si="22"/>
        <v>43746.684000821755</v>
      </c>
      <c r="K1440" s="6">
        <v>43746.684000821755</v>
      </c>
      <c r="L1440" s="7">
        <v>43746.684004629627</v>
      </c>
    </row>
    <row r="1441" spans="1:12" x14ac:dyDescent="0.25">
      <c r="A1441" t="e">
        <f>-LqefvNj1FN_0VqI1-#REF!</f>
        <v>#NAME?</v>
      </c>
      <c r="B1441">
        <v>393.75</v>
      </c>
      <c r="C1441">
        <v>20.584240000000001</v>
      </c>
      <c r="D1441">
        <v>37</v>
      </c>
      <c r="E1441">
        <v>0</v>
      </c>
      <c r="F1441">
        <v>0</v>
      </c>
      <c r="G1441">
        <v>78</v>
      </c>
      <c r="H1441">
        <v>1570526703862</v>
      </c>
      <c r="I1441">
        <v>526.6875</v>
      </c>
      <c r="J1441" s="5">
        <f t="shared" si="22"/>
        <v>43746.684072476848</v>
      </c>
      <c r="K1441" s="6">
        <v>43746.684072476848</v>
      </c>
      <c r="L1441" s="7">
        <v>43746.684074074074</v>
      </c>
    </row>
    <row r="1442" spans="1:12" x14ac:dyDescent="0.25">
      <c r="A1442" t="e">
        <f>-Lqefx5dgQPdzw26erTa</f>
        <v>#NAME?</v>
      </c>
      <c r="B1442">
        <v>393.75</v>
      </c>
      <c r="C1442">
        <v>20.584240000000001</v>
      </c>
      <c r="D1442">
        <v>36</v>
      </c>
      <c r="E1442">
        <v>0</v>
      </c>
      <c r="F1442">
        <v>0</v>
      </c>
      <c r="G1442">
        <v>77</v>
      </c>
      <c r="H1442">
        <v>1570526711102</v>
      </c>
      <c r="I1442">
        <v>526.6875</v>
      </c>
      <c r="J1442" s="4">
        <f t="shared" si="22"/>
        <v>43746.68415627315</v>
      </c>
      <c r="K1442" s="6">
        <v>43746.68415627315</v>
      </c>
      <c r="L1442" s="7">
        <v>43746.684155092589</v>
      </c>
    </row>
    <row r="1443" spans="1:12" x14ac:dyDescent="0.25">
      <c r="A1443" t="e">
        <f>-LqefytG1_W1tYpcgyye</f>
        <v>#NAME?</v>
      </c>
      <c r="B1443">
        <v>393.75</v>
      </c>
      <c r="C1443">
        <v>20.584240000000001</v>
      </c>
      <c r="D1443">
        <v>36</v>
      </c>
      <c r="E1443">
        <v>0</v>
      </c>
      <c r="F1443">
        <v>0</v>
      </c>
      <c r="G1443">
        <v>78</v>
      </c>
      <c r="H1443">
        <v>1570526718301</v>
      </c>
      <c r="I1443">
        <v>526.6875</v>
      </c>
      <c r="J1443" s="5">
        <f t="shared" si="22"/>
        <v>43746.684239594906</v>
      </c>
      <c r="K1443" s="6">
        <v>43746.684239594906</v>
      </c>
      <c r="L1443" s="7">
        <v>43746.684236111112</v>
      </c>
    </row>
    <row r="1444" spans="1:12" x14ac:dyDescent="0.25">
      <c r="A1444" t="e">
        <f>-LqeG-NkKB4lqwI2hLhq</f>
        <v>#NAME?</v>
      </c>
      <c r="B1444">
        <v>393.75</v>
      </c>
      <c r="C1444">
        <v>20.584240000000001</v>
      </c>
      <c r="D1444">
        <v>37</v>
      </c>
      <c r="E1444">
        <v>0</v>
      </c>
      <c r="F1444">
        <v>0</v>
      </c>
      <c r="G1444">
        <v>83</v>
      </c>
      <c r="H1444">
        <v>1570526724482</v>
      </c>
      <c r="I1444">
        <v>526.6875</v>
      </c>
      <c r="J1444" s="4">
        <f t="shared" si="22"/>
        <v>43746.684311134253</v>
      </c>
      <c r="K1444" s="6">
        <v>43746.684311134253</v>
      </c>
      <c r="L1444" s="7">
        <v>43746.684305555558</v>
      </c>
    </row>
    <row r="1445" spans="1:12" x14ac:dyDescent="0.25">
      <c r="A1445" t="e">
        <f>-Lqeg1AjcxhrlJ-G_KXW</f>
        <v>#NAME?</v>
      </c>
      <c r="B1445">
        <v>393.75</v>
      </c>
      <c r="C1445">
        <v>20.584240000000001</v>
      </c>
      <c r="D1445">
        <v>37</v>
      </c>
      <c r="E1445">
        <v>0</v>
      </c>
      <c r="F1445">
        <v>0</v>
      </c>
      <c r="G1445">
        <v>82</v>
      </c>
      <c r="H1445">
        <v>1570526731701</v>
      </c>
      <c r="I1445">
        <v>526.6875</v>
      </c>
      <c r="J1445" s="5">
        <f t="shared" si="22"/>
        <v>43746.684394687494</v>
      </c>
      <c r="K1445" s="6">
        <v>43746.684394687494</v>
      </c>
      <c r="L1445" s="7">
        <v>43746.684398148151</v>
      </c>
    </row>
    <row r="1446" spans="1:12" x14ac:dyDescent="0.25">
      <c r="A1446" t="e">
        <f>-Lqeg2tm1aHZ9JICAoGs</f>
        <v>#NAME?</v>
      </c>
      <c r="B1446">
        <v>393.75</v>
      </c>
      <c r="C1446">
        <v>20.584240000000001</v>
      </c>
      <c r="D1446">
        <v>37</v>
      </c>
      <c r="E1446">
        <v>0</v>
      </c>
      <c r="F1446">
        <v>0</v>
      </c>
      <c r="G1446">
        <v>74</v>
      </c>
      <c r="H1446">
        <v>1570526738912</v>
      </c>
      <c r="I1446">
        <v>526.6875</v>
      </c>
      <c r="J1446" s="4">
        <f t="shared" si="22"/>
        <v>43746.684478148141</v>
      </c>
      <c r="K1446" s="6">
        <v>43746.684478148141</v>
      </c>
      <c r="L1446" s="7">
        <v>43746.684479166666</v>
      </c>
    </row>
    <row r="1447" spans="1:12" x14ac:dyDescent="0.25">
      <c r="A1447" t="e">
        <f>-Lqeg4hzPVkJfB0IpnEg</f>
        <v>#NAME?</v>
      </c>
      <c r="B1447">
        <v>393.75</v>
      </c>
      <c r="C1447">
        <v>20.584240000000001</v>
      </c>
      <c r="D1447">
        <v>38</v>
      </c>
      <c r="E1447">
        <v>0</v>
      </c>
      <c r="F1447">
        <v>0</v>
      </c>
      <c r="G1447">
        <v>72</v>
      </c>
      <c r="H1447">
        <v>1570526746141</v>
      </c>
      <c r="I1447">
        <v>526.6875</v>
      </c>
      <c r="J1447" s="5">
        <f t="shared" si="22"/>
        <v>43746.684561817128</v>
      </c>
      <c r="K1447" s="6">
        <v>43746.684561817128</v>
      </c>
      <c r="L1447" s="7">
        <v>43746.684560185182</v>
      </c>
    </row>
    <row r="1448" spans="1:12" x14ac:dyDescent="0.25">
      <c r="A1448" t="e">
        <f>-Lqeg6Ub0x_XA4ZPNgBf</f>
        <v>#NAME?</v>
      </c>
      <c r="B1448">
        <v>393.75</v>
      </c>
      <c r="C1448">
        <v>20.584240000000001</v>
      </c>
      <c r="D1448">
        <v>38</v>
      </c>
      <c r="E1448">
        <v>0</v>
      </c>
      <c r="F1448">
        <v>0</v>
      </c>
      <c r="G1448">
        <v>73</v>
      </c>
      <c r="H1448">
        <v>1570526753647</v>
      </c>
      <c r="I1448">
        <v>526.6875</v>
      </c>
      <c r="J1448" s="4">
        <f t="shared" si="22"/>
        <v>43746.684648692128</v>
      </c>
      <c r="K1448" s="6">
        <v>43746.684648692128</v>
      </c>
      <c r="L1448" s="7">
        <v>43746.684652777774</v>
      </c>
    </row>
    <row r="1449" spans="1:12" x14ac:dyDescent="0.25">
      <c r="A1449" t="e">
        <f>-Lqeg8FHiL5Db08IkDmo</f>
        <v>#NAME?</v>
      </c>
      <c r="B1449">
        <v>393.75</v>
      </c>
      <c r="C1449">
        <v>20.531590000000001</v>
      </c>
      <c r="D1449">
        <v>39</v>
      </c>
      <c r="E1449">
        <v>0</v>
      </c>
      <c r="F1449">
        <v>0</v>
      </c>
      <c r="G1449">
        <v>72</v>
      </c>
      <c r="H1449">
        <v>1570526760512</v>
      </c>
      <c r="I1449">
        <v>526.6875</v>
      </c>
      <c r="J1449" s="5">
        <f t="shared" si="22"/>
        <v>43746.684728148146</v>
      </c>
      <c r="K1449" s="6">
        <v>43746.684728148146</v>
      </c>
      <c r="L1449" s="7">
        <v>43746.684733796297</v>
      </c>
    </row>
    <row r="1450" spans="1:12" x14ac:dyDescent="0.25">
      <c r="A1450" t="e">
        <f>-Lqeg9wrWMMwFeDgdzkV</f>
        <v>#NAME?</v>
      </c>
      <c r="B1450">
        <v>393.75</v>
      </c>
      <c r="C1450">
        <v>20.531590000000001</v>
      </c>
      <c r="D1450">
        <v>38</v>
      </c>
      <c r="E1450">
        <v>0</v>
      </c>
      <c r="F1450">
        <v>0</v>
      </c>
      <c r="G1450">
        <v>74</v>
      </c>
      <c r="H1450">
        <v>1570526767742</v>
      </c>
      <c r="I1450">
        <v>526.5</v>
      </c>
      <c r="J1450" s="4">
        <f t="shared" si="22"/>
        <v>43746.684811828702</v>
      </c>
      <c r="K1450" s="6">
        <v>43746.684811828702</v>
      </c>
      <c r="L1450" s="7">
        <v>43746.684814814813</v>
      </c>
    </row>
    <row r="1451" spans="1:12" x14ac:dyDescent="0.25">
      <c r="A1451" t="e">
        <f>-LqegBW-ShatC5yb0YHR</f>
        <v>#NAME?</v>
      </c>
      <c r="B1451">
        <v>412.5</v>
      </c>
      <c r="C1451">
        <v>20.584240000000001</v>
      </c>
      <c r="D1451">
        <v>38</v>
      </c>
      <c r="E1451">
        <v>0</v>
      </c>
      <c r="F1451">
        <v>0</v>
      </c>
      <c r="G1451">
        <v>84</v>
      </c>
      <c r="H1451">
        <v>1570526773941</v>
      </c>
      <c r="I1451">
        <v>532.3125</v>
      </c>
      <c r="J1451" s="5">
        <f t="shared" si="22"/>
        <v>43746.684883576389</v>
      </c>
      <c r="K1451" s="6">
        <v>43746.684883576389</v>
      </c>
      <c r="L1451" s="7">
        <v>43746.684884259259</v>
      </c>
    </row>
    <row r="1452" spans="1:12" x14ac:dyDescent="0.25">
      <c r="A1452" t="e">
        <f>-LqegDAaZuQdP7RA9ZMT</f>
        <v>#NAME?</v>
      </c>
      <c r="B1452">
        <v>393.75</v>
      </c>
      <c r="C1452">
        <v>20.584240000000001</v>
      </c>
      <c r="D1452">
        <v>38</v>
      </c>
      <c r="E1452">
        <v>0</v>
      </c>
      <c r="F1452">
        <v>0</v>
      </c>
      <c r="G1452">
        <v>78</v>
      </c>
      <c r="H1452">
        <v>1570526781153</v>
      </c>
      <c r="I1452">
        <v>526.6875</v>
      </c>
      <c r="J1452" s="4">
        <f t="shared" si="22"/>
        <v>43746.684967048604</v>
      </c>
      <c r="K1452" s="6">
        <v>43746.684967048604</v>
      </c>
      <c r="L1452" s="7">
        <v>43746.684965277775</v>
      </c>
    </row>
    <row r="1453" spans="1:12" x14ac:dyDescent="0.25">
      <c r="A1453" t="e">
        <f>-LqegEgtE1D_lrQPmYck</f>
        <v>#NAME?</v>
      </c>
      <c r="B1453">
        <v>393.75</v>
      </c>
      <c r="C1453">
        <v>20.584240000000001</v>
      </c>
      <c r="D1453">
        <v>38</v>
      </c>
      <c r="E1453">
        <v>0</v>
      </c>
      <c r="F1453">
        <v>0</v>
      </c>
      <c r="G1453">
        <v>71</v>
      </c>
      <c r="H1453">
        <v>1570526787309</v>
      </c>
      <c r="I1453">
        <v>526.6875</v>
      </c>
      <c r="J1453" s="5">
        <f t="shared" si="22"/>
        <v>43746.685038298609</v>
      </c>
      <c r="K1453" s="6">
        <v>43746.685038298609</v>
      </c>
      <c r="L1453" s="7">
        <v>43746.685034722221</v>
      </c>
    </row>
    <row r="1454" spans="1:12" x14ac:dyDescent="0.25">
      <c r="A1454" t="e">
        <f>-LqegGGpiMBQkW1WcOlf</f>
        <v>#NAME?</v>
      </c>
      <c r="B1454">
        <v>393.75</v>
      </c>
      <c r="C1454">
        <v>20.584240000000001</v>
      </c>
      <c r="D1454">
        <v>35</v>
      </c>
      <c r="E1454">
        <v>0</v>
      </c>
      <c r="F1454">
        <v>0</v>
      </c>
      <c r="G1454">
        <v>71</v>
      </c>
      <c r="H1454">
        <v>1570526793512</v>
      </c>
      <c r="I1454">
        <v>526.6875</v>
      </c>
      <c r="J1454" s="4">
        <f t="shared" si="22"/>
        <v>43746.685110092592</v>
      </c>
      <c r="K1454" s="6">
        <v>43746.685110092592</v>
      </c>
      <c r="L1454" s="7">
        <v>43746.685115740744</v>
      </c>
    </row>
    <row r="1455" spans="1:12" x14ac:dyDescent="0.25">
      <c r="A1455" t="e">
        <f>-LqegHyjZ5JrFcDfyI0L</f>
        <v>#NAME?</v>
      </c>
      <c r="B1455">
        <v>393.75</v>
      </c>
      <c r="C1455">
        <v>20.584240000000001</v>
      </c>
      <c r="D1455">
        <v>35</v>
      </c>
      <c r="E1455">
        <v>0</v>
      </c>
      <c r="F1455">
        <v>0</v>
      </c>
      <c r="G1455">
        <v>80</v>
      </c>
      <c r="H1455">
        <v>1570526800712</v>
      </c>
      <c r="I1455">
        <v>526.6875</v>
      </c>
      <c r="J1455" s="5">
        <f t="shared" si="22"/>
        <v>43746.685193425925</v>
      </c>
      <c r="K1455" s="6">
        <v>43746.685193425925</v>
      </c>
      <c r="L1455" s="7">
        <v>43746.685196759259</v>
      </c>
    </row>
    <row r="1456" spans="1:12" x14ac:dyDescent="0.25">
      <c r="A1456" t="e">
        <f>-LqegJXksiNhu2wJnkds</f>
        <v>#NAME?</v>
      </c>
      <c r="B1456">
        <v>393.75</v>
      </c>
      <c r="C1456">
        <v>20.531590000000001</v>
      </c>
      <c r="D1456">
        <v>35</v>
      </c>
      <c r="E1456">
        <v>0</v>
      </c>
      <c r="F1456">
        <v>0</v>
      </c>
      <c r="G1456">
        <v>81</v>
      </c>
      <c r="H1456">
        <v>1570526806911</v>
      </c>
      <c r="I1456">
        <v>526.6875</v>
      </c>
      <c r="J1456" s="4">
        <f t="shared" si="22"/>
        <v>43746.685265173604</v>
      </c>
      <c r="K1456" s="6">
        <v>43746.685265173604</v>
      </c>
      <c r="L1456" s="7">
        <v>43746.685266203705</v>
      </c>
    </row>
    <row r="1457" spans="1:12" x14ac:dyDescent="0.25">
      <c r="A1457" t="e">
        <f>-LqegLFjTltUUS7vas5M</f>
        <v>#NAME?</v>
      </c>
      <c r="B1457">
        <v>393.75</v>
      </c>
      <c r="C1457">
        <v>20.584240000000001</v>
      </c>
      <c r="D1457">
        <v>34</v>
      </c>
      <c r="E1457">
        <v>0</v>
      </c>
      <c r="F1457">
        <v>0</v>
      </c>
      <c r="G1457">
        <v>77</v>
      </c>
      <c r="H1457">
        <v>1570526814152</v>
      </c>
      <c r="I1457">
        <v>526.6875</v>
      </c>
      <c r="J1457" s="5">
        <f t="shared" si="22"/>
        <v>43746.685348981475</v>
      </c>
      <c r="K1457" s="6">
        <v>43746.685348981475</v>
      </c>
      <c r="L1457" s="7">
        <v>43746.685347222221</v>
      </c>
    </row>
    <row r="1458" spans="1:12" x14ac:dyDescent="0.25">
      <c r="A1458" t="s">
        <v>2493</v>
      </c>
      <c r="B1458">
        <v>393.75</v>
      </c>
      <c r="C1458">
        <v>20.531590000000001</v>
      </c>
      <c r="D1458">
        <v>35</v>
      </c>
      <c r="E1458">
        <v>0</v>
      </c>
      <c r="F1458">
        <v>0</v>
      </c>
      <c r="G1458">
        <v>83</v>
      </c>
      <c r="H1458">
        <v>1570526821350</v>
      </c>
      <c r="I1458">
        <v>526.6875</v>
      </c>
      <c r="J1458" s="4">
        <f t="shared" si="22"/>
        <v>43746.685432291662</v>
      </c>
      <c r="K1458" s="6">
        <v>43746.685432291662</v>
      </c>
      <c r="L1458" s="7">
        <v>43746.685428240744</v>
      </c>
    </row>
    <row r="1459" spans="1:12" x14ac:dyDescent="0.25">
      <c r="A1459" t="e">
        <f>-LqegOlkRqyZEZlkkz6I</f>
        <v>#NAME?</v>
      </c>
      <c r="B1459">
        <v>393.75</v>
      </c>
      <c r="C1459">
        <v>20.531590000000001</v>
      </c>
      <c r="D1459">
        <v>36</v>
      </c>
      <c r="E1459">
        <v>0</v>
      </c>
      <c r="F1459">
        <v>0</v>
      </c>
      <c r="G1459">
        <v>89</v>
      </c>
      <c r="H1459">
        <v>1570526828552</v>
      </c>
      <c r="I1459">
        <v>526.6875</v>
      </c>
      <c r="J1459" s="5">
        <f t="shared" si="22"/>
        <v>43746.685515648147</v>
      </c>
      <c r="K1459" s="6">
        <v>43746.685515648147</v>
      </c>
      <c r="L1459" s="7">
        <v>43746.685520833336</v>
      </c>
    </row>
    <row r="1460" spans="1:12" x14ac:dyDescent="0.25">
      <c r="A1460" t="e">
        <f>-LqegQtZtfVFuIFw-XB1</f>
        <v>#NAME?</v>
      </c>
      <c r="B1460">
        <v>393.75</v>
      </c>
      <c r="C1460">
        <v>20.584240000000001</v>
      </c>
      <c r="D1460">
        <v>38</v>
      </c>
      <c r="E1460">
        <v>0</v>
      </c>
      <c r="F1460">
        <v>0</v>
      </c>
      <c r="G1460">
        <v>78</v>
      </c>
      <c r="H1460">
        <v>1570526837153</v>
      </c>
      <c r="I1460">
        <v>526.6875</v>
      </c>
      <c r="J1460" s="4">
        <f t="shared" si="22"/>
        <v>43746.685615196759</v>
      </c>
      <c r="K1460" s="6">
        <v>43746.685615196759</v>
      </c>
      <c r="L1460" s="7">
        <v>43746.685613425929</v>
      </c>
    </row>
    <row r="1461" spans="1:12" x14ac:dyDescent="0.25">
      <c r="A1461" t="e">
        <f>-LqegSdGyFb6sxZJc9fC</f>
        <v>#NAME?</v>
      </c>
      <c r="B1461">
        <v>393.75</v>
      </c>
      <c r="C1461">
        <v>20.584240000000001</v>
      </c>
      <c r="D1461">
        <v>40</v>
      </c>
      <c r="E1461">
        <v>0</v>
      </c>
      <c r="F1461">
        <v>0</v>
      </c>
      <c r="G1461">
        <v>83</v>
      </c>
      <c r="H1461">
        <v>1570526844012</v>
      </c>
      <c r="I1461">
        <v>526.6875</v>
      </c>
      <c r="J1461" s="5">
        <f t="shared" si="22"/>
        <v>43746.685694583335</v>
      </c>
      <c r="K1461" s="6">
        <v>43746.685694583335</v>
      </c>
      <c r="L1461" s="7">
        <v>43746.685694444444</v>
      </c>
    </row>
    <row r="1462" spans="1:12" x14ac:dyDescent="0.25">
      <c r="A1462" t="e">
        <f>-LqegUdrIM-q3MFzc10O</f>
        <v>#NAME?</v>
      </c>
      <c r="B1462">
        <v>393.75</v>
      </c>
      <c r="C1462">
        <v>20.531590000000001</v>
      </c>
      <c r="D1462">
        <v>39</v>
      </c>
      <c r="E1462">
        <v>0</v>
      </c>
      <c r="F1462">
        <v>0</v>
      </c>
      <c r="G1462">
        <v>74</v>
      </c>
      <c r="H1462">
        <v>1570526851221</v>
      </c>
      <c r="I1462">
        <v>526.6875</v>
      </c>
      <c r="J1462" s="4">
        <f t="shared" si="22"/>
        <v>43746.68577802083</v>
      </c>
      <c r="K1462" s="6">
        <v>43746.68577802083</v>
      </c>
      <c r="L1462" s="7">
        <v>43746.68577546296</v>
      </c>
    </row>
    <row r="1463" spans="1:12" x14ac:dyDescent="0.25">
      <c r="A1463" t="e">
        <f>-LqegWNAZUjNDhFa3tVr</f>
        <v>#NAME?</v>
      </c>
      <c r="B1463">
        <v>393.75</v>
      </c>
      <c r="C1463">
        <v>20.531590000000001</v>
      </c>
      <c r="D1463">
        <v>38</v>
      </c>
      <c r="E1463">
        <v>0</v>
      </c>
      <c r="F1463">
        <v>0</v>
      </c>
      <c r="G1463">
        <v>84</v>
      </c>
      <c r="H1463">
        <v>1570526859465</v>
      </c>
      <c r="I1463">
        <v>526.6875</v>
      </c>
      <c r="J1463" s="5">
        <f t="shared" si="22"/>
        <v>43746.685873437498</v>
      </c>
      <c r="K1463" s="6">
        <v>43746.685873437498</v>
      </c>
      <c r="L1463" s="7">
        <v>43746.685868055552</v>
      </c>
    </row>
    <row r="1464" spans="1:12" x14ac:dyDescent="0.25">
      <c r="A1464" t="e">
        <f>-LqegY3nKAnEjjoK9qGR</f>
        <v>#NAME?</v>
      </c>
      <c r="B1464">
        <v>393.75</v>
      </c>
      <c r="C1464">
        <v>20.584240000000001</v>
      </c>
      <c r="D1464">
        <v>37</v>
      </c>
      <c r="E1464">
        <v>0</v>
      </c>
      <c r="F1464">
        <v>0</v>
      </c>
      <c r="G1464">
        <v>83</v>
      </c>
      <c r="H1464">
        <v>1570526866655</v>
      </c>
      <c r="I1464">
        <v>526.6875</v>
      </c>
      <c r="J1464" s="4">
        <f t="shared" si="22"/>
        <v>43746.685956655092</v>
      </c>
      <c r="K1464" s="6">
        <v>43746.685956655092</v>
      </c>
      <c r="L1464" s="7">
        <v>43746.685960648145</v>
      </c>
    </row>
    <row r="1465" spans="1:12" x14ac:dyDescent="0.25">
      <c r="A1465" t="e">
        <f>-LqegZdB4HROBu2If2j9</f>
        <v>#NAME?</v>
      </c>
      <c r="B1465">
        <v>393.75</v>
      </c>
      <c r="C1465">
        <v>20.584240000000001</v>
      </c>
      <c r="D1465">
        <v>37</v>
      </c>
      <c r="E1465">
        <v>0</v>
      </c>
      <c r="F1465">
        <v>0</v>
      </c>
      <c r="G1465">
        <v>84</v>
      </c>
      <c r="H1465">
        <v>1570526872834</v>
      </c>
      <c r="I1465">
        <v>526.6875</v>
      </c>
      <c r="J1465" s="5">
        <f t="shared" si="22"/>
        <v>43746.686028171294</v>
      </c>
      <c r="K1465" s="6">
        <v>43746.686028171294</v>
      </c>
      <c r="L1465" s="7">
        <v>43746.686030092591</v>
      </c>
    </row>
    <row r="1466" spans="1:12" x14ac:dyDescent="0.25">
      <c r="A1466" t="e">
        <f>-LqegaLlZa5RQjH1X3-e</f>
        <v>#NAME?</v>
      </c>
      <c r="B1466">
        <v>434.375</v>
      </c>
      <c r="C1466">
        <v>20.584240000000001</v>
      </c>
      <c r="D1466">
        <v>38</v>
      </c>
      <c r="E1466">
        <v>0</v>
      </c>
      <c r="F1466">
        <v>0</v>
      </c>
      <c r="G1466">
        <v>72</v>
      </c>
      <c r="H1466">
        <v>1570526880075</v>
      </c>
      <c r="I1466">
        <v>539.8125</v>
      </c>
      <c r="J1466" s="4">
        <f t="shared" si="22"/>
        <v>43746.686111979165</v>
      </c>
      <c r="K1466" s="6">
        <v>43746.686111979165</v>
      </c>
      <c r="L1466" s="7">
        <v>43746.686111111114</v>
      </c>
    </row>
    <row r="1467" spans="1:12" x14ac:dyDescent="0.25">
      <c r="A1467" t="e">
        <f>-Lqegc8mh7bUCWWdVxgM</f>
        <v>#NAME?</v>
      </c>
      <c r="B1467">
        <v>393.75</v>
      </c>
      <c r="C1467">
        <v>20.531590000000001</v>
      </c>
      <c r="D1467">
        <v>38</v>
      </c>
      <c r="E1467">
        <v>0</v>
      </c>
      <c r="F1467">
        <v>0</v>
      </c>
      <c r="G1467">
        <v>81</v>
      </c>
      <c r="H1467">
        <v>1570526887294</v>
      </c>
      <c r="I1467">
        <v>526.6875</v>
      </c>
      <c r="J1467" s="5">
        <f t="shared" si="22"/>
        <v>43746.686195532406</v>
      </c>
      <c r="K1467" s="6">
        <v>43746.686195532406</v>
      </c>
      <c r="L1467" s="7">
        <v>43746.686192129629</v>
      </c>
    </row>
    <row r="1468" spans="1:12" x14ac:dyDescent="0.25">
      <c r="A1468" t="e">
        <f>-LqegdrnpzHVkVVtUtQ0</f>
        <v>#NAME?</v>
      </c>
      <c r="B1468">
        <v>393.75</v>
      </c>
      <c r="C1468">
        <v>20.584240000000001</v>
      </c>
      <c r="D1468">
        <v>37</v>
      </c>
      <c r="E1468">
        <v>0</v>
      </c>
      <c r="F1468">
        <v>0</v>
      </c>
      <c r="G1468">
        <v>80</v>
      </c>
      <c r="H1468">
        <v>1570526894474</v>
      </c>
      <c r="I1468">
        <v>526.6875</v>
      </c>
      <c r="J1468" s="4">
        <f t="shared" si="22"/>
        <v>43746.686278634261</v>
      </c>
      <c r="K1468" s="6">
        <v>43746.686278634261</v>
      </c>
      <c r="L1468" s="7">
        <v>43746.686273148145</v>
      </c>
    </row>
    <row r="1469" spans="1:12" x14ac:dyDescent="0.25">
      <c r="A1469" t="e">
        <f>-LqegfQlpD_CkzpHbC5y</f>
        <v>#NAME?</v>
      </c>
      <c r="B1469">
        <v>393.75</v>
      </c>
      <c r="C1469">
        <v>20.584240000000001</v>
      </c>
      <c r="D1469">
        <v>37</v>
      </c>
      <c r="E1469">
        <v>0</v>
      </c>
      <c r="F1469">
        <v>0</v>
      </c>
      <c r="G1469">
        <v>75</v>
      </c>
      <c r="H1469">
        <v>1570526900664</v>
      </c>
      <c r="I1469">
        <v>526.6875</v>
      </c>
      <c r="J1469" s="5">
        <f t="shared" si="22"/>
        <v>43746.686350277778</v>
      </c>
      <c r="K1469" s="6">
        <v>43746.686350277778</v>
      </c>
      <c r="L1469" s="7">
        <v>43746.686354166668</v>
      </c>
    </row>
    <row r="1470" spans="1:12" x14ac:dyDescent="0.25">
      <c r="A1470" t="e">
        <f>-Lqegh8nZEeZDo0UG2E9</f>
        <v>#NAME?</v>
      </c>
      <c r="B1470">
        <v>393.75</v>
      </c>
      <c r="C1470">
        <v>20.584240000000001</v>
      </c>
      <c r="D1470">
        <v>38</v>
      </c>
      <c r="E1470">
        <v>0</v>
      </c>
      <c r="F1470">
        <v>0</v>
      </c>
      <c r="G1470">
        <v>82</v>
      </c>
      <c r="H1470">
        <v>1570526907911</v>
      </c>
      <c r="I1470">
        <v>526.6875</v>
      </c>
      <c r="J1470" s="4">
        <f t="shared" si="22"/>
        <v>43746.68643415509</v>
      </c>
      <c r="K1470" s="6">
        <v>43746.68643415509</v>
      </c>
      <c r="L1470" s="7">
        <v>43746.686435185184</v>
      </c>
    </row>
    <row r="1471" spans="1:12" x14ac:dyDescent="0.25">
      <c r="A1471" t="e">
        <f>-Lqegiwo9O2Va61M2KyV</f>
        <v>#NAME?</v>
      </c>
      <c r="B1471">
        <v>393.75</v>
      </c>
      <c r="C1471">
        <v>20.531590000000001</v>
      </c>
      <c r="D1471">
        <v>38</v>
      </c>
      <c r="E1471">
        <v>0</v>
      </c>
      <c r="F1471">
        <v>0</v>
      </c>
      <c r="G1471">
        <v>89</v>
      </c>
      <c r="H1471">
        <v>1570526915104</v>
      </c>
      <c r="I1471">
        <v>526.6875</v>
      </c>
      <c r="J1471" s="5">
        <f t="shared" si="22"/>
        <v>43746.686517407405</v>
      </c>
      <c r="K1471" s="6">
        <v>43746.686517407405</v>
      </c>
      <c r="L1471" s="7">
        <v>43746.686516203707</v>
      </c>
    </row>
    <row r="1472" spans="1:12" x14ac:dyDescent="0.25">
      <c r="A1472" t="e">
        <f>-Lqegkfp_YGL4HGwEKpX</f>
        <v>#NAME?</v>
      </c>
      <c r="B1472">
        <v>393.75</v>
      </c>
      <c r="C1472">
        <v>20.584240000000001</v>
      </c>
      <c r="D1472">
        <v>38</v>
      </c>
      <c r="E1472">
        <v>0</v>
      </c>
      <c r="F1472">
        <v>0</v>
      </c>
      <c r="G1472">
        <v>91</v>
      </c>
      <c r="H1472">
        <v>1570526922314</v>
      </c>
      <c r="I1472">
        <v>526.6875</v>
      </c>
      <c r="J1472" s="4">
        <f t="shared" si="22"/>
        <v>43746.686600856476</v>
      </c>
      <c r="K1472" s="6">
        <v>43746.686600856476</v>
      </c>
      <c r="L1472" s="7">
        <v>43746.686597222222</v>
      </c>
    </row>
    <row r="1473" spans="1:12" x14ac:dyDescent="0.25">
      <c r="A1473" t="e">
        <f>-LqegmSvkAAyw1ky-eoI</f>
        <v>#NAME?</v>
      </c>
      <c r="B1473">
        <v>393.75</v>
      </c>
      <c r="C1473">
        <v>20.584240000000001</v>
      </c>
      <c r="D1473">
        <v>37</v>
      </c>
      <c r="E1473">
        <v>0</v>
      </c>
      <c r="F1473">
        <v>0</v>
      </c>
      <c r="G1473">
        <v>79</v>
      </c>
      <c r="H1473">
        <v>1570526929525</v>
      </c>
      <c r="I1473">
        <v>526.6875</v>
      </c>
      <c r="J1473" s="5">
        <f t="shared" si="22"/>
        <v>43746.686684317123</v>
      </c>
      <c r="K1473" s="6">
        <v>43746.686684317123</v>
      </c>
      <c r="L1473" s="7">
        <v>43746.686689814815</v>
      </c>
    </row>
    <row r="1474" spans="1:12" x14ac:dyDescent="0.25">
      <c r="A1474" t="e">
        <f>-LqegoAl6WgMHQoiPsWO</f>
        <v>#NAME?</v>
      </c>
      <c r="B1474">
        <v>393.75</v>
      </c>
      <c r="C1474">
        <v>20.584240000000001</v>
      </c>
      <c r="D1474">
        <v>37</v>
      </c>
      <c r="E1474">
        <v>0</v>
      </c>
      <c r="F1474">
        <v>0</v>
      </c>
      <c r="G1474">
        <v>77</v>
      </c>
      <c r="H1474">
        <v>1570526936716</v>
      </c>
      <c r="I1474">
        <v>526.6875</v>
      </c>
      <c r="J1474" s="4">
        <f t="shared" ref="J1474:K1537" si="23">(H1474/86400000)+25569+(7/24)</f>
        <v>43746.686767546293</v>
      </c>
      <c r="K1474" s="6">
        <v>43746.686767546293</v>
      </c>
      <c r="L1474" s="7">
        <v>43746.68677083333</v>
      </c>
    </row>
    <row r="1475" spans="1:12" x14ac:dyDescent="0.25">
      <c r="A1475" t="e">
        <f>-Lqegpjn0593BXtPIae8</f>
        <v>#NAME?</v>
      </c>
      <c r="B1475">
        <v>393.75</v>
      </c>
      <c r="C1475">
        <v>20.584240000000001</v>
      </c>
      <c r="D1475">
        <v>37</v>
      </c>
      <c r="E1475">
        <v>0</v>
      </c>
      <c r="F1475">
        <v>0</v>
      </c>
      <c r="G1475">
        <v>78</v>
      </c>
      <c r="H1475">
        <v>1570526942905</v>
      </c>
      <c r="I1475">
        <v>526.6875</v>
      </c>
      <c r="J1475" s="5">
        <f t="shared" si="23"/>
        <v>43746.686839178241</v>
      </c>
      <c r="K1475" s="6">
        <v>43746.686839178241</v>
      </c>
      <c r="L1475" s="7">
        <v>43746.686840277776</v>
      </c>
    </row>
    <row r="1476" spans="1:12" x14ac:dyDescent="0.25">
      <c r="A1476" t="e">
        <f>-LqegrSw21Mg_crBhEe6</f>
        <v>#NAME?</v>
      </c>
      <c r="B1476">
        <v>393.75</v>
      </c>
      <c r="C1476">
        <v>20.584240000000001</v>
      </c>
      <c r="D1476">
        <v>38</v>
      </c>
      <c r="E1476">
        <v>0</v>
      </c>
      <c r="F1476">
        <v>0</v>
      </c>
      <c r="G1476">
        <v>78</v>
      </c>
      <c r="H1476">
        <v>1570526950152</v>
      </c>
      <c r="I1476">
        <v>526.5</v>
      </c>
      <c r="J1476" s="4">
        <f t="shared" si="23"/>
        <v>43746.686923055553</v>
      </c>
      <c r="K1476" s="6">
        <v>43746.686923055553</v>
      </c>
      <c r="L1476" s="7">
        <v>43746.686921296299</v>
      </c>
    </row>
    <row r="1477" spans="1:12" x14ac:dyDescent="0.25">
      <c r="A1477" t="e">
        <f>-LqegtFm2t_AIkfC4wCw</f>
        <v>#NAME?</v>
      </c>
      <c r="B1477">
        <v>393.75</v>
      </c>
      <c r="C1477">
        <v>20.531590000000001</v>
      </c>
      <c r="D1477">
        <v>39</v>
      </c>
      <c r="E1477">
        <v>0</v>
      </c>
      <c r="F1477">
        <v>0</v>
      </c>
      <c r="G1477">
        <v>80</v>
      </c>
      <c r="H1477">
        <v>1570526957343</v>
      </c>
      <c r="I1477">
        <v>526.6875</v>
      </c>
      <c r="J1477" s="5">
        <f t="shared" si="23"/>
        <v>43746.687006284723</v>
      </c>
      <c r="K1477" s="6">
        <v>43746.687006284723</v>
      </c>
      <c r="L1477" s="7">
        <v>43746.687002314815</v>
      </c>
    </row>
    <row r="1478" spans="1:12" x14ac:dyDescent="0.25">
      <c r="A1478" t="e">
        <f>-LqeguylAn5JdvAXqPSA</f>
        <v>#NAME?</v>
      </c>
      <c r="B1478">
        <v>393.75</v>
      </c>
      <c r="C1478">
        <v>20.531590000000001</v>
      </c>
      <c r="D1478">
        <v>38</v>
      </c>
      <c r="E1478">
        <v>0</v>
      </c>
      <c r="F1478">
        <v>0</v>
      </c>
      <c r="G1478">
        <v>87</v>
      </c>
      <c r="H1478">
        <v>1570526964543</v>
      </c>
      <c r="I1478">
        <v>526.6875</v>
      </c>
      <c r="J1478" s="4">
        <f t="shared" si="23"/>
        <v>43746.687089618055</v>
      </c>
      <c r="K1478" s="6">
        <v>43746.687089618055</v>
      </c>
      <c r="L1478" s="7">
        <v>43746.687094907407</v>
      </c>
    </row>
    <row r="1479" spans="1:12" x14ac:dyDescent="0.25">
      <c r="A1479" t="e">
        <f>-Lqegwn2lTIqeUW1EWaK</f>
        <v>#NAME?</v>
      </c>
      <c r="B1479">
        <v>393.75</v>
      </c>
      <c r="C1479">
        <v>20.584240000000001</v>
      </c>
      <c r="D1479">
        <v>38</v>
      </c>
      <c r="E1479">
        <v>0</v>
      </c>
      <c r="F1479">
        <v>0</v>
      </c>
      <c r="G1479">
        <v>88</v>
      </c>
      <c r="H1479">
        <v>1570526971765</v>
      </c>
      <c r="I1479">
        <v>526.6875</v>
      </c>
      <c r="J1479" s="5">
        <f t="shared" si="23"/>
        <v>43746.687173206017</v>
      </c>
      <c r="K1479" s="6">
        <v>43746.687173206017</v>
      </c>
      <c r="L1479" s="7">
        <v>43746.687175925923</v>
      </c>
    </row>
    <row r="1480" spans="1:12" x14ac:dyDescent="0.25">
      <c r="A1480" t="e">
        <f>-LqegyUly6VNGRKpAcCT</f>
        <v>#NAME?</v>
      </c>
      <c r="B1480">
        <v>393.75</v>
      </c>
      <c r="C1480">
        <v>20.584240000000001</v>
      </c>
      <c r="D1480">
        <v>39</v>
      </c>
      <c r="E1480">
        <v>0</v>
      </c>
      <c r="F1480">
        <v>0</v>
      </c>
      <c r="G1480">
        <v>87</v>
      </c>
      <c r="H1480">
        <v>1570526978954</v>
      </c>
      <c r="I1480">
        <v>526.6875</v>
      </c>
      <c r="J1480" s="4">
        <f t="shared" si="23"/>
        <v>43746.687256412035</v>
      </c>
      <c r="K1480" s="6">
        <v>43746.687256412035</v>
      </c>
      <c r="L1480" s="7">
        <v>43746.687256944446</v>
      </c>
    </row>
    <row r="1481" spans="1:12" x14ac:dyDescent="0.25">
      <c r="A1481" t="s">
        <v>2516</v>
      </c>
      <c r="B1481">
        <v>412.5</v>
      </c>
      <c r="C1481">
        <v>20.584240000000001</v>
      </c>
      <c r="D1481">
        <v>39</v>
      </c>
      <c r="E1481">
        <v>0</v>
      </c>
      <c r="F1481">
        <v>0</v>
      </c>
      <c r="G1481">
        <v>80</v>
      </c>
      <c r="H1481">
        <v>1570526985143</v>
      </c>
      <c r="I1481">
        <v>532.3125</v>
      </c>
      <c r="J1481" s="5">
        <f t="shared" si="23"/>
        <v>43746.687328043983</v>
      </c>
      <c r="K1481" s="6">
        <v>43746.687328043983</v>
      </c>
      <c r="L1481" s="7">
        <v>43746.687326388892</v>
      </c>
    </row>
    <row r="1482" spans="1:12" x14ac:dyDescent="0.25">
      <c r="A1482" t="e">
        <f>-Lqeh0n1tWGbKOSyGZWJ</f>
        <v>#NAME?</v>
      </c>
      <c r="B1482">
        <v>393.75</v>
      </c>
      <c r="C1482">
        <v>20.531590000000001</v>
      </c>
      <c r="D1482">
        <v>39</v>
      </c>
      <c r="E1482">
        <v>0</v>
      </c>
      <c r="F1482">
        <v>0</v>
      </c>
      <c r="G1482">
        <v>91</v>
      </c>
      <c r="H1482">
        <v>1570526992393</v>
      </c>
      <c r="I1482">
        <v>526.6875</v>
      </c>
      <c r="J1482" s="4">
        <f t="shared" si="23"/>
        <v>43746.687411956016</v>
      </c>
      <c r="K1482" s="6">
        <v>43746.687411956016</v>
      </c>
      <c r="L1482" s="7">
        <v>43746.687407407408</v>
      </c>
    </row>
    <row r="1483" spans="1:12" x14ac:dyDescent="0.25">
      <c r="A1483" t="e">
        <f>-Lqeh2_C-ysj-Wo2tKLk</f>
        <v>#NAME?</v>
      </c>
      <c r="B1483">
        <v>393.75</v>
      </c>
      <c r="C1483">
        <v>20.531590000000001</v>
      </c>
      <c r="D1483">
        <v>36</v>
      </c>
      <c r="E1483">
        <v>0</v>
      </c>
      <c r="F1483">
        <v>0</v>
      </c>
      <c r="G1483">
        <v>79</v>
      </c>
      <c r="H1483">
        <v>1570526999583</v>
      </c>
      <c r="I1483">
        <v>526.6875</v>
      </c>
      <c r="J1483" s="5">
        <f t="shared" si="23"/>
        <v>43746.68749517361</v>
      </c>
      <c r="K1483" s="6">
        <v>43746.68749517361</v>
      </c>
      <c r="L1483" s="7">
        <v>43746.6875</v>
      </c>
    </row>
    <row r="1484" spans="1:12" x14ac:dyDescent="0.25">
      <c r="A1484" t="e">
        <f>-Lqeh4I2sZmbgCT_X3XV</f>
        <v>#NAME?</v>
      </c>
      <c r="B1484">
        <v>393.75</v>
      </c>
      <c r="C1484">
        <v>20.584240000000001</v>
      </c>
      <c r="D1484">
        <v>35</v>
      </c>
      <c r="E1484">
        <v>0</v>
      </c>
      <c r="F1484">
        <v>0</v>
      </c>
      <c r="G1484">
        <v>83</v>
      </c>
      <c r="H1484">
        <v>1570527006783</v>
      </c>
      <c r="I1484">
        <v>526.6875</v>
      </c>
      <c r="J1484" s="4">
        <f t="shared" si="23"/>
        <v>43746.687578506942</v>
      </c>
      <c r="K1484" s="6">
        <v>43746.687578506942</v>
      </c>
      <c r="L1484" s="7">
        <v>43746.687581018516</v>
      </c>
    </row>
    <row r="1485" spans="1:12" x14ac:dyDescent="0.25">
      <c r="A1485" t="e">
        <f>-Lqeh64tXDTo_sJdm5BS</f>
        <v>#NAME?</v>
      </c>
      <c r="B1485">
        <v>393.75</v>
      </c>
      <c r="C1485">
        <v>20.531590000000001</v>
      </c>
      <c r="D1485">
        <v>36</v>
      </c>
      <c r="E1485">
        <v>0</v>
      </c>
      <c r="F1485">
        <v>0</v>
      </c>
      <c r="G1485">
        <v>86</v>
      </c>
      <c r="H1485">
        <v>1570527014014</v>
      </c>
      <c r="I1485">
        <v>526.6875</v>
      </c>
      <c r="J1485" s="5">
        <f t="shared" si="23"/>
        <v>43746.687662199074</v>
      </c>
      <c r="K1485" s="6">
        <v>43746.687662199074</v>
      </c>
      <c r="L1485" s="7">
        <v>43746.687662037039</v>
      </c>
    </row>
    <row r="1486" spans="1:12" x14ac:dyDescent="0.25">
      <c r="A1486" t="e">
        <f>-Lqeh7nn77MG8cgcbxit</f>
        <v>#NAME?</v>
      </c>
      <c r="B1486">
        <v>412.5</v>
      </c>
      <c r="C1486">
        <v>20.584240000000001</v>
      </c>
      <c r="D1486">
        <v>36</v>
      </c>
      <c r="E1486">
        <v>0</v>
      </c>
      <c r="F1486">
        <v>0</v>
      </c>
      <c r="G1486">
        <v>76</v>
      </c>
      <c r="H1486">
        <v>1570527021203</v>
      </c>
      <c r="I1486">
        <v>532.3125</v>
      </c>
      <c r="J1486" s="4">
        <f t="shared" si="23"/>
        <v>43746.687745405092</v>
      </c>
      <c r="K1486" s="6">
        <v>43746.687745405092</v>
      </c>
      <c r="L1486" s="7">
        <v>43746.687743055554</v>
      </c>
    </row>
    <row r="1487" spans="1:12" x14ac:dyDescent="0.25">
      <c r="A1487" t="e">
        <f>-Lqeh9MnQfMYljlFUBwi</f>
        <v>#NAME?</v>
      </c>
      <c r="B1487">
        <v>393.75</v>
      </c>
      <c r="C1487">
        <v>20.584240000000001</v>
      </c>
      <c r="D1487">
        <v>36</v>
      </c>
      <c r="E1487">
        <v>0</v>
      </c>
      <c r="F1487">
        <v>0</v>
      </c>
      <c r="G1487">
        <v>81</v>
      </c>
      <c r="H1487">
        <v>1570527027384</v>
      </c>
      <c r="I1487">
        <v>526.6875</v>
      </c>
      <c r="J1487" s="5">
        <f t="shared" si="23"/>
        <v>43746.687816944446</v>
      </c>
      <c r="K1487" s="6">
        <v>43746.687816944446</v>
      </c>
      <c r="L1487" s="7">
        <v>43746.6878125</v>
      </c>
    </row>
    <row r="1488" spans="1:12" x14ac:dyDescent="0.25">
      <c r="A1488" t="e">
        <f>-LqehB5r9k1z29P7gN5Y</f>
        <v>#NAME?</v>
      </c>
      <c r="B1488">
        <v>393.75</v>
      </c>
      <c r="C1488">
        <v>20.584240000000001</v>
      </c>
      <c r="D1488">
        <v>36</v>
      </c>
      <c r="E1488">
        <v>0</v>
      </c>
      <c r="F1488">
        <v>0</v>
      </c>
      <c r="G1488">
        <v>85</v>
      </c>
      <c r="H1488">
        <v>1570527034624</v>
      </c>
      <c r="I1488">
        <v>526.6875</v>
      </c>
      <c r="J1488" s="4">
        <f t="shared" si="23"/>
        <v>43746.687900740733</v>
      </c>
      <c r="K1488" s="6">
        <v>43746.687900740733</v>
      </c>
      <c r="L1488" s="7">
        <v>43746.687905092593</v>
      </c>
    </row>
    <row r="1489" spans="1:12" x14ac:dyDescent="0.25">
      <c r="A1489" t="e">
        <f>-LqehCsely5ldwWmLtSp</f>
        <v>#NAME?</v>
      </c>
      <c r="B1489">
        <v>393.75</v>
      </c>
      <c r="C1489">
        <v>20.584240000000001</v>
      </c>
      <c r="D1489">
        <v>36</v>
      </c>
      <c r="E1489">
        <v>0</v>
      </c>
      <c r="F1489">
        <v>0</v>
      </c>
      <c r="G1489">
        <v>75</v>
      </c>
      <c r="H1489">
        <v>1570527041836</v>
      </c>
      <c r="I1489">
        <v>526.6875</v>
      </c>
      <c r="J1489" s="5">
        <f t="shared" si="23"/>
        <v>43746.687984212964</v>
      </c>
      <c r="K1489" s="6">
        <v>43746.687984212964</v>
      </c>
      <c r="L1489" s="7">
        <v>43746.687986111108</v>
      </c>
    </row>
    <row r="1490" spans="1:12" x14ac:dyDescent="0.25">
      <c r="A1490" t="e">
        <f>-LqehEc0GDGAS1lyz1I1</f>
        <v>#NAME?</v>
      </c>
      <c r="B1490">
        <v>393.75</v>
      </c>
      <c r="C1490">
        <v>20.531590000000001</v>
      </c>
      <c r="D1490">
        <v>38</v>
      </c>
      <c r="E1490">
        <v>0</v>
      </c>
      <c r="F1490">
        <v>0</v>
      </c>
      <c r="G1490">
        <v>74</v>
      </c>
      <c r="H1490">
        <v>1570527049025</v>
      </c>
      <c r="I1490">
        <v>526.6875</v>
      </c>
      <c r="J1490" s="4">
        <f t="shared" si="23"/>
        <v>43746.688067418982</v>
      </c>
      <c r="K1490" s="6">
        <v>43746.688067418982</v>
      </c>
      <c r="L1490" s="7">
        <v>43746.688067129631</v>
      </c>
    </row>
    <row r="1491" spans="1:12" x14ac:dyDescent="0.25">
      <c r="A1491" t="e">
        <f>-LqehGOxS1dCs1TA6EDc</f>
        <v>#NAME?</v>
      </c>
      <c r="B1491">
        <v>418.75</v>
      </c>
      <c r="C1491">
        <v>20.584240000000001</v>
      </c>
      <c r="D1491">
        <v>37</v>
      </c>
      <c r="E1491">
        <v>0</v>
      </c>
      <c r="F1491">
        <v>0</v>
      </c>
      <c r="G1491">
        <v>89</v>
      </c>
      <c r="H1491">
        <v>1570527056264</v>
      </c>
      <c r="I1491">
        <v>534.5625</v>
      </c>
      <c r="J1491" s="5">
        <f t="shared" si="23"/>
        <v>43746.6881512037</v>
      </c>
      <c r="K1491" s="6">
        <v>43746.6881512037</v>
      </c>
      <c r="L1491" s="7">
        <v>43746.688148148147</v>
      </c>
    </row>
    <row r="1492" spans="1:12" x14ac:dyDescent="0.25">
      <c r="A1492" t="s">
        <v>2527</v>
      </c>
      <c r="B1492">
        <v>393.75</v>
      </c>
      <c r="C1492">
        <v>20.584240000000001</v>
      </c>
      <c r="D1492">
        <v>40</v>
      </c>
      <c r="E1492">
        <v>0</v>
      </c>
      <c r="F1492">
        <v>0</v>
      </c>
      <c r="G1492">
        <v>79</v>
      </c>
      <c r="H1492">
        <v>1570527063445</v>
      </c>
      <c r="I1492">
        <v>526.6875</v>
      </c>
      <c r="J1492" s="4">
        <f t="shared" si="23"/>
        <v>43746.688234317124</v>
      </c>
      <c r="K1492" s="6">
        <v>43746.688234317124</v>
      </c>
      <c r="L1492" s="7">
        <v>43746.68822916667</v>
      </c>
    </row>
    <row r="1493" spans="1:12" x14ac:dyDescent="0.25">
      <c r="A1493" t="e">
        <f>-LqehK-uJ5JWnfO6HKZe</f>
        <v>#NAME?</v>
      </c>
      <c r="B1493">
        <v>393.75</v>
      </c>
      <c r="C1493">
        <v>20.584240000000001</v>
      </c>
      <c r="D1493">
        <v>40</v>
      </c>
      <c r="E1493">
        <v>0</v>
      </c>
      <c r="F1493">
        <v>0</v>
      </c>
      <c r="G1493">
        <v>79</v>
      </c>
      <c r="H1493">
        <v>1570527069625</v>
      </c>
      <c r="I1493">
        <v>526.6875</v>
      </c>
      <c r="J1493" s="5">
        <f t="shared" si="23"/>
        <v>43746.688305844909</v>
      </c>
      <c r="K1493" s="6">
        <v>43746.688305844909</v>
      </c>
      <c r="L1493" s="7">
        <v>43746.688310185185</v>
      </c>
    </row>
    <row r="1494" spans="1:12" x14ac:dyDescent="0.25">
      <c r="A1494" t="e">
        <f>-LqehLdtkMQrRDkBVIvF</f>
        <v>#NAME?</v>
      </c>
      <c r="B1494">
        <v>393.75</v>
      </c>
      <c r="C1494">
        <v>20.584240000000001</v>
      </c>
      <c r="D1494">
        <v>38</v>
      </c>
      <c r="E1494">
        <v>0</v>
      </c>
      <c r="F1494">
        <v>0</v>
      </c>
      <c r="G1494">
        <v>79</v>
      </c>
      <c r="H1494">
        <v>1570527077866</v>
      </c>
      <c r="I1494">
        <v>526.6875</v>
      </c>
      <c r="J1494" s="4">
        <f t="shared" si="23"/>
        <v>43746.688401226849</v>
      </c>
      <c r="K1494" s="6">
        <v>43746.688401226849</v>
      </c>
      <c r="L1494" s="7">
        <v>43746.688402777778</v>
      </c>
    </row>
    <row r="1495" spans="1:12" x14ac:dyDescent="0.25">
      <c r="A1495" t="e">
        <f>-LqehNBoFekLuj7AU0Ng</f>
        <v>#NAME?</v>
      </c>
      <c r="B1495">
        <v>393.75</v>
      </c>
      <c r="C1495">
        <v>20.584240000000001</v>
      </c>
      <c r="D1495">
        <v>37</v>
      </c>
      <c r="E1495">
        <v>0</v>
      </c>
      <c r="F1495">
        <v>0</v>
      </c>
      <c r="G1495">
        <v>83</v>
      </c>
      <c r="H1495">
        <v>1570527084086</v>
      </c>
      <c r="I1495">
        <v>526.6875</v>
      </c>
      <c r="J1495" s="5">
        <f t="shared" si="23"/>
        <v>43746.688473217589</v>
      </c>
      <c r="K1495" s="6">
        <v>43746.688473217589</v>
      </c>
      <c r="L1495" s="7">
        <v>43746.688472222224</v>
      </c>
    </row>
    <row r="1496" spans="1:12" x14ac:dyDescent="0.25">
      <c r="A1496" t="e">
        <f>-LqehOuwvYifmXiNp4Du</f>
        <v>#NAME?</v>
      </c>
      <c r="B1496">
        <v>418.75</v>
      </c>
      <c r="C1496">
        <v>20.584240000000001</v>
      </c>
      <c r="D1496">
        <v>36</v>
      </c>
      <c r="E1496">
        <v>0</v>
      </c>
      <c r="F1496">
        <v>0</v>
      </c>
      <c r="G1496">
        <v>79</v>
      </c>
      <c r="H1496">
        <v>1570527091266</v>
      </c>
      <c r="I1496">
        <v>534.5625</v>
      </c>
      <c r="J1496" s="4">
        <f t="shared" si="23"/>
        <v>43746.688556319445</v>
      </c>
      <c r="K1496" s="6">
        <v>43746.688556319445</v>
      </c>
      <c r="L1496" s="7">
        <v>43746.68855324074</v>
      </c>
    </row>
    <row r="1497" spans="1:12" x14ac:dyDescent="0.25">
      <c r="A1497" t="e">
        <f>-LqehQjBr9jh5RDXrOsN</f>
        <v>#NAME?</v>
      </c>
      <c r="B1497">
        <v>393.75</v>
      </c>
      <c r="C1497">
        <v>20.531590000000001</v>
      </c>
      <c r="D1497">
        <v>36</v>
      </c>
      <c r="E1497">
        <v>0</v>
      </c>
      <c r="F1497">
        <v>0</v>
      </c>
      <c r="G1497">
        <v>84</v>
      </c>
      <c r="H1497">
        <v>1570527098505</v>
      </c>
      <c r="I1497">
        <v>526.6875</v>
      </c>
      <c r="J1497" s="5">
        <f t="shared" si="23"/>
        <v>43746.688640104163</v>
      </c>
      <c r="K1497" s="6">
        <v>43746.688640104163</v>
      </c>
      <c r="L1497" s="7">
        <v>43746.688645833332</v>
      </c>
    </row>
    <row r="1498" spans="1:12" x14ac:dyDescent="0.25">
      <c r="A1498" t="e">
        <f>-LqehSS1uHefryFz0Zjk</f>
        <v>#NAME?</v>
      </c>
      <c r="B1498">
        <v>393.75</v>
      </c>
      <c r="C1498">
        <v>20.584240000000001</v>
      </c>
      <c r="D1498">
        <v>36</v>
      </c>
      <c r="E1498">
        <v>0</v>
      </c>
      <c r="F1498">
        <v>0</v>
      </c>
      <c r="G1498">
        <v>85</v>
      </c>
      <c r="H1498">
        <v>1570527105736</v>
      </c>
      <c r="I1498">
        <v>526.6875</v>
      </c>
      <c r="J1498" s="4">
        <f t="shared" si="23"/>
        <v>43746.688723796295</v>
      </c>
      <c r="K1498" s="6">
        <v>43746.688723796295</v>
      </c>
      <c r="L1498" s="7">
        <v>43746.688726851855</v>
      </c>
    </row>
    <row r="1499" spans="1:12" x14ac:dyDescent="0.25">
      <c r="A1499" t="e">
        <f>-LqehU02V3xPI5EaZKjr</f>
        <v>#NAME?</v>
      </c>
      <c r="B1499">
        <v>393.75</v>
      </c>
      <c r="C1499">
        <v>20.584240000000001</v>
      </c>
      <c r="D1499">
        <v>36</v>
      </c>
      <c r="E1499">
        <v>0</v>
      </c>
      <c r="F1499">
        <v>0</v>
      </c>
      <c r="G1499">
        <v>88</v>
      </c>
      <c r="H1499">
        <v>1570527111895</v>
      </c>
      <c r="I1499">
        <v>526.6875</v>
      </c>
      <c r="J1499" s="5">
        <f t="shared" si="23"/>
        <v>43746.688795081012</v>
      </c>
      <c r="K1499" s="6">
        <v>43746.688795081012</v>
      </c>
      <c r="L1499" s="7">
        <v>43746.688796296294</v>
      </c>
    </row>
    <row r="1500" spans="1:12" x14ac:dyDescent="0.25">
      <c r="A1500" t="e">
        <f>-LqehVhyGejb_70e6C_F</f>
        <v>#NAME?</v>
      </c>
      <c r="B1500">
        <v>393.75</v>
      </c>
      <c r="C1500">
        <v>20.584240000000001</v>
      </c>
      <c r="D1500">
        <v>36</v>
      </c>
      <c r="E1500">
        <v>0</v>
      </c>
      <c r="F1500">
        <v>0</v>
      </c>
      <c r="G1500">
        <v>82</v>
      </c>
      <c r="H1500">
        <v>1570527119104</v>
      </c>
      <c r="I1500">
        <v>526.6875</v>
      </c>
      <c r="J1500" s="4">
        <f t="shared" si="23"/>
        <v>43746.688878518515</v>
      </c>
      <c r="K1500" s="6">
        <v>43746.688878518515</v>
      </c>
      <c r="L1500" s="7">
        <v>43746.688877314817</v>
      </c>
    </row>
    <row r="1501" spans="1:12" x14ac:dyDescent="0.25">
      <c r="A1501" t="e">
        <f>-LqehXX1bKFPalGYPGCP</f>
        <v>#NAME?</v>
      </c>
      <c r="B1501">
        <v>393.75</v>
      </c>
      <c r="C1501">
        <v>20.584240000000001</v>
      </c>
      <c r="D1501">
        <v>37</v>
      </c>
      <c r="E1501">
        <v>0</v>
      </c>
      <c r="F1501">
        <v>0</v>
      </c>
      <c r="G1501">
        <v>81</v>
      </c>
      <c r="H1501">
        <v>1570527126326</v>
      </c>
      <c r="I1501">
        <v>526.6875</v>
      </c>
      <c r="J1501" s="5">
        <f t="shared" si="23"/>
        <v>43746.688962106484</v>
      </c>
      <c r="K1501" s="6">
        <v>43746.688962106484</v>
      </c>
      <c r="L1501" s="7">
        <v>43746.688958333332</v>
      </c>
    </row>
    <row r="1502" spans="1:12" x14ac:dyDescent="0.25">
      <c r="A1502" t="e">
        <f>-LqehZDdW4P1u2H_eaj8</f>
        <v>#NAME?</v>
      </c>
      <c r="B1502">
        <v>393.75</v>
      </c>
      <c r="C1502">
        <v>20.584240000000001</v>
      </c>
      <c r="D1502">
        <v>37</v>
      </c>
      <c r="E1502">
        <v>0</v>
      </c>
      <c r="F1502">
        <v>0</v>
      </c>
      <c r="G1502">
        <v>83</v>
      </c>
      <c r="H1502">
        <v>1570527133513</v>
      </c>
      <c r="I1502">
        <v>526.6875</v>
      </c>
      <c r="J1502" s="4">
        <f t="shared" si="23"/>
        <v>43746.689045289349</v>
      </c>
      <c r="K1502" s="6">
        <v>43746.689045289349</v>
      </c>
      <c r="L1502" s="7">
        <v>43746.689050925925</v>
      </c>
    </row>
    <row r="1503" spans="1:12" x14ac:dyDescent="0.25">
      <c r="A1503" t="s">
        <v>2538</v>
      </c>
      <c r="B1503">
        <v>393.75</v>
      </c>
      <c r="C1503">
        <v>20.531590000000001</v>
      </c>
      <c r="D1503">
        <v>37</v>
      </c>
      <c r="E1503">
        <v>0</v>
      </c>
      <c r="F1503">
        <v>0</v>
      </c>
      <c r="G1503">
        <v>93</v>
      </c>
      <c r="H1503">
        <v>1570527139709</v>
      </c>
      <c r="I1503">
        <v>526.6875</v>
      </c>
      <c r="J1503" s="5">
        <f t="shared" si="23"/>
        <v>43746.689117002308</v>
      </c>
      <c r="K1503" s="6">
        <v>43746.689117002308</v>
      </c>
      <c r="L1503" s="7">
        <v>43746.689120370371</v>
      </c>
    </row>
    <row r="1504" spans="1:12" x14ac:dyDescent="0.25">
      <c r="A1504" t="e">
        <f>-LqehbW_HpiBXGUu0UYo</f>
        <v>#NAME?</v>
      </c>
      <c r="B1504">
        <v>412.5</v>
      </c>
      <c r="C1504">
        <v>20.584240000000001</v>
      </c>
      <c r="D1504">
        <v>39</v>
      </c>
      <c r="E1504">
        <v>0</v>
      </c>
      <c r="F1504">
        <v>0</v>
      </c>
      <c r="G1504">
        <v>90</v>
      </c>
      <c r="H1504">
        <v>1570527146953</v>
      </c>
      <c r="I1504">
        <v>532.3125</v>
      </c>
      <c r="J1504" s="4">
        <f t="shared" si="23"/>
        <v>43746.689200844907</v>
      </c>
      <c r="K1504" s="6">
        <v>43746.689200844907</v>
      </c>
      <c r="L1504" s="7">
        <v>43746.689201388886</v>
      </c>
    </row>
    <row r="1505" spans="1:12" x14ac:dyDescent="0.25">
      <c r="A1505" t="e">
        <f>-LqehdK0sXmQjXqjmmos</f>
        <v>#NAME?</v>
      </c>
      <c r="B1505">
        <v>393.75</v>
      </c>
      <c r="C1505">
        <v>20.531590000000001</v>
      </c>
      <c r="D1505">
        <v>39</v>
      </c>
      <c r="E1505">
        <v>0</v>
      </c>
      <c r="F1505">
        <v>0</v>
      </c>
      <c r="G1505">
        <v>82</v>
      </c>
      <c r="H1505">
        <v>1570527154142</v>
      </c>
      <c r="I1505">
        <v>526.6875</v>
      </c>
      <c r="J1505" s="5">
        <f t="shared" si="23"/>
        <v>43746.689284050924</v>
      </c>
      <c r="K1505" s="6">
        <v>43746.689284050924</v>
      </c>
      <c r="L1505" s="7">
        <v>43746.689282407409</v>
      </c>
    </row>
    <row r="1506" spans="1:12" x14ac:dyDescent="0.25">
      <c r="A1506" t="e">
        <f>-Lqehf0eUx-JDq77Hq_d</f>
        <v>#NAME?</v>
      </c>
      <c r="B1506">
        <v>393.75</v>
      </c>
      <c r="C1506">
        <v>20.531590000000001</v>
      </c>
      <c r="D1506">
        <v>39</v>
      </c>
      <c r="E1506">
        <v>0</v>
      </c>
      <c r="F1506">
        <v>0</v>
      </c>
      <c r="G1506">
        <v>88</v>
      </c>
      <c r="H1506">
        <v>1570527161351</v>
      </c>
      <c r="I1506">
        <v>526.6875</v>
      </c>
      <c r="J1506" s="4">
        <f t="shared" si="23"/>
        <v>43746.689367488427</v>
      </c>
      <c r="K1506" s="6">
        <v>43746.689367488427</v>
      </c>
      <c r="L1506" s="7">
        <v>43746.689363425925</v>
      </c>
    </row>
    <row r="1507" spans="1:12" x14ac:dyDescent="0.25">
      <c r="A1507" t="e">
        <f>-Lqehgovff1cyXgIe-cI</f>
        <v>#NAME?</v>
      </c>
      <c r="B1507">
        <v>393.75</v>
      </c>
      <c r="C1507">
        <v>20.584240000000001</v>
      </c>
      <c r="D1507">
        <v>39</v>
      </c>
      <c r="E1507">
        <v>0</v>
      </c>
      <c r="F1507">
        <v>0</v>
      </c>
      <c r="G1507">
        <v>78</v>
      </c>
      <c r="H1507">
        <v>1570527168595</v>
      </c>
      <c r="I1507">
        <v>526.6875</v>
      </c>
      <c r="J1507" s="5">
        <f t="shared" si="23"/>
        <v>43746.689451331018</v>
      </c>
      <c r="K1507" s="6">
        <v>43746.689451331018</v>
      </c>
      <c r="L1507" s="7">
        <v>43746.689456018517</v>
      </c>
    </row>
    <row r="1508" spans="1:12" x14ac:dyDescent="0.25">
      <c r="A1508" t="e">
        <f>-LqehiXlXxRXmm4Y4h2a</f>
        <v>#NAME?</v>
      </c>
      <c r="B1508">
        <v>393.75</v>
      </c>
      <c r="C1508">
        <v>20.584240000000001</v>
      </c>
      <c r="D1508">
        <v>37</v>
      </c>
      <c r="E1508">
        <v>0</v>
      </c>
      <c r="F1508">
        <v>0</v>
      </c>
      <c r="G1508">
        <v>75</v>
      </c>
      <c r="H1508">
        <v>1570527175752</v>
      </c>
      <c r="I1508">
        <v>526.5</v>
      </c>
      <c r="J1508" s="4">
        <f t="shared" si="23"/>
        <v>43746.68953416666</v>
      </c>
      <c r="K1508" s="6">
        <v>43746.68953416666</v>
      </c>
      <c r="L1508" s="7">
        <v>43746.68953703704</v>
      </c>
    </row>
    <row r="1509" spans="1:12" x14ac:dyDescent="0.25">
      <c r="A1509" t="e">
        <f>-LqehkC-D5ql-wMaR5NH</f>
        <v>#NAME?</v>
      </c>
      <c r="B1509">
        <v>393.75</v>
      </c>
      <c r="C1509">
        <v>20.584240000000001</v>
      </c>
      <c r="D1509">
        <v>37</v>
      </c>
      <c r="E1509">
        <v>0</v>
      </c>
      <c r="F1509">
        <v>0</v>
      </c>
      <c r="G1509">
        <v>80</v>
      </c>
      <c r="H1509">
        <v>1570527182467</v>
      </c>
      <c r="I1509">
        <v>526.6875</v>
      </c>
      <c r="J1509" s="5">
        <f t="shared" si="23"/>
        <v>43746.689611886577</v>
      </c>
      <c r="K1509" s="6">
        <v>43746.689611886577</v>
      </c>
      <c r="L1509" s="7">
        <v>43746.689606481479</v>
      </c>
    </row>
    <row r="1510" spans="1:12" x14ac:dyDescent="0.25">
      <c r="A1510" t="e">
        <f>-Lqehlw14qVd9OmNNm97</f>
        <v>#NAME?</v>
      </c>
      <c r="B1510">
        <v>393.75</v>
      </c>
      <c r="C1510">
        <v>20.584240000000001</v>
      </c>
      <c r="D1510">
        <v>36</v>
      </c>
      <c r="E1510">
        <v>0</v>
      </c>
      <c r="F1510">
        <v>0</v>
      </c>
      <c r="G1510">
        <v>90</v>
      </c>
      <c r="H1510">
        <v>1570527189182</v>
      </c>
      <c r="I1510">
        <v>526.6875</v>
      </c>
      <c r="J1510" s="4">
        <f t="shared" si="23"/>
        <v>43746.689689606479</v>
      </c>
      <c r="K1510" s="6">
        <v>43746.689689606479</v>
      </c>
      <c r="L1510" s="7">
        <v>43746.689687500002</v>
      </c>
    </row>
    <row r="1511" spans="1:12" x14ac:dyDescent="0.25">
      <c r="A1511" t="e">
        <f>-Lqehnbt6riJHACf2X4d</f>
        <v>#NAME?</v>
      </c>
      <c r="B1511">
        <v>393.75</v>
      </c>
      <c r="C1511">
        <v>20.584240000000001</v>
      </c>
      <c r="D1511">
        <v>36</v>
      </c>
      <c r="E1511">
        <v>0</v>
      </c>
      <c r="F1511">
        <v>0</v>
      </c>
      <c r="G1511">
        <v>87</v>
      </c>
      <c r="H1511">
        <v>1570527196381</v>
      </c>
      <c r="I1511">
        <v>526.6875</v>
      </c>
      <c r="J1511" s="5">
        <f t="shared" si="23"/>
        <v>43746.689772928243</v>
      </c>
      <c r="K1511" s="6">
        <v>43746.689772928243</v>
      </c>
      <c r="L1511" s="7">
        <v>43746.689768518518</v>
      </c>
    </row>
    <row r="1512" spans="1:12" x14ac:dyDescent="0.25">
      <c r="A1512" t="e">
        <f>-LqehpJUDQBMsu0IxS4t</f>
        <v>#NAME?</v>
      </c>
      <c r="B1512">
        <v>393.75</v>
      </c>
      <c r="C1512">
        <v>20.584240000000001</v>
      </c>
      <c r="D1512">
        <v>38</v>
      </c>
      <c r="E1512">
        <v>0</v>
      </c>
      <c r="F1512">
        <v>0</v>
      </c>
      <c r="G1512">
        <v>83</v>
      </c>
      <c r="H1512">
        <v>1570527203583</v>
      </c>
      <c r="I1512">
        <v>526.5</v>
      </c>
      <c r="J1512" s="4">
        <f t="shared" si="23"/>
        <v>43746.68985628472</v>
      </c>
      <c r="K1512" s="6">
        <v>43746.68985628472</v>
      </c>
      <c r="L1512" s="7">
        <v>43746.68986111111</v>
      </c>
    </row>
    <row r="1513" spans="1:12" x14ac:dyDescent="0.25">
      <c r="A1513" t="e">
        <f>-Lqehr9-poMZWhZL9lDw</f>
        <v>#NAME?</v>
      </c>
      <c r="B1513">
        <v>393.75</v>
      </c>
      <c r="C1513">
        <v>20.584240000000001</v>
      </c>
      <c r="D1513">
        <v>37</v>
      </c>
      <c r="E1513">
        <v>0</v>
      </c>
      <c r="F1513">
        <v>0</v>
      </c>
      <c r="G1513">
        <v>90</v>
      </c>
      <c r="H1513">
        <v>1570527210812</v>
      </c>
      <c r="I1513">
        <v>526.6875</v>
      </c>
      <c r="J1513" s="5">
        <f t="shared" si="23"/>
        <v>43746.6899399537</v>
      </c>
      <c r="K1513" s="6">
        <v>43746.6899399537</v>
      </c>
      <c r="L1513" s="7">
        <v>43746.689942129633</v>
      </c>
    </row>
    <row r="1514" spans="1:12" x14ac:dyDescent="0.25">
      <c r="A1514" t="e">
        <f>-Lqehss-owlzKeI9jSV5</f>
        <v>#NAME?</v>
      </c>
      <c r="B1514">
        <v>393.75</v>
      </c>
      <c r="C1514">
        <v>20.584240000000001</v>
      </c>
      <c r="D1514">
        <v>38</v>
      </c>
      <c r="E1514">
        <v>0</v>
      </c>
      <c r="F1514">
        <v>0</v>
      </c>
      <c r="G1514">
        <v>97</v>
      </c>
      <c r="H1514">
        <v>1570527218001</v>
      </c>
      <c r="I1514">
        <v>526.6875</v>
      </c>
      <c r="J1514" s="4">
        <f t="shared" si="23"/>
        <v>43746.690023159717</v>
      </c>
      <c r="K1514" s="6">
        <v>43746.690023159717</v>
      </c>
      <c r="L1514" s="7">
        <v>43746.690023148149</v>
      </c>
    </row>
    <row r="1515" spans="1:12" x14ac:dyDescent="0.25">
      <c r="A1515" t="e">
        <f>-LqehuPjn75wCY6aTJUU</f>
        <v>#NAME?</v>
      </c>
      <c r="B1515">
        <v>393.75</v>
      </c>
      <c r="C1515">
        <v>20.584240000000001</v>
      </c>
      <c r="D1515">
        <v>38</v>
      </c>
      <c r="E1515">
        <v>0</v>
      </c>
      <c r="F1515">
        <v>0</v>
      </c>
      <c r="G1515">
        <v>86</v>
      </c>
      <c r="H1515">
        <v>1570527224184</v>
      </c>
      <c r="I1515">
        <v>526.6875</v>
      </c>
      <c r="J1515" s="5">
        <f t="shared" si="23"/>
        <v>43746.690094722224</v>
      </c>
      <c r="K1515" s="6">
        <v>43746.690094722224</v>
      </c>
      <c r="L1515" s="7">
        <v>43746.690092592595</v>
      </c>
    </row>
    <row r="1516" spans="1:12" x14ac:dyDescent="0.25">
      <c r="A1516" t="e">
        <f>-Lqehw7dchR8Ou0U66yW</f>
        <v>#NAME?</v>
      </c>
      <c r="B1516">
        <v>393.75</v>
      </c>
      <c r="C1516">
        <v>20.531590000000001</v>
      </c>
      <c r="D1516">
        <v>40</v>
      </c>
      <c r="E1516">
        <v>0</v>
      </c>
      <c r="F1516">
        <v>0</v>
      </c>
      <c r="G1516">
        <v>83</v>
      </c>
      <c r="H1516">
        <v>1570527231422</v>
      </c>
      <c r="I1516">
        <v>526.6875</v>
      </c>
      <c r="J1516" s="4">
        <f t="shared" si="23"/>
        <v>43746.690178495366</v>
      </c>
      <c r="K1516" s="6">
        <v>43746.690178495366</v>
      </c>
      <c r="L1516" s="7">
        <v>43746.69017361111</v>
      </c>
    </row>
    <row r="1517" spans="1:12" x14ac:dyDescent="0.25">
      <c r="A1517" t="s">
        <v>2552</v>
      </c>
      <c r="B1517">
        <v>393.75</v>
      </c>
      <c r="C1517">
        <v>20.584240000000001</v>
      </c>
      <c r="D1517">
        <v>40</v>
      </c>
      <c r="E1517">
        <v>0</v>
      </c>
      <c r="F1517">
        <v>0</v>
      </c>
      <c r="G1517">
        <v>85</v>
      </c>
      <c r="H1517">
        <v>1570527238623</v>
      </c>
      <c r="I1517">
        <v>526.6875</v>
      </c>
      <c r="J1517" s="5">
        <f t="shared" si="23"/>
        <v>43746.690261840275</v>
      </c>
      <c r="K1517" s="6">
        <v>43746.690261840275</v>
      </c>
      <c r="L1517" s="7">
        <v>43746.690266203703</v>
      </c>
    </row>
    <row r="1518" spans="1:12" x14ac:dyDescent="0.25">
      <c r="A1518" t="e">
        <f>-LqehzddBTzInmG0VQqr</f>
        <v>#NAME?</v>
      </c>
      <c r="B1518">
        <v>393.75</v>
      </c>
      <c r="C1518">
        <v>20.584240000000001</v>
      </c>
      <c r="D1518">
        <v>40</v>
      </c>
      <c r="E1518">
        <v>0</v>
      </c>
      <c r="F1518">
        <v>0</v>
      </c>
      <c r="G1518">
        <v>89</v>
      </c>
      <c r="H1518">
        <v>1570527245823</v>
      </c>
      <c r="I1518">
        <v>526.6875</v>
      </c>
      <c r="J1518" s="4">
        <f t="shared" si="23"/>
        <v>43746.690345173607</v>
      </c>
      <c r="K1518" s="6">
        <v>43746.690345173607</v>
      </c>
      <c r="L1518" s="7">
        <v>43746.690347222226</v>
      </c>
    </row>
    <row r="1519" spans="1:12" x14ac:dyDescent="0.25">
      <c r="A1519" t="e">
        <f>-Lqei0DtsptlZGh5yKTH</f>
        <v>#NAME?</v>
      </c>
      <c r="B1519">
        <v>393.75</v>
      </c>
      <c r="C1519">
        <v>20.584240000000001</v>
      </c>
      <c r="D1519">
        <v>40</v>
      </c>
      <c r="E1519">
        <v>0</v>
      </c>
      <c r="F1519">
        <v>0</v>
      </c>
      <c r="G1519">
        <v>87</v>
      </c>
      <c r="H1519">
        <v>1570527252023</v>
      </c>
      <c r="I1519">
        <v>526.6875</v>
      </c>
      <c r="J1519" s="5">
        <f t="shared" si="23"/>
        <v>43746.69041693287</v>
      </c>
      <c r="K1519" s="6">
        <v>43746.69041693287</v>
      </c>
      <c r="L1519" s="7">
        <v>43746.690416666665</v>
      </c>
    </row>
    <row r="1520" spans="1:12" x14ac:dyDescent="0.25">
      <c r="A1520" t="e">
        <f>-Lqei2H6SJq5PbyDpnfg</f>
        <v>#NAME?</v>
      </c>
      <c r="B1520">
        <v>393.75</v>
      </c>
      <c r="C1520">
        <v>20.584240000000001</v>
      </c>
      <c r="D1520">
        <v>39</v>
      </c>
      <c r="E1520">
        <v>0</v>
      </c>
      <c r="F1520">
        <v>0</v>
      </c>
      <c r="G1520">
        <v>87</v>
      </c>
      <c r="H1520">
        <v>1570527259233</v>
      </c>
      <c r="I1520">
        <v>526.6875</v>
      </c>
      <c r="J1520" s="4">
        <f t="shared" si="23"/>
        <v>43746.690500381941</v>
      </c>
      <c r="K1520" s="6">
        <v>43746.690500381941</v>
      </c>
      <c r="L1520" s="7">
        <v>43746.690497685187</v>
      </c>
    </row>
    <row r="1521" spans="1:12" x14ac:dyDescent="0.25">
      <c r="A1521" t="s">
        <v>2556</v>
      </c>
      <c r="B1521">
        <v>412.5</v>
      </c>
      <c r="C1521">
        <v>20.531590000000001</v>
      </c>
      <c r="D1521">
        <v>36</v>
      </c>
      <c r="E1521">
        <v>0</v>
      </c>
      <c r="F1521">
        <v>0</v>
      </c>
      <c r="G1521">
        <v>85</v>
      </c>
      <c r="H1521">
        <v>1570527267473</v>
      </c>
      <c r="I1521">
        <v>532.125</v>
      </c>
      <c r="J1521" s="5">
        <f t="shared" si="23"/>
        <v>43746.690595752312</v>
      </c>
      <c r="K1521" s="6">
        <v>43746.690595752312</v>
      </c>
      <c r="L1521" s="7">
        <v>43746.69059027778</v>
      </c>
    </row>
    <row r="1522" spans="1:12" x14ac:dyDescent="0.25">
      <c r="A1522" t="s">
        <v>2557</v>
      </c>
      <c r="B1522">
        <v>393.75</v>
      </c>
      <c r="C1522">
        <v>20.531590000000001</v>
      </c>
      <c r="D1522">
        <v>39</v>
      </c>
      <c r="E1522">
        <v>0</v>
      </c>
      <c r="F1522">
        <v>0</v>
      </c>
      <c r="G1522">
        <v>84</v>
      </c>
      <c r="H1522">
        <v>1570527274693</v>
      </c>
      <c r="I1522">
        <v>526.6875</v>
      </c>
      <c r="J1522" s="4">
        <f t="shared" si="23"/>
        <v>43746.690679317129</v>
      </c>
      <c r="K1522" s="6">
        <v>43746.690679317129</v>
      </c>
      <c r="L1522" s="7">
        <v>43746.690682870372</v>
      </c>
    </row>
    <row r="1523" spans="1:12" x14ac:dyDescent="0.25">
      <c r="A1523" t="e">
        <f>-Lqei7Ekvyg-pe1vgeLk</f>
        <v>#NAME?</v>
      </c>
      <c r="B1523">
        <v>393.75</v>
      </c>
      <c r="C1523">
        <v>20.584240000000001</v>
      </c>
      <c r="D1523">
        <v>39</v>
      </c>
      <c r="E1523">
        <v>0</v>
      </c>
      <c r="F1523">
        <v>0</v>
      </c>
      <c r="G1523">
        <v>84</v>
      </c>
      <c r="H1523">
        <v>1570527280873</v>
      </c>
      <c r="I1523">
        <v>526.6875</v>
      </c>
      <c r="J1523" s="5">
        <f t="shared" si="23"/>
        <v>43746.6907508449</v>
      </c>
      <c r="K1523" s="6">
        <v>43746.6907508449</v>
      </c>
      <c r="L1523" s="7">
        <v>43746.690752314818</v>
      </c>
    </row>
    <row r="1524" spans="1:12" x14ac:dyDescent="0.25">
      <c r="A1524" t="e">
        <f>-Lqei8xja6eHMmkFbpyZ</f>
        <v>#NAME?</v>
      </c>
      <c r="B1524">
        <v>393.75</v>
      </c>
      <c r="C1524">
        <v>20.584240000000001</v>
      </c>
      <c r="D1524">
        <v>39</v>
      </c>
      <c r="E1524">
        <v>0</v>
      </c>
      <c r="F1524">
        <v>0</v>
      </c>
      <c r="G1524">
        <v>87</v>
      </c>
      <c r="H1524">
        <v>1570527288063</v>
      </c>
      <c r="I1524">
        <v>526.6875</v>
      </c>
      <c r="J1524" s="4">
        <f t="shared" si="23"/>
        <v>43746.690834062501</v>
      </c>
      <c r="K1524" s="6">
        <v>43746.690834062501</v>
      </c>
      <c r="L1524" s="7">
        <v>43746.690833333334</v>
      </c>
    </row>
    <row r="1525" spans="1:12" x14ac:dyDescent="0.25">
      <c r="A1525" t="e">
        <f>-LqeiAm0wcmDhHQtSdmx</f>
        <v>#NAME?</v>
      </c>
      <c r="B1525">
        <v>393.75</v>
      </c>
      <c r="C1525">
        <v>20.584240000000001</v>
      </c>
      <c r="D1525">
        <v>38</v>
      </c>
      <c r="E1525">
        <v>0</v>
      </c>
      <c r="F1525">
        <v>0</v>
      </c>
      <c r="G1525">
        <v>86</v>
      </c>
      <c r="H1525">
        <v>1570527295292</v>
      </c>
      <c r="I1525">
        <v>526.6875</v>
      </c>
      <c r="J1525" s="5">
        <f t="shared" si="23"/>
        <v>43746.690917731474</v>
      </c>
      <c r="K1525" s="6">
        <v>43746.690917731474</v>
      </c>
      <c r="L1525" s="7">
        <v>43746.69091435185</v>
      </c>
    </row>
    <row r="1526" spans="1:12" x14ac:dyDescent="0.25">
      <c r="A1526" t="e">
        <f>-LqeiCp_aCwi3cmzI7Hn</f>
        <v>#NAME?</v>
      </c>
      <c r="B1526">
        <v>415.625</v>
      </c>
      <c r="C1526">
        <v>20.584240000000001</v>
      </c>
      <c r="D1526">
        <v>38</v>
      </c>
      <c r="E1526">
        <v>0</v>
      </c>
      <c r="F1526">
        <v>0</v>
      </c>
      <c r="G1526">
        <v>89</v>
      </c>
      <c r="H1526">
        <v>1570527302482</v>
      </c>
      <c r="I1526">
        <v>533.0625</v>
      </c>
      <c r="J1526" s="4">
        <f t="shared" si="23"/>
        <v>43746.691000949075</v>
      </c>
      <c r="K1526" s="6">
        <v>43746.691000949075</v>
      </c>
      <c r="L1526" s="7">
        <v>43746.690995370373</v>
      </c>
    </row>
    <row r="1527" spans="1:12" x14ac:dyDescent="0.25">
      <c r="A1527" t="e">
        <f>-LqeiEVw2lJVcTvzP5qb</f>
        <v>#NAME?</v>
      </c>
      <c r="B1527">
        <v>393.75</v>
      </c>
      <c r="C1527">
        <v>20.584240000000001</v>
      </c>
      <c r="D1527">
        <v>37</v>
      </c>
      <c r="E1527">
        <v>0</v>
      </c>
      <c r="F1527">
        <v>0</v>
      </c>
      <c r="G1527">
        <v>95</v>
      </c>
      <c r="H1527">
        <v>1570527310753</v>
      </c>
      <c r="I1527">
        <v>526.6875</v>
      </c>
      <c r="J1527" s="5">
        <f t="shared" si="23"/>
        <v>43746.691096678238</v>
      </c>
      <c r="K1527" s="6">
        <v>43746.691096678238</v>
      </c>
      <c r="L1527" s="7">
        <v>43746.691099537034</v>
      </c>
    </row>
    <row r="1528" spans="1:12" x14ac:dyDescent="0.25">
      <c r="A1528" t="e">
        <f>-LqeiGK1TIn5Zt4GfGOH</f>
        <v>#NAME?</v>
      </c>
      <c r="B1528">
        <v>400</v>
      </c>
      <c r="C1528">
        <v>20.531590000000001</v>
      </c>
      <c r="D1528">
        <v>37</v>
      </c>
      <c r="E1528">
        <v>0</v>
      </c>
      <c r="F1528">
        <v>0</v>
      </c>
      <c r="G1528">
        <v>88</v>
      </c>
      <c r="H1528">
        <v>1570527317964</v>
      </c>
      <c r="I1528">
        <v>528</v>
      </c>
      <c r="J1528" s="4">
        <f t="shared" si="23"/>
        <v>43746.691180138885</v>
      </c>
      <c r="K1528" s="6">
        <v>43746.691180138885</v>
      </c>
      <c r="L1528" s="7">
        <v>43746.691180555557</v>
      </c>
    </row>
    <row r="1529" spans="1:12" x14ac:dyDescent="0.25">
      <c r="A1529" t="e">
        <f>-LqeiI0l_SRE-dmwWm9m</f>
        <v>#NAME?</v>
      </c>
      <c r="B1529">
        <v>393.75</v>
      </c>
      <c r="C1529">
        <v>20.584240000000001</v>
      </c>
      <c r="D1529">
        <v>36</v>
      </c>
      <c r="E1529">
        <v>0</v>
      </c>
      <c r="F1529">
        <v>0</v>
      </c>
      <c r="G1529">
        <v>87</v>
      </c>
      <c r="H1529">
        <v>1570527325183</v>
      </c>
      <c r="I1529">
        <v>526.5</v>
      </c>
      <c r="J1529" s="5">
        <f t="shared" si="23"/>
        <v>43746.691263692126</v>
      </c>
      <c r="K1529" s="6">
        <v>43746.691263692126</v>
      </c>
      <c r="L1529" s="7">
        <v>43746.691261574073</v>
      </c>
    </row>
    <row r="1530" spans="1:12" x14ac:dyDescent="0.25">
      <c r="A1530" t="e">
        <f>-LqeiJoe613N5G-enFK6</f>
        <v>#NAME?</v>
      </c>
      <c r="B1530">
        <v>393.75</v>
      </c>
      <c r="C1530">
        <v>20.584240000000001</v>
      </c>
      <c r="D1530">
        <v>37</v>
      </c>
      <c r="E1530">
        <v>0</v>
      </c>
      <c r="F1530">
        <v>0</v>
      </c>
      <c r="G1530">
        <v>90</v>
      </c>
      <c r="H1530">
        <v>1570527332384</v>
      </c>
      <c r="I1530">
        <v>526.6875</v>
      </c>
      <c r="J1530" s="4">
        <f t="shared" si="23"/>
        <v>43746.691347037035</v>
      </c>
      <c r="K1530" s="6">
        <v>43746.691347037035</v>
      </c>
      <c r="L1530" s="7">
        <v>43746.691342592596</v>
      </c>
    </row>
    <row r="1531" spans="1:12" x14ac:dyDescent="0.25">
      <c r="A1531" t="e">
        <f>-LqeiLXlKvJbaQnS-vXi</f>
        <v>#NAME?</v>
      </c>
      <c r="B1531">
        <v>393.75</v>
      </c>
      <c r="C1531">
        <v>20.531590000000001</v>
      </c>
      <c r="D1531">
        <v>37</v>
      </c>
      <c r="E1531">
        <v>0</v>
      </c>
      <c r="F1531">
        <v>0</v>
      </c>
      <c r="G1531">
        <v>93</v>
      </c>
      <c r="H1531">
        <v>1570527339583</v>
      </c>
      <c r="I1531">
        <v>526.6875</v>
      </c>
      <c r="J1531" s="5">
        <f t="shared" si="23"/>
        <v>43746.691430358791</v>
      </c>
      <c r="K1531" s="6">
        <v>43746.691430358791</v>
      </c>
      <c r="L1531" s="7">
        <v>43746.691435185188</v>
      </c>
    </row>
    <row r="1532" spans="1:12" x14ac:dyDescent="0.25">
      <c r="A1532" t="e">
        <f>-LqeiN1Hlb7r_FrIXXZL</f>
        <v>#NAME?</v>
      </c>
      <c r="B1532">
        <v>393.75</v>
      </c>
      <c r="C1532">
        <v>20.584240000000001</v>
      </c>
      <c r="D1532">
        <v>37</v>
      </c>
      <c r="E1532">
        <v>0</v>
      </c>
      <c r="F1532">
        <v>0</v>
      </c>
      <c r="G1532">
        <v>93</v>
      </c>
      <c r="H1532">
        <v>1570527345785</v>
      </c>
      <c r="I1532">
        <v>526.6875</v>
      </c>
      <c r="J1532" s="4">
        <f t="shared" si="23"/>
        <v>43746.691502141206</v>
      </c>
      <c r="K1532" s="6">
        <v>43746.691502141206</v>
      </c>
      <c r="L1532" s="7">
        <v>43746.691504629627</v>
      </c>
    </row>
    <row r="1533" spans="1:12" x14ac:dyDescent="0.25">
      <c r="A1533" t="s">
        <v>2568</v>
      </c>
      <c r="B1533">
        <v>415.625</v>
      </c>
      <c r="C1533">
        <v>20.531590000000001</v>
      </c>
      <c r="D1533">
        <v>37</v>
      </c>
      <c r="E1533">
        <v>0</v>
      </c>
      <c r="F1533">
        <v>0</v>
      </c>
      <c r="G1533">
        <v>86</v>
      </c>
      <c r="H1533">
        <v>1570527352805</v>
      </c>
      <c r="I1533">
        <v>533.625</v>
      </c>
      <c r="J1533" s="5">
        <f t="shared" si="23"/>
        <v>43746.691583391199</v>
      </c>
      <c r="K1533" s="6">
        <v>43746.691583391199</v>
      </c>
      <c r="L1533" s="7">
        <v>43746.69158564815</v>
      </c>
    </row>
    <row r="1534" spans="1:12" x14ac:dyDescent="0.25">
      <c r="A1534" t="e">
        <f>-LqeiQbm9_ghj7z_bpf5</f>
        <v>#NAME?</v>
      </c>
      <c r="B1534">
        <v>393.75</v>
      </c>
      <c r="C1534">
        <v>20.531590000000001</v>
      </c>
      <c r="D1534">
        <v>37</v>
      </c>
      <c r="E1534">
        <v>0</v>
      </c>
      <c r="F1534">
        <v>0</v>
      </c>
      <c r="G1534">
        <v>86</v>
      </c>
      <c r="H1534">
        <v>1570527360213</v>
      </c>
      <c r="I1534">
        <v>526.5</v>
      </c>
      <c r="J1534" s="4">
        <f t="shared" si="23"/>
        <v>43746.691669131942</v>
      </c>
      <c r="K1534" s="6">
        <v>43746.691669131942</v>
      </c>
      <c r="L1534" s="7">
        <v>43746.691666666666</v>
      </c>
    </row>
    <row r="1535" spans="1:12" x14ac:dyDescent="0.25">
      <c r="A1535" t="e">
        <f>-LqeiSKn6dZC5LoqyLoe</f>
        <v>#NAME?</v>
      </c>
      <c r="B1535">
        <v>393.75</v>
      </c>
      <c r="C1535">
        <v>20.478950000000001</v>
      </c>
      <c r="D1535">
        <v>37</v>
      </c>
      <c r="E1535">
        <v>0</v>
      </c>
      <c r="F1535">
        <v>0</v>
      </c>
      <c r="G1535">
        <v>84</v>
      </c>
      <c r="H1535">
        <v>1570527367433</v>
      </c>
      <c r="I1535">
        <v>526.6875</v>
      </c>
      <c r="J1535" s="5">
        <f t="shared" si="23"/>
        <v>43746.691752696752</v>
      </c>
      <c r="K1535" s="6">
        <v>43746.691752696752</v>
      </c>
      <c r="L1535" s="7">
        <v>43746.691747685189</v>
      </c>
    </row>
    <row r="1536" spans="1:12" x14ac:dyDescent="0.25">
      <c r="A1536" t="e">
        <f>-LqeiU7lr1j0eLn-frbZ</f>
        <v>#NAME?</v>
      </c>
      <c r="B1536">
        <v>393.75</v>
      </c>
      <c r="C1536">
        <v>20.584240000000001</v>
      </c>
      <c r="D1536">
        <v>37</v>
      </c>
      <c r="E1536">
        <v>0</v>
      </c>
      <c r="F1536">
        <v>0</v>
      </c>
      <c r="G1536">
        <v>90</v>
      </c>
      <c r="H1536">
        <v>1570527374633</v>
      </c>
      <c r="I1536">
        <v>526.6875</v>
      </c>
      <c r="J1536" s="4">
        <f t="shared" si="23"/>
        <v>43746.691836030092</v>
      </c>
      <c r="K1536" s="6">
        <v>43746.691836030092</v>
      </c>
      <c r="L1536" s="7">
        <v>43746.691840277781</v>
      </c>
    </row>
    <row r="1537" spans="1:12" x14ac:dyDescent="0.25">
      <c r="A1537" t="e">
        <f>-LqeiWB1hWn9QzCigMC4</f>
        <v>#NAME?</v>
      </c>
      <c r="B1537">
        <v>393.75</v>
      </c>
      <c r="C1537">
        <v>20.584240000000001</v>
      </c>
      <c r="D1537">
        <v>37</v>
      </c>
      <c r="E1537">
        <v>0</v>
      </c>
      <c r="F1537">
        <v>0</v>
      </c>
      <c r="G1537">
        <v>93</v>
      </c>
      <c r="H1537">
        <v>1570527382926</v>
      </c>
      <c r="I1537">
        <v>526.6875</v>
      </c>
      <c r="J1537" s="5">
        <f t="shared" si="23"/>
        <v>43746.691932013891</v>
      </c>
      <c r="K1537" s="6">
        <v>43746.691932013891</v>
      </c>
      <c r="L1537" s="7">
        <v>43746.691932870373</v>
      </c>
    </row>
    <row r="1538" spans="1:12" x14ac:dyDescent="0.25">
      <c r="A1538" t="e">
        <f>-LqeiXsmXg-EspHkVCtv</f>
        <v>#NAME?</v>
      </c>
      <c r="B1538">
        <v>393.75</v>
      </c>
      <c r="C1538">
        <v>20.584240000000001</v>
      </c>
      <c r="D1538">
        <v>37</v>
      </c>
      <c r="E1538">
        <v>0</v>
      </c>
      <c r="F1538">
        <v>0</v>
      </c>
      <c r="G1538">
        <v>84</v>
      </c>
      <c r="H1538">
        <v>1570527390094</v>
      </c>
      <c r="I1538">
        <v>526.6875</v>
      </c>
      <c r="J1538" s="4">
        <f t="shared" ref="J1538:K1601" si="24">(H1538/86400000)+25569+(7/24)</f>
        <v>43746.692014976848</v>
      </c>
      <c r="K1538" s="6">
        <v>43746.692014976848</v>
      </c>
      <c r="L1538" s="7">
        <v>43746.692013888889</v>
      </c>
    </row>
    <row r="1539" spans="1:12" x14ac:dyDescent="0.25">
      <c r="A1539" t="e">
        <f>-LqeiZfvNwHNZy3_W3eX</f>
        <v>#NAME?</v>
      </c>
      <c r="B1539">
        <v>393.75</v>
      </c>
      <c r="C1539">
        <v>20.531590000000001</v>
      </c>
      <c r="D1539">
        <v>39</v>
      </c>
      <c r="E1539">
        <v>0</v>
      </c>
      <c r="F1539">
        <v>0</v>
      </c>
      <c r="G1539">
        <v>88</v>
      </c>
      <c r="H1539">
        <v>1570527397302</v>
      </c>
      <c r="I1539">
        <v>526.6875</v>
      </c>
      <c r="J1539" s="5">
        <f t="shared" si="24"/>
        <v>43746.692098402775</v>
      </c>
      <c r="K1539" s="6">
        <v>43746.692098402775</v>
      </c>
      <c r="L1539" s="7">
        <v>43746.692094907405</v>
      </c>
    </row>
    <row r="1540" spans="1:12" x14ac:dyDescent="0.25">
      <c r="A1540" t="e">
        <f>-LqeiaOmEtSCBX3BhiWa</f>
        <v>#NAME?</v>
      </c>
      <c r="B1540">
        <v>393.75</v>
      </c>
      <c r="C1540">
        <v>20.584240000000001</v>
      </c>
      <c r="D1540">
        <v>39</v>
      </c>
      <c r="E1540">
        <v>0</v>
      </c>
      <c r="F1540">
        <v>0</v>
      </c>
      <c r="G1540">
        <v>79</v>
      </c>
      <c r="H1540">
        <v>1570527404514</v>
      </c>
      <c r="I1540">
        <v>526.6875</v>
      </c>
      <c r="J1540" s="4">
        <f t="shared" si="24"/>
        <v>43746.692181874998</v>
      </c>
      <c r="K1540" s="6">
        <v>43746.692181874998</v>
      </c>
      <c r="L1540" s="7">
        <v>43746.692187499997</v>
      </c>
    </row>
    <row r="1541" spans="1:12" x14ac:dyDescent="0.25">
      <c r="A1541" t="e">
        <f>-Lqeic8KED-HUO7B5SjX</f>
        <v>#NAME?</v>
      </c>
      <c r="B1541">
        <v>393.75</v>
      </c>
      <c r="C1541">
        <v>20.531590000000001</v>
      </c>
      <c r="D1541">
        <v>39</v>
      </c>
      <c r="E1541">
        <v>0</v>
      </c>
      <c r="F1541">
        <v>0</v>
      </c>
      <c r="G1541">
        <v>88</v>
      </c>
      <c r="H1541">
        <v>1570527411724</v>
      </c>
      <c r="I1541">
        <v>526.6875</v>
      </c>
      <c r="J1541" s="5">
        <f t="shared" si="24"/>
        <v>43746.692265324069</v>
      </c>
      <c r="K1541" s="6">
        <v>43746.692265324069</v>
      </c>
      <c r="L1541" s="7">
        <v>43746.69226851852</v>
      </c>
    </row>
    <row r="1542" spans="1:12" x14ac:dyDescent="0.25">
      <c r="A1542" t="e">
        <f>-LqeidfvqEEIOoes00-e</f>
        <v>#NAME?</v>
      </c>
      <c r="B1542">
        <v>393.75</v>
      </c>
      <c r="C1542">
        <v>20.584240000000001</v>
      </c>
      <c r="D1542">
        <v>38</v>
      </c>
      <c r="E1542">
        <v>0</v>
      </c>
      <c r="F1542">
        <v>0</v>
      </c>
      <c r="G1542">
        <v>90</v>
      </c>
      <c r="H1542">
        <v>1570527417904</v>
      </c>
      <c r="I1542">
        <v>526.6875</v>
      </c>
      <c r="J1542" s="4">
        <f t="shared" si="24"/>
        <v>43746.692336851855</v>
      </c>
      <c r="K1542" s="6">
        <v>43746.692336851855</v>
      </c>
      <c r="L1542" s="7">
        <v>43746.692337962966</v>
      </c>
    </row>
    <row r="1543" spans="1:12" x14ac:dyDescent="0.25">
      <c r="A1543" t="e">
        <f>-LqeifQ1YRKAc66fUNoo</f>
        <v>#NAME?</v>
      </c>
      <c r="B1543">
        <v>393.75</v>
      </c>
      <c r="C1543">
        <v>20.531590000000001</v>
      </c>
      <c r="D1543">
        <v>34</v>
      </c>
      <c r="E1543">
        <v>0</v>
      </c>
      <c r="F1543">
        <v>0</v>
      </c>
      <c r="G1543">
        <v>85</v>
      </c>
      <c r="H1543">
        <v>1570527425114</v>
      </c>
      <c r="I1543">
        <v>526.6875</v>
      </c>
      <c r="J1543" s="5">
        <f t="shared" si="24"/>
        <v>43746.692420300918</v>
      </c>
      <c r="K1543" s="6">
        <v>43746.692420300918</v>
      </c>
      <c r="L1543" s="7">
        <v>43746.692418981482</v>
      </c>
    </row>
    <row r="1544" spans="1:12" x14ac:dyDescent="0.25">
      <c r="A1544" t="e">
        <f>-Lqeigy3D3okJrGpvJC0</f>
        <v>#NAME?</v>
      </c>
      <c r="B1544">
        <v>393.75</v>
      </c>
      <c r="C1544">
        <v>20.584240000000001</v>
      </c>
      <c r="D1544">
        <v>34</v>
      </c>
      <c r="E1544">
        <v>0</v>
      </c>
      <c r="F1544">
        <v>0</v>
      </c>
      <c r="G1544">
        <v>96</v>
      </c>
      <c r="H1544">
        <v>1570527431295</v>
      </c>
      <c r="I1544">
        <v>526.5</v>
      </c>
      <c r="J1544" s="4">
        <f t="shared" si="24"/>
        <v>43746.692491840273</v>
      </c>
      <c r="K1544" s="6">
        <v>43746.692491840273</v>
      </c>
      <c r="L1544" s="7">
        <v>43746.692488425928</v>
      </c>
    </row>
    <row r="1545" spans="1:12" x14ac:dyDescent="0.25">
      <c r="A1545" t="e">
        <f>-LqeiifmOUpvzu42ut7P</f>
        <v>#NAME?</v>
      </c>
      <c r="B1545">
        <v>412.5</v>
      </c>
      <c r="C1545">
        <v>20.584240000000001</v>
      </c>
      <c r="D1545">
        <v>35</v>
      </c>
      <c r="E1545">
        <v>0</v>
      </c>
      <c r="F1545">
        <v>0</v>
      </c>
      <c r="G1545">
        <v>91</v>
      </c>
      <c r="H1545">
        <v>1570527438534</v>
      </c>
      <c r="I1545">
        <v>532.125</v>
      </c>
      <c r="J1545" s="5">
        <f t="shared" si="24"/>
        <v>43746.692575624998</v>
      </c>
      <c r="K1545" s="6">
        <v>43746.692575624998</v>
      </c>
      <c r="L1545" s="7">
        <v>43746.69258101852</v>
      </c>
    </row>
    <row r="1546" spans="1:12" x14ac:dyDescent="0.25">
      <c r="A1546" t="e">
        <f>-LqeikEn5CYWTjX5E1jL</f>
        <v>#NAME?</v>
      </c>
      <c r="B1546">
        <v>393.75</v>
      </c>
      <c r="C1546">
        <v>20.584240000000001</v>
      </c>
      <c r="D1546">
        <v>36</v>
      </c>
      <c r="E1546">
        <v>0</v>
      </c>
      <c r="F1546">
        <v>0</v>
      </c>
      <c r="G1546">
        <v>95</v>
      </c>
      <c r="H1546">
        <v>1570527444694</v>
      </c>
      <c r="I1546">
        <v>526.6875</v>
      </c>
      <c r="J1546" s="4">
        <f t="shared" si="24"/>
        <v>43746.692646921292</v>
      </c>
      <c r="K1546" s="6">
        <v>43746.692646921292</v>
      </c>
      <c r="L1546" s="7">
        <v>43746.692650462966</v>
      </c>
    </row>
    <row r="1547" spans="1:12" x14ac:dyDescent="0.25">
      <c r="A1547" t="e">
        <f>-Lqeilxkq2Qw04gQD6zA</f>
        <v>#NAME?</v>
      </c>
      <c r="B1547">
        <v>393.75</v>
      </c>
      <c r="C1547">
        <v>20.584240000000001</v>
      </c>
      <c r="D1547">
        <v>36</v>
      </c>
      <c r="E1547">
        <v>0</v>
      </c>
      <c r="F1547">
        <v>0</v>
      </c>
      <c r="G1547">
        <v>98</v>
      </c>
      <c r="H1547">
        <v>1570527451909</v>
      </c>
      <c r="I1547">
        <v>526.6875</v>
      </c>
      <c r="J1547" s="5">
        <f t="shared" si="24"/>
        <v>43746.692730428236</v>
      </c>
      <c r="K1547" s="6">
        <v>43746.692730428236</v>
      </c>
      <c r="L1547" s="7">
        <v>43746.692731481482</v>
      </c>
    </row>
    <row r="1548" spans="1:12" x14ac:dyDescent="0.25">
      <c r="A1548" t="e">
        <f>-Lqeinm1Bmn13XXNTcxG</f>
        <v>#NAME?</v>
      </c>
      <c r="B1548">
        <v>393.75</v>
      </c>
      <c r="C1548">
        <v>20.584240000000001</v>
      </c>
      <c r="D1548">
        <v>34</v>
      </c>
      <c r="E1548">
        <v>0</v>
      </c>
      <c r="F1548">
        <v>0</v>
      </c>
      <c r="G1548">
        <v>95</v>
      </c>
      <c r="H1548">
        <v>1570527459124</v>
      </c>
      <c r="I1548">
        <v>526.6875</v>
      </c>
      <c r="J1548" s="4">
        <f t="shared" si="24"/>
        <v>43746.692813935188</v>
      </c>
      <c r="K1548" s="6">
        <v>43746.692813935188</v>
      </c>
      <c r="L1548" s="7">
        <v>43746.692812499998</v>
      </c>
    </row>
    <row r="1549" spans="1:12" x14ac:dyDescent="0.25">
      <c r="A1549" t="e">
        <f>-LqeipmmcPNNu6UslKGH</f>
        <v>#NAME?</v>
      </c>
      <c r="B1549">
        <v>393.75</v>
      </c>
      <c r="C1549">
        <v>20.584240000000001</v>
      </c>
      <c r="D1549">
        <v>35</v>
      </c>
      <c r="E1549">
        <v>0</v>
      </c>
      <c r="F1549">
        <v>0</v>
      </c>
      <c r="G1549">
        <v>91</v>
      </c>
      <c r="H1549">
        <v>1570527467447</v>
      </c>
      <c r="I1549">
        <v>526.6875</v>
      </c>
      <c r="J1549" s="5">
        <f t="shared" si="24"/>
        <v>43746.692910266203</v>
      </c>
      <c r="K1549" s="6">
        <v>43746.692910266203</v>
      </c>
      <c r="L1549" s="7">
        <v>43746.69290509259</v>
      </c>
    </row>
    <row r="1550" spans="1:12" x14ac:dyDescent="0.25">
      <c r="A1550" t="e">
        <f>-LqeirX1F5U8jhdNU-WJ</f>
        <v>#NAME?</v>
      </c>
      <c r="B1550">
        <v>393.75</v>
      </c>
      <c r="C1550">
        <v>20.584240000000001</v>
      </c>
      <c r="D1550">
        <v>36</v>
      </c>
      <c r="E1550">
        <v>0</v>
      </c>
      <c r="F1550">
        <v>0</v>
      </c>
      <c r="G1550">
        <v>84</v>
      </c>
      <c r="H1550">
        <v>1570527474574</v>
      </c>
      <c r="I1550">
        <v>526.5</v>
      </c>
      <c r="J1550" s="4">
        <f t="shared" si="24"/>
        <v>43746.692992754623</v>
      </c>
      <c r="K1550" s="6">
        <v>43746.692992754623</v>
      </c>
      <c r="L1550" s="7">
        <v>43746.692997685182</v>
      </c>
    </row>
    <row r="1551" spans="1:12" x14ac:dyDescent="0.25">
      <c r="A1551" t="e">
        <f>-LqeitImktFwcldIPxPx</f>
        <v>#NAME?</v>
      </c>
      <c r="B1551">
        <v>393.75</v>
      </c>
      <c r="C1551">
        <v>20.531590000000001</v>
      </c>
      <c r="D1551">
        <v>38</v>
      </c>
      <c r="E1551">
        <v>0</v>
      </c>
      <c r="F1551">
        <v>0</v>
      </c>
      <c r="G1551">
        <v>99</v>
      </c>
      <c r="H1551">
        <v>1570527481787</v>
      </c>
      <c r="I1551">
        <v>526.6875</v>
      </c>
      <c r="J1551" s="5">
        <f t="shared" si="24"/>
        <v>43746.693076238422</v>
      </c>
      <c r="K1551" s="6">
        <v>43746.693076238422</v>
      </c>
      <c r="L1551" s="7">
        <v>43746.693078703705</v>
      </c>
    </row>
    <row r="1552" spans="1:12" x14ac:dyDescent="0.25">
      <c r="A1552" t="e">
        <f>-Lqeiv0l6JYPLa1YTe7y</f>
        <v>#NAME?</v>
      </c>
      <c r="B1552">
        <v>393.75</v>
      </c>
      <c r="C1552">
        <v>20.584240000000001</v>
      </c>
      <c r="D1552">
        <v>38</v>
      </c>
      <c r="E1552">
        <v>0</v>
      </c>
      <c r="F1552">
        <v>0</v>
      </c>
      <c r="G1552">
        <v>86</v>
      </c>
      <c r="H1552">
        <v>1570527489003</v>
      </c>
      <c r="I1552">
        <v>526.6875</v>
      </c>
      <c r="J1552" s="4">
        <f t="shared" si="24"/>
        <v>43746.693159756942</v>
      </c>
      <c r="K1552" s="6">
        <v>43746.693159756942</v>
      </c>
      <c r="L1552" s="7">
        <v>43746.693159722221</v>
      </c>
    </row>
    <row r="1553" spans="1:12" x14ac:dyDescent="0.25">
      <c r="A1553" t="e">
        <f>-LqeiwqC0RraMAOsJpCX</f>
        <v>#NAME?</v>
      </c>
      <c r="B1553">
        <v>393.75</v>
      </c>
      <c r="C1553">
        <v>20.531590000000001</v>
      </c>
      <c r="D1553">
        <v>38</v>
      </c>
      <c r="E1553">
        <v>0</v>
      </c>
      <c r="F1553">
        <v>0</v>
      </c>
      <c r="G1553">
        <v>91</v>
      </c>
      <c r="H1553">
        <v>1570527496213</v>
      </c>
      <c r="I1553">
        <v>526.6875</v>
      </c>
      <c r="J1553" s="5">
        <f t="shared" si="24"/>
        <v>43746.69324320602</v>
      </c>
      <c r="K1553" s="6">
        <v>43746.69324320602</v>
      </c>
      <c r="L1553" s="7">
        <v>43746.693240740744</v>
      </c>
    </row>
    <row r="1554" spans="1:12" x14ac:dyDescent="0.25">
      <c r="A1554" t="e">
        <f>-LqeiyY3fIfgANYj6azy</f>
        <v>#NAME?</v>
      </c>
      <c r="B1554">
        <v>428.125</v>
      </c>
      <c r="C1554">
        <v>20.584240000000001</v>
      </c>
      <c r="D1554">
        <v>39</v>
      </c>
      <c r="E1554">
        <v>0</v>
      </c>
      <c r="F1554">
        <v>0</v>
      </c>
      <c r="G1554">
        <v>94</v>
      </c>
      <c r="H1554">
        <v>1570527503423</v>
      </c>
      <c r="I1554">
        <v>537.5625</v>
      </c>
      <c r="J1554" s="4">
        <f t="shared" si="24"/>
        <v>43746.693326655091</v>
      </c>
      <c r="K1554" s="6">
        <v>43746.693326655091</v>
      </c>
      <c r="L1554" s="7">
        <v>43746.69332175926</v>
      </c>
    </row>
    <row r="1555" spans="1:12" x14ac:dyDescent="0.25">
      <c r="A1555" t="e">
        <f>-Lqej-EE7nxfi9DvPADE</f>
        <v>#NAME?</v>
      </c>
      <c r="B1555">
        <v>393.75</v>
      </c>
      <c r="C1555">
        <v>20.584240000000001</v>
      </c>
      <c r="D1555">
        <v>39</v>
      </c>
      <c r="E1555">
        <v>0</v>
      </c>
      <c r="F1555">
        <v>0</v>
      </c>
      <c r="G1555">
        <v>91</v>
      </c>
      <c r="H1555">
        <v>1570527509619</v>
      </c>
      <c r="I1555">
        <v>526.6875</v>
      </c>
      <c r="J1555" s="5">
        <f t="shared" si="24"/>
        <v>43746.693398368057</v>
      </c>
      <c r="K1555" s="6">
        <v>43746.693398368057</v>
      </c>
      <c r="L1555" s="7">
        <v>43746.693402777775</v>
      </c>
    </row>
    <row r="1556" spans="1:12" x14ac:dyDescent="0.25">
      <c r="A1556" t="e">
        <f>-Lqej0p3ZOjI721X--rK</f>
        <v>#NAME?</v>
      </c>
      <c r="B1556">
        <v>393.75</v>
      </c>
      <c r="C1556">
        <v>20.531590000000001</v>
      </c>
      <c r="D1556">
        <v>39</v>
      </c>
      <c r="E1556">
        <v>0</v>
      </c>
      <c r="F1556">
        <v>0</v>
      </c>
      <c r="G1556">
        <v>84</v>
      </c>
      <c r="H1556">
        <v>1570527516830</v>
      </c>
      <c r="I1556">
        <v>526.6875</v>
      </c>
      <c r="J1556" s="4">
        <f t="shared" si="24"/>
        <v>43746.693481828705</v>
      </c>
      <c r="K1556" s="6">
        <v>43746.693481828705</v>
      </c>
      <c r="L1556" s="7">
        <v>43746.693483796298</v>
      </c>
    </row>
    <row r="1557" spans="1:12" x14ac:dyDescent="0.25">
      <c r="A1557" t="e">
        <f>-Lqej2KSRx5ZdhGypFjD</f>
        <v>#NAME?</v>
      </c>
      <c r="B1557">
        <v>412.5</v>
      </c>
      <c r="C1557">
        <v>20.531590000000001</v>
      </c>
      <c r="D1557">
        <v>39</v>
      </c>
      <c r="E1557">
        <v>0</v>
      </c>
      <c r="F1557">
        <v>0</v>
      </c>
      <c r="G1557">
        <v>99</v>
      </c>
      <c r="H1557">
        <v>1570527522989</v>
      </c>
      <c r="I1557">
        <v>532.3125</v>
      </c>
      <c r="J1557" s="5">
        <f t="shared" si="24"/>
        <v>43746.693553113422</v>
      </c>
      <c r="K1557" s="6">
        <v>43746.693553113422</v>
      </c>
      <c r="L1557" s="7">
        <v>43746.693553240744</v>
      </c>
    </row>
    <row r="1558" spans="1:12" x14ac:dyDescent="0.25">
      <c r="A1558" t="e">
        <f>-Lqej3pYPWgmSZurMCp_</f>
        <v>#NAME?</v>
      </c>
      <c r="B1558">
        <v>393.75</v>
      </c>
      <c r="C1558">
        <v>20.584240000000001</v>
      </c>
      <c r="D1558">
        <v>38</v>
      </c>
      <c r="E1558">
        <v>0</v>
      </c>
      <c r="F1558">
        <v>0</v>
      </c>
      <c r="G1558">
        <v>91</v>
      </c>
      <c r="H1558">
        <v>1570527529170</v>
      </c>
      <c r="I1558">
        <v>526.6875</v>
      </c>
      <c r="J1558" s="4">
        <f t="shared" si="24"/>
        <v>43746.693624652777</v>
      </c>
      <c r="K1558" s="6">
        <v>43746.693624652777</v>
      </c>
      <c r="L1558" s="7">
        <v>43746.693622685183</v>
      </c>
    </row>
    <row r="1559" spans="1:12" x14ac:dyDescent="0.25">
      <c r="A1559" t="e">
        <f>-Lqej5Ky_f1OKAWtlo_B</f>
        <v>#NAME?</v>
      </c>
      <c r="B1559">
        <v>393.75</v>
      </c>
      <c r="C1559">
        <v>20.584240000000001</v>
      </c>
      <c r="D1559">
        <v>39</v>
      </c>
      <c r="E1559">
        <v>0</v>
      </c>
      <c r="F1559">
        <v>0</v>
      </c>
      <c r="G1559">
        <v>100</v>
      </c>
      <c r="H1559">
        <v>1570527535349</v>
      </c>
      <c r="I1559">
        <v>526.6875</v>
      </c>
      <c r="J1559" s="5">
        <f t="shared" si="24"/>
        <v>43746.693696168979</v>
      </c>
      <c r="K1559" s="6">
        <v>43746.693696168979</v>
      </c>
      <c r="L1559" s="7">
        <v>43746.693692129629</v>
      </c>
    </row>
    <row r="1560" spans="1:12" x14ac:dyDescent="0.25">
      <c r="A1560" t="e">
        <f>-Lqej76h7BWSEp4WJwng</f>
        <v>#NAME?</v>
      </c>
      <c r="B1560">
        <v>393.75</v>
      </c>
      <c r="C1560">
        <v>20.531590000000001</v>
      </c>
      <c r="D1560">
        <v>40</v>
      </c>
      <c r="E1560">
        <v>0</v>
      </c>
      <c r="F1560">
        <v>0</v>
      </c>
      <c r="G1560">
        <v>93</v>
      </c>
      <c r="H1560">
        <v>1570527542598</v>
      </c>
      <c r="I1560">
        <v>526.6875</v>
      </c>
      <c r="J1560" s="4">
        <f t="shared" si="24"/>
        <v>43746.693780069443</v>
      </c>
      <c r="K1560" s="6">
        <v>43746.693780069443</v>
      </c>
      <c r="L1560" s="7">
        <v>43746.693784722222</v>
      </c>
    </row>
    <row r="1561" spans="1:12" x14ac:dyDescent="0.25">
      <c r="A1561" t="e">
        <f>-Lqej8dCucmo_e-r0SEk</f>
        <v>#NAME?</v>
      </c>
      <c r="B1561">
        <v>393.75</v>
      </c>
      <c r="C1561">
        <v>20.531590000000001</v>
      </c>
      <c r="D1561">
        <v>39</v>
      </c>
      <c r="E1561">
        <v>0</v>
      </c>
      <c r="F1561">
        <v>0</v>
      </c>
      <c r="G1561">
        <v>92</v>
      </c>
      <c r="H1561">
        <v>1570527548778</v>
      </c>
      <c r="I1561">
        <v>526.6875</v>
      </c>
      <c r="J1561" s="5">
        <f t="shared" si="24"/>
        <v>43746.693851597222</v>
      </c>
      <c r="K1561" s="6">
        <v>43746.693851597222</v>
      </c>
      <c r="L1561" s="7">
        <v>43746.693854166668</v>
      </c>
    </row>
    <row r="1562" spans="1:12" x14ac:dyDescent="0.25">
      <c r="A1562" t="e">
        <f>-LqejA5wpHavB6bnIOQ2</f>
        <v>#NAME?</v>
      </c>
      <c r="B1562">
        <v>393.75</v>
      </c>
      <c r="C1562">
        <v>20.584240000000001</v>
      </c>
      <c r="D1562">
        <v>39</v>
      </c>
      <c r="E1562">
        <v>0</v>
      </c>
      <c r="F1562">
        <v>0</v>
      </c>
      <c r="G1562">
        <v>92</v>
      </c>
      <c r="H1562">
        <v>1570527554908</v>
      </c>
      <c r="I1562">
        <v>526.6875</v>
      </c>
      <c r="J1562" s="4">
        <f t="shared" si="24"/>
        <v>43746.693922546292</v>
      </c>
      <c r="K1562" s="6">
        <v>43746.693922546292</v>
      </c>
      <c r="L1562" s="7">
        <v>43746.693923611114</v>
      </c>
    </row>
    <row r="1563" spans="1:12" x14ac:dyDescent="0.25">
      <c r="A1563" t="e">
        <f>-LqejBcQvdeAACU8LGzs</f>
        <v>#NAME?</v>
      </c>
      <c r="B1563">
        <v>393.75</v>
      </c>
      <c r="C1563">
        <v>20.584240000000001</v>
      </c>
      <c r="D1563">
        <v>37</v>
      </c>
      <c r="E1563">
        <v>0</v>
      </c>
      <c r="F1563">
        <v>0</v>
      </c>
      <c r="G1563">
        <v>94</v>
      </c>
      <c r="H1563">
        <v>1570527561107</v>
      </c>
      <c r="I1563">
        <v>526.6875</v>
      </c>
      <c r="J1563" s="5">
        <f t="shared" si="24"/>
        <v>43746.693994293979</v>
      </c>
      <c r="K1563" s="6">
        <v>43746.693994293979</v>
      </c>
      <c r="L1563" s="7">
        <v>43746.693993055553</v>
      </c>
    </row>
    <row r="1564" spans="1:12" x14ac:dyDescent="0.25">
      <c r="A1564" t="e">
        <f>-LqejDAl6C-T3oPkGte1</f>
        <v>#NAME?</v>
      </c>
      <c r="B1564">
        <v>393.75</v>
      </c>
      <c r="C1564">
        <v>20.584240000000001</v>
      </c>
      <c r="D1564">
        <v>38</v>
      </c>
      <c r="E1564">
        <v>0</v>
      </c>
      <c r="F1564">
        <v>0</v>
      </c>
      <c r="G1564">
        <v>100</v>
      </c>
      <c r="H1564">
        <v>1570527567323</v>
      </c>
      <c r="I1564">
        <v>526.6875</v>
      </c>
      <c r="J1564" s="4">
        <f t="shared" si="24"/>
        <v>43746.694066238422</v>
      </c>
      <c r="K1564" s="6">
        <v>43746.694066238422</v>
      </c>
      <c r="L1564" s="7">
        <v>43746.694062499999</v>
      </c>
    </row>
    <row r="1565" spans="1:12" x14ac:dyDescent="0.25">
      <c r="A1565" t="e">
        <f>-LqejEdntuPVZe4DsYh5</f>
        <v>#NAME?</v>
      </c>
      <c r="B1565">
        <v>393.75</v>
      </c>
      <c r="C1565">
        <v>20.584240000000001</v>
      </c>
      <c r="D1565">
        <v>38</v>
      </c>
      <c r="E1565">
        <v>0</v>
      </c>
      <c r="F1565">
        <v>0</v>
      </c>
      <c r="G1565">
        <v>99</v>
      </c>
      <c r="H1565">
        <v>1570527573456</v>
      </c>
      <c r="I1565">
        <v>526.6875</v>
      </c>
      <c r="J1565" s="5">
        <f t="shared" si="24"/>
        <v>43746.694137222221</v>
      </c>
      <c r="K1565" s="6">
        <v>43746.694137222221</v>
      </c>
      <c r="L1565" s="7">
        <v>43746.694131944445</v>
      </c>
    </row>
    <row r="1566" spans="1:12" x14ac:dyDescent="0.25">
      <c r="A1566" t="e">
        <f>-LqejGStTr5htdY8Aq23</f>
        <v>#NAME?</v>
      </c>
      <c r="B1566">
        <v>393.75</v>
      </c>
      <c r="C1566">
        <v>20.531590000000001</v>
      </c>
      <c r="D1566">
        <v>39</v>
      </c>
      <c r="E1566">
        <v>0</v>
      </c>
      <c r="F1566">
        <v>0</v>
      </c>
      <c r="G1566">
        <v>85</v>
      </c>
      <c r="H1566">
        <v>1570527580665</v>
      </c>
      <c r="I1566">
        <v>526.5</v>
      </c>
      <c r="J1566" s="4">
        <f t="shared" si="24"/>
        <v>43746.694220659723</v>
      </c>
      <c r="K1566" s="6">
        <v>43746.694220659723</v>
      </c>
      <c r="L1566" s="7">
        <v>43746.694224537037</v>
      </c>
    </row>
    <row r="1567" spans="1:12" x14ac:dyDescent="0.25">
      <c r="A1567" t="e">
        <f>-LqejIB1ofr9lATsEZqB</f>
        <v>#NAME?</v>
      </c>
      <c r="B1567">
        <v>393.75</v>
      </c>
      <c r="C1567">
        <v>20.531590000000001</v>
      </c>
      <c r="D1567">
        <v>39</v>
      </c>
      <c r="E1567">
        <v>0</v>
      </c>
      <c r="F1567">
        <v>0</v>
      </c>
      <c r="G1567">
        <v>91</v>
      </c>
      <c r="H1567">
        <v>1570527587896</v>
      </c>
      <c r="I1567">
        <v>526.5</v>
      </c>
      <c r="J1567" s="5">
        <f t="shared" si="24"/>
        <v>43746.694304351848</v>
      </c>
      <c r="K1567" s="6">
        <v>43746.694304351848</v>
      </c>
      <c r="L1567" s="7">
        <v>43746.694305555553</v>
      </c>
    </row>
    <row r="1568" spans="1:12" x14ac:dyDescent="0.25">
      <c r="A1568" t="e">
        <f>-LqejJxcWE1Yy6qhnBvy</f>
        <v>#NAME?</v>
      </c>
      <c r="B1568">
        <v>393.75</v>
      </c>
      <c r="C1568">
        <v>20.584240000000001</v>
      </c>
      <c r="D1568">
        <v>39</v>
      </c>
      <c r="E1568">
        <v>0</v>
      </c>
      <c r="F1568">
        <v>0</v>
      </c>
      <c r="G1568">
        <v>89</v>
      </c>
      <c r="H1568">
        <v>1570527595116</v>
      </c>
      <c r="I1568">
        <v>526.6875</v>
      </c>
      <c r="J1568" s="4">
        <f t="shared" si="24"/>
        <v>43746.694387916665</v>
      </c>
      <c r="K1568" s="6">
        <v>43746.694387916665</v>
      </c>
      <c r="L1568" s="7">
        <v>43746.694386574076</v>
      </c>
    </row>
    <row r="1569" spans="1:12" x14ac:dyDescent="0.25">
      <c r="A1569" t="e">
        <f>-LqejLfceaf_IDkzkRuA</f>
        <v>#NAME?</v>
      </c>
      <c r="B1569">
        <v>393.75</v>
      </c>
      <c r="C1569">
        <v>20.531590000000001</v>
      </c>
      <c r="D1569">
        <v>39</v>
      </c>
      <c r="E1569">
        <v>0</v>
      </c>
      <c r="F1569">
        <v>0</v>
      </c>
      <c r="G1569">
        <v>93</v>
      </c>
      <c r="H1569">
        <v>1570527602294</v>
      </c>
      <c r="I1569">
        <v>526.6875</v>
      </c>
      <c r="J1569" s="5">
        <f t="shared" si="24"/>
        <v>43746.694470995368</v>
      </c>
      <c r="K1569" s="6">
        <v>43746.694470995368</v>
      </c>
      <c r="L1569" s="7">
        <v>43746.694467592592</v>
      </c>
    </row>
    <row r="1570" spans="1:12" x14ac:dyDescent="0.25">
      <c r="A1570" t="e">
        <f>-LqejNUiqT75uAMF3YZv</f>
        <v>#NAME?</v>
      </c>
      <c r="B1570">
        <v>412.5</v>
      </c>
      <c r="C1570">
        <v>20.584240000000001</v>
      </c>
      <c r="D1570">
        <v>39</v>
      </c>
      <c r="E1570">
        <v>0</v>
      </c>
      <c r="F1570">
        <v>0</v>
      </c>
      <c r="G1570">
        <v>101</v>
      </c>
      <c r="H1570">
        <v>1570527609536</v>
      </c>
      <c r="I1570">
        <v>532.3125</v>
      </c>
      <c r="J1570" s="4">
        <f t="shared" si="24"/>
        <v>43746.694554814814</v>
      </c>
      <c r="K1570" s="6">
        <v>43746.694554814814</v>
      </c>
      <c r="L1570" s="7">
        <v>43746.694560185184</v>
      </c>
    </row>
    <row r="1571" spans="1:12" x14ac:dyDescent="0.25">
      <c r="A1571" t="e">
        <f>-LqejPBXJ_5Ax2tyXaDV</f>
        <v>#NAME?</v>
      </c>
      <c r="B1571">
        <v>393.75</v>
      </c>
      <c r="C1571">
        <v>20.531590000000001</v>
      </c>
      <c r="D1571">
        <v>38</v>
      </c>
      <c r="E1571">
        <v>0</v>
      </c>
      <c r="F1571">
        <v>0</v>
      </c>
      <c r="G1571">
        <v>92</v>
      </c>
      <c r="H1571">
        <v>1570527616726</v>
      </c>
      <c r="I1571">
        <v>526.6875</v>
      </c>
      <c r="J1571" s="5">
        <f t="shared" si="24"/>
        <v>43746.694638032401</v>
      </c>
      <c r="K1571" s="6">
        <v>43746.694638032401</v>
      </c>
      <c r="L1571" s="7">
        <v>43746.694641203707</v>
      </c>
    </row>
    <row r="1572" spans="1:12" x14ac:dyDescent="0.25">
      <c r="A1572" t="e">
        <f>-LqejQs--xAXeJUvkjOi</f>
        <v>#NAME?</v>
      </c>
      <c r="B1572">
        <v>393.75</v>
      </c>
      <c r="C1572">
        <v>20.584240000000001</v>
      </c>
      <c r="D1572">
        <v>38</v>
      </c>
      <c r="E1572">
        <v>0</v>
      </c>
      <c r="F1572">
        <v>0</v>
      </c>
      <c r="G1572">
        <v>95</v>
      </c>
      <c r="H1572">
        <v>1570527622927</v>
      </c>
      <c r="I1572">
        <v>526.6875</v>
      </c>
      <c r="J1572" s="4">
        <f t="shared" si="24"/>
        <v>43746.69470980324</v>
      </c>
      <c r="K1572" s="6">
        <v>43746.69470980324</v>
      </c>
      <c r="L1572" s="7">
        <v>43746.694710648146</v>
      </c>
    </row>
    <row r="1573" spans="1:12" x14ac:dyDescent="0.25">
      <c r="A1573" t="e">
        <f>-LqejSdk17LYHWSt8i6W</f>
        <v>#NAME?</v>
      </c>
      <c r="B1573">
        <v>393.75</v>
      </c>
      <c r="C1573">
        <v>20.584240000000001</v>
      </c>
      <c r="D1573">
        <v>38</v>
      </c>
      <c r="E1573">
        <v>0</v>
      </c>
      <c r="F1573">
        <v>0</v>
      </c>
      <c r="G1573">
        <v>102</v>
      </c>
      <c r="H1573">
        <v>1570527630835</v>
      </c>
      <c r="I1573">
        <v>526.6875</v>
      </c>
      <c r="J1573" s="5">
        <f t="shared" si="24"/>
        <v>43746.694801331018</v>
      </c>
      <c r="K1573" s="6">
        <v>43746.694801331018</v>
      </c>
      <c r="L1573" s="7">
        <v>43746.694803240738</v>
      </c>
    </row>
    <row r="1574" spans="1:12" x14ac:dyDescent="0.25">
      <c r="A1574" t="e">
        <f>-LqejUGeW8qoTFHogU9I</f>
        <v>#NAME?</v>
      </c>
      <c r="B1574">
        <v>393.75</v>
      </c>
      <c r="C1574">
        <v>20.584240000000001</v>
      </c>
      <c r="D1574">
        <v>39</v>
      </c>
      <c r="E1574">
        <v>0</v>
      </c>
      <c r="F1574">
        <v>0</v>
      </c>
      <c r="G1574">
        <v>95</v>
      </c>
      <c r="H1574">
        <v>1570527637354</v>
      </c>
      <c r="I1574">
        <v>526.6875</v>
      </c>
      <c r="J1574" s="4">
        <f t="shared" si="24"/>
        <v>43746.6948767824</v>
      </c>
      <c r="K1574" s="6">
        <v>43746.6948767824</v>
      </c>
      <c r="L1574" s="7">
        <v>43746.694872685184</v>
      </c>
    </row>
    <row r="1575" spans="1:12" x14ac:dyDescent="0.25">
      <c r="A1575" t="e">
        <f>-LqejVzcHI5DtD50oCXL</f>
        <v>#NAME?</v>
      </c>
      <c r="B1575">
        <v>412.5</v>
      </c>
      <c r="C1575">
        <v>20.531590000000001</v>
      </c>
      <c r="D1575">
        <v>38</v>
      </c>
      <c r="E1575">
        <v>0</v>
      </c>
      <c r="F1575">
        <v>0</v>
      </c>
      <c r="G1575">
        <v>98</v>
      </c>
      <c r="H1575">
        <v>1570527644544</v>
      </c>
      <c r="I1575">
        <v>532.125</v>
      </c>
      <c r="J1575" s="5">
        <f t="shared" si="24"/>
        <v>43746.694960000001</v>
      </c>
      <c r="K1575" s="6">
        <v>43746.694960000001</v>
      </c>
      <c r="L1575" s="7">
        <v>43746.694965277777</v>
      </c>
    </row>
    <row r="1576" spans="1:12" x14ac:dyDescent="0.25">
      <c r="A1576" t="e">
        <f>-LqejXYXFTnDbZwLY_n9</f>
        <v>#NAME?</v>
      </c>
      <c r="B1576">
        <v>393.75</v>
      </c>
      <c r="C1576">
        <v>20.584240000000001</v>
      </c>
      <c r="D1576">
        <v>38</v>
      </c>
      <c r="E1576">
        <v>0</v>
      </c>
      <c r="F1576">
        <v>0</v>
      </c>
      <c r="G1576">
        <v>94</v>
      </c>
      <c r="H1576">
        <v>1570527650745</v>
      </c>
      <c r="I1576">
        <v>526.6875</v>
      </c>
      <c r="J1576" s="4">
        <f t="shared" si="24"/>
        <v>43746.695031770832</v>
      </c>
      <c r="K1576" s="6">
        <v>43746.695031770832</v>
      </c>
      <c r="L1576" s="7">
        <v>43746.695034722223</v>
      </c>
    </row>
    <row r="1577" spans="1:12" x14ac:dyDescent="0.25">
      <c r="A1577" t="e">
        <f>-LqejZHi0wtGRsrfVrN6</f>
        <v>#NAME?</v>
      </c>
      <c r="B1577">
        <v>393.75</v>
      </c>
      <c r="C1577">
        <v>20.584240000000001</v>
      </c>
      <c r="D1577">
        <v>37</v>
      </c>
      <c r="E1577">
        <v>0</v>
      </c>
      <c r="F1577">
        <v>0</v>
      </c>
      <c r="G1577">
        <v>103</v>
      </c>
      <c r="H1577">
        <v>1570527657976</v>
      </c>
      <c r="I1577">
        <v>526.6875</v>
      </c>
      <c r="J1577" s="5">
        <f t="shared" si="24"/>
        <v>43746.695115462957</v>
      </c>
      <c r="K1577" s="6">
        <v>43746.695115462957</v>
      </c>
      <c r="L1577" s="7">
        <v>43746.695115740738</v>
      </c>
    </row>
    <row r="1578" spans="1:12" x14ac:dyDescent="0.25">
      <c r="A1578" t="e">
        <f>-Lqeja05P-eOYH7OwOxV</f>
        <v>#NAME?</v>
      </c>
      <c r="B1578">
        <v>393.75</v>
      </c>
      <c r="C1578">
        <v>20.584240000000001</v>
      </c>
      <c r="D1578">
        <v>38</v>
      </c>
      <c r="E1578">
        <v>0</v>
      </c>
      <c r="F1578">
        <v>0</v>
      </c>
      <c r="G1578">
        <v>95</v>
      </c>
      <c r="H1578">
        <v>1570527665165</v>
      </c>
      <c r="I1578">
        <v>526.6875</v>
      </c>
      <c r="J1578" s="4">
        <f t="shared" si="24"/>
        <v>43746.695198668975</v>
      </c>
      <c r="K1578" s="6">
        <v>43746.695198668975</v>
      </c>
      <c r="L1578" s="7">
        <v>43746.695196759261</v>
      </c>
    </row>
    <row r="1579" spans="1:12" x14ac:dyDescent="0.25">
      <c r="A1579" t="s">
        <v>2614</v>
      </c>
      <c r="B1579">
        <v>393.75</v>
      </c>
      <c r="C1579">
        <v>20.584240000000001</v>
      </c>
      <c r="D1579">
        <v>38</v>
      </c>
      <c r="E1579">
        <v>0</v>
      </c>
      <c r="F1579">
        <v>0</v>
      </c>
      <c r="G1579">
        <v>95</v>
      </c>
      <c r="H1579">
        <v>1570527671344</v>
      </c>
      <c r="I1579">
        <v>526.5</v>
      </c>
      <c r="J1579" s="5">
        <f t="shared" si="24"/>
        <v>43746.695270185184</v>
      </c>
      <c r="K1579" s="6">
        <v>43746.695270185184</v>
      </c>
      <c r="L1579" s="7">
        <v>43746.6952662037</v>
      </c>
    </row>
    <row r="1580" spans="1:12" x14ac:dyDescent="0.25">
      <c r="A1580" t="e">
        <f>-Lqejd2bevz1FEalb93q</f>
        <v>#NAME?</v>
      </c>
      <c r="B1580">
        <v>393.75</v>
      </c>
      <c r="C1580">
        <v>20.584240000000001</v>
      </c>
      <c r="D1580">
        <v>37</v>
      </c>
      <c r="E1580">
        <v>0</v>
      </c>
      <c r="F1580">
        <v>0</v>
      </c>
      <c r="G1580">
        <v>92</v>
      </c>
      <c r="H1580">
        <v>1570527677506</v>
      </c>
      <c r="I1580">
        <v>526.6875</v>
      </c>
      <c r="J1580" s="4">
        <f t="shared" si="24"/>
        <v>43746.695341504623</v>
      </c>
      <c r="K1580" s="6">
        <v>43746.695341504623</v>
      </c>
      <c r="L1580" s="7">
        <v>43746.695347222223</v>
      </c>
    </row>
    <row r="1581" spans="1:12" x14ac:dyDescent="0.25">
      <c r="A1581" t="e">
        <f>-Lqejeuo7nAM1wuuezkh</f>
        <v>#NAME?</v>
      </c>
      <c r="B1581">
        <v>412.5</v>
      </c>
      <c r="C1581">
        <v>20.531590000000001</v>
      </c>
      <c r="D1581">
        <v>37</v>
      </c>
      <c r="E1581">
        <v>0</v>
      </c>
      <c r="F1581">
        <v>0</v>
      </c>
      <c r="G1581">
        <v>99</v>
      </c>
      <c r="H1581">
        <v>1570527684987</v>
      </c>
      <c r="I1581">
        <v>532.6875</v>
      </c>
      <c r="J1581" s="5">
        <f t="shared" si="24"/>
        <v>43746.695428090279</v>
      </c>
      <c r="K1581" s="6">
        <v>43746.695428090279</v>
      </c>
      <c r="L1581" s="7">
        <v>43746.695428240739</v>
      </c>
    </row>
    <row r="1582" spans="1:12" x14ac:dyDescent="0.25">
      <c r="A1582" t="e">
        <f>-LqejgZk0tvwTbDZzFJF</f>
        <v>#NAME?</v>
      </c>
      <c r="B1582">
        <v>393.75</v>
      </c>
      <c r="C1582">
        <v>20.584240000000001</v>
      </c>
      <c r="D1582">
        <v>34</v>
      </c>
      <c r="E1582">
        <v>0</v>
      </c>
      <c r="F1582">
        <v>0</v>
      </c>
      <c r="G1582">
        <v>96</v>
      </c>
      <c r="H1582">
        <v>1570527691966</v>
      </c>
      <c r="I1582">
        <v>526.6875</v>
      </c>
      <c r="J1582" s="4">
        <f t="shared" si="24"/>
        <v>43746.695508865734</v>
      </c>
      <c r="K1582" s="6">
        <v>43746.695508865734</v>
      </c>
      <c r="L1582" s="7">
        <v>43746.695509259262</v>
      </c>
    </row>
    <row r="1583" spans="1:12" x14ac:dyDescent="0.25">
      <c r="A1583" t="e">
        <f>-Lqeji6dJ1Bjw3w8uO2g</f>
        <v>#NAME?</v>
      </c>
      <c r="B1583">
        <v>393.75</v>
      </c>
      <c r="C1583">
        <v>20.584240000000001</v>
      </c>
      <c r="D1583">
        <v>36</v>
      </c>
      <c r="E1583">
        <v>0</v>
      </c>
      <c r="F1583">
        <v>0</v>
      </c>
      <c r="G1583">
        <v>91</v>
      </c>
      <c r="H1583">
        <v>1570527698136</v>
      </c>
      <c r="I1583">
        <v>526.6875</v>
      </c>
      <c r="J1583" s="5">
        <f t="shared" si="24"/>
        <v>43746.695580277774</v>
      </c>
      <c r="K1583" s="6">
        <v>43746.695580277774</v>
      </c>
      <c r="L1583" s="7">
        <v>43746.6955787037</v>
      </c>
    </row>
    <row r="1584" spans="1:12" x14ac:dyDescent="0.25">
      <c r="A1584" t="e">
        <f>-LqejjpgKAIhnWrpgDy_</f>
        <v>#NAME?</v>
      </c>
      <c r="B1584">
        <v>393.75</v>
      </c>
      <c r="C1584">
        <v>20.584240000000001</v>
      </c>
      <c r="D1584">
        <v>36</v>
      </c>
      <c r="E1584">
        <v>0</v>
      </c>
      <c r="F1584">
        <v>0</v>
      </c>
      <c r="G1584">
        <v>97</v>
      </c>
      <c r="H1584">
        <v>1570527705334</v>
      </c>
      <c r="I1584">
        <v>526.6875</v>
      </c>
      <c r="J1584" s="4">
        <f t="shared" si="24"/>
        <v>43746.695663587961</v>
      </c>
      <c r="K1584" s="6">
        <v>43746.695663587961</v>
      </c>
      <c r="L1584" s="7">
        <v>43746.695659722223</v>
      </c>
    </row>
    <row r="1585" spans="1:12" x14ac:dyDescent="0.25">
      <c r="A1585" t="e">
        <f>-LqejldsVa4DOx2CEVS3</f>
        <v>#NAME?</v>
      </c>
      <c r="B1585">
        <v>393.75</v>
      </c>
      <c r="C1585">
        <v>20.584240000000001</v>
      </c>
      <c r="D1585">
        <v>36</v>
      </c>
      <c r="E1585">
        <v>0</v>
      </c>
      <c r="F1585">
        <v>0</v>
      </c>
      <c r="G1585">
        <v>95</v>
      </c>
      <c r="H1585">
        <v>1570527712554</v>
      </c>
      <c r="I1585">
        <v>526.6875</v>
      </c>
      <c r="J1585" s="5">
        <f t="shared" si="24"/>
        <v>43746.695747152778</v>
      </c>
      <c r="K1585" s="6">
        <v>43746.695747152778</v>
      </c>
      <c r="L1585" s="7">
        <v>43746.695752314816</v>
      </c>
    </row>
    <row r="1586" spans="1:12" x14ac:dyDescent="0.25">
      <c r="A1586" t="e">
        <f>-LqejnLcJ9p1SMbby5qv</f>
        <v>#NAME?</v>
      </c>
      <c r="B1586">
        <v>412.5</v>
      </c>
      <c r="C1586">
        <v>20.531590000000001</v>
      </c>
      <c r="D1586">
        <v>36</v>
      </c>
      <c r="E1586">
        <v>0</v>
      </c>
      <c r="F1586">
        <v>0</v>
      </c>
      <c r="G1586">
        <v>95</v>
      </c>
      <c r="H1586">
        <v>1570527719736</v>
      </c>
      <c r="I1586">
        <v>532.6875</v>
      </c>
      <c r="J1586" s="4">
        <f t="shared" si="24"/>
        <v>43746.695830277771</v>
      </c>
      <c r="K1586" s="6">
        <v>43746.695830277771</v>
      </c>
      <c r="L1586" s="7">
        <v>43746.695833333331</v>
      </c>
    </row>
    <row r="1587" spans="1:12" x14ac:dyDescent="0.25">
      <c r="A1587" t="e">
        <f>-LqejovkfF27--pnkhb2</f>
        <v>#NAME?</v>
      </c>
      <c r="B1587">
        <v>393.75</v>
      </c>
      <c r="C1587">
        <v>20.584240000000001</v>
      </c>
      <c r="D1587">
        <v>36</v>
      </c>
      <c r="E1587">
        <v>0</v>
      </c>
      <c r="F1587">
        <v>0</v>
      </c>
      <c r="G1587">
        <v>96</v>
      </c>
      <c r="H1587">
        <v>1570527725926</v>
      </c>
      <c r="I1587">
        <v>526.6875</v>
      </c>
      <c r="J1587" s="5">
        <f t="shared" si="24"/>
        <v>43746.695901921295</v>
      </c>
      <c r="K1587" s="6">
        <v>43746.695901921295</v>
      </c>
      <c r="L1587" s="7">
        <v>43746.695902777778</v>
      </c>
    </row>
    <row r="1588" spans="1:12" x14ac:dyDescent="0.25">
      <c r="A1588" t="e">
        <f>-LqejqdsiLsTUSJnYIwU</f>
        <v>#NAME?</v>
      </c>
      <c r="B1588">
        <v>393.75</v>
      </c>
      <c r="C1588">
        <v>20.531590000000001</v>
      </c>
      <c r="D1588">
        <v>38</v>
      </c>
      <c r="E1588">
        <v>0</v>
      </c>
      <c r="F1588">
        <v>0</v>
      </c>
      <c r="G1588">
        <v>91</v>
      </c>
      <c r="H1588">
        <v>1570527733175</v>
      </c>
      <c r="I1588">
        <v>526.6875</v>
      </c>
      <c r="J1588" s="4">
        <f t="shared" si="24"/>
        <v>43746.695985821752</v>
      </c>
      <c r="K1588" s="6">
        <v>43746.695985821752</v>
      </c>
      <c r="L1588" s="7">
        <v>43746.695983796293</v>
      </c>
    </row>
    <row r="1589" spans="1:12" x14ac:dyDescent="0.25">
      <c r="A1589" t="e">
        <f>-LqejsRmDlGH_kZLrVHs</f>
        <v>#NAME?</v>
      </c>
      <c r="B1589">
        <v>393.75</v>
      </c>
      <c r="C1589">
        <v>20.531590000000001</v>
      </c>
      <c r="D1589">
        <v>37</v>
      </c>
      <c r="E1589">
        <v>0</v>
      </c>
      <c r="F1589">
        <v>0</v>
      </c>
      <c r="G1589">
        <v>88</v>
      </c>
      <c r="H1589">
        <v>1570527740512</v>
      </c>
      <c r="I1589">
        <v>526.6875</v>
      </c>
      <c r="J1589" s="5">
        <f t="shared" si="24"/>
        <v>43746.696070740734</v>
      </c>
      <c r="K1589" s="6">
        <v>43746.696070740734</v>
      </c>
      <c r="L1589" s="7">
        <v>43746.696076388886</v>
      </c>
    </row>
    <row r="1590" spans="1:12" x14ac:dyDescent="0.25">
      <c r="A1590" t="e">
        <f>-Lqeju9jr2ZHroPdzsYg</f>
        <v>#NAME?</v>
      </c>
      <c r="B1590">
        <v>393.75</v>
      </c>
      <c r="C1590">
        <v>20.584240000000001</v>
      </c>
      <c r="D1590">
        <v>38</v>
      </c>
      <c r="E1590">
        <v>0</v>
      </c>
      <c r="F1590">
        <v>0</v>
      </c>
      <c r="G1590">
        <v>92</v>
      </c>
      <c r="H1590">
        <v>1570527747584</v>
      </c>
      <c r="I1590">
        <v>526.6875</v>
      </c>
      <c r="J1590" s="4">
        <f t="shared" si="24"/>
        <v>43746.696152592594</v>
      </c>
      <c r="K1590" s="6">
        <v>43746.696152592594</v>
      </c>
      <c r="L1590" s="7">
        <v>43746.696157407408</v>
      </c>
    </row>
    <row r="1591" spans="1:12" x14ac:dyDescent="0.25">
      <c r="A1591" t="e">
        <f>-LqejvxiUOroLktYs-SK</f>
        <v>#NAME?</v>
      </c>
      <c r="B1591">
        <v>393.75</v>
      </c>
      <c r="C1591">
        <v>20.531590000000001</v>
      </c>
      <c r="D1591">
        <v>38</v>
      </c>
      <c r="E1591">
        <v>0</v>
      </c>
      <c r="F1591">
        <v>0</v>
      </c>
      <c r="G1591">
        <v>92</v>
      </c>
      <c r="H1591">
        <v>1570527754795</v>
      </c>
      <c r="I1591">
        <v>526.6875</v>
      </c>
      <c r="J1591" s="5">
        <f t="shared" si="24"/>
        <v>43746.696236053242</v>
      </c>
      <c r="K1591" s="6">
        <v>43746.696236053242</v>
      </c>
      <c r="L1591" s="7">
        <v>43746.696238425924</v>
      </c>
    </row>
    <row r="1592" spans="1:12" x14ac:dyDescent="0.25">
      <c r="A1592" t="e">
        <f>-LqejxeXI28n2-iRdzVY</f>
        <v>#NAME?</v>
      </c>
      <c r="B1592">
        <v>393.75</v>
      </c>
      <c r="C1592">
        <v>20.584240000000001</v>
      </c>
      <c r="D1592">
        <v>37</v>
      </c>
      <c r="E1592">
        <v>0</v>
      </c>
      <c r="F1592">
        <v>0</v>
      </c>
      <c r="G1592">
        <v>99</v>
      </c>
      <c r="H1592">
        <v>1570527761975</v>
      </c>
      <c r="I1592">
        <v>526.6875</v>
      </c>
      <c r="J1592" s="4">
        <f t="shared" si="24"/>
        <v>43746.696319155089</v>
      </c>
      <c r="K1592" s="6">
        <v>43746.696319155089</v>
      </c>
      <c r="L1592" s="7">
        <v>43746.696319444447</v>
      </c>
    </row>
    <row r="1593" spans="1:12" x14ac:dyDescent="0.25">
      <c r="A1593" t="e">
        <f>-LqejzYaq0fGUd2KW6Fw</f>
        <v>#NAME?</v>
      </c>
      <c r="B1593">
        <v>393.75</v>
      </c>
      <c r="C1593">
        <v>20.584240000000001</v>
      </c>
      <c r="D1593">
        <v>37</v>
      </c>
      <c r="E1593">
        <v>0</v>
      </c>
      <c r="F1593">
        <v>0</v>
      </c>
      <c r="G1593">
        <v>98</v>
      </c>
      <c r="H1593">
        <v>1570527768185</v>
      </c>
      <c r="I1593">
        <v>526.6875</v>
      </c>
      <c r="J1593" s="5">
        <f t="shared" si="24"/>
        <v>43746.696391030091</v>
      </c>
      <c r="K1593" s="6">
        <v>43746.696391030091</v>
      </c>
      <c r="L1593" s="7">
        <v>43746.696388888886</v>
      </c>
    </row>
    <row r="1594" spans="1:12" x14ac:dyDescent="0.25">
      <c r="A1594" t="s">
        <v>2629</v>
      </c>
      <c r="B1594">
        <v>393.75</v>
      </c>
      <c r="C1594">
        <v>20.584240000000001</v>
      </c>
      <c r="D1594">
        <v>39</v>
      </c>
      <c r="E1594">
        <v>0</v>
      </c>
      <c r="F1594">
        <v>0</v>
      </c>
      <c r="G1594">
        <v>96</v>
      </c>
      <c r="H1594">
        <v>1570527776444</v>
      </c>
      <c r="I1594">
        <v>526.6875</v>
      </c>
      <c r="J1594" s="4">
        <f t="shared" si="24"/>
        <v>43746.696486620371</v>
      </c>
      <c r="K1594" s="6">
        <v>43746.696486620371</v>
      </c>
      <c r="L1594" s="7">
        <v>43746.696481481478</v>
      </c>
    </row>
    <row r="1595" spans="1:12" x14ac:dyDescent="0.25">
      <c r="A1595" t="e">
        <f>-Lqek1kjqbaFB2aYH19s</f>
        <v>#NAME?</v>
      </c>
      <c r="B1595">
        <v>393.75</v>
      </c>
      <c r="C1595">
        <v>20.531590000000001</v>
      </c>
      <c r="D1595">
        <v>39</v>
      </c>
      <c r="E1595">
        <v>0</v>
      </c>
      <c r="F1595">
        <v>0</v>
      </c>
      <c r="G1595">
        <v>91</v>
      </c>
      <c r="H1595">
        <v>1570527782615</v>
      </c>
      <c r="I1595">
        <v>526.6875</v>
      </c>
      <c r="J1595" s="5">
        <f t="shared" si="24"/>
        <v>43746.696558043979</v>
      </c>
      <c r="K1595" s="6">
        <v>43746.696558043979</v>
      </c>
      <c r="L1595" s="7">
        <v>43746.696562500001</v>
      </c>
    </row>
    <row r="1596" spans="1:12" x14ac:dyDescent="0.25">
      <c r="A1596" t="e">
        <f>-Lqek3TkA5qVxJzf5L_F</f>
        <v>#NAME?</v>
      </c>
      <c r="B1596">
        <v>393.75</v>
      </c>
      <c r="C1596">
        <v>20.531590000000001</v>
      </c>
      <c r="D1596">
        <v>38</v>
      </c>
      <c r="E1596">
        <v>0</v>
      </c>
      <c r="F1596">
        <v>0</v>
      </c>
      <c r="G1596">
        <v>95</v>
      </c>
      <c r="H1596">
        <v>1570527789814</v>
      </c>
      <c r="I1596">
        <v>526.6875</v>
      </c>
      <c r="J1596" s="4">
        <f t="shared" si="24"/>
        <v>43746.696641365743</v>
      </c>
      <c r="K1596" s="6">
        <v>43746.696641365743</v>
      </c>
      <c r="L1596" s="7">
        <v>43746.696643518517</v>
      </c>
    </row>
    <row r="1597" spans="1:12" x14ac:dyDescent="0.25">
      <c r="A1597" t="e">
        <f>-Lqek5SIIhlILITy97ci</f>
        <v>#NAME?</v>
      </c>
      <c r="B1597">
        <v>393.75</v>
      </c>
      <c r="C1597">
        <v>20.584240000000001</v>
      </c>
      <c r="D1597">
        <v>37</v>
      </c>
      <c r="E1597">
        <v>0</v>
      </c>
      <c r="F1597">
        <v>0</v>
      </c>
      <c r="G1597">
        <v>96</v>
      </c>
      <c r="H1597">
        <v>1570527797036</v>
      </c>
      <c r="I1597">
        <v>526.6875</v>
      </c>
      <c r="J1597" s="5">
        <f t="shared" si="24"/>
        <v>43746.696724953705</v>
      </c>
      <c r="K1597" s="6">
        <v>43746.696724953705</v>
      </c>
      <c r="L1597" s="7">
        <v>43746.69672453704</v>
      </c>
    </row>
    <row r="1598" spans="1:12" x14ac:dyDescent="0.25">
      <c r="A1598" t="e">
        <f>-Lqek6ztPlOqTtMVhgLB</f>
        <v>#NAME?</v>
      </c>
      <c r="B1598">
        <v>393.75</v>
      </c>
      <c r="C1598">
        <v>20.584240000000001</v>
      </c>
      <c r="D1598">
        <v>37</v>
      </c>
      <c r="E1598">
        <v>0</v>
      </c>
      <c r="F1598">
        <v>0</v>
      </c>
      <c r="G1598">
        <v>100</v>
      </c>
      <c r="H1598">
        <v>1570527804216</v>
      </c>
      <c r="I1598">
        <v>526.6875</v>
      </c>
      <c r="J1598" s="4">
        <f t="shared" si="24"/>
        <v>43746.696808055553</v>
      </c>
      <c r="K1598" s="6">
        <v>43746.696808055553</v>
      </c>
      <c r="L1598" s="7">
        <v>43746.696805555555</v>
      </c>
    </row>
    <row r="1599" spans="1:12" x14ac:dyDescent="0.25">
      <c r="A1599" t="e">
        <f>-Lqek8YjzifkiKxLoJTW</f>
        <v>#NAME?</v>
      </c>
      <c r="B1599">
        <v>393.75</v>
      </c>
      <c r="C1599">
        <v>20.584240000000001</v>
      </c>
      <c r="D1599">
        <v>37</v>
      </c>
      <c r="E1599">
        <v>0</v>
      </c>
      <c r="F1599">
        <v>0</v>
      </c>
      <c r="G1599">
        <v>97</v>
      </c>
      <c r="H1599">
        <v>1570527810414</v>
      </c>
      <c r="I1599">
        <v>526.5</v>
      </c>
      <c r="J1599" s="5">
        <f t="shared" si="24"/>
        <v>43746.696879791663</v>
      </c>
      <c r="K1599" s="6">
        <v>43746.696879791663</v>
      </c>
      <c r="L1599" s="7">
        <v>43746.696875000001</v>
      </c>
    </row>
    <row r="1600" spans="1:12" x14ac:dyDescent="0.25">
      <c r="A1600" t="e">
        <f>-LqekAGt5HWfhXis_NxB</f>
        <v>#NAME?</v>
      </c>
      <c r="B1600">
        <v>393.75</v>
      </c>
      <c r="C1600">
        <v>20.531590000000001</v>
      </c>
      <c r="D1600">
        <v>38</v>
      </c>
      <c r="E1600">
        <v>0</v>
      </c>
      <c r="F1600">
        <v>0</v>
      </c>
      <c r="G1600">
        <v>101</v>
      </c>
      <c r="H1600">
        <v>1570527817654</v>
      </c>
      <c r="I1600">
        <v>526.6875</v>
      </c>
      <c r="J1600" s="4">
        <f t="shared" si="24"/>
        <v>43746.696963587958</v>
      </c>
      <c r="K1600" s="6">
        <v>43746.696963587958</v>
      </c>
      <c r="L1600" s="7">
        <v>43746.696967592594</v>
      </c>
    </row>
    <row r="1601" spans="1:12" x14ac:dyDescent="0.25">
      <c r="A1601" t="e">
        <f>-LqekC3lN4RnIOZr5KqB</f>
        <v>#NAME?</v>
      </c>
      <c r="B1601">
        <v>393.75</v>
      </c>
      <c r="C1601">
        <v>20.531590000000001</v>
      </c>
      <c r="D1601">
        <v>38</v>
      </c>
      <c r="E1601">
        <v>0</v>
      </c>
      <c r="F1601">
        <v>0</v>
      </c>
      <c r="G1601">
        <v>101</v>
      </c>
      <c r="H1601">
        <v>1570527824845</v>
      </c>
      <c r="I1601">
        <v>526.6875</v>
      </c>
      <c r="J1601" s="5">
        <f t="shared" si="24"/>
        <v>43746.697046817128</v>
      </c>
      <c r="K1601" s="6">
        <v>43746.697046817128</v>
      </c>
      <c r="L1601" s="7">
        <v>43746.697048611109</v>
      </c>
    </row>
    <row r="1602" spans="1:12" x14ac:dyDescent="0.25">
      <c r="A1602" t="e">
        <f>-LqekDmkUmA-fGMDYQJG</f>
        <v>#NAME?</v>
      </c>
      <c r="B1602">
        <v>393.75</v>
      </c>
      <c r="C1602">
        <v>20.531590000000001</v>
      </c>
      <c r="D1602">
        <v>38</v>
      </c>
      <c r="E1602">
        <v>0</v>
      </c>
      <c r="F1602">
        <v>0</v>
      </c>
      <c r="G1602">
        <v>98</v>
      </c>
      <c r="H1602">
        <v>1570527832055</v>
      </c>
      <c r="I1602">
        <v>526.6875</v>
      </c>
      <c r="J1602" s="4">
        <f t="shared" ref="J1602:K1665" si="25">(H1602/86400000)+25569+(7/24)</f>
        <v>43746.697130266206</v>
      </c>
      <c r="K1602" s="6">
        <v>43746.697130266206</v>
      </c>
      <c r="L1602" s="7">
        <v>43746.697129629632</v>
      </c>
    </row>
    <row r="1603" spans="1:12" x14ac:dyDescent="0.25">
      <c r="A1603" t="e">
        <f>-LqekF_jBogfU2SxV87L</f>
        <v>#NAME?</v>
      </c>
      <c r="B1603">
        <v>393.75</v>
      </c>
      <c r="C1603">
        <v>20.584240000000001</v>
      </c>
      <c r="D1603">
        <v>38</v>
      </c>
      <c r="E1603">
        <v>0</v>
      </c>
      <c r="F1603">
        <v>0</v>
      </c>
      <c r="G1603">
        <v>106</v>
      </c>
      <c r="H1603">
        <v>1570527839266</v>
      </c>
      <c r="I1603">
        <v>526.6875</v>
      </c>
      <c r="J1603" s="5">
        <f t="shared" si="25"/>
        <v>43746.697213726853</v>
      </c>
      <c r="K1603" s="6">
        <v>43746.697213726853</v>
      </c>
      <c r="L1603" s="7">
        <v>43746.697210648148</v>
      </c>
    </row>
    <row r="1604" spans="1:12" x14ac:dyDescent="0.25">
      <c r="A1604" t="e">
        <f>-LqekHIjrpxLuwxJVfX_</f>
        <v>#NAME?</v>
      </c>
      <c r="B1604">
        <v>393.75</v>
      </c>
      <c r="C1604">
        <v>20.584240000000001</v>
      </c>
      <c r="D1604">
        <v>38</v>
      </c>
      <c r="E1604">
        <v>0</v>
      </c>
      <c r="F1604">
        <v>0</v>
      </c>
      <c r="G1604">
        <v>102</v>
      </c>
      <c r="H1604">
        <v>1570527846453</v>
      </c>
      <c r="I1604">
        <v>526.6875</v>
      </c>
      <c r="J1604" s="4">
        <f t="shared" si="25"/>
        <v>43746.697296909719</v>
      </c>
      <c r="K1604" s="6">
        <v>43746.697296909719</v>
      </c>
      <c r="L1604" s="7">
        <v>43746.697291666664</v>
      </c>
    </row>
    <row r="1605" spans="1:12" x14ac:dyDescent="0.25">
      <c r="A1605" t="e">
        <f>-LqekIritCAvH2kQTHCC</f>
        <v>#NAME?</v>
      </c>
      <c r="B1605">
        <v>393.75</v>
      </c>
      <c r="C1605">
        <v>20.584240000000001</v>
      </c>
      <c r="D1605">
        <v>38</v>
      </c>
      <c r="E1605">
        <v>0</v>
      </c>
      <c r="F1605">
        <v>0</v>
      </c>
      <c r="G1605">
        <v>96</v>
      </c>
      <c r="H1605">
        <v>1570527852644</v>
      </c>
      <c r="I1605">
        <v>526.5</v>
      </c>
      <c r="J1605" s="5">
        <f t="shared" si="25"/>
        <v>43746.697368564812</v>
      </c>
      <c r="K1605" s="6">
        <v>43746.697368564812</v>
      </c>
      <c r="L1605" s="7">
        <v>43746.697372685187</v>
      </c>
    </row>
    <row r="1606" spans="1:12" x14ac:dyDescent="0.25">
      <c r="A1606" t="e">
        <f>-LqekKojFX2mLKFLIvJB</f>
        <v>#NAME?</v>
      </c>
      <c r="B1606">
        <v>393.75</v>
      </c>
      <c r="C1606">
        <v>20.584240000000001</v>
      </c>
      <c r="D1606">
        <v>38</v>
      </c>
      <c r="E1606">
        <v>0</v>
      </c>
      <c r="F1606">
        <v>0</v>
      </c>
      <c r="G1606">
        <v>98</v>
      </c>
      <c r="H1606">
        <v>1570527860891</v>
      </c>
      <c r="I1606">
        <v>526.6875</v>
      </c>
      <c r="J1606" s="4">
        <f t="shared" si="25"/>
        <v>43746.697464016201</v>
      </c>
      <c r="K1606" s="6">
        <v>43746.697464016201</v>
      </c>
      <c r="L1606" s="7">
        <v>43746.697465277779</v>
      </c>
    </row>
    <row r="1607" spans="1:12" x14ac:dyDescent="0.25">
      <c r="A1607" t="e">
        <f>-LqekMNkjJnF4IRgJX7C</f>
        <v>#NAME?</v>
      </c>
      <c r="B1607">
        <v>393.75</v>
      </c>
      <c r="C1607">
        <v>20.584240000000001</v>
      </c>
      <c r="D1607">
        <v>38</v>
      </c>
      <c r="E1607">
        <v>0</v>
      </c>
      <c r="F1607">
        <v>0</v>
      </c>
      <c r="G1607">
        <v>95</v>
      </c>
      <c r="H1607">
        <v>1570527867063</v>
      </c>
      <c r="I1607">
        <v>526.6875</v>
      </c>
      <c r="J1607" s="5">
        <f t="shared" si="25"/>
        <v>43746.697535451385</v>
      </c>
      <c r="K1607" s="6">
        <v>43746.697535451385</v>
      </c>
      <c r="L1607" s="7">
        <v>43746.697534722225</v>
      </c>
    </row>
    <row r="1608" spans="1:12" x14ac:dyDescent="0.25">
      <c r="A1608" t="e">
        <f>-LqekOAj2p8fTkOU3qth</f>
        <v>#NAME?</v>
      </c>
      <c r="B1608">
        <v>393.75</v>
      </c>
      <c r="C1608">
        <v>20.531590000000001</v>
      </c>
      <c r="D1608">
        <v>40</v>
      </c>
      <c r="E1608">
        <v>0</v>
      </c>
      <c r="F1608">
        <v>0</v>
      </c>
      <c r="G1608">
        <v>90</v>
      </c>
      <c r="H1608">
        <v>1570527874294</v>
      </c>
      <c r="I1608">
        <v>526.6875</v>
      </c>
      <c r="J1608" s="4">
        <f t="shared" si="25"/>
        <v>43746.697619143517</v>
      </c>
      <c r="K1608" s="6">
        <v>43746.697619143517</v>
      </c>
      <c r="L1608" s="7">
        <v>43746.697615740741</v>
      </c>
    </row>
    <row r="1609" spans="1:12" x14ac:dyDescent="0.25">
      <c r="A1609" t="s">
        <v>2644</v>
      </c>
      <c r="B1609">
        <v>393.75</v>
      </c>
      <c r="C1609">
        <v>20.584240000000001</v>
      </c>
      <c r="D1609">
        <v>40</v>
      </c>
      <c r="E1609">
        <v>0</v>
      </c>
      <c r="F1609">
        <v>0</v>
      </c>
      <c r="G1609">
        <v>96</v>
      </c>
      <c r="H1609">
        <v>1570527881515</v>
      </c>
      <c r="I1609">
        <v>526.6875</v>
      </c>
      <c r="J1609" s="5">
        <f t="shared" si="25"/>
        <v>43746.69770271991</v>
      </c>
      <c r="K1609" s="6">
        <v>43746.69770271991</v>
      </c>
      <c r="L1609" s="7">
        <v>43746.697708333333</v>
      </c>
    </row>
    <row r="1610" spans="1:12" x14ac:dyDescent="0.25">
      <c r="A1610" t="e">
        <f>-LqekRbifRkYlo_OV9t6</f>
        <v>#NAME?</v>
      </c>
      <c r="B1610">
        <v>393.75</v>
      </c>
      <c r="C1610">
        <v>20.584240000000001</v>
      </c>
      <c r="D1610">
        <v>39</v>
      </c>
      <c r="E1610">
        <v>0</v>
      </c>
      <c r="F1610">
        <v>0</v>
      </c>
      <c r="G1610">
        <v>101</v>
      </c>
      <c r="H1610">
        <v>1570527888705</v>
      </c>
      <c r="I1610">
        <v>526.6875</v>
      </c>
      <c r="J1610" s="4">
        <f t="shared" si="25"/>
        <v>43746.697785937497</v>
      </c>
      <c r="K1610" s="6">
        <v>43746.697785937497</v>
      </c>
      <c r="L1610" s="7">
        <v>43746.697789351849</v>
      </c>
    </row>
    <row r="1611" spans="1:12" x14ac:dyDescent="0.25">
      <c r="A1611" t="e">
        <f>-LqekTAlshEED8XaHLD3</f>
        <v>#NAME?</v>
      </c>
      <c r="B1611">
        <v>412.5</v>
      </c>
      <c r="C1611">
        <v>20.584240000000001</v>
      </c>
      <c r="D1611">
        <v>39</v>
      </c>
      <c r="E1611">
        <v>0</v>
      </c>
      <c r="F1611">
        <v>0</v>
      </c>
      <c r="G1611">
        <v>94</v>
      </c>
      <c r="H1611">
        <v>1570527894894</v>
      </c>
      <c r="I1611">
        <v>532.3125</v>
      </c>
      <c r="J1611" s="5">
        <f t="shared" si="25"/>
        <v>43746.697857569445</v>
      </c>
      <c r="K1611" s="6">
        <v>43746.697857569445</v>
      </c>
      <c r="L1611" s="7">
        <v>43746.697858796295</v>
      </c>
    </row>
    <row r="1612" spans="1:12" x14ac:dyDescent="0.25">
      <c r="A1612" t="e">
        <f>-LqekUthjYVLS6C2FILX</f>
        <v>#NAME?</v>
      </c>
      <c r="B1612">
        <v>393.75</v>
      </c>
      <c r="C1612">
        <v>20.531590000000001</v>
      </c>
      <c r="D1612">
        <v>39</v>
      </c>
      <c r="E1612">
        <v>0</v>
      </c>
      <c r="F1612">
        <v>0</v>
      </c>
      <c r="G1612">
        <v>99</v>
      </c>
      <c r="H1612">
        <v>1570527902134</v>
      </c>
      <c r="I1612">
        <v>526.6875</v>
      </c>
      <c r="J1612" s="4">
        <f t="shared" si="25"/>
        <v>43746.697941365739</v>
      </c>
      <c r="K1612" s="6">
        <v>43746.697941365739</v>
      </c>
      <c r="L1612" s="7">
        <v>43746.697939814818</v>
      </c>
    </row>
    <row r="1613" spans="1:12" x14ac:dyDescent="0.25">
      <c r="A1613" t="e">
        <f>-LqekWgsgVeZnfjNp4UH</f>
        <v>#NAME?</v>
      </c>
      <c r="B1613">
        <v>393.75</v>
      </c>
      <c r="C1613">
        <v>20.531590000000001</v>
      </c>
      <c r="D1613">
        <v>39</v>
      </c>
      <c r="E1613">
        <v>0</v>
      </c>
      <c r="F1613">
        <v>0</v>
      </c>
      <c r="G1613">
        <v>98</v>
      </c>
      <c r="H1613">
        <v>1570527909335</v>
      </c>
      <c r="I1613">
        <v>526.6875</v>
      </c>
      <c r="J1613" s="5">
        <f t="shared" si="25"/>
        <v>43746.698024710648</v>
      </c>
      <c r="K1613" s="6">
        <v>43746.698024710648</v>
      </c>
      <c r="L1613" s="7">
        <v>43746.698020833333</v>
      </c>
    </row>
    <row r="1614" spans="1:12" x14ac:dyDescent="0.25">
      <c r="A1614" t="e">
        <f>-LqekYPsH8am1BxH8JEX</f>
        <v>#NAME?</v>
      </c>
      <c r="B1614">
        <v>393.75</v>
      </c>
      <c r="C1614">
        <v>20.584240000000001</v>
      </c>
      <c r="D1614">
        <v>39</v>
      </c>
      <c r="E1614">
        <v>0</v>
      </c>
      <c r="F1614">
        <v>0</v>
      </c>
      <c r="G1614">
        <v>100</v>
      </c>
      <c r="H1614">
        <v>1570527916536</v>
      </c>
      <c r="I1614">
        <v>526.6875</v>
      </c>
      <c r="J1614" s="4">
        <f t="shared" si="25"/>
        <v>43746.698108055549</v>
      </c>
      <c r="K1614" s="6">
        <v>43746.698108055549</v>
      </c>
      <c r="L1614" s="7">
        <v>43746.698113425926</v>
      </c>
    </row>
    <row r="1615" spans="1:12" x14ac:dyDescent="0.25">
      <c r="A1615" t="e">
        <f>-Lqek_CifT_5xLD_zGen</f>
        <v>#NAME?</v>
      </c>
      <c r="B1615">
        <v>393.75</v>
      </c>
      <c r="C1615">
        <v>20.584240000000001</v>
      </c>
      <c r="D1615">
        <v>39</v>
      </c>
      <c r="E1615">
        <v>0</v>
      </c>
      <c r="F1615">
        <v>0</v>
      </c>
      <c r="G1615">
        <v>97</v>
      </c>
      <c r="H1615">
        <v>1570527923754</v>
      </c>
      <c r="I1615">
        <v>526.6875</v>
      </c>
      <c r="J1615" s="5">
        <f t="shared" si="25"/>
        <v>43746.698191597221</v>
      </c>
      <c r="K1615" s="6">
        <v>43746.698191597221</v>
      </c>
      <c r="L1615" s="7">
        <v>43746.698194444441</v>
      </c>
    </row>
    <row r="1616" spans="1:12" x14ac:dyDescent="0.25">
      <c r="A1616" t="e">
        <f>-Lqekavj0517eeBM4GcM</f>
        <v>#NAME?</v>
      </c>
      <c r="B1616">
        <v>412.5</v>
      </c>
      <c r="C1616">
        <v>20.584240000000001</v>
      </c>
      <c r="D1616">
        <v>40</v>
      </c>
      <c r="E1616">
        <v>0</v>
      </c>
      <c r="F1616">
        <v>0</v>
      </c>
      <c r="G1616">
        <v>102</v>
      </c>
      <c r="H1616">
        <v>1570527930945</v>
      </c>
      <c r="I1616">
        <v>532.3125</v>
      </c>
      <c r="J1616" s="4">
        <f t="shared" si="25"/>
        <v>43746.698274826391</v>
      </c>
      <c r="K1616" s="6">
        <v>43746.698274826391</v>
      </c>
      <c r="L1616" s="7">
        <v>43746.698275462964</v>
      </c>
    </row>
    <row r="1617" spans="1:12" x14ac:dyDescent="0.25">
      <c r="A1617" t="e">
        <f>-LqekciiT2CSdorm133L</f>
        <v>#NAME?</v>
      </c>
      <c r="B1617">
        <v>393.75</v>
      </c>
      <c r="C1617">
        <v>20.531590000000001</v>
      </c>
      <c r="D1617">
        <v>38</v>
      </c>
      <c r="E1617">
        <v>0</v>
      </c>
      <c r="F1617">
        <v>0</v>
      </c>
      <c r="G1617">
        <v>112</v>
      </c>
      <c r="H1617">
        <v>1570527938185</v>
      </c>
      <c r="I1617">
        <v>526.6875</v>
      </c>
      <c r="J1617" s="5">
        <f t="shared" si="25"/>
        <v>43746.698358622678</v>
      </c>
      <c r="K1617" s="6">
        <v>43746.698358622678</v>
      </c>
      <c r="L1617" s="7">
        <v>43746.69835648148</v>
      </c>
    </row>
    <row r="1618" spans="1:12" x14ac:dyDescent="0.25">
      <c r="A1618" t="e">
        <f>-LqekeRjMZJjdqgj4pfC</f>
        <v>#NAME?</v>
      </c>
      <c r="B1618">
        <v>393.75</v>
      </c>
      <c r="C1618">
        <v>20.478950000000001</v>
      </c>
      <c r="D1618">
        <v>37</v>
      </c>
      <c r="E1618">
        <v>0</v>
      </c>
      <c r="F1618">
        <v>0</v>
      </c>
      <c r="G1618">
        <v>100</v>
      </c>
      <c r="H1618">
        <v>1570527945396</v>
      </c>
      <c r="I1618">
        <v>526.6875</v>
      </c>
      <c r="J1618" s="4">
        <f t="shared" si="25"/>
        <v>43746.698442083332</v>
      </c>
      <c r="K1618" s="6">
        <v>43746.698442083332</v>
      </c>
      <c r="L1618" s="7">
        <v>43746.698437500003</v>
      </c>
    </row>
    <row r="1619" spans="1:12" x14ac:dyDescent="0.25">
      <c r="A1619" t="e">
        <f>-Lqekg-wIk7UXGXZXN2d</f>
        <v>#NAME?</v>
      </c>
      <c r="B1619">
        <v>393.75</v>
      </c>
      <c r="C1619">
        <v>20.531590000000001</v>
      </c>
      <c r="D1619">
        <v>37</v>
      </c>
      <c r="E1619">
        <v>0</v>
      </c>
      <c r="F1619">
        <v>0</v>
      </c>
      <c r="G1619">
        <v>97</v>
      </c>
      <c r="H1619">
        <v>1570527951583</v>
      </c>
      <c r="I1619">
        <v>526.6875</v>
      </c>
      <c r="J1619" s="5">
        <f t="shared" si="25"/>
        <v>43746.698513692128</v>
      </c>
      <c r="K1619" s="6">
        <v>43746.698513692128</v>
      </c>
      <c r="L1619" s="7">
        <v>43746.698518518519</v>
      </c>
    </row>
    <row r="1620" spans="1:12" x14ac:dyDescent="0.25">
      <c r="A1620" t="e">
        <f>-LqekhiigOh_4_d_kYWS</f>
        <v>#NAME?</v>
      </c>
      <c r="B1620">
        <v>393.75</v>
      </c>
      <c r="C1620">
        <v>20.584240000000001</v>
      </c>
      <c r="D1620">
        <v>37</v>
      </c>
      <c r="E1620">
        <v>0</v>
      </c>
      <c r="F1620">
        <v>0</v>
      </c>
      <c r="G1620">
        <v>102</v>
      </c>
      <c r="H1620">
        <v>1570527958774</v>
      </c>
      <c r="I1620">
        <v>526.6875</v>
      </c>
      <c r="J1620" s="4">
        <f t="shared" si="25"/>
        <v>43746.698596921291</v>
      </c>
      <c r="K1620" s="6">
        <v>43746.698596921291</v>
      </c>
      <c r="L1620" s="7">
        <v>43746.698599537034</v>
      </c>
    </row>
    <row r="1621" spans="1:12" x14ac:dyDescent="0.25">
      <c r="A1621" t="e">
        <f>-LqekjWmtBVzGXqCtRSr</f>
        <v>#NAME?</v>
      </c>
      <c r="B1621">
        <v>393.75</v>
      </c>
      <c r="C1621">
        <v>20.584240000000001</v>
      </c>
      <c r="D1621">
        <v>41</v>
      </c>
      <c r="E1621">
        <v>0</v>
      </c>
      <c r="F1621">
        <v>0</v>
      </c>
      <c r="G1621">
        <v>98</v>
      </c>
      <c r="H1621">
        <v>1570527966005</v>
      </c>
      <c r="I1621">
        <v>526.6875</v>
      </c>
      <c r="J1621" s="5">
        <f t="shared" si="25"/>
        <v>43746.698680613423</v>
      </c>
      <c r="K1621" s="6">
        <v>43746.698680613423</v>
      </c>
      <c r="L1621" s="7">
        <v>43746.698680555557</v>
      </c>
    </row>
    <row r="1622" spans="1:12" x14ac:dyDescent="0.25">
      <c r="A1622" t="e">
        <f>-LqeklEaoizl-F-AQ3AQ</f>
        <v>#NAME?</v>
      </c>
      <c r="B1622">
        <v>393.75</v>
      </c>
      <c r="C1622">
        <v>20.531590000000001</v>
      </c>
      <c r="D1622">
        <v>39</v>
      </c>
      <c r="E1622">
        <v>0</v>
      </c>
      <c r="F1622">
        <v>0</v>
      </c>
      <c r="G1622">
        <v>104</v>
      </c>
      <c r="H1622">
        <v>1570527973177</v>
      </c>
      <c r="I1622">
        <v>526.6875</v>
      </c>
      <c r="J1622" s="4">
        <f t="shared" si="25"/>
        <v>43746.698763622684</v>
      </c>
      <c r="K1622" s="6">
        <v>43746.698763622684</v>
      </c>
      <c r="L1622" s="7">
        <v>43746.698761574073</v>
      </c>
    </row>
    <row r="1623" spans="1:12" x14ac:dyDescent="0.25">
      <c r="A1623" t="e">
        <f>-Lqekmni51PwexOwQDi7</f>
        <v>#NAME?</v>
      </c>
      <c r="B1623">
        <v>393.75</v>
      </c>
      <c r="C1623">
        <v>20.584240000000001</v>
      </c>
      <c r="D1623">
        <v>39</v>
      </c>
      <c r="E1623">
        <v>0</v>
      </c>
      <c r="F1623">
        <v>0</v>
      </c>
      <c r="G1623">
        <v>99</v>
      </c>
      <c r="H1623">
        <v>1570527979347</v>
      </c>
      <c r="I1623">
        <v>526.6875</v>
      </c>
      <c r="J1623" s="5">
        <f t="shared" si="25"/>
        <v>43746.698835034716</v>
      </c>
      <c r="K1623" s="6">
        <v>43746.698835034716</v>
      </c>
      <c r="L1623" s="7">
        <v>43746.698831018519</v>
      </c>
    </row>
    <row r="1624" spans="1:12" x14ac:dyDescent="0.25">
      <c r="A1624" t="e">
        <f>-LqekoWilE2bDP-kaC_D</f>
        <v>#NAME?</v>
      </c>
      <c r="B1624">
        <v>393.75</v>
      </c>
      <c r="C1624">
        <v>20.584240000000001</v>
      </c>
      <c r="D1624">
        <v>42</v>
      </c>
      <c r="E1624">
        <v>0</v>
      </c>
      <c r="F1624">
        <v>0</v>
      </c>
      <c r="G1624">
        <v>104</v>
      </c>
      <c r="H1624">
        <v>1570527986615</v>
      </c>
      <c r="I1624">
        <v>526.6875</v>
      </c>
      <c r="J1624" s="4">
        <f t="shared" si="25"/>
        <v>43746.698919155089</v>
      </c>
      <c r="K1624" s="6">
        <v>43746.698919155089</v>
      </c>
      <c r="L1624" s="7">
        <v>43746.698923611111</v>
      </c>
    </row>
    <row r="1625" spans="1:12" x14ac:dyDescent="0.25">
      <c r="A1625" t="e">
        <f>-LqekqJt64wgX6X_ekQB</f>
        <v>#NAME?</v>
      </c>
      <c r="B1625">
        <v>393.75</v>
      </c>
      <c r="C1625">
        <v>20.531590000000001</v>
      </c>
      <c r="D1625">
        <v>41</v>
      </c>
      <c r="E1625">
        <v>0</v>
      </c>
      <c r="F1625">
        <v>0</v>
      </c>
      <c r="G1625">
        <v>90</v>
      </c>
      <c r="H1625">
        <v>1570527993814</v>
      </c>
      <c r="I1625">
        <v>526.5</v>
      </c>
      <c r="J1625" s="5">
        <f t="shared" si="25"/>
        <v>43746.699002476853</v>
      </c>
      <c r="K1625" s="6">
        <v>43746.699002476853</v>
      </c>
      <c r="L1625" s="7">
        <v>43746.699004629627</v>
      </c>
    </row>
    <row r="1626" spans="1:12" x14ac:dyDescent="0.25">
      <c r="A1626" t="e">
        <f>-Lqeksn1ANct5a9pi9tY</f>
        <v>#NAME?</v>
      </c>
      <c r="B1626">
        <v>393.75</v>
      </c>
      <c r="C1626">
        <v>20.584240000000001</v>
      </c>
      <c r="D1626">
        <v>40</v>
      </c>
      <c r="E1626">
        <v>0</v>
      </c>
      <c r="F1626">
        <v>0</v>
      </c>
      <c r="G1626">
        <v>104</v>
      </c>
      <c r="H1626">
        <v>1570528001015</v>
      </c>
      <c r="I1626">
        <v>526.6875</v>
      </c>
      <c r="J1626" s="4">
        <f t="shared" si="25"/>
        <v>43746.699085821754</v>
      </c>
      <c r="K1626" s="6">
        <v>43746.699085821754</v>
      </c>
      <c r="L1626" s="7">
        <v>43746.69908564815</v>
      </c>
    </row>
    <row r="1627" spans="1:12" x14ac:dyDescent="0.25">
      <c r="A1627" t="e">
        <f>-LqekuXl_ns0HJBt5Dv7</f>
        <v>#NAME?</v>
      </c>
      <c r="B1627">
        <v>412.5</v>
      </c>
      <c r="C1627">
        <v>20.478950000000001</v>
      </c>
      <c r="D1627">
        <v>40</v>
      </c>
      <c r="E1627">
        <v>0</v>
      </c>
      <c r="F1627">
        <v>0</v>
      </c>
      <c r="G1627">
        <v>101</v>
      </c>
      <c r="H1627">
        <v>1570528011326</v>
      </c>
      <c r="I1627">
        <v>532.875</v>
      </c>
      <c r="J1627" s="5">
        <f t="shared" si="25"/>
        <v>43746.69920516204</v>
      </c>
      <c r="K1627" s="6">
        <v>43746.69920516204</v>
      </c>
      <c r="L1627" s="7">
        <v>43746.699201388888</v>
      </c>
    </row>
    <row r="1628" spans="1:12" x14ac:dyDescent="0.25">
      <c r="A1628" t="e">
        <f>-Lqekw5cZgahQ56OWdap</f>
        <v>#NAME?</v>
      </c>
      <c r="B1628">
        <v>393.75</v>
      </c>
      <c r="C1628">
        <v>20.531590000000001</v>
      </c>
      <c r="D1628">
        <v>39</v>
      </c>
      <c r="E1628">
        <v>0</v>
      </c>
      <c r="F1628">
        <v>0</v>
      </c>
      <c r="G1628">
        <v>100</v>
      </c>
      <c r="H1628">
        <v>1570528017506</v>
      </c>
      <c r="I1628">
        <v>526.6875</v>
      </c>
      <c r="J1628" s="4">
        <f t="shared" si="25"/>
        <v>43746.699276689811</v>
      </c>
      <c r="K1628" s="6">
        <v>43746.699276689811</v>
      </c>
      <c r="L1628" s="7">
        <v>43746.699282407404</v>
      </c>
    </row>
    <row r="1629" spans="1:12" x14ac:dyDescent="0.25">
      <c r="A1629" t="e">
        <f>-LqekxokeDoHwbzNykXA</f>
        <v>#NAME?</v>
      </c>
      <c r="B1629">
        <v>393.75</v>
      </c>
      <c r="C1629">
        <v>20.584240000000001</v>
      </c>
      <c r="D1629">
        <v>39</v>
      </c>
      <c r="E1629">
        <v>0</v>
      </c>
      <c r="F1629">
        <v>0</v>
      </c>
      <c r="G1629">
        <v>106</v>
      </c>
      <c r="H1629">
        <v>1570528024696</v>
      </c>
      <c r="I1629">
        <v>526.6875</v>
      </c>
      <c r="J1629" s="5">
        <f t="shared" si="25"/>
        <v>43746.699359907405</v>
      </c>
      <c r="K1629" s="6">
        <v>43746.699359907405</v>
      </c>
      <c r="L1629" s="7">
        <v>43746.699363425927</v>
      </c>
    </row>
    <row r="1630" spans="1:12" x14ac:dyDescent="0.25">
      <c r="A1630" t="e">
        <f>-LqekzbjfhPVmFVcze0v</f>
        <v>#NAME?</v>
      </c>
      <c r="B1630">
        <v>393.75</v>
      </c>
      <c r="C1630">
        <v>20.584240000000001</v>
      </c>
      <c r="D1630">
        <v>39</v>
      </c>
      <c r="E1630">
        <v>0</v>
      </c>
      <c r="F1630">
        <v>0</v>
      </c>
      <c r="G1630">
        <v>99</v>
      </c>
      <c r="H1630">
        <v>1570528030897</v>
      </c>
      <c r="I1630">
        <v>526.6875</v>
      </c>
      <c r="J1630" s="4">
        <f t="shared" si="25"/>
        <v>43746.699431678237</v>
      </c>
      <c r="K1630" s="6">
        <v>43746.699431678237</v>
      </c>
      <c r="L1630" s="7">
        <v>43746.699432870373</v>
      </c>
    </row>
    <row r="1631" spans="1:12" x14ac:dyDescent="0.25">
      <c r="A1631" t="e">
        <f>-Lqel0KlFaTHxyEpD2I7</f>
        <v>#NAME?</v>
      </c>
      <c r="B1631">
        <v>393.75</v>
      </c>
      <c r="C1631">
        <v>20.584240000000001</v>
      </c>
      <c r="D1631">
        <v>39</v>
      </c>
      <c r="E1631">
        <v>0</v>
      </c>
      <c r="F1631">
        <v>0</v>
      </c>
      <c r="G1631">
        <v>105</v>
      </c>
      <c r="H1631">
        <v>1570528039106</v>
      </c>
      <c r="I1631">
        <v>526.6875</v>
      </c>
      <c r="J1631" s="5">
        <f t="shared" si="25"/>
        <v>43746.699526689808</v>
      </c>
      <c r="K1631" s="6">
        <v>43746.699526689808</v>
      </c>
      <c r="L1631" s="7">
        <v>43746.699525462966</v>
      </c>
    </row>
    <row r="1632" spans="1:12" x14ac:dyDescent="0.25">
      <c r="A1632" t="e">
        <f>-Lqel1t9smmWTdFhV_Hn</f>
        <v>#NAME?</v>
      </c>
      <c r="B1632">
        <v>393.75</v>
      </c>
      <c r="C1632">
        <v>20.531590000000001</v>
      </c>
      <c r="D1632">
        <v>39</v>
      </c>
      <c r="E1632">
        <v>0</v>
      </c>
      <c r="F1632">
        <v>0</v>
      </c>
      <c r="G1632">
        <v>103</v>
      </c>
      <c r="H1632">
        <v>1570528045285</v>
      </c>
      <c r="I1632">
        <v>526.6875</v>
      </c>
      <c r="J1632" s="4">
        <f t="shared" si="25"/>
        <v>43746.699598206011</v>
      </c>
      <c r="K1632" s="6">
        <v>43746.699598206011</v>
      </c>
      <c r="L1632" s="7">
        <v>43746.699594907404</v>
      </c>
    </row>
    <row r="1633" spans="1:12" x14ac:dyDescent="0.25">
      <c r="A1633" t="e">
        <f>-Lqel3bjd8d3auxN5U6Y</f>
        <v>#NAME?</v>
      </c>
      <c r="B1633">
        <v>393.75</v>
      </c>
      <c r="C1633">
        <v>20.531590000000001</v>
      </c>
      <c r="D1633">
        <v>37</v>
      </c>
      <c r="E1633">
        <v>0</v>
      </c>
      <c r="F1633">
        <v>0</v>
      </c>
      <c r="G1633">
        <v>101</v>
      </c>
      <c r="H1633">
        <v>1570528052536</v>
      </c>
      <c r="I1633">
        <v>526.6875</v>
      </c>
      <c r="J1633" s="5">
        <f t="shared" si="25"/>
        <v>43746.699682129627</v>
      </c>
      <c r="K1633" s="6">
        <v>43746.699682129627</v>
      </c>
      <c r="L1633" s="7">
        <v>43746.699687499997</v>
      </c>
    </row>
    <row r="1634" spans="1:12" x14ac:dyDescent="0.25">
      <c r="A1634" t="e">
        <f>-Lqel5AvtXrVLgjh3GHk</f>
        <v>#NAME?</v>
      </c>
      <c r="B1634">
        <v>393.75</v>
      </c>
      <c r="C1634">
        <v>20.531590000000001</v>
      </c>
      <c r="D1634">
        <v>39</v>
      </c>
      <c r="E1634">
        <v>0</v>
      </c>
      <c r="F1634">
        <v>0</v>
      </c>
      <c r="G1634">
        <v>103</v>
      </c>
      <c r="H1634">
        <v>1570528058707</v>
      </c>
      <c r="I1634">
        <v>526.6875</v>
      </c>
      <c r="J1634" s="4">
        <f t="shared" si="25"/>
        <v>43746.699753553235</v>
      </c>
      <c r="K1634" s="6">
        <v>43746.699753553235</v>
      </c>
      <c r="L1634" s="7">
        <v>43746.699756944443</v>
      </c>
    </row>
    <row r="1635" spans="1:12" x14ac:dyDescent="0.25">
      <c r="A1635" t="e">
        <f>-Lqel6tjt4-WTk3RGw9H</f>
        <v>#NAME?</v>
      </c>
      <c r="B1635">
        <v>393.75</v>
      </c>
      <c r="C1635">
        <v>20.531590000000001</v>
      </c>
      <c r="D1635">
        <v>39</v>
      </c>
      <c r="E1635">
        <v>0</v>
      </c>
      <c r="F1635">
        <v>0</v>
      </c>
      <c r="G1635">
        <v>107</v>
      </c>
      <c r="H1635">
        <v>1570528065927</v>
      </c>
      <c r="I1635">
        <v>526.6875</v>
      </c>
      <c r="J1635" s="5">
        <f t="shared" si="25"/>
        <v>43746.699837118053</v>
      </c>
      <c r="K1635" s="6">
        <v>43746.699837118053</v>
      </c>
      <c r="L1635" s="7">
        <v>43746.699837962966</v>
      </c>
    </row>
    <row r="1636" spans="1:12" x14ac:dyDescent="0.25">
      <c r="A1636" t="e">
        <f>-Lqel8gl_LmMZ_9klF7Q</f>
        <v>#NAME?</v>
      </c>
      <c r="B1636">
        <v>393.75</v>
      </c>
      <c r="C1636">
        <v>20.584240000000001</v>
      </c>
      <c r="D1636">
        <v>40</v>
      </c>
      <c r="E1636">
        <v>0</v>
      </c>
      <c r="F1636">
        <v>0</v>
      </c>
      <c r="G1636">
        <v>106</v>
      </c>
      <c r="H1636">
        <v>1570528073125</v>
      </c>
      <c r="I1636">
        <v>526.6875</v>
      </c>
      <c r="J1636" s="4">
        <f t="shared" si="25"/>
        <v>43746.69992042824</v>
      </c>
      <c r="K1636" s="6">
        <v>43746.69992042824</v>
      </c>
      <c r="L1636" s="7">
        <v>43746.699918981481</v>
      </c>
    </row>
    <row r="1637" spans="1:12" x14ac:dyDescent="0.25">
      <c r="A1637" t="e">
        <f>-LqelAPkQNn7sCYF2djj</f>
        <v>#NAME?</v>
      </c>
      <c r="B1637">
        <v>393.75</v>
      </c>
      <c r="C1637">
        <v>20.531590000000001</v>
      </c>
      <c r="D1637">
        <v>38</v>
      </c>
      <c r="E1637">
        <v>0</v>
      </c>
      <c r="F1637">
        <v>0</v>
      </c>
      <c r="G1637">
        <v>104</v>
      </c>
      <c r="H1637">
        <v>1570528080346</v>
      </c>
      <c r="I1637">
        <v>526.6875</v>
      </c>
      <c r="J1637" s="5">
        <f t="shared" si="25"/>
        <v>43746.700004004626</v>
      </c>
      <c r="K1637" s="6">
        <v>43746.700004004626</v>
      </c>
      <c r="L1637" s="7">
        <v>43746.7</v>
      </c>
    </row>
    <row r="1638" spans="1:12" x14ac:dyDescent="0.25">
      <c r="A1638" t="e">
        <f>-LqelCWjYtaKPJozFHM8</f>
        <v>#NAME?</v>
      </c>
      <c r="B1638">
        <v>393.75</v>
      </c>
      <c r="C1638">
        <v>20.584240000000001</v>
      </c>
      <c r="D1638">
        <v>38</v>
      </c>
      <c r="E1638">
        <v>0</v>
      </c>
      <c r="F1638">
        <v>0</v>
      </c>
      <c r="G1638">
        <v>116</v>
      </c>
      <c r="H1638">
        <v>1570528087557</v>
      </c>
      <c r="I1638">
        <v>526.6875</v>
      </c>
      <c r="J1638" s="4">
        <f t="shared" si="25"/>
        <v>43746.70008746528</v>
      </c>
      <c r="K1638" s="6">
        <v>43746.70008746528</v>
      </c>
      <c r="L1638" s="7">
        <v>43746.700092592589</v>
      </c>
    </row>
    <row r="1639" spans="1:12" x14ac:dyDescent="0.25">
      <c r="A1639" t="e">
        <f>-LqelE8dn79HIk2ixqcW</f>
        <v>#NAME?</v>
      </c>
      <c r="B1639">
        <v>393.75</v>
      </c>
      <c r="C1639">
        <v>20.584240000000001</v>
      </c>
      <c r="D1639">
        <v>37</v>
      </c>
      <c r="E1639">
        <v>0</v>
      </c>
      <c r="F1639">
        <v>0</v>
      </c>
      <c r="G1639">
        <v>100</v>
      </c>
      <c r="H1639">
        <v>1570528095805</v>
      </c>
      <c r="I1639">
        <v>526.6875</v>
      </c>
      <c r="J1639" s="5">
        <f t="shared" si="25"/>
        <v>43746.700182928238</v>
      </c>
      <c r="K1639" s="6">
        <v>43746.700182928238</v>
      </c>
      <c r="L1639" s="7">
        <v>43746.700185185182</v>
      </c>
    </row>
    <row r="1640" spans="1:12" x14ac:dyDescent="0.25">
      <c r="A1640" t="e">
        <f>-LqelFjHfrKBtTlJ3932</f>
        <v>#NAME?</v>
      </c>
      <c r="B1640">
        <v>393.75</v>
      </c>
      <c r="C1640">
        <v>20.531590000000001</v>
      </c>
      <c r="D1640">
        <v>38</v>
      </c>
      <c r="E1640">
        <v>0</v>
      </c>
      <c r="F1640">
        <v>0</v>
      </c>
      <c r="G1640">
        <v>108</v>
      </c>
      <c r="H1640">
        <v>1570528101977</v>
      </c>
      <c r="I1640">
        <v>526.6875</v>
      </c>
      <c r="J1640" s="4">
        <f t="shared" si="25"/>
        <v>43746.700254363423</v>
      </c>
      <c r="K1640" s="6">
        <v>43746.700254363423</v>
      </c>
      <c r="L1640" s="7">
        <v>43746.700254629628</v>
      </c>
    </row>
    <row r="1641" spans="1:12" x14ac:dyDescent="0.25">
      <c r="A1641" t="e">
        <f>-LqelHRuqr0X5tp2pzfu</f>
        <v>#NAME?</v>
      </c>
      <c r="B1641">
        <v>393.75</v>
      </c>
      <c r="C1641">
        <v>20.584240000000001</v>
      </c>
      <c r="D1641">
        <v>38</v>
      </c>
      <c r="E1641">
        <v>0</v>
      </c>
      <c r="F1641">
        <v>0</v>
      </c>
      <c r="G1641">
        <v>104</v>
      </c>
      <c r="H1641">
        <v>1570528109177</v>
      </c>
      <c r="I1641">
        <v>526.6875</v>
      </c>
      <c r="J1641" s="5">
        <f t="shared" si="25"/>
        <v>43746.700337696755</v>
      </c>
      <c r="K1641" s="6">
        <v>43746.700337696755</v>
      </c>
      <c r="L1641" s="7">
        <v>43746.700335648151</v>
      </c>
    </row>
    <row r="1642" spans="1:12" x14ac:dyDescent="0.25">
      <c r="A1642" t="e">
        <f>-LqelJAExU2cfI7jJdMR</f>
        <v>#NAME?</v>
      </c>
      <c r="B1642">
        <v>393.75</v>
      </c>
      <c r="C1642">
        <v>20.584240000000001</v>
      </c>
      <c r="D1642">
        <v>37</v>
      </c>
      <c r="E1642">
        <v>0</v>
      </c>
      <c r="F1642">
        <v>0</v>
      </c>
      <c r="G1642">
        <v>103</v>
      </c>
      <c r="H1642">
        <v>1570528116377</v>
      </c>
      <c r="I1642">
        <v>526.6875</v>
      </c>
      <c r="J1642" s="4">
        <f t="shared" si="25"/>
        <v>43746.700421030087</v>
      </c>
      <c r="K1642" s="6">
        <v>43746.700421030087</v>
      </c>
      <c r="L1642" s="7">
        <v>43746.700416666667</v>
      </c>
    </row>
    <row r="1643" spans="1:12" x14ac:dyDescent="0.25">
      <c r="A1643" t="e">
        <f>-LqelKix27qvg7lPKdgj</f>
        <v>#NAME?</v>
      </c>
      <c r="B1643">
        <v>393.75</v>
      </c>
      <c r="C1643">
        <v>20.584240000000001</v>
      </c>
      <c r="D1643">
        <v>37</v>
      </c>
      <c r="E1643">
        <v>0</v>
      </c>
      <c r="F1643">
        <v>0</v>
      </c>
      <c r="G1643">
        <v>101</v>
      </c>
      <c r="H1643">
        <v>1570528122587</v>
      </c>
      <c r="I1643">
        <v>526.6875</v>
      </c>
      <c r="J1643" s="5">
        <f t="shared" si="25"/>
        <v>43746.700492905089</v>
      </c>
      <c r="K1643" s="6">
        <v>43746.700492905089</v>
      </c>
      <c r="L1643" s="7">
        <v>43746.700497685182</v>
      </c>
    </row>
    <row r="1644" spans="1:12" x14ac:dyDescent="0.25">
      <c r="A1644" t="e">
        <f>-LqelMWkLjV3e2rgrfNh</f>
        <v>#NAME?</v>
      </c>
      <c r="B1644">
        <v>393.75</v>
      </c>
      <c r="C1644">
        <v>20.584240000000001</v>
      </c>
      <c r="D1644">
        <v>36</v>
      </c>
      <c r="E1644">
        <v>0</v>
      </c>
      <c r="F1644">
        <v>0</v>
      </c>
      <c r="G1644">
        <v>102</v>
      </c>
      <c r="H1644">
        <v>1570528129793</v>
      </c>
      <c r="I1644">
        <v>526.6875</v>
      </c>
      <c r="J1644" s="4">
        <f t="shared" si="25"/>
        <v>43746.700576307871</v>
      </c>
      <c r="K1644" s="6">
        <v>43746.700576307871</v>
      </c>
      <c r="L1644" s="7">
        <v>43746.700578703705</v>
      </c>
    </row>
    <row r="1645" spans="1:12" x14ac:dyDescent="0.25">
      <c r="A1645" t="e">
        <f>-LqelOEufsKG1v9rc4Ld</f>
        <v>#NAME?</v>
      </c>
      <c r="B1645">
        <v>412.5</v>
      </c>
      <c r="C1645">
        <v>20.584240000000001</v>
      </c>
      <c r="D1645">
        <v>37</v>
      </c>
      <c r="E1645">
        <v>0</v>
      </c>
      <c r="F1645">
        <v>0</v>
      </c>
      <c r="G1645">
        <v>107</v>
      </c>
      <c r="H1645">
        <v>1570528137017</v>
      </c>
      <c r="I1645">
        <v>532.3125</v>
      </c>
      <c r="J1645" s="5">
        <f t="shared" si="25"/>
        <v>43746.700659918984</v>
      </c>
      <c r="K1645" s="6">
        <v>43746.700659918984</v>
      </c>
      <c r="L1645" s="7">
        <v>43746.700659722221</v>
      </c>
    </row>
    <row r="1646" spans="1:12" x14ac:dyDescent="0.25">
      <c r="A1646" t="e">
        <f>-LqelQL5_gwADHdvu3lq</f>
        <v>#NAME?</v>
      </c>
      <c r="B1646">
        <v>393.75</v>
      </c>
      <c r="C1646">
        <v>20.584240000000001</v>
      </c>
      <c r="D1646">
        <v>37</v>
      </c>
      <c r="E1646">
        <v>0</v>
      </c>
      <c r="F1646">
        <v>0</v>
      </c>
      <c r="G1646">
        <v>106</v>
      </c>
      <c r="H1646">
        <v>1570528144216</v>
      </c>
      <c r="I1646">
        <v>526.6875</v>
      </c>
      <c r="J1646" s="4">
        <f t="shared" si="25"/>
        <v>43746.700743240734</v>
      </c>
      <c r="K1646" s="6">
        <v>43746.700743240734</v>
      </c>
      <c r="L1646" s="7">
        <v>43746.700740740744</v>
      </c>
    </row>
    <row r="1647" spans="1:12" x14ac:dyDescent="0.25">
      <c r="A1647" t="e">
        <f>-LqelRzvU2st_8Pa7RnJ</f>
        <v>#NAME?</v>
      </c>
      <c r="B1647">
        <v>393.75</v>
      </c>
      <c r="C1647">
        <v>20.531590000000001</v>
      </c>
      <c r="D1647">
        <v>36</v>
      </c>
      <c r="E1647">
        <v>0</v>
      </c>
      <c r="F1647">
        <v>0</v>
      </c>
      <c r="G1647">
        <v>114</v>
      </c>
      <c r="H1647">
        <v>1570528152457</v>
      </c>
      <c r="I1647">
        <v>526.6875</v>
      </c>
      <c r="J1647" s="5">
        <f t="shared" si="25"/>
        <v>43746.700838622688</v>
      </c>
      <c r="K1647" s="6">
        <v>43746.700838622688</v>
      </c>
      <c r="L1647" s="7">
        <v>43746.700833333336</v>
      </c>
    </row>
    <row r="1648" spans="1:12" x14ac:dyDescent="0.25">
      <c r="A1648" t="e">
        <f>-LqelTYjCZ7n_pYoyVun</f>
        <v>#NAME?</v>
      </c>
      <c r="B1648">
        <v>393.75</v>
      </c>
      <c r="C1648">
        <v>20.531590000000001</v>
      </c>
      <c r="D1648">
        <v>37</v>
      </c>
      <c r="E1648">
        <v>0</v>
      </c>
      <c r="F1648">
        <v>0</v>
      </c>
      <c r="G1648">
        <v>108</v>
      </c>
      <c r="H1648">
        <v>1570528158636</v>
      </c>
      <c r="I1648">
        <v>526.6875</v>
      </c>
      <c r="J1648" s="4">
        <f t="shared" si="25"/>
        <v>43746.70091013889</v>
      </c>
      <c r="K1648" s="6">
        <v>43746.70091013889</v>
      </c>
      <c r="L1648" s="7">
        <v>43746.700914351852</v>
      </c>
    </row>
    <row r="1649" spans="1:12" x14ac:dyDescent="0.25">
      <c r="A1649" t="e">
        <f>-LqelVGc1AyYdkUtXF_N</f>
        <v>#NAME?</v>
      </c>
      <c r="B1649">
        <v>393.75</v>
      </c>
      <c r="C1649">
        <v>20.531590000000001</v>
      </c>
      <c r="D1649">
        <v>38</v>
      </c>
      <c r="E1649">
        <v>0</v>
      </c>
      <c r="F1649">
        <v>0</v>
      </c>
      <c r="G1649">
        <v>113</v>
      </c>
      <c r="H1649">
        <v>1570528165817</v>
      </c>
      <c r="I1649">
        <v>526.6875</v>
      </c>
      <c r="J1649" s="5">
        <f t="shared" si="25"/>
        <v>43746.700993252314</v>
      </c>
      <c r="K1649" s="6">
        <v>43746.700993252314</v>
      </c>
      <c r="L1649" s="7">
        <v>43746.700995370367</v>
      </c>
    </row>
    <row r="1650" spans="1:12" x14ac:dyDescent="0.25">
      <c r="A1650" t="e">
        <f>-LqelWpbfp7JRkqLTYDk</f>
        <v>#NAME?</v>
      </c>
      <c r="B1650">
        <v>393.75</v>
      </c>
      <c r="C1650">
        <v>20.584240000000001</v>
      </c>
      <c r="D1650">
        <v>38</v>
      </c>
      <c r="E1650">
        <v>0</v>
      </c>
      <c r="F1650">
        <v>0</v>
      </c>
      <c r="G1650">
        <v>104</v>
      </c>
      <c r="H1650">
        <v>1570528171985</v>
      </c>
      <c r="I1650">
        <v>526.6875</v>
      </c>
      <c r="J1650" s="4">
        <f t="shared" si="25"/>
        <v>43746.701064641202</v>
      </c>
      <c r="K1650" s="6">
        <v>43746.701064641202</v>
      </c>
      <c r="L1650" s="7">
        <v>43746.701064814813</v>
      </c>
    </row>
    <row r="1651" spans="1:12" x14ac:dyDescent="0.25">
      <c r="A1651" t="e">
        <f>-LqelYYkUFOtZ_FcrimH</f>
        <v>#NAME?</v>
      </c>
      <c r="B1651">
        <v>393.75</v>
      </c>
      <c r="C1651">
        <v>20.584240000000001</v>
      </c>
      <c r="D1651">
        <v>40</v>
      </c>
      <c r="E1651">
        <v>0</v>
      </c>
      <c r="F1651">
        <v>0</v>
      </c>
      <c r="G1651">
        <v>107</v>
      </c>
      <c r="H1651">
        <v>1570528179255</v>
      </c>
      <c r="I1651">
        <v>526.6875</v>
      </c>
      <c r="J1651" s="5">
        <f t="shared" si="25"/>
        <v>43746.701148784719</v>
      </c>
      <c r="K1651" s="6">
        <v>43746.701148784719</v>
      </c>
      <c r="L1651" s="7">
        <v>43746.701145833336</v>
      </c>
    </row>
    <row r="1652" spans="1:12" x14ac:dyDescent="0.25">
      <c r="A1652" t="e">
        <f>-Lqel_LuxDSu74VMvhOv</f>
        <v>#NAME?</v>
      </c>
      <c r="B1652">
        <v>393.75</v>
      </c>
      <c r="C1652">
        <v>20.584240000000001</v>
      </c>
      <c r="D1652">
        <v>40</v>
      </c>
      <c r="E1652">
        <v>0</v>
      </c>
      <c r="F1652">
        <v>0</v>
      </c>
      <c r="G1652">
        <v>106</v>
      </c>
      <c r="H1652">
        <v>1570528186457</v>
      </c>
      <c r="I1652">
        <v>526.5</v>
      </c>
      <c r="J1652" s="4">
        <f t="shared" si="25"/>
        <v>43746.701232141197</v>
      </c>
      <c r="K1652" s="6">
        <v>43746.701232141197</v>
      </c>
      <c r="L1652" s="7">
        <v>43746.701226851852</v>
      </c>
    </row>
    <row r="1653" spans="1:12" x14ac:dyDescent="0.25">
      <c r="A1653" t="e">
        <f>-Lqelb3k92y1y56hEd6v</f>
        <v>#NAME?</v>
      </c>
      <c r="B1653">
        <v>393.75</v>
      </c>
      <c r="C1653">
        <v>20.478950000000001</v>
      </c>
      <c r="D1653">
        <v>40</v>
      </c>
      <c r="E1653">
        <v>0</v>
      </c>
      <c r="F1653">
        <v>0</v>
      </c>
      <c r="G1653">
        <v>104</v>
      </c>
      <c r="H1653">
        <v>1570528193656</v>
      </c>
      <c r="I1653">
        <v>526.6875</v>
      </c>
      <c r="J1653" s="5">
        <f t="shared" si="25"/>
        <v>43746.70131546296</v>
      </c>
      <c r="K1653" s="6">
        <v>43746.70131546296</v>
      </c>
      <c r="L1653" s="7">
        <v>43746.701319444444</v>
      </c>
    </row>
    <row r="1654" spans="1:12" x14ac:dyDescent="0.25">
      <c r="A1654" t="e">
        <f>-LqeldFkXEBNhr6V5t5f</f>
        <v>#NAME?</v>
      </c>
      <c r="B1654">
        <v>393.75</v>
      </c>
      <c r="C1654">
        <v>20.584240000000001</v>
      </c>
      <c r="D1654">
        <v>40</v>
      </c>
      <c r="E1654">
        <v>0</v>
      </c>
      <c r="F1654">
        <v>0</v>
      </c>
      <c r="G1654">
        <v>116</v>
      </c>
      <c r="H1654">
        <v>1570528200867</v>
      </c>
      <c r="I1654">
        <v>526.6875</v>
      </c>
      <c r="J1654" s="4">
        <f t="shared" si="25"/>
        <v>43746.701398923607</v>
      </c>
      <c r="K1654" s="6">
        <v>43746.701398923607</v>
      </c>
      <c r="L1654" s="7">
        <v>43746.70140046296</v>
      </c>
    </row>
    <row r="1655" spans="1:12" x14ac:dyDescent="0.25">
      <c r="A1655" t="e">
        <f>-LqelettOVh7cGRmlVYU</f>
        <v>#NAME?</v>
      </c>
      <c r="B1655">
        <v>393.75</v>
      </c>
      <c r="C1655">
        <v>20.584240000000001</v>
      </c>
      <c r="D1655">
        <v>40</v>
      </c>
      <c r="E1655">
        <v>0</v>
      </c>
      <c r="F1655">
        <v>0</v>
      </c>
      <c r="G1655">
        <v>106</v>
      </c>
      <c r="H1655">
        <v>1570528209105</v>
      </c>
      <c r="I1655">
        <v>526.6875</v>
      </c>
      <c r="J1655" s="5">
        <f t="shared" si="25"/>
        <v>43746.701494270827</v>
      </c>
      <c r="K1655" s="6">
        <v>43746.701494270827</v>
      </c>
      <c r="L1655" s="7">
        <v>43746.701493055552</v>
      </c>
    </row>
    <row r="1656" spans="1:12" x14ac:dyDescent="0.25">
      <c r="A1656" t="e">
        <f>-LqelgbvhEUn54awwSUU</f>
        <v>#NAME?</v>
      </c>
      <c r="B1656">
        <v>393.75</v>
      </c>
      <c r="C1656">
        <v>20.531590000000001</v>
      </c>
      <c r="D1656">
        <v>40</v>
      </c>
      <c r="E1656">
        <v>0</v>
      </c>
      <c r="F1656">
        <v>0</v>
      </c>
      <c r="G1656">
        <v>109</v>
      </c>
      <c r="H1656">
        <v>1570528216325</v>
      </c>
      <c r="I1656">
        <v>526.5</v>
      </c>
      <c r="J1656" s="4">
        <f t="shared" si="25"/>
        <v>43746.701577835651</v>
      </c>
      <c r="K1656" s="6">
        <v>43746.701577835651</v>
      </c>
      <c r="L1656" s="7">
        <v>43746.701574074075</v>
      </c>
    </row>
    <row r="1657" spans="1:12" x14ac:dyDescent="0.25">
      <c r="A1657" t="e">
        <f>-LqeliPveN_RYsfPt7jO</f>
        <v>#NAME?</v>
      </c>
      <c r="B1657">
        <v>393.75</v>
      </c>
      <c r="C1657">
        <v>20.531590000000001</v>
      </c>
      <c r="D1657">
        <v>40</v>
      </c>
      <c r="E1657">
        <v>0</v>
      </c>
      <c r="F1657">
        <v>0</v>
      </c>
      <c r="G1657">
        <v>108</v>
      </c>
      <c r="H1657">
        <v>1570528223536</v>
      </c>
      <c r="I1657">
        <v>526.6875</v>
      </c>
      <c r="J1657" s="5">
        <f t="shared" si="25"/>
        <v>43746.701661296298</v>
      </c>
      <c r="K1657" s="6">
        <v>43746.701661296298</v>
      </c>
      <c r="L1657" s="7">
        <v>43746.701666666668</v>
      </c>
    </row>
    <row r="1658" spans="1:12" x14ac:dyDescent="0.25">
      <c r="A1658" t="e">
        <f>-LqelkRjgHqntr6PFdMs</f>
        <v>#NAME?</v>
      </c>
      <c r="B1658">
        <v>393.75</v>
      </c>
      <c r="C1658">
        <v>20.584240000000001</v>
      </c>
      <c r="D1658">
        <v>40</v>
      </c>
      <c r="E1658">
        <v>0</v>
      </c>
      <c r="F1658">
        <v>0</v>
      </c>
      <c r="G1658">
        <v>98</v>
      </c>
      <c r="H1658">
        <v>1570528231960</v>
      </c>
      <c r="I1658">
        <v>526.6875</v>
      </c>
      <c r="J1658" s="4">
        <f t="shared" si="25"/>
        <v>43746.701758796298</v>
      </c>
      <c r="K1658" s="6">
        <v>43746.701758796298</v>
      </c>
      <c r="L1658" s="7">
        <v>43746.70175925926</v>
      </c>
    </row>
    <row r="1659" spans="1:12" x14ac:dyDescent="0.25">
      <c r="A1659" t="e">
        <f>-Lqelm9kT0p1i2w3sMbU</f>
        <v>#NAME?</v>
      </c>
      <c r="B1659">
        <v>393.75</v>
      </c>
      <c r="C1659">
        <v>20.584240000000001</v>
      </c>
      <c r="D1659">
        <v>37</v>
      </c>
      <c r="E1659">
        <v>0</v>
      </c>
      <c r="F1659">
        <v>0</v>
      </c>
      <c r="G1659">
        <v>105</v>
      </c>
      <c r="H1659">
        <v>1570528238985</v>
      </c>
      <c r="I1659">
        <v>526.5</v>
      </c>
      <c r="J1659" s="5">
        <f t="shared" si="25"/>
        <v>43746.701840104164</v>
      </c>
      <c r="K1659" s="6">
        <v>43746.701840104164</v>
      </c>
      <c r="L1659" s="7">
        <v>43746.701840277776</v>
      </c>
    </row>
    <row r="1660" spans="1:12" x14ac:dyDescent="0.25">
      <c r="A1660" t="e">
        <f>-LqelsEmqc6ZnaFKo0ET</f>
        <v>#NAME?</v>
      </c>
      <c r="B1660">
        <v>393.75</v>
      </c>
      <c r="C1660">
        <v>20.531590000000001</v>
      </c>
      <c r="D1660">
        <v>47</v>
      </c>
      <c r="E1660">
        <v>0</v>
      </c>
      <c r="F1660">
        <v>0</v>
      </c>
      <c r="G1660">
        <v>0</v>
      </c>
      <c r="H1660">
        <v>1570528263953</v>
      </c>
      <c r="I1660">
        <v>526.5</v>
      </c>
      <c r="J1660" s="4">
        <f t="shared" si="25"/>
        <v>43746.702129085643</v>
      </c>
      <c r="K1660" s="6">
        <v>43746.702129085643</v>
      </c>
      <c r="L1660" s="7">
        <v>43746.70212962963</v>
      </c>
    </row>
    <row r="1661" spans="1:12" x14ac:dyDescent="0.25">
      <c r="A1661" t="e">
        <f>-Lqeltxcj-v07lj8HvQE</f>
        <v>#NAME?</v>
      </c>
      <c r="B1661">
        <v>393.75</v>
      </c>
      <c r="C1661">
        <v>20.531590000000001</v>
      </c>
      <c r="D1661">
        <v>43</v>
      </c>
      <c r="E1661">
        <v>0</v>
      </c>
      <c r="F1661">
        <v>0</v>
      </c>
      <c r="G1661">
        <v>0</v>
      </c>
      <c r="H1661">
        <v>1570528271063</v>
      </c>
      <c r="I1661">
        <v>526.6875</v>
      </c>
      <c r="J1661" s="5">
        <f t="shared" si="25"/>
        <v>43746.702211377313</v>
      </c>
      <c r="K1661" s="6">
        <v>43746.702211377313</v>
      </c>
      <c r="L1661" s="7">
        <v>43746.702210648145</v>
      </c>
    </row>
    <row r="1662" spans="1:12" x14ac:dyDescent="0.25">
      <c r="A1662" t="e">
        <f>-LqelvkkV6GbVR0gxMCu</f>
        <v>#NAME?</v>
      </c>
      <c r="B1662">
        <v>393.75</v>
      </c>
      <c r="C1662">
        <v>20.584240000000001</v>
      </c>
      <c r="D1662">
        <v>41</v>
      </c>
      <c r="E1662">
        <v>0</v>
      </c>
      <c r="F1662">
        <v>0</v>
      </c>
      <c r="G1662">
        <v>0</v>
      </c>
      <c r="H1662">
        <v>1570528278264</v>
      </c>
      <c r="I1662">
        <v>526.6875</v>
      </c>
      <c r="J1662" s="4">
        <f t="shared" si="25"/>
        <v>43746.702294722221</v>
      </c>
      <c r="K1662" s="6">
        <v>43746.702294722221</v>
      </c>
      <c r="L1662" s="7">
        <v>43746.702291666668</v>
      </c>
    </row>
    <row r="1663" spans="1:12" x14ac:dyDescent="0.25">
      <c r="A1663" t="e">
        <f>-LqelxTdqgJtU_YjenZb</f>
        <v>#NAME?</v>
      </c>
      <c r="B1663">
        <v>393.75</v>
      </c>
      <c r="C1663">
        <v>20.584240000000001</v>
      </c>
      <c r="D1663">
        <v>41</v>
      </c>
      <c r="E1663">
        <v>0</v>
      </c>
      <c r="F1663">
        <v>0</v>
      </c>
      <c r="G1663">
        <v>0</v>
      </c>
      <c r="H1663">
        <v>1570528285503</v>
      </c>
      <c r="I1663">
        <v>526.6875</v>
      </c>
      <c r="J1663" s="5">
        <f t="shared" si="25"/>
        <v>43746.70237850694</v>
      </c>
      <c r="K1663" s="6">
        <v>43746.70237850694</v>
      </c>
      <c r="L1663" s="7">
        <v>43746.702384259261</v>
      </c>
    </row>
    <row r="1664" spans="1:12" x14ac:dyDescent="0.25">
      <c r="A1664" t="e">
        <f>-LqelzGbbCGY25PhMe2J</f>
        <v>#NAME?</v>
      </c>
      <c r="B1664">
        <v>393.75</v>
      </c>
      <c r="C1664">
        <v>20.584240000000001</v>
      </c>
      <c r="D1664">
        <v>39</v>
      </c>
      <c r="E1664">
        <v>0</v>
      </c>
      <c r="F1664">
        <v>0</v>
      </c>
      <c r="G1664">
        <v>5</v>
      </c>
      <c r="H1664">
        <v>1570528292704</v>
      </c>
      <c r="I1664">
        <v>526.6875</v>
      </c>
      <c r="J1664" s="4">
        <f t="shared" si="25"/>
        <v>43746.702461851848</v>
      </c>
      <c r="K1664" s="6">
        <v>43746.702461851848</v>
      </c>
      <c r="L1664" s="7">
        <v>43746.702465277776</v>
      </c>
    </row>
    <row r="1665" spans="1:12" x14ac:dyDescent="0.25">
      <c r="A1665" t="e">
        <f>-LqeM-yLXZqlYVvomn-b</f>
        <v>#NAME?</v>
      </c>
      <c r="B1665">
        <v>393.75</v>
      </c>
      <c r="C1665">
        <v>20.584240000000001</v>
      </c>
      <c r="D1665">
        <v>39</v>
      </c>
      <c r="E1665">
        <v>0</v>
      </c>
      <c r="F1665">
        <v>0</v>
      </c>
      <c r="G1665">
        <v>11</v>
      </c>
      <c r="H1665">
        <v>1570528299893</v>
      </c>
      <c r="I1665">
        <v>526.6875</v>
      </c>
      <c r="J1665" s="5">
        <f t="shared" si="25"/>
        <v>43746.702545057873</v>
      </c>
      <c r="K1665" s="6">
        <v>43746.702545057873</v>
      </c>
      <c r="L1665" s="7">
        <v>43746.702546296299</v>
      </c>
    </row>
    <row r="1666" spans="1:12" x14ac:dyDescent="0.25">
      <c r="A1666" t="e">
        <f>-Lqem1e7bDKPjDXIRt09</f>
        <v>#NAME?</v>
      </c>
      <c r="B1666">
        <v>393.75</v>
      </c>
      <c r="C1666">
        <v>20.531590000000001</v>
      </c>
      <c r="D1666">
        <v>39</v>
      </c>
      <c r="E1666">
        <v>0</v>
      </c>
      <c r="F1666">
        <v>0</v>
      </c>
      <c r="G1666">
        <v>8</v>
      </c>
      <c r="H1666">
        <v>1570528306084</v>
      </c>
      <c r="I1666">
        <v>526.6875</v>
      </c>
      <c r="J1666" s="4">
        <f t="shared" ref="J1666:K1729" si="26">(H1666/86400000)+25569+(7/24)</f>
        <v>43746.702616712959</v>
      </c>
      <c r="K1666" s="6">
        <v>43746.702616712959</v>
      </c>
      <c r="L1666" s="7">
        <v>43746.702615740738</v>
      </c>
    </row>
    <row r="1667" spans="1:12" x14ac:dyDescent="0.25">
      <c r="A1667" t="e">
        <f>-Lqem3GcBcHK_aMu8n5j</f>
        <v>#NAME?</v>
      </c>
      <c r="B1667">
        <v>393.75</v>
      </c>
      <c r="C1667">
        <v>20.584240000000001</v>
      </c>
      <c r="D1667">
        <v>39</v>
      </c>
      <c r="E1667">
        <v>0</v>
      </c>
      <c r="F1667">
        <v>0</v>
      </c>
      <c r="G1667">
        <v>5</v>
      </c>
      <c r="H1667">
        <v>1570528313303</v>
      </c>
      <c r="I1667">
        <v>526.6875</v>
      </c>
      <c r="J1667" s="5">
        <f t="shared" si="26"/>
        <v>43746.7027002662</v>
      </c>
      <c r="K1667" s="6">
        <v>43746.7027002662</v>
      </c>
      <c r="L1667" s="7">
        <v>43746.702696759261</v>
      </c>
    </row>
    <row r="1668" spans="1:12" x14ac:dyDescent="0.25">
      <c r="A1668" t="e">
        <f>-Lqem54hiQC6_K9w6Hfm</f>
        <v>#NAME?</v>
      </c>
      <c r="B1668">
        <v>393.75</v>
      </c>
      <c r="C1668">
        <v>20.584240000000001</v>
      </c>
      <c r="D1668">
        <v>39</v>
      </c>
      <c r="E1668">
        <v>0</v>
      </c>
      <c r="F1668">
        <v>0</v>
      </c>
      <c r="G1668">
        <v>6</v>
      </c>
      <c r="H1668">
        <v>1570528320514</v>
      </c>
      <c r="I1668">
        <v>526.5</v>
      </c>
      <c r="J1668" s="4">
        <f t="shared" si="26"/>
        <v>43746.702783726847</v>
      </c>
      <c r="K1668" s="6">
        <v>43746.702783726847</v>
      </c>
      <c r="L1668" s="7">
        <v>43746.702789351853</v>
      </c>
    </row>
    <row r="1669" spans="1:12" x14ac:dyDescent="0.25">
      <c r="A1669" t="e">
        <f>-Lqem6mbaqevhbNMBDaH</f>
        <v>#NAME?</v>
      </c>
      <c r="B1669">
        <v>393.75</v>
      </c>
      <c r="C1669">
        <v>20.584240000000001</v>
      </c>
      <c r="D1669">
        <v>39</v>
      </c>
      <c r="E1669">
        <v>0</v>
      </c>
      <c r="F1669">
        <v>0</v>
      </c>
      <c r="G1669">
        <v>10</v>
      </c>
      <c r="H1669">
        <v>1570528327734</v>
      </c>
      <c r="I1669">
        <v>526.6875</v>
      </c>
      <c r="J1669" s="5">
        <f t="shared" si="26"/>
        <v>43746.702867291664</v>
      </c>
      <c r="K1669" s="6">
        <v>43746.702867291664</v>
      </c>
      <c r="L1669" s="7">
        <v>43746.702870370369</v>
      </c>
    </row>
    <row r="1670" spans="1:12" x14ac:dyDescent="0.25">
      <c r="A1670" t="e">
        <f>-Lqem8_U2_ntRcLK_qSu</f>
        <v>#NAME?</v>
      </c>
      <c r="B1670">
        <v>393.75</v>
      </c>
      <c r="C1670">
        <v>20.584240000000001</v>
      </c>
      <c r="D1670">
        <v>38</v>
      </c>
      <c r="E1670">
        <v>0</v>
      </c>
      <c r="F1670">
        <v>0</v>
      </c>
      <c r="G1670">
        <v>5</v>
      </c>
      <c r="H1670">
        <v>1570528334934</v>
      </c>
      <c r="I1670">
        <v>526.5</v>
      </c>
      <c r="J1670" s="4">
        <f t="shared" si="26"/>
        <v>43746.702950624996</v>
      </c>
      <c r="K1670" s="6">
        <v>43746.702950624996</v>
      </c>
      <c r="L1670" s="7">
        <v>43746.702951388892</v>
      </c>
    </row>
    <row r="1671" spans="1:12" x14ac:dyDescent="0.25">
      <c r="A1671" t="e">
        <f>-LqemAJseOhW1geSY8X6</f>
        <v>#NAME?</v>
      </c>
      <c r="B1671">
        <v>393.75</v>
      </c>
      <c r="C1671">
        <v>20.584240000000001</v>
      </c>
      <c r="D1671">
        <v>37</v>
      </c>
      <c r="E1671">
        <v>0</v>
      </c>
      <c r="F1671">
        <v>0</v>
      </c>
      <c r="G1671">
        <v>3</v>
      </c>
      <c r="H1671">
        <v>1570528342141</v>
      </c>
      <c r="I1671">
        <v>526.6875</v>
      </c>
      <c r="J1671" s="5">
        <f t="shared" si="26"/>
        <v>43746.703034039347</v>
      </c>
      <c r="K1671" s="6">
        <v>43746.703034039347</v>
      </c>
      <c r="L1671" s="7">
        <v>43746.703032407408</v>
      </c>
    </row>
    <row r="1672" spans="1:12" x14ac:dyDescent="0.25">
      <c r="A1672" t="e">
        <f>-LqemBrdylezFHxBPrGU</f>
        <v>#NAME?</v>
      </c>
      <c r="B1672">
        <v>393.75</v>
      </c>
      <c r="C1672">
        <v>20.531590000000001</v>
      </c>
      <c r="D1672">
        <v>37</v>
      </c>
      <c r="E1672">
        <v>0</v>
      </c>
      <c r="F1672">
        <v>0</v>
      </c>
      <c r="G1672">
        <v>15</v>
      </c>
      <c r="H1672">
        <v>1570528348323</v>
      </c>
      <c r="I1672">
        <v>526.6875</v>
      </c>
      <c r="J1672" s="4">
        <f t="shared" si="26"/>
        <v>43746.703105590277</v>
      </c>
      <c r="K1672" s="6">
        <v>43746.703105590277</v>
      </c>
      <c r="L1672" s="7">
        <v>43746.703101851854</v>
      </c>
    </row>
    <row r="1673" spans="1:12" x14ac:dyDescent="0.25">
      <c r="A1673" t="e">
        <f>-LqemD_c-cWwOm6UztPD</f>
        <v>#NAME?</v>
      </c>
      <c r="B1673">
        <v>393.75</v>
      </c>
      <c r="C1673">
        <v>20.584240000000001</v>
      </c>
      <c r="D1673">
        <v>39</v>
      </c>
      <c r="E1673">
        <v>0</v>
      </c>
      <c r="F1673">
        <v>0</v>
      </c>
      <c r="G1673">
        <v>4</v>
      </c>
      <c r="H1673">
        <v>1570528355573</v>
      </c>
      <c r="I1673">
        <v>526.6875</v>
      </c>
      <c r="J1673" s="5">
        <f t="shared" si="26"/>
        <v>43746.703189502317</v>
      </c>
      <c r="K1673" s="6">
        <v>43746.703189502317</v>
      </c>
      <c r="L1673" s="7">
        <v>43746.703194444446</v>
      </c>
    </row>
    <row r="1674" spans="1:12" x14ac:dyDescent="0.25">
      <c r="A1674" t="e">
        <f>-LqemFNkNP3Xt5m3h5X5</f>
        <v>#NAME?</v>
      </c>
      <c r="B1674">
        <v>393.75</v>
      </c>
      <c r="C1674">
        <v>20.584240000000001</v>
      </c>
      <c r="D1674">
        <v>40</v>
      </c>
      <c r="E1674">
        <v>0</v>
      </c>
      <c r="F1674">
        <v>0</v>
      </c>
      <c r="G1674">
        <v>1</v>
      </c>
      <c r="H1674">
        <v>1570528362754</v>
      </c>
      <c r="I1674">
        <v>526.6875</v>
      </c>
      <c r="J1674" s="4">
        <f t="shared" si="26"/>
        <v>43746.703272615741</v>
      </c>
      <c r="K1674" s="6">
        <v>43746.703272615741</v>
      </c>
      <c r="L1674" s="7">
        <v>43746.703275462962</v>
      </c>
    </row>
    <row r="1675" spans="1:12" x14ac:dyDescent="0.25">
      <c r="A1675" t="e">
        <f>-LqemH5cdyhhUi7bgvzK</f>
        <v>#NAME?</v>
      </c>
      <c r="B1675">
        <v>393.75</v>
      </c>
      <c r="C1675">
        <v>20.531590000000001</v>
      </c>
      <c r="D1675">
        <v>40</v>
      </c>
      <c r="E1675">
        <v>0</v>
      </c>
      <c r="F1675">
        <v>0</v>
      </c>
      <c r="G1675">
        <v>4</v>
      </c>
      <c r="H1675">
        <v>1570528369975</v>
      </c>
      <c r="I1675">
        <v>526.6875</v>
      </c>
      <c r="J1675" s="5">
        <f t="shared" si="26"/>
        <v>43746.703356192127</v>
      </c>
      <c r="K1675" s="6">
        <v>43746.703356192127</v>
      </c>
      <c r="L1675" s="7">
        <v>43746.703356481485</v>
      </c>
    </row>
    <row r="1676" spans="1:12" x14ac:dyDescent="0.25">
      <c r="A1676" t="e">
        <f>-LqemIpsYCKcCMs06y6L</f>
        <v>#NAME?</v>
      </c>
      <c r="B1676">
        <v>393.75</v>
      </c>
      <c r="C1676">
        <v>20.584240000000001</v>
      </c>
      <c r="D1676">
        <v>40</v>
      </c>
      <c r="E1676">
        <v>0</v>
      </c>
      <c r="F1676">
        <v>0</v>
      </c>
      <c r="G1676">
        <v>6</v>
      </c>
      <c r="H1676">
        <v>1570528377174</v>
      </c>
      <c r="I1676">
        <v>526.6875</v>
      </c>
      <c r="J1676" s="4">
        <f t="shared" si="26"/>
        <v>43746.703439513883</v>
      </c>
      <c r="K1676" s="6">
        <v>43746.703439513883</v>
      </c>
      <c r="L1676" s="7">
        <v>43746.7034375</v>
      </c>
    </row>
    <row r="1677" spans="1:12" x14ac:dyDescent="0.25">
      <c r="A1677" t="e">
        <f>-LqemKMMnfCxL10SskPf</f>
        <v>#NAME?</v>
      </c>
      <c r="B1677">
        <v>393.75</v>
      </c>
      <c r="C1677">
        <v>20.584240000000001</v>
      </c>
      <c r="D1677">
        <v>39</v>
      </c>
      <c r="E1677">
        <v>0</v>
      </c>
      <c r="F1677">
        <v>0</v>
      </c>
      <c r="G1677">
        <v>9</v>
      </c>
      <c r="H1677">
        <v>1570528383354</v>
      </c>
      <c r="I1677">
        <v>526.6875</v>
      </c>
      <c r="J1677" s="5">
        <f t="shared" si="26"/>
        <v>43746.703511041669</v>
      </c>
      <c r="K1677" s="6">
        <v>43746.703511041669</v>
      </c>
      <c r="L1677" s="7">
        <v>43746.703506944446</v>
      </c>
    </row>
    <row r="1678" spans="1:12" x14ac:dyDescent="0.25">
      <c r="A1678" t="e">
        <f>-LqemMBtoU8BGX72h0zL</f>
        <v>#NAME?</v>
      </c>
      <c r="B1678">
        <v>393.75</v>
      </c>
      <c r="C1678">
        <v>20.584240000000001</v>
      </c>
      <c r="D1678">
        <v>40</v>
      </c>
      <c r="E1678">
        <v>0</v>
      </c>
      <c r="F1678">
        <v>0</v>
      </c>
      <c r="G1678">
        <v>9</v>
      </c>
      <c r="H1678">
        <v>1570528390564</v>
      </c>
      <c r="I1678">
        <v>526.6875</v>
      </c>
      <c r="J1678" s="4">
        <f t="shared" si="26"/>
        <v>43746.703594490733</v>
      </c>
      <c r="K1678" s="6">
        <v>43746.703594490733</v>
      </c>
      <c r="L1678" s="7">
        <v>43746.703599537039</v>
      </c>
    </row>
    <row r="1679" spans="1:12" x14ac:dyDescent="0.25">
      <c r="A1679" t="s">
        <v>2714</v>
      </c>
      <c r="B1679">
        <v>393.75</v>
      </c>
      <c r="C1679">
        <v>20.584240000000001</v>
      </c>
      <c r="D1679">
        <v>40</v>
      </c>
      <c r="E1679">
        <v>0</v>
      </c>
      <c r="F1679">
        <v>0</v>
      </c>
      <c r="G1679">
        <v>12</v>
      </c>
      <c r="H1679">
        <v>1570528397774</v>
      </c>
      <c r="I1679">
        <v>526.6875</v>
      </c>
      <c r="J1679" s="5">
        <f t="shared" si="26"/>
        <v>43746.703677939811</v>
      </c>
      <c r="K1679" s="6">
        <v>43746.703677939811</v>
      </c>
      <c r="L1679" s="7">
        <v>43746.703680555554</v>
      </c>
    </row>
    <row r="1680" spans="1:12" x14ac:dyDescent="0.25">
      <c r="A1680" t="e">
        <f>-LqemPhsGMmtPDIeYGIA</f>
        <v>#NAME?</v>
      </c>
      <c r="B1680">
        <v>393.75</v>
      </c>
      <c r="C1680">
        <v>20.584240000000001</v>
      </c>
      <c r="D1680">
        <v>40</v>
      </c>
      <c r="E1680">
        <v>0</v>
      </c>
      <c r="F1680">
        <v>0</v>
      </c>
      <c r="G1680">
        <v>9</v>
      </c>
      <c r="H1680">
        <v>1570528404984</v>
      </c>
      <c r="I1680">
        <v>526.6875</v>
      </c>
      <c r="J1680" s="4">
        <f t="shared" si="26"/>
        <v>43746.70376138889</v>
      </c>
      <c r="K1680" s="6">
        <v>43746.70376138889</v>
      </c>
      <c r="L1680" s="7">
        <v>43746.703761574077</v>
      </c>
    </row>
    <row r="1681" spans="1:12" x14ac:dyDescent="0.25">
      <c r="A1681" t="e">
        <f>-LqemRPc_jBiiCJu5d6i</f>
        <v>#NAME?</v>
      </c>
      <c r="B1681">
        <v>393.75</v>
      </c>
      <c r="C1681">
        <v>20.531590000000001</v>
      </c>
      <c r="D1681">
        <v>40</v>
      </c>
      <c r="E1681">
        <v>0</v>
      </c>
      <c r="F1681">
        <v>0</v>
      </c>
      <c r="G1681">
        <v>6</v>
      </c>
      <c r="H1681">
        <v>1570528412213</v>
      </c>
      <c r="I1681">
        <v>526.6875</v>
      </c>
      <c r="J1681" s="5">
        <f t="shared" si="26"/>
        <v>43746.703845057869</v>
      </c>
      <c r="K1681" s="6">
        <v>43746.703845057869</v>
      </c>
      <c r="L1681" s="7">
        <v>43746.703842592593</v>
      </c>
    </row>
    <row r="1682" spans="1:12" x14ac:dyDescent="0.25">
      <c r="A1682" t="e">
        <f>-LqemTCcVHhMxLfpqXH8</f>
        <v>#NAME?</v>
      </c>
      <c r="B1682">
        <v>393.75</v>
      </c>
      <c r="C1682">
        <v>20.584240000000001</v>
      </c>
      <c r="D1682">
        <v>40</v>
      </c>
      <c r="E1682">
        <v>0</v>
      </c>
      <c r="F1682">
        <v>0</v>
      </c>
      <c r="G1682">
        <v>8</v>
      </c>
      <c r="H1682">
        <v>1570528419403</v>
      </c>
      <c r="I1682">
        <v>526.6875</v>
      </c>
      <c r="J1682" s="4">
        <f t="shared" si="26"/>
        <v>43746.703928275463</v>
      </c>
      <c r="K1682" s="6">
        <v>43746.703928275463</v>
      </c>
      <c r="L1682" s="7">
        <v>43746.703923611109</v>
      </c>
    </row>
    <row r="1683" spans="1:12" x14ac:dyDescent="0.25">
      <c r="A1683" t="e">
        <f>-LqemUxL6OxD7BcE1qSh</f>
        <v>#NAME?</v>
      </c>
      <c r="B1683">
        <v>393.75</v>
      </c>
      <c r="C1683">
        <v>20.584240000000001</v>
      </c>
      <c r="D1683">
        <v>40</v>
      </c>
      <c r="E1683">
        <v>0</v>
      </c>
      <c r="F1683">
        <v>0</v>
      </c>
      <c r="G1683">
        <v>4</v>
      </c>
      <c r="H1683">
        <v>1570528426613</v>
      </c>
      <c r="I1683">
        <v>526.6875</v>
      </c>
      <c r="J1683" s="5">
        <f t="shared" si="26"/>
        <v>43746.704011724534</v>
      </c>
      <c r="K1683" s="6">
        <v>43746.704011724534</v>
      </c>
      <c r="L1683" s="7">
        <v>43746.704016203701</v>
      </c>
    </row>
    <row r="1684" spans="1:12" x14ac:dyDescent="0.25">
      <c r="A1684" t="e">
        <f>-LqemWjjcb5I4vavkWR9</f>
        <v>#NAME?</v>
      </c>
      <c r="B1684">
        <v>412.5</v>
      </c>
      <c r="C1684">
        <v>20.531590000000001</v>
      </c>
      <c r="D1684">
        <v>40</v>
      </c>
      <c r="E1684">
        <v>0</v>
      </c>
      <c r="F1684">
        <v>0</v>
      </c>
      <c r="G1684">
        <v>14</v>
      </c>
      <c r="H1684">
        <v>1570528433834</v>
      </c>
      <c r="I1684">
        <v>532.3125</v>
      </c>
      <c r="J1684" s="4">
        <f t="shared" si="26"/>
        <v>43746.70409530092</v>
      </c>
      <c r="K1684" s="6">
        <v>43746.70409530092</v>
      </c>
      <c r="L1684" s="7">
        <v>43746.704097222224</v>
      </c>
    </row>
    <row r="1685" spans="1:12" x14ac:dyDescent="0.25">
      <c r="A1685" t="e">
        <f>-LqemYRg2cRX7ce4zRIB</f>
        <v>#NAME?</v>
      </c>
      <c r="B1685">
        <v>393.75</v>
      </c>
      <c r="C1685">
        <v>20.584240000000001</v>
      </c>
      <c r="D1685">
        <v>40</v>
      </c>
      <c r="E1685">
        <v>0</v>
      </c>
      <c r="F1685">
        <v>0</v>
      </c>
      <c r="G1685">
        <v>10</v>
      </c>
      <c r="H1685">
        <v>1570528441015</v>
      </c>
      <c r="I1685">
        <v>526.6875</v>
      </c>
      <c r="J1685" s="5">
        <f t="shared" si="26"/>
        <v>43746.704178414351</v>
      </c>
      <c r="K1685" s="6">
        <v>43746.704178414351</v>
      </c>
      <c r="L1685" s="7">
        <v>43746.70417824074</v>
      </c>
    </row>
    <row r="1686" spans="1:12" x14ac:dyDescent="0.25">
      <c r="A1686" t="e">
        <f>-Lqem_-cyEu_DLvqtCl0</f>
        <v>#NAME?</v>
      </c>
      <c r="B1686">
        <v>393.75</v>
      </c>
      <c r="C1686">
        <v>20.584240000000001</v>
      </c>
      <c r="D1686">
        <v>40</v>
      </c>
      <c r="E1686">
        <v>0</v>
      </c>
      <c r="F1686">
        <v>0</v>
      </c>
      <c r="G1686">
        <v>0</v>
      </c>
      <c r="H1686">
        <v>1570528447214</v>
      </c>
      <c r="I1686">
        <v>526.6875</v>
      </c>
      <c r="J1686" s="4">
        <f t="shared" si="26"/>
        <v>43746.704250162038</v>
      </c>
      <c r="K1686" s="6">
        <v>43746.704250162038</v>
      </c>
      <c r="L1686" s="7">
        <v>43746.704247685186</v>
      </c>
    </row>
    <row r="1687" spans="1:12" x14ac:dyDescent="0.25">
      <c r="A1687" t="e">
        <f>-LqemazvCSepap7jVfv4</f>
        <v>#NAME?</v>
      </c>
      <c r="B1687">
        <v>393.75</v>
      </c>
      <c r="C1687">
        <v>20.531590000000001</v>
      </c>
      <c r="D1687">
        <v>43</v>
      </c>
      <c r="E1687">
        <v>0</v>
      </c>
      <c r="F1687">
        <v>0</v>
      </c>
      <c r="G1687">
        <v>8</v>
      </c>
      <c r="H1687">
        <v>1570528454454</v>
      </c>
      <c r="I1687">
        <v>526.6875</v>
      </c>
      <c r="J1687" s="5">
        <f t="shared" si="26"/>
        <v>43746.704333958332</v>
      </c>
      <c r="K1687" s="6">
        <v>43746.704333958332</v>
      </c>
      <c r="L1687" s="7">
        <v>43746.704328703701</v>
      </c>
    </row>
    <row r="1688" spans="1:12" x14ac:dyDescent="0.25">
      <c r="A1688" t="e">
        <f>-LqemcWmCPPB5_RGNnxL</f>
        <v>#NAME?</v>
      </c>
      <c r="B1688">
        <v>393.75</v>
      </c>
      <c r="C1688">
        <v>20.584240000000001</v>
      </c>
      <c r="D1688">
        <v>43</v>
      </c>
      <c r="E1688">
        <v>0</v>
      </c>
      <c r="F1688">
        <v>0</v>
      </c>
      <c r="G1688">
        <v>15</v>
      </c>
      <c r="H1688">
        <v>1570528461654</v>
      </c>
      <c r="I1688">
        <v>526.6875</v>
      </c>
      <c r="J1688" s="4">
        <f t="shared" si="26"/>
        <v>43746.704417291665</v>
      </c>
      <c r="K1688" s="6">
        <v>43746.704417291665</v>
      </c>
      <c r="L1688" s="7">
        <v>43746.704421296294</v>
      </c>
    </row>
    <row r="1689" spans="1:12" x14ac:dyDescent="0.25">
      <c r="A1689" t="e">
        <f>-LqemeEaiDUzT-jWtqtv</f>
        <v>#NAME?</v>
      </c>
      <c r="B1689">
        <v>412.5</v>
      </c>
      <c r="C1689">
        <v>20.584240000000001</v>
      </c>
      <c r="D1689">
        <v>41</v>
      </c>
      <c r="E1689">
        <v>0</v>
      </c>
      <c r="F1689">
        <v>0</v>
      </c>
      <c r="G1689">
        <v>5</v>
      </c>
      <c r="H1689">
        <v>1570528468853</v>
      </c>
      <c r="I1689">
        <v>532.3125</v>
      </c>
      <c r="J1689" s="5">
        <f t="shared" si="26"/>
        <v>43746.704500613421</v>
      </c>
      <c r="K1689" s="6">
        <v>43746.704500613421</v>
      </c>
      <c r="L1689" s="7">
        <v>43746.704502314817</v>
      </c>
    </row>
    <row r="1690" spans="1:12" x14ac:dyDescent="0.25">
      <c r="A1690" t="e">
        <f>-LqemfncwPBTDDV-yO2t</f>
        <v>#NAME?</v>
      </c>
      <c r="B1690">
        <v>393.75</v>
      </c>
      <c r="C1690">
        <v>20.584240000000001</v>
      </c>
      <c r="D1690">
        <v>42</v>
      </c>
      <c r="E1690">
        <v>0</v>
      </c>
      <c r="F1690">
        <v>0</v>
      </c>
      <c r="G1690">
        <v>6</v>
      </c>
      <c r="H1690">
        <v>1570528475044</v>
      </c>
      <c r="I1690">
        <v>526.6875</v>
      </c>
      <c r="J1690" s="4">
        <f t="shared" si="26"/>
        <v>43746.704572268514</v>
      </c>
      <c r="K1690" s="6">
        <v>43746.704572268514</v>
      </c>
      <c r="L1690" s="7">
        <v>43746.704571759263</v>
      </c>
    </row>
    <row r="1691" spans="1:12" x14ac:dyDescent="0.25">
      <c r="A1691" t="s">
        <v>2726</v>
      </c>
      <c r="B1691">
        <v>393.75</v>
      </c>
      <c r="C1691">
        <v>20.584240000000001</v>
      </c>
      <c r="D1691">
        <v>41</v>
      </c>
      <c r="E1691">
        <v>0</v>
      </c>
      <c r="F1691">
        <v>0</v>
      </c>
      <c r="G1691">
        <v>7</v>
      </c>
      <c r="H1691">
        <v>1570528482254</v>
      </c>
      <c r="I1691">
        <v>526.6875</v>
      </c>
      <c r="J1691" s="5">
        <f t="shared" si="26"/>
        <v>43746.704655717585</v>
      </c>
      <c r="K1691" s="6">
        <v>43746.704655717585</v>
      </c>
      <c r="L1691" s="7">
        <v>43746.704652777778</v>
      </c>
    </row>
    <row r="1692" spans="1:12" x14ac:dyDescent="0.25">
      <c r="A1692" t="e">
        <f>-LqemjJcCllexEJERrPZ</f>
        <v>#NAME?</v>
      </c>
      <c r="B1692">
        <v>393.75</v>
      </c>
      <c r="C1692">
        <v>20.531590000000001</v>
      </c>
      <c r="D1692">
        <v>41</v>
      </c>
      <c r="E1692">
        <v>0</v>
      </c>
      <c r="F1692">
        <v>0</v>
      </c>
      <c r="G1692">
        <v>9</v>
      </c>
      <c r="H1692">
        <v>1570528489463</v>
      </c>
      <c r="I1692">
        <v>526.6875</v>
      </c>
      <c r="J1692" s="4">
        <f t="shared" si="26"/>
        <v>43746.704739155095</v>
      </c>
      <c r="K1692" s="6">
        <v>43746.704739155095</v>
      </c>
      <c r="L1692" s="7">
        <v>43746.704733796294</v>
      </c>
    </row>
    <row r="1693" spans="1:12" x14ac:dyDescent="0.25">
      <c r="A1693" t="e">
        <f>-LqemlLYM1nnx8ugXDxH</f>
        <v>#NAME?</v>
      </c>
      <c r="B1693">
        <v>393.75</v>
      </c>
      <c r="C1693">
        <v>20.531590000000001</v>
      </c>
      <c r="D1693">
        <v>39</v>
      </c>
      <c r="E1693">
        <v>0</v>
      </c>
      <c r="F1693">
        <v>0</v>
      </c>
      <c r="G1693">
        <v>5</v>
      </c>
      <c r="H1693">
        <v>1570528496673</v>
      </c>
      <c r="I1693">
        <v>526.6875</v>
      </c>
      <c r="J1693" s="5">
        <f t="shared" si="26"/>
        <v>43746.704822604159</v>
      </c>
      <c r="K1693" s="6">
        <v>43746.704822604159</v>
      </c>
      <c r="L1693" s="7">
        <v>43746.704826388886</v>
      </c>
    </row>
    <row r="1694" spans="1:12" x14ac:dyDescent="0.25">
      <c r="A1694" t="e">
        <f>-Lqemn42scW_Nnpucb6m</f>
        <v>#NAME?</v>
      </c>
      <c r="B1694">
        <v>393.75</v>
      </c>
      <c r="C1694">
        <v>20.584240000000001</v>
      </c>
      <c r="D1694">
        <v>39</v>
      </c>
      <c r="E1694">
        <v>0</v>
      </c>
      <c r="F1694">
        <v>0</v>
      </c>
      <c r="G1694">
        <v>6</v>
      </c>
      <c r="H1694">
        <v>1570528504918</v>
      </c>
      <c r="I1694">
        <v>526.5</v>
      </c>
      <c r="J1694" s="4">
        <f t="shared" si="26"/>
        <v>43746.704918032403</v>
      </c>
      <c r="K1694" s="6">
        <v>43746.704918032403</v>
      </c>
      <c r="L1694" s="7">
        <v>43746.704918981479</v>
      </c>
    </row>
    <row r="1695" spans="1:12" x14ac:dyDescent="0.25">
      <c r="A1695" t="e">
        <f>-LqemonmDRurMoR_-#REF!</f>
        <v>#NAME?</v>
      </c>
      <c r="B1695">
        <v>393.75</v>
      </c>
      <c r="C1695">
        <v>20.531590000000001</v>
      </c>
      <c r="D1695">
        <v>38</v>
      </c>
      <c r="E1695">
        <v>0</v>
      </c>
      <c r="F1695">
        <v>0</v>
      </c>
      <c r="G1695">
        <v>12</v>
      </c>
      <c r="H1695">
        <v>1570528512129</v>
      </c>
      <c r="I1695">
        <v>526.6875</v>
      </c>
      <c r="J1695" s="5">
        <f t="shared" si="26"/>
        <v>43746.70500149305</v>
      </c>
      <c r="K1695" s="6">
        <v>43746.70500149305</v>
      </c>
      <c r="L1695" s="7">
        <v>43746.705000000002</v>
      </c>
    </row>
    <row r="1696" spans="1:12" x14ac:dyDescent="0.25">
      <c r="A1696" t="e">
        <f>-LqemqMwFgkhX0p-VIif</f>
        <v>#NAME?</v>
      </c>
      <c r="B1696">
        <v>412.5</v>
      </c>
      <c r="C1696">
        <v>20.584240000000001</v>
      </c>
      <c r="D1696">
        <v>37</v>
      </c>
      <c r="E1696">
        <v>0</v>
      </c>
      <c r="F1696">
        <v>0</v>
      </c>
      <c r="G1696">
        <v>11</v>
      </c>
      <c r="H1696">
        <v>1570528518307</v>
      </c>
      <c r="I1696">
        <v>532.3125</v>
      </c>
      <c r="J1696" s="4">
        <f t="shared" si="26"/>
        <v>43746.705072997684</v>
      </c>
      <c r="K1696" s="6">
        <v>43746.705072997684</v>
      </c>
      <c r="L1696" s="7">
        <v>43746.705069444448</v>
      </c>
    </row>
    <row r="1697" spans="1:12" x14ac:dyDescent="0.25">
      <c r="A1697" t="e">
        <f>-Lqems56n8a_QYQJtF06</f>
        <v>#NAME?</v>
      </c>
      <c r="B1697">
        <v>393.75</v>
      </c>
      <c r="C1697">
        <v>20.584240000000001</v>
      </c>
      <c r="D1697">
        <v>37</v>
      </c>
      <c r="E1697">
        <v>0</v>
      </c>
      <c r="F1697">
        <v>0</v>
      </c>
      <c r="G1697">
        <v>11</v>
      </c>
      <c r="H1697">
        <v>1570528525498</v>
      </c>
      <c r="I1697">
        <v>526.6875</v>
      </c>
      <c r="J1697" s="5">
        <f t="shared" si="26"/>
        <v>43746.705156226853</v>
      </c>
      <c r="K1697" s="6">
        <v>43746.705156226853</v>
      </c>
      <c r="L1697" s="7">
        <v>43746.705150462964</v>
      </c>
    </row>
    <row r="1698" spans="1:12" x14ac:dyDescent="0.25">
      <c r="A1698" t="e">
        <f>-LqemtsdiIZzu99k7Jho</f>
        <v>#NAME?</v>
      </c>
      <c r="B1698">
        <v>393.75</v>
      </c>
      <c r="C1698">
        <v>20.531590000000001</v>
      </c>
      <c r="D1698">
        <v>38</v>
      </c>
      <c r="E1698">
        <v>0</v>
      </c>
      <c r="F1698">
        <v>0</v>
      </c>
      <c r="G1698">
        <v>18</v>
      </c>
      <c r="H1698">
        <v>1570528532736</v>
      </c>
      <c r="I1698">
        <v>526.6875</v>
      </c>
      <c r="J1698" s="4">
        <f t="shared" si="26"/>
        <v>43746.705240000003</v>
      </c>
      <c r="K1698" s="6">
        <v>43746.705240000003</v>
      </c>
      <c r="L1698" s="7">
        <v>43746.705243055556</v>
      </c>
    </row>
    <row r="1699" spans="1:12" x14ac:dyDescent="0.25">
      <c r="A1699" t="e">
        <f>-Lqemvamky9LqjX4RraJ</f>
        <v>#NAME?</v>
      </c>
      <c r="B1699">
        <v>393.75</v>
      </c>
      <c r="C1699">
        <v>20.584240000000001</v>
      </c>
      <c r="D1699">
        <v>38</v>
      </c>
      <c r="E1699">
        <v>0</v>
      </c>
      <c r="F1699">
        <v>0</v>
      </c>
      <c r="G1699">
        <v>7</v>
      </c>
      <c r="H1699">
        <v>1570528539957</v>
      </c>
      <c r="I1699">
        <v>526.6875</v>
      </c>
      <c r="J1699" s="5">
        <f t="shared" si="26"/>
        <v>43746.705323576381</v>
      </c>
      <c r="K1699" s="6">
        <v>43746.705323576381</v>
      </c>
      <c r="L1699" s="7">
        <v>43746.705324074072</v>
      </c>
    </row>
    <row r="1700" spans="1:12" x14ac:dyDescent="0.25">
      <c r="A1700" t="e">
        <f>-Lqemx8RzqpquW2E-rwT</f>
        <v>#NAME?</v>
      </c>
      <c r="B1700">
        <v>393.75</v>
      </c>
      <c r="C1700">
        <v>20.584240000000001</v>
      </c>
      <c r="D1700">
        <v>38</v>
      </c>
      <c r="E1700">
        <v>0</v>
      </c>
      <c r="F1700">
        <v>0</v>
      </c>
      <c r="G1700">
        <v>11</v>
      </c>
      <c r="H1700">
        <v>1570528546128</v>
      </c>
      <c r="I1700">
        <v>526.6875</v>
      </c>
      <c r="J1700" s="4">
        <f t="shared" si="26"/>
        <v>43746.705394999997</v>
      </c>
      <c r="K1700" s="6">
        <v>43746.705394999997</v>
      </c>
      <c r="L1700" s="7">
        <v>43746.705393518518</v>
      </c>
    </row>
    <row r="1701" spans="1:12" x14ac:dyDescent="0.25">
      <c r="A1701" t="e">
        <f>-LqemydkTbmqw_KMiJFZ</f>
        <v>#NAME?</v>
      </c>
      <c r="B1701">
        <v>393.75</v>
      </c>
      <c r="C1701">
        <v>20.531590000000001</v>
      </c>
      <c r="D1701">
        <v>38</v>
      </c>
      <c r="E1701">
        <v>0</v>
      </c>
      <c r="F1701">
        <v>0</v>
      </c>
      <c r="G1701">
        <v>8</v>
      </c>
      <c r="H1701">
        <v>1570528552308</v>
      </c>
      <c r="I1701">
        <v>526.6875</v>
      </c>
      <c r="J1701" s="5">
        <f t="shared" si="26"/>
        <v>43746.705466527776</v>
      </c>
      <c r="K1701" s="6">
        <v>43746.705466527776</v>
      </c>
      <c r="L1701" s="7">
        <v>43746.705462962964</v>
      </c>
    </row>
    <row r="1702" spans="1:12" x14ac:dyDescent="0.25">
      <c r="A1702" t="e">
        <f>-LqeN-Rm-K3WsGW9Dy3d</f>
        <v>#NAME?</v>
      </c>
      <c r="B1702">
        <v>412.5</v>
      </c>
      <c r="C1702">
        <v>20.531590000000001</v>
      </c>
      <c r="D1702">
        <v>38</v>
      </c>
      <c r="E1702">
        <v>0</v>
      </c>
      <c r="F1702">
        <v>0</v>
      </c>
      <c r="G1702">
        <v>13</v>
      </c>
      <c r="H1702">
        <v>1570528559520</v>
      </c>
      <c r="I1702">
        <v>532.3125</v>
      </c>
      <c r="J1702" s="4">
        <f t="shared" si="26"/>
        <v>43746.705549999999</v>
      </c>
      <c r="K1702" s="6">
        <v>43746.705549999999</v>
      </c>
      <c r="L1702" s="7">
        <v>43746.705555555556</v>
      </c>
    </row>
    <row r="1703" spans="1:12" x14ac:dyDescent="0.25">
      <c r="A1703" t="e">
        <f>-Lqen19wR6tDeu6ccdTu</f>
        <v>#NAME?</v>
      </c>
      <c r="B1703">
        <v>393.75</v>
      </c>
      <c r="C1703">
        <v>20.584240000000001</v>
      </c>
      <c r="D1703">
        <v>36</v>
      </c>
      <c r="E1703">
        <v>0</v>
      </c>
      <c r="F1703">
        <v>0</v>
      </c>
      <c r="G1703">
        <v>8</v>
      </c>
      <c r="H1703">
        <v>1570528566730</v>
      </c>
      <c r="I1703">
        <v>526.6875</v>
      </c>
      <c r="J1703" s="5">
        <f t="shared" si="26"/>
        <v>43746.70563344907</v>
      </c>
      <c r="K1703" s="6">
        <v>43746.70563344907</v>
      </c>
      <c r="L1703" s="7">
        <v>43746.705636574072</v>
      </c>
    </row>
    <row r="1704" spans="1:12" x14ac:dyDescent="0.25">
      <c r="A1704" t="e">
        <f>-Lqen3BlAMOoBKaAKLll</f>
        <v>#NAME?</v>
      </c>
      <c r="B1704">
        <v>393.75</v>
      </c>
      <c r="C1704">
        <v>20.584240000000001</v>
      </c>
      <c r="D1704">
        <v>42</v>
      </c>
      <c r="E1704">
        <v>0</v>
      </c>
      <c r="F1704">
        <v>0</v>
      </c>
      <c r="G1704">
        <v>12</v>
      </c>
      <c r="H1704">
        <v>1570528574970</v>
      </c>
      <c r="I1704">
        <v>526.5</v>
      </c>
      <c r="J1704" s="4">
        <f t="shared" si="26"/>
        <v>43746.705728819441</v>
      </c>
      <c r="K1704" s="6">
        <v>43746.705728819441</v>
      </c>
      <c r="L1704" s="7">
        <v>43746.705729166664</v>
      </c>
    </row>
    <row r="1705" spans="1:12" x14ac:dyDescent="0.25">
      <c r="A1705" t="s">
        <v>2740</v>
      </c>
      <c r="B1705">
        <v>393.75</v>
      </c>
      <c r="C1705">
        <v>20.584240000000001</v>
      </c>
      <c r="D1705">
        <v>41</v>
      </c>
      <c r="E1705">
        <v>0</v>
      </c>
      <c r="F1705">
        <v>0</v>
      </c>
      <c r="G1705">
        <v>14</v>
      </c>
      <c r="H1705">
        <v>1570528582198</v>
      </c>
      <c r="I1705">
        <v>526.6875</v>
      </c>
      <c r="J1705" s="5">
        <f t="shared" si="26"/>
        <v>43746.705812476845</v>
      </c>
      <c r="K1705" s="6">
        <v>43746.705812476845</v>
      </c>
      <c r="L1705" s="7">
        <v>43746.705810185187</v>
      </c>
    </row>
    <row r="1706" spans="1:12" x14ac:dyDescent="0.25">
      <c r="A1706" t="e">
        <f>-Lqen6TlR3aKad9TtaEa</f>
        <v>#NAME?</v>
      </c>
      <c r="B1706">
        <v>393.75</v>
      </c>
      <c r="C1706">
        <v>20.531590000000001</v>
      </c>
      <c r="D1706">
        <v>40</v>
      </c>
      <c r="E1706">
        <v>0</v>
      </c>
      <c r="F1706">
        <v>0</v>
      </c>
      <c r="G1706">
        <v>8</v>
      </c>
      <c r="H1706">
        <v>1570528588358</v>
      </c>
      <c r="I1706">
        <v>526.6875</v>
      </c>
      <c r="J1706" s="4">
        <f t="shared" si="26"/>
        <v>43746.705883773146</v>
      </c>
      <c r="K1706" s="6">
        <v>43746.705883773146</v>
      </c>
      <c r="L1706" s="7">
        <v>43746.705879629626</v>
      </c>
    </row>
    <row r="1707" spans="1:12" x14ac:dyDescent="0.25">
      <c r="A1707" t="e">
        <f>-Lqen8BnyByVrfKaqXrN</f>
        <v>#NAME?</v>
      </c>
      <c r="B1707">
        <v>393.75</v>
      </c>
      <c r="C1707">
        <v>20.584240000000001</v>
      </c>
      <c r="D1707">
        <v>39</v>
      </c>
      <c r="E1707">
        <v>0</v>
      </c>
      <c r="F1707">
        <v>0</v>
      </c>
      <c r="G1707">
        <v>10</v>
      </c>
      <c r="H1707">
        <v>1570528595577</v>
      </c>
      <c r="I1707">
        <v>526.5</v>
      </c>
      <c r="J1707" s="5">
        <f t="shared" si="26"/>
        <v>43746.705967326387</v>
      </c>
      <c r="K1707" s="6">
        <v>43746.705967326387</v>
      </c>
      <c r="L1707" s="7">
        <v>43746.705972222226</v>
      </c>
    </row>
    <row r="1708" spans="1:12" x14ac:dyDescent="0.25">
      <c r="A1708" t="e">
        <f>-Lqen9zmiOJdgcpYQnso</f>
        <v>#NAME?</v>
      </c>
      <c r="B1708">
        <v>393.75</v>
      </c>
      <c r="C1708">
        <v>20.584240000000001</v>
      </c>
      <c r="D1708">
        <v>39</v>
      </c>
      <c r="E1708">
        <v>0</v>
      </c>
      <c r="F1708">
        <v>0</v>
      </c>
      <c r="G1708">
        <v>7</v>
      </c>
      <c r="H1708">
        <v>1570528602789</v>
      </c>
      <c r="I1708">
        <v>526.5</v>
      </c>
      <c r="J1708" s="4">
        <f t="shared" si="26"/>
        <v>43746.70605079861</v>
      </c>
      <c r="K1708" s="6">
        <v>43746.70605079861</v>
      </c>
      <c r="L1708" s="7">
        <v>43746.706053240741</v>
      </c>
    </row>
    <row r="1709" spans="1:12" x14ac:dyDescent="0.25">
      <c r="A1709" t="e">
        <f>-LqenBhm3roeUeylE1Z_</f>
        <v>#NAME?</v>
      </c>
      <c r="B1709">
        <v>393.75</v>
      </c>
      <c r="C1709">
        <v>20.531590000000001</v>
      </c>
      <c r="D1709">
        <v>39</v>
      </c>
      <c r="E1709">
        <v>0</v>
      </c>
      <c r="F1709">
        <v>0</v>
      </c>
      <c r="G1709">
        <v>8</v>
      </c>
      <c r="H1709">
        <v>1570528609979</v>
      </c>
      <c r="I1709">
        <v>526.5</v>
      </c>
      <c r="J1709" s="5">
        <f t="shared" si="26"/>
        <v>43746.706134016196</v>
      </c>
      <c r="K1709" s="6">
        <v>43746.706134016196</v>
      </c>
      <c r="L1709" s="7">
        <v>43746.706134259257</v>
      </c>
    </row>
    <row r="1710" spans="1:12" x14ac:dyDescent="0.25">
      <c r="A1710" t="e">
        <f>-LqenDGvfii0eAwdLXCz</f>
        <v>#NAME?</v>
      </c>
      <c r="B1710">
        <v>393.75</v>
      </c>
      <c r="C1710">
        <v>20.584240000000001</v>
      </c>
      <c r="D1710">
        <v>39</v>
      </c>
      <c r="E1710">
        <v>0</v>
      </c>
      <c r="F1710">
        <v>0</v>
      </c>
      <c r="G1710">
        <v>11</v>
      </c>
      <c r="H1710">
        <v>1570528616177</v>
      </c>
      <c r="I1710">
        <v>526.6875</v>
      </c>
      <c r="J1710" s="4">
        <f t="shared" si="26"/>
        <v>43746.706205752307</v>
      </c>
      <c r="K1710" s="6">
        <v>43746.706205752307</v>
      </c>
      <c r="L1710" s="7">
        <v>43746.706203703703</v>
      </c>
    </row>
    <row r="1711" spans="1:12" x14ac:dyDescent="0.25">
      <c r="A1711" t="e">
        <f>-LqenEzlQ6o5QGDriz5V</f>
        <v>#NAME?</v>
      </c>
      <c r="B1711">
        <v>393.75</v>
      </c>
      <c r="C1711">
        <v>20.531590000000001</v>
      </c>
      <c r="D1711">
        <v>39</v>
      </c>
      <c r="E1711">
        <v>0</v>
      </c>
      <c r="F1711">
        <v>0</v>
      </c>
      <c r="G1711">
        <v>7</v>
      </c>
      <c r="H1711">
        <v>1570528623398</v>
      </c>
      <c r="I1711">
        <v>526.5</v>
      </c>
      <c r="J1711" s="5">
        <f t="shared" si="26"/>
        <v>43746.7062893287</v>
      </c>
      <c r="K1711" s="6">
        <v>43746.7062893287</v>
      </c>
      <c r="L1711" s="7">
        <v>43746.706284722219</v>
      </c>
    </row>
    <row r="1712" spans="1:12" x14ac:dyDescent="0.25">
      <c r="A1712" t="e">
        <f>-LqenGmmBBCytERh9tw8</f>
        <v>#NAME?</v>
      </c>
      <c r="B1712">
        <v>393.75</v>
      </c>
      <c r="C1712">
        <v>20.584240000000001</v>
      </c>
      <c r="D1712">
        <v>39</v>
      </c>
      <c r="E1712">
        <v>0</v>
      </c>
      <c r="F1712">
        <v>0</v>
      </c>
      <c r="G1712">
        <v>11</v>
      </c>
      <c r="H1712">
        <v>1570528630598</v>
      </c>
      <c r="I1712">
        <v>526.6875</v>
      </c>
      <c r="J1712" s="4">
        <f t="shared" si="26"/>
        <v>43746.706372662033</v>
      </c>
      <c r="K1712" s="6">
        <v>43746.706372662033</v>
      </c>
      <c r="L1712" s="7">
        <v>43746.706377314818</v>
      </c>
    </row>
    <row r="1713" spans="1:12" x14ac:dyDescent="0.25">
      <c r="A1713" t="e">
        <f>-LqenIVlGh5i9ym19xLH</f>
        <v>#NAME?</v>
      </c>
      <c r="B1713">
        <v>393.75</v>
      </c>
      <c r="C1713">
        <v>20.531590000000001</v>
      </c>
      <c r="D1713">
        <v>39</v>
      </c>
      <c r="E1713">
        <v>0</v>
      </c>
      <c r="F1713">
        <v>0</v>
      </c>
      <c r="G1713">
        <v>13</v>
      </c>
      <c r="H1713">
        <v>1570528637819</v>
      </c>
      <c r="I1713">
        <v>526.6875</v>
      </c>
      <c r="J1713" s="5">
        <f t="shared" si="26"/>
        <v>43746.706456238426</v>
      </c>
      <c r="K1713" s="6">
        <v>43746.706456238426</v>
      </c>
      <c r="L1713" s="7">
        <v>43746.706458333334</v>
      </c>
    </row>
    <row r="1714" spans="1:12" x14ac:dyDescent="0.25">
      <c r="A1714" t="e">
        <f>-LqenKImOrw8V0rL0jjb</f>
        <v>#NAME?</v>
      </c>
      <c r="B1714">
        <v>412.5</v>
      </c>
      <c r="C1714">
        <v>20.531590000000001</v>
      </c>
      <c r="D1714">
        <v>39</v>
      </c>
      <c r="E1714">
        <v>0</v>
      </c>
      <c r="F1714">
        <v>0</v>
      </c>
      <c r="G1714">
        <v>18</v>
      </c>
      <c r="H1714">
        <v>1570528645028</v>
      </c>
      <c r="I1714">
        <v>532.3125</v>
      </c>
      <c r="J1714" s="4">
        <f t="shared" si="26"/>
        <v>43746.706539675921</v>
      </c>
      <c r="K1714" s="6">
        <v>43746.706539675921</v>
      </c>
      <c r="L1714" s="7">
        <v>43746.70653935185</v>
      </c>
    </row>
    <row r="1715" spans="1:12" x14ac:dyDescent="0.25">
      <c r="A1715" t="e">
        <f>-LqenM0lhlbGy-Ab3eql</f>
        <v>#NAME?</v>
      </c>
      <c r="B1715">
        <v>393.75</v>
      </c>
      <c r="C1715">
        <v>20.584240000000001</v>
      </c>
      <c r="D1715">
        <v>37</v>
      </c>
      <c r="E1715">
        <v>0</v>
      </c>
      <c r="F1715">
        <v>0</v>
      </c>
      <c r="G1715">
        <v>12</v>
      </c>
      <c r="H1715">
        <v>1570528652218</v>
      </c>
      <c r="I1715">
        <v>526.5</v>
      </c>
      <c r="J1715" s="5">
        <f t="shared" si="26"/>
        <v>43746.706622893515</v>
      </c>
      <c r="K1715" s="6">
        <v>43746.706622893515</v>
      </c>
      <c r="L1715" s="7">
        <v>43746.706620370373</v>
      </c>
    </row>
    <row r="1716" spans="1:12" x14ac:dyDescent="0.25">
      <c r="A1716" t="e">
        <f>-LqenN_uxMpdUttP-qOr</f>
        <v>#NAME?</v>
      </c>
      <c r="B1716">
        <v>393.75</v>
      </c>
      <c r="C1716">
        <v>20.531590000000001</v>
      </c>
      <c r="D1716">
        <v>37</v>
      </c>
      <c r="E1716">
        <v>0</v>
      </c>
      <c r="F1716">
        <v>0</v>
      </c>
      <c r="G1716">
        <v>22</v>
      </c>
      <c r="H1716">
        <v>1570528658418</v>
      </c>
      <c r="I1716">
        <v>526.6875</v>
      </c>
      <c r="J1716" s="4">
        <f t="shared" si="26"/>
        <v>43746.70669465277</v>
      </c>
      <c r="K1716" s="6">
        <v>43746.70669465277</v>
      </c>
      <c r="L1716" s="7">
        <v>43746.706689814811</v>
      </c>
    </row>
    <row r="1717" spans="1:12" x14ac:dyDescent="0.25">
      <c r="A1717" t="e">
        <f>-LqenPHp50lhukjadcDV</f>
        <v>#NAME?</v>
      </c>
      <c r="B1717">
        <v>393.75</v>
      </c>
      <c r="C1717">
        <v>20.531590000000001</v>
      </c>
      <c r="D1717">
        <v>37</v>
      </c>
      <c r="E1717">
        <v>0</v>
      </c>
      <c r="F1717">
        <v>0</v>
      </c>
      <c r="G1717">
        <v>17</v>
      </c>
      <c r="H1717">
        <v>1570528665630</v>
      </c>
      <c r="I1717">
        <v>526.6875</v>
      </c>
      <c r="J1717" s="5">
        <f t="shared" si="26"/>
        <v>43746.706778125001</v>
      </c>
      <c r="K1717" s="6">
        <v>43746.706778125001</v>
      </c>
      <c r="L1717" s="7">
        <v>43746.706782407404</v>
      </c>
    </row>
    <row r="1718" spans="1:12" x14ac:dyDescent="0.25">
      <c r="A1718" t="e">
        <f>-LqenR5w1XRjI0SRGeky</f>
        <v>#NAME?</v>
      </c>
      <c r="B1718">
        <v>393.75</v>
      </c>
      <c r="C1718">
        <v>20.584240000000001</v>
      </c>
      <c r="D1718">
        <v>37</v>
      </c>
      <c r="E1718">
        <v>0</v>
      </c>
      <c r="F1718">
        <v>0</v>
      </c>
      <c r="G1718">
        <v>9</v>
      </c>
      <c r="H1718">
        <v>1570528672846</v>
      </c>
      <c r="I1718">
        <v>526.6875</v>
      </c>
      <c r="J1718" s="4">
        <f t="shared" si="26"/>
        <v>43746.706861643521</v>
      </c>
      <c r="K1718" s="6">
        <v>43746.706861643521</v>
      </c>
      <c r="L1718" s="7">
        <v>43746.706863425927</v>
      </c>
    </row>
    <row r="1719" spans="1:12" x14ac:dyDescent="0.25">
      <c r="A1719" t="e">
        <f>-LqenT3NWOiPBXi6W-uI</f>
        <v>#NAME?</v>
      </c>
      <c r="B1719">
        <v>412.5</v>
      </c>
      <c r="C1719">
        <v>20.531590000000001</v>
      </c>
      <c r="D1719">
        <v>35</v>
      </c>
      <c r="E1719">
        <v>0</v>
      </c>
      <c r="F1719">
        <v>0</v>
      </c>
      <c r="G1719">
        <v>16</v>
      </c>
      <c r="H1719">
        <v>1570528680058</v>
      </c>
      <c r="I1719">
        <v>532.125</v>
      </c>
      <c r="J1719" s="5">
        <f t="shared" si="26"/>
        <v>43746.706945115737</v>
      </c>
      <c r="K1719" s="6">
        <v>43746.706945115737</v>
      </c>
      <c r="L1719" s="7">
        <v>43746.706944444442</v>
      </c>
    </row>
    <row r="1720" spans="1:12" x14ac:dyDescent="0.25">
      <c r="A1720" t="e">
        <f>-LqenUbl-VNV67kJogSf</f>
        <v>#NAME?</v>
      </c>
      <c r="B1720">
        <v>393.75</v>
      </c>
      <c r="C1720">
        <v>20.531590000000001</v>
      </c>
      <c r="D1720">
        <v>37</v>
      </c>
      <c r="E1720">
        <v>0</v>
      </c>
      <c r="F1720">
        <v>0</v>
      </c>
      <c r="G1720">
        <v>14</v>
      </c>
      <c r="H1720">
        <v>1570528687238</v>
      </c>
      <c r="I1720">
        <v>526.6875</v>
      </c>
      <c r="J1720" s="4">
        <f t="shared" si="26"/>
        <v>43746.707028217592</v>
      </c>
      <c r="K1720" s="6">
        <v>43746.707028217592</v>
      </c>
      <c r="L1720" s="7">
        <v>43746.707025462965</v>
      </c>
    </row>
    <row r="1721" spans="1:12" x14ac:dyDescent="0.25">
      <c r="A1721" t="e">
        <f>-LqenWKwmWVMrir9NzHU</f>
        <v>#NAME?</v>
      </c>
      <c r="B1721">
        <v>393.75</v>
      </c>
      <c r="C1721">
        <v>20.584240000000001</v>
      </c>
      <c r="D1721">
        <v>38</v>
      </c>
      <c r="E1721">
        <v>0</v>
      </c>
      <c r="F1721">
        <v>0</v>
      </c>
      <c r="G1721">
        <v>6</v>
      </c>
      <c r="H1721">
        <v>1570528694458</v>
      </c>
      <c r="I1721">
        <v>526.6875</v>
      </c>
      <c r="J1721" s="5">
        <f t="shared" si="26"/>
        <v>43746.707111782402</v>
      </c>
      <c r="K1721" s="6">
        <v>43746.707111782402</v>
      </c>
      <c r="L1721" s="7">
        <v>43746.707106481481</v>
      </c>
    </row>
    <row r="1722" spans="1:12" x14ac:dyDescent="0.25">
      <c r="A1722" t="e">
        <f>-LqenXokujsaq8P8vG-S</f>
        <v>#NAME?</v>
      </c>
      <c r="B1722">
        <v>393.75</v>
      </c>
      <c r="C1722">
        <v>20.584240000000001</v>
      </c>
      <c r="D1722">
        <v>38</v>
      </c>
      <c r="E1722">
        <v>0</v>
      </c>
      <c r="F1722">
        <v>0</v>
      </c>
      <c r="G1722">
        <v>11</v>
      </c>
      <c r="H1722">
        <v>1570528700617</v>
      </c>
      <c r="I1722">
        <v>526.6875</v>
      </c>
      <c r="J1722" s="4">
        <f t="shared" si="26"/>
        <v>43746.707183067127</v>
      </c>
      <c r="K1722" s="6">
        <v>43746.707183067127</v>
      </c>
      <c r="L1722" s="7">
        <v>43746.707187499997</v>
      </c>
    </row>
    <row r="1723" spans="1:12" x14ac:dyDescent="0.25">
      <c r="A1723" t="e">
        <f>-LqenZNos0CFNiiHddes</f>
        <v>#NAME?</v>
      </c>
      <c r="B1723">
        <v>393.75</v>
      </c>
      <c r="C1723">
        <v>20.584240000000001</v>
      </c>
      <c r="D1723">
        <v>39</v>
      </c>
      <c r="E1723">
        <v>0</v>
      </c>
      <c r="F1723">
        <v>0</v>
      </c>
      <c r="G1723">
        <v>6</v>
      </c>
      <c r="H1723">
        <v>1570528706839</v>
      </c>
      <c r="I1723">
        <v>526.6875</v>
      </c>
      <c r="J1723" s="5">
        <f t="shared" si="26"/>
        <v>43746.707255081019</v>
      </c>
      <c r="K1723" s="6">
        <v>43746.707255081019</v>
      </c>
      <c r="L1723" s="7">
        <v>43746.707256944443</v>
      </c>
    </row>
    <row r="1724" spans="1:12" x14ac:dyDescent="0.25">
      <c r="A1724" t="e">
        <f>-Lqena5uz2Yt8q5WbDSa</f>
        <v>#NAME?</v>
      </c>
      <c r="B1724">
        <v>393.75</v>
      </c>
      <c r="C1724">
        <v>20.584240000000001</v>
      </c>
      <c r="D1724">
        <v>40</v>
      </c>
      <c r="E1724">
        <v>0</v>
      </c>
      <c r="F1724">
        <v>0</v>
      </c>
      <c r="G1724">
        <v>8</v>
      </c>
      <c r="H1724">
        <v>1570528714048</v>
      </c>
      <c r="I1724">
        <v>526.6875</v>
      </c>
      <c r="J1724" s="4">
        <f t="shared" si="26"/>
        <v>43746.707338518514</v>
      </c>
      <c r="K1724" s="6">
        <v>43746.707338518514</v>
      </c>
      <c r="L1724" s="7">
        <v>43746.707337962966</v>
      </c>
    </row>
    <row r="1725" spans="1:12" x14ac:dyDescent="0.25">
      <c r="A1725" t="e">
        <f>-LqenbemqOWLR0MvnT8r</f>
        <v>#NAME?</v>
      </c>
      <c r="B1725">
        <v>393.75</v>
      </c>
      <c r="C1725">
        <v>20.584240000000001</v>
      </c>
      <c r="D1725">
        <v>40</v>
      </c>
      <c r="E1725">
        <v>0</v>
      </c>
      <c r="F1725">
        <v>0</v>
      </c>
      <c r="G1725">
        <v>15</v>
      </c>
      <c r="H1725">
        <v>1570528720229</v>
      </c>
      <c r="I1725">
        <v>526.6875</v>
      </c>
      <c r="J1725" s="5">
        <f t="shared" si="26"/>
        <v>43746.707410057868</v>
      </c>
      <c r="K1725" s="6">
        <v>43746.707410057868</v>
      </c>
      <c r="L1725" s="7">
        <v>43746.707407407404</v>
      </c>
    </row>
    <row r="1726" spans="1:12" x14ac:dyDescent="0.25">
      <c r="A1726" t="e">
        <f>-LqendiKhBZn2pzO74yV</f>
        <v>#NAME?</v>
      </c>
      <c r="B1726">
        <v>393.75</v>
      </c>
      <c r="C1726">
        <v>20.584240000000001</v>
      </c>
      <c r="D1726">
        <v>39</v>
      </c>
      <c r="E1726">
        <v>0</v>
      </c>
      <c r="F1726">
        <v>0</v>
      </c>
      <c r="G1726">
        <v>16</v>
      </c>
      <c r="H1726">
        <v>1570528727417</v>
      </c>
      <c r="I1726">
        <v>526.6875</v>
      </c>
      <c r="J1726" s="4">
        <f t="shared" si="26"/>
        <v>43746.707493252317</v>
      </c>
      <c r="K1726" s="6">
        <v>43746.707493252317</v>
      </c>
      <c r="L1726" s="7">
        <v>43746.707488425927</v>
      </c>
    </row>
    <row r="1727" spans="1:12" x14ac:dyDescent="0.25">
      <c r="A1727" t="e">
        <f>-LqenfPk7KEebFo9SzvV</f>
        <v>#NAME?</v>
      </c>
      <c r="B1727">
        <v>393.75</v>
      </c>
      <c r="C1727">
        <v>20.584240000000001</v>
      </c>
      <c r="D1727">
        <v>38</v>
      </c>
      <c r="E1727">
        <v>0</v>
      </c>
      <c r="F1727">
        <v>0</v>
      </c>
      <c r="G1727">
        <v>12</v>
      </c>
      <c r="H1727">
        <v>1570528735684</v>
      </c>
      <c r="I1727">
        <v>526.6875</v>
      </c>
      <c r="J1727" s="5">
        <f t="shared" si="26"/>
        <v>43746.707588935184</v>
      </c>
      <c r="K1727" s="6">
        <v>43746.707588935184</v>
      </c>
      <c r="L1727" s="7">
        <v>43746.707592592589</v>
      </c>
    </row>
    <row r="1728" spans="1:12" x14ac:dyDescent="0.25">
      <c r="A1728" t="e">
        <f>-LqenhCjP_1xtGdZN_Ol</f>
        <v>#NAME?</v>
      </c>
      <c r="B1728">
        <v>393.75</v>
      </c>
      <c r="C1728">
        <v>20.584240000000001</v>
      </c>
      <c r="D1728">
        <v>38</v>
      </c>
      <c r="E1728">
        <v>0</v>
      </c>
      <c r="F1728">
        <v>0</v>
      </c>
      <c r="G1728">
        <v>8</v>
      </c>
      <c r="H1728">
        <v>1570528742896</v>
      </c>
      <c r="I1728">
        <v>526.5</v>
      </c>
      <c r="J1728" s="4">
        <f t="shared" si="26"/>
        <v>43746.707672407407</v>
      </c>
      <c r="K1728" s="6">
        <v>43746.707672407407</v>
      </c>
      <c r="L1728" s="7">
        <v>43746.707673611112</v>
      </c>
    </row>
    <row r="1729" spans="1:12" x14ac:dyDescent="0.25">
      <c r="A1729" t="e">
        <f>-Lqenivjeu2vgNHeWF6q</f>
        <v>#NAME?</v>
      </c>
      <c r="B1729">
        <v>418.75</v>
      </c>
      <c r="C1729">
        <v>20.584240000000001</v>
      </c>
      <c r="D1729">
        <v>41</v>
      </c>
      <c r="E1729">
        <v>0</v>
      </c>
      <c r="F1729">
        <v>0</v>
      </c>
      <c r="G1729">
        <v>13</v>
      </c>
      <c r="H1729">
        <v>1570528750105</v>
      </c>
      <c r="I1729">
        <v>534</v>
      </c>
      <c r="J1729" s="5">
        <f t="shared" si="26"/>
        <v>43746.707755844902</v>
      </c>
      <c r="K1729" s="6">
        <v>43746.707755844902</v>
      </c>
      <c r="L1729" s="7">
        <v>43746.707754629628</v>
      </c>
    </row>
    <row r="1730" spans="1:12" x14ac:dyDescent="0.25">
      <c r="A1730" t="e">
        <f>-LqenkiuwKrS1sB3KhlP</f>
        <v>#NAME?</v>
      </c>
      <c r="B1730">
        <v>393.75</v>
      </c>
      <c r="C1730">
        <v>20.584240000000001</v>
      </c>
      <c r="D1730">
        <v>40</v>
      </c>
      <c r="E1730">
        <v>0</v>
      </c>
      <c r="F1730">
        <v>0</v>
      </c>
      <c r="G1730">
        <v>12</v>
      </c>
      <c r="H1730">
        <v>1570528757315</v>
      </c>
      <c r="I1730">
        <v>526.6875</v>
      </c>
      <c r="J1730" s="4">
        <f t="shared" ref="J1730:K1793" si="27">(H1730/86400000)+25569+(7/24)</f>
        <v>43746.70783929398</v>
      </c>
      <c r="K1730" s="6">
        <v>43746.70783929398</v>
      </c>
      <c r="L1730" s="7">
        <v>43746.707835648151</v>
      </c>
    </row>
    <row r="1731" spans="1:12" x14ac:dyDescent="0.25">
      <c r="A1731" t="e">
        <f>-LqenmQeoG9vWNo5QCRh</f>
        <v>#NAME?</v>
      </c>
      <c r="B1731">
        <v>393.75</v>
      </c>
      <c r="C1731">
        <v>20.584240000000001</v>
      </c>
      <c r="D1731">
        <v>40</v>
      </c>
      <c r="E1731">
        <v>0</v>
      </c>
      <c r="F1731">
        <v>0</v>
      </c>
      <c r="G1731">
        <v>9</v>
      </c>
      <c r="H1731">
        <v>1570528764536</v>
      </c>
      <c r="I1731">
        <v>526.6875</v>
      </c>
      <c r="J1731" s="5">
        <f t="shared" si="27"/>
        <v>43746.707922870373</v>
      </c>
      <c r="K1731" s="6">
        <v>43746.707922870373</v>
      </c>
      <c r="L1731" s="7">
        <v>43746.707928240743</v>
      </c>
    </row>
    <row r="1732" spans="1:12" x14ac:dyDescent="0.25">
      <c r="A1732" t="e">
        <f>-LqenoDgq_sWV1ql0itJ</f>
        <v>#NAME?</v>
      </c>
      <c r="B1732">
        <v>393.75</v>
      </c>
      <c r="C1732">
        <v>20.584240000000001</v>
      </c>
      <c r="D1732">
        <v>40</v>
      </c>
      <c r="E1732">
        <v>0</v>
      </c>
      <c r="F1732">
        <v>0</v>
      </c>
      <c r="G1732">
        <v>18</v>
      </c>
      <c r="H1732">
        <v>1570528771736</v>
      </c>
      <c r="I1732">
        <v>526.6875</v>
      </c>
      <c r="J1732" s="4">
        <f t="shared" si="27"/>
        <v>43746.708006203706</v>
      </c>
      <c r="K1732" s="6">
        <v>43746.708006203706</v>
      </c>
      <c r="L1732" s="7">
        <v>43746.708009259259</v>
      </c>
    </row>
    <row r="1733" spans="1:12" x14ac:dyDescent="0.25">
      <c r="A1733" t="e">
        <f>-LqenpxjO7Qt6iBOuJAU</f>
        <v>#NAME?</v>
      </c>
      <c r="B1733">
        <v>393.75</v>
      </c>
      <c r="C1733">
        <v>20.531590000000001</v>
      </c>
      <c r="D1733">
        <v>44</v>
      </c>
      <c r="E1733">
        <v>0</v>
      </c>
      <c r="F1733">
        <v>0</v>
      </c>
      <c r="G1733">
        <v>14</v>
      </c>
      <c r="H1733">
        <v>1570528778935</v>
      </c>
      <c r="I1733">
        <v>526.5</v>
      </c>
      <c r="J1733" s="5">
        <f t="shared" si="27"/>
        <v>43746.708089525462</v>
      </c>
      <c r="K1733" s="6">
        <v>43746.708089525462</v>
      </c>
      <c r="L1733" s="7">
        <v>43746.708090277774</v>
      </c>
    </row>
    <row r="1734" spans="1:12" x14ac:dyDescent="0.25">
      <c r="A1734" t="e">
        <f>-LqenrWiwJs3kLa7h187</f>
        <v>#NAME?</v>
      </c>
      <c r="B1734">
        <v>393.75</v>
      </c>
      <c r="C1734">
        <v>20.531590000000001</v>
      </c>
      <c r="D1734">
        <v>44</v>
      </c>
      <c r="E1734">
        <v>0</v>
      </c>
      <c r="F1734">
        <v>0</v>
      </c>
      <c r="G1734">
        <v>18</v>
      </c>
      <c r="H1734">
        <v>1570528785151</v>
      </c>
      <c r="I1734">
        <v>526.6875</v>
      </c>
      <c r="J1734" s="4">
        <f t="shared" si="27"/>
        <v>43746.708161469905</v>
      </c>
      <c r="K1734" s="6">
        <v>43746.708161469905</v>
      </c>
      <c r="L1734" s="7">
        <v>43746.70815972222</v>
      </c>
    </row>
    <row r="1735" spans="1:12" x14ac:dyDescent="0.25">
      <c r="A1735" t="e">
        <f>-LqentEkAM0LahUUSo7d</f>
        <v>#NAME?</v>
      </c>
      <c r="B1735">
        <v>393.75</v>
      </c>
      <c r="C1735">
        <v>20.584240000000001</v>
      </c>
      <c r="D1735">
        <v>44</v>
      </c>
      <c r="E1735">
        <v>0</v>
      </c>
      <c r="F1735">
        <v>0</v>
      </c>
      <c r="G1735">
        <v>20</v>
      </c>
      <c r="H1735">
        <v>1570528792375</v>
      </c>
      <c r="I1735">
        <v>526.6875</v>
      </c>
      <c r="J1735" s="5">
        <f t="shared" si="27"/>
        <v>43746.708245081019</v>
      </c>
      <c r="K1735" s="6">
        <v>43746.708245081019</v>
      </c>
      <c r="L1735" s="7">
        <v>43746.708240740743</v>
      </c>
    </row>
    <row r="1736" spans="1:12" x14ac:dyDescent="0.25">
      <c r="A1736" t="e">
        <f>-Lqenv23cSyaQfT1WESo</f>
        <v>#NAME?</v>
      </c>
      <c r="B1736">
        <v>393.75</v>
      </c>
      <c r="C1736">
        <v>20.531590000000001</v>
      </c>
      <c r="D1736">
        <v>43</v>
      </c>
      <c r="E1736">
        <v>0</v>
      </c>
      <c r="F1736">
        <v>0</v>
      </c>
      <c r="G1736">
        <v>16</v>
      </c>
      <c r="H1736">
        <v>1570528799554</v>
      </c>
      <c r="I1736">
        <v>526.6875</v>
      </c>
      <c r="J1736" s="4">
        <f t="shared" si="27"/>
        <v>43746.708328171291</v>
      </c>
      <c r="K1736" s="6">
        <v>43746.708328171291</v>
      </c>
      <c r="L1736" s="7">
        <v>43746.708333333336</v>
      </c>
    </row>
    <row r="1737" spans="1:12" x14ac:dyDescent="0.25">
      <c r="A1737" t="e">
        <f>-Lqenwkk4cez-JBxRkZB</f>
        <v>#NAME?</v>
      </c>
      <c r="B1737">
        <v>393.75</v>
      </c>
      <c r="C1737">
        <v>20.584240000000001</v>
      </c>
      <c r="D1737">
        <v>41</v>
      </c>
      <c r="E1737">
        <v>0</v>
      </c>
      <c r="F1737">
        <v>0</v>
      </c>
      <c r="G1737">
        <v>15</v>
      </c>
      <c r="H1737">
        <v>1570528806775</v>
      </c>
      <c r="I1737">
        <v>526.6875</v>
      </c>
      <c r="J1737" s="5">
        <f t="shared" si="27"/>
        <v>43746.708411747684</v>
      </c>
      <c r="K1737" s="6">
        <v>43746.708411747684</v>
      </c>
      <c r="L1737" s="7">
        <v>43746.708414351851</v>
      </c>
    </row>
    <row r="1738" spans="1:12" x14ac:dyDescent="0.25">
      <c r="A1738" t="e">
        <f>-LqenyXdkItJSjST_93w</f>
        <v>#NAME?</v>
      </c>
      <c r="B1738">
        <v>393.75</v>
      </c>
      <c r="C1738">
        <v>20.584240000000001</v>
      </c>
      <c r="D1738">
        <v>42</v>
      </c>
      <c r="E1738">
        <v>0</v>
      </c>
      <c r="F1738">
        <v>0</v>
      </c>
      <c r="G1738">
        <v>16</v>
      </c>
      <c r="H1738">
        <v>1570528813985</v>
      </c>
      <c r="I1738">
        <v>526.6875</v>
      </c>
      <c r="J1738" s="4">
        <f t="shared" si="27"/>
        <v>43746.708495196755</v>
      </c>
      <c r="K1738" s="6">
        <v>43746.708495196755</v>
      </c>
      <c r="L1738" s="7">
        <v>43746.708495370367</v>
      </c>
    </row>
    <row r="1739" spans="1:12" x14ac:dyDescent="0.25">
      <c r="A1739" t="e">
        <f>-Lqeo-_cbZi3EpRHbCcp</f>
        <v>#NAME?</v>
      </c>
      <c r="B1739">
        <v>393.75</v>
      </c>
      <c r="C1739">
        <v>20.531590000000001</v>
      </c>
      <c r="D1739">
        <v>42</v>
      </c>
      <c r="E1739">
        <v>0</v>
      </c>
      <c r="F1739">
        <v>0</v>
      </c>
      <c r="G1739">
        <v>12</v>
      </c>
      <c r="H1739">
        <v>1570528822411</v>
      </c>
      <c r="I1739">
        <v>526.6875</v>
      </c>
      <c r="J1739" s="5">
        <f t="shared" si="27"/>
        <v>43746.7085927199</v>
      </c>
      <c r="K1739" s="6">
        <v>43746.7085927199</v>
      </c>
      <c r="L1739" s="7">
        <v>43746.708587962959</v>
      </c>
    </row>
    <row r="1740" spans="1:12" x14ac:dyDescent="0.25">
      <c r="A1740" t="e">
        <f>-Lqeo1He1JZFEGW22Q5h</f>
        <v>#NAME?</v>
      </c>
      <c r="B1740">
        <v>393.75</v>
      </c>
      <c r="C1740">
        <v>20.531590000000001</v>
      </c>
      <c r="D1740">
        <v>42</v>
      </c>
      <c r="E1740">
        <v>0</v>
      </c>
      <c r="F1740">
        <v>0</v>
      </c>
      <c r="G1740">
        <v>12</v>
      </c>
      <c r="H1740">
        <v>1570528829436</v>
      </c>
      <c r="I1740">
        <v>526.6875</v>
      </c>
      <c r="J1740" s="4">
        <f t="shared" si="27"/>
        <v>43746.708674027774</v>
      </c>
      <c r="K1740" s="6">
        <v>43746.708674027774</v>
      </c>
      <c r="L1740" s="7">
        <v>43746.708668981482</v>
      </c>
    </row>
    <row r="1741" spans="1:12" x14ac:dyDescent="0.25">
      <c r="A1741" t="e">
        <f>-Lqeo2muuow5l8MoqFiA</f>
        <v>#NAME?</v>
      </c>
      <c r="B1741">
        <v>393.75</v>
      </c>
      <c r="C1741">
        <v>20.584240000000001</v>
      </c>
      <c r="D1741">
        <v>43</v>
      </c>
      <c r="E1741">
        <v>0</v>
      </c>
      <c r="F1741">
        <v>0</v>
      </c>
      <c r="G1741">
        <v>21</v>
      </c>
      <c r="H1741">
        <v>1570528835593</v>
      </c>
      <c r="I1741">
        <v>526.6875</v>
      </c>
      <c r="J1741" s="5">
        <f t="shared" si="27"/>
        <v>43746.708745289354</v>
      </c>
      <c r="K1741" s="6">
        <v>43746.708745289354</v>
      </c>
      <c r="L1741" s="7">
        <v>43746.708749999998</v>
      </c>
    </row>
    <row r="1742" spans="1:12" x14ac:dyDescent="0.25">
      <c r="A1742" t="e">
        <f>-Lqeo4Gc-v7sO7WTG2Q6</f>
        <v>#NAME?</v>
      </c>
      <c r="B1742">
        <v>393.75</v>
      </c>
      <c r="C1742">
        <v>20.531590000000001</v>
      </c>
      <c r="D1742">
        <v>43</v>
      </c>
      <c r="E1742">
        <v>0</v>
      </c>
      <c r="F1742">
        <v>0</v>
      </c>
      <c r="G1742">
        <v>8</v>
      </c>
      <c r="H1742">
        <v>1570528841765</v>
      </c>
      <c r="I1742">
        <v>526.5</v>
      </c>
      <c r="J1742" s="4">
        <f t="shared" si="27"/>
        <v>43746.708816724531</v>
      </c>
      <c r="K1742" s="6">
        <v>43746.708816724531</v>
      </c>
      <c r="L1742" s="7">
        <v>43746.708819444444</v>
      </c>
    </row>
    <row r="1743" spans="1:12" x14ac:dyDescent="0.25">
      <c r="A1743" t="e">
        <f>-Lqeo5of3gXG2ZshyUXj</f>
        <v>#NAME?</v>
      </c>
      <c r="B1743">
        <v>393.75</v>
      </c>
      <c r="C1743">
        <v>20.584240000000001</v>
      </c>
      <c r="D1743">
        <v>42</v>
      </c>
      <c r="E1743">
        <v>0</v>
      </c>
      <c r="F1743">
        <v>0</v>
      </c>
      <c r="G1743">
        <v>11</v>
      </c>
      <c r="H1743">
        <v>1570528847976</v>
      </c>
      <c r="I1743">
        <v>526.6875</v>
      </c>
      <c r="J1743" s="5">
        <f t="shared" si="27"/>
        <v>43746.708888611109</v>
      </c>
      <c r="K1743" s="6">
        <v>43746.708888611109</v>
      </c>
      <c r="L1743" s="7">
        <v>43746.70888888889</v>
      </c>
    </row>
    <row r="1744" spans="1:12" x14ac:dyDescent="0.25">
      <c r="A1744" t="e">
        <f>-Lqeo7cjII9ecpf_rfKl</f>
        <v>#NAME?</v>
      </c>
      <c r="B1744">
        <v>393.75</v>
      </c>
      <c r="C1744">
        <v>20.584240000000001</v>
      </c>
      <c r="D1744">
        <v>42</v>
      </c>
      <c r="E1744">
        <v>0</v>
      </c>
      <c r="F1744">
        <v>0</v>
      </c>
      <c r="G1744">
        <v>10</v>
      </c>
      <c r="H1744">
        <v>1570528855197</v>
      </c>
      <c r="I1744">
        <v>526.6875</v>
      </c>
      <c r="J1744" s="4">
        <f t="shared" si="27"/>
        <v>43746.708972187502</v>
      </c>
      <c r="K1744" s="6">
        <v>43746.708972187502</v>
      </c>
      <c r="L1744" s="7">
        <v>43746.708969907406</v>
      </c>
    </row>
    <row r="1745" spans="1:12" x14ac:dyDescent="0.25">
      <c r="A1745" t="e">
        <f>-Lqeo9Kd8C70ecy3w4_r</f>
        <v>#NAME?</v>
      </c>
      <c r="B1745">
        <v>393.75</v>
      </c>
      <c r="C1745">
        <v>20.584240000000001</v>
      </c>
      <c r="D1745">
        <v>42</v>
      </c>
      <c r="E1745">
        <v>0</v>
      </c>
      <c r="F1745">
        <v>0</v>
      </c>
      <c r="G1745">
        <v>19</v>
      </c>
      <c r="H1745">
        <v>1570528862407</v>
      </c>
      <c r="I1745">
        <v>526.6875</v>
      </c>
      <c r="J1745" s="5">
        <f t="shared" si="27"/>
        <v>43746.709055636573</v>
      </c>
      <c r="K1745" s="6">
        <v>43746.709055636573</v>
      </c>
      <c r="L1745" s="7">
        <v>43746.709050925929</v>
      </c>
    </row>
    <row r="1746" spans="1:12" x14ac:dyDescent="0.25">
      <c r="A1746" t="e">
        <f>-LqeoBStUqCMfSShJDSQ</f>
        <v>#NAME?</v>
      </c>
      <c r="B1746">
        <v>393.75</v>
      </c>
      <c r="C1746">
        <v>20.584240000000001</v>
      </c>
      <c r="D1746">
        <v>41</v>
      </c>
      <c r="E1746">
        <v>0</v>
      </c>
      <c r="F1746">
        <v>0</v>
      </c>
      <c r="G1746">
        <v>16</v>
      </c>
      <c r="H1746">
        <v>1570528869617</v>
      </c>
      <c r="I1746">
        <v>526.6875</v>
      </c>
      <c r="J1746" s="4">
        <f t="shared" si="27"/>
        <v>43746.709139085644</v>
      </c>
      <c r="K1746" s="6">
        <v>43746.709139085644</v>
      </c>
      <c r="L1746" s="7">
        <v>43746.709143518521</v>
      </c>
    </row>
    <row r="1747" spans="1:12" x14ac:dyDescent="0.25">
      <c r="A1747" t="e">
        <f>-LqeoD788UjZ9OJLJL60</f>
        <v>#NAME?</v>
      </c>
      <c r="B1747">
        <v>393.75</v>
      </c>
      <c r="C1747">
        <v>20.531590000000001</v>
      </c>
      <c r="D1747">
        <v>41</v>
      </c>
      <c r="E1747">
        <v>0</v>
      </c>
      <c r="F1747">
        <v>0</v>
      </c>
      <c r="G1747">
        <v>9</v>
      </c>
      <c r="H1747">
        <v>1570528877849</v>
      </c>
      <c r="I1747">
        <v>526.6875</v>
      </c>
      <c r="J1747" s="5">
        <f t="shared" si="27"/>
        <v>43746.709234363421</v>
      </c>
      <c r="K1747" s="6">
        <v>43746.709234363421</v>
      </c>
      <c r="L1747" s="7">
        <v>43746.709236111114</v>
      </c>
    </row>
    <row r="1748" spans="1:12" x14ac:dyDescent="0.25">
      <c r="A1748" t="e">
        <f>-LqeoEcTgTcD1y7RT9Jg</f>
        <v>#NAME?</v>
      </c>
      <c r="B1748">
        <v>393.75</v>
      </c>
      <c r="C1748">
        <v>20.584240000000001</v>
      </c>
      <c r="D1748">
        <v>42</v>
      </c>
      <c r="E1748">
        <v>0</v>
      </c>
      <c r="F1748">
        <v>0</v>
      </c>
      <c r="G1748">
        <v>19</v>
      </c>
      <c r="H1748">
        <v>1570528884043</v>
      </c>
      <c r="I1748">
        <v>526.6875</v>
      </c>
      <c r="J1748" s="4">
        <f t="shared" si="27"/>
        <v>43746.709306053242</v>
      </c>
      <c r="K1748" s="6">
        <v>43746.709306053242</v>
      </c>
      <c r="L1748" s="7">
        <v>43746.709305555552</v>
      </c>
    </row>
    <row r="1749" spans="1:12" x14ac:dyDescent="0.25">
      <c r="A1749" t="e">
        <f>-LqeoGGcOtN0-BJcqG8O</f>
        <v>#NAME?</v>
      </c>
      <c r="B1749">
        <v>412.5</v>
      </c>
      <c r="C1749">
        <v>20.584240000000001</v>
      </c>
      <c r="D1749">
        <v>42</v>
      </c>
      <c r="E1749">
        <v>0</v>
      </c>
      <c r="F1749">
        <v>0</v>
      </c>
      <c r="G1749">
        <v>8</v>
      </c>
      <c r="H1749">
        <v>1570528890258</v>
      </c>
      <c r="I1749">
        <v>532.3125</v>
      </c>
      <c r="J1749" s="5">
        <f t="shared" si="27"/>
        <v>43746.70937798611</v>
      </c>
      <c r="K1749" s="6">
        <v>43746.70937798611</v>
      </c>
      <c r="L1749" s="7">
        <v>43746.709374999999</v>
      </c>
    </row>
    <row r="1750" spans="1:12" x14ac:dyDescent="0.25">
      <c r="A1750" t="e">
        <f>-LqeoHs7VA6vuJKXsI9Y</f>
        <v>#NAME?</v>
      </c>
      <c r="B1750">
        <v>393.75</v>
      </c>
      <c r="C1750">
        <v>20.531590000000001</v>
      </c>
      <c r="D1750">
        <v>42</v>
      </c>
      <c r="E1750">
        <v>0</v>
      </c>
      <c r="F1750">
        <v>0</v>
      </c>
      <c r="G1750">
        <v>13</v>
      </c>
      <c r="H1750">
        <v>1570528897434</v>
      </c>
      <c r="I1750">
        <v>526.6875</v>
      </c>
      <c r="J1750" s="4">
        <f t="shared" si="27"/>
        <v>43746.709461041661</v>
      </c>
      <c r="K1750" s="6">
        <v>43746.709461041661</v>
      </c>
      <c r="L1750" s="7">
        <v>43746.709456018521</v>
      </c>
    </row>
    <row r="1751" spans="1:12" x14ac:dyDescent="0.25">
      <c r="A1751" t="e">
        <f>-LqeoJgluC__9USChyYn</f>
        <v>#NAME?</v>
      </c>
      <c r="B1751">
        <v>393.75</v>
      </c>
      <c r="C1751">
        <v>20.584240000000001</v>
      </c>
      <c r="D1751">
        <v>40</v>
      </c>
      <c r="E1751">
        <v>0</v>
      </c>
      <c r="F1751">
        <v>0</v>
      </c>
      <c r="G1751">
        <v>17</v>
      </c>
      <c r="H1751">
        <v>1570528903611</v>
      </c>
      <c r="I1751">
        <v>526.6875</v>
      </c>
      <c r="J1751" s="5">
        <f t="shared" si="27"/>
        <v>43746.709532534718</v>
      </c>
      <c r="K1751" s="6">
        <v>43746.709532534718</v>
      </c>
      <c r="L1751" s="7">
        <v>43746.709537037037</v>
      </c>
    </row>
    <row r="1752" spans="1:12" x14ac:dyDescent="0.25">
      <c r="A1752" t="e">
        <f>-LqeoLPIntbXTg68AK7v</f>
        <v>#NAME?</v>
      </c>
      <c r="B1752">
        <v>393.75</v>
      </c>
      <c r="C1752">
        <v>20.584240000000001</v>
      </c>
      <c r="D1752">
        <v>43</v>
      </c>
      <c r="E1752">
        <v>0</v>
      </c>
      <c r="F1752">
        <v>0</v>
      </c>
      <c r="G1752">
        <v>16</v>
      </c>
      <c r="H1752">
        <v>1570528911848</v>
      </c>
      <c r="I1752">
        <v>526.6875</v>
      </c>
      <c r="J1752" s="4">
        <f t="shared" si="27"/>
        <v>43746.709627870368</v>
      </c>
      <c r="K1752" s="6">
        <v>43746.709627870368</v>
      </c>
      <c r="L1752" s="7">
        <v>43746.709629629629</v>
      </c>
    </row>
    <row r="1753" spans="1:12" x14ac:dyDescent="0.25">
      <c r="A1753" t="e">
        <f>-LqeoNTswbMQtEkFnNDZ</f>
        <v>#NAME?</v>
      </c>
      <c r="B1753">
        <v>393.75</v>
      </c>
      <c r="C1753">
        <v>20.584240000000001</v>
      </c>
      <c r="D1753">
        <v>42</v>
      </c>
      <c r="E1753">
        <v>0</v>
      </c>
      <c r="F1753">
        <v>0</v>
      </c>
      <c r="G1753">
        <v>22</v>
      </c>
      <c r="H1753">
        <v>1570528919059</v>
      </c>
      <c r="I1753">
        <v>526.6875</v>
      </c>
      <c r="J1753" s="5">
        <f t="shared" si="27"/>
        <v>43746.709711331016</v>
      </c>
      <c r="K1753" s="6">
        <v>43746.709711331016</v>
      </c>
      <c r="L1753" s="7">
        <v>43746.709710648145</v>
      </c>
    </row>
    <row r="1754" spans="1:12" x14ac:dyDescent="0.25">
      <c r="A1754" t="e">
        <f>-LqeoPCoPQCQtid0QC1_</f>
        <v>#NAME?</v>
      </c>
      <c r="B1754">
        <v>393.75</v>
      </c>
      <c r="C1754">
        <v>20.584240000000001</v>
      </c>
      <c r="D1754">
        <v>42</v>
      </c>
      <c r="E1754">
        <v>0</v>
      </c>
      <c r="F1754">
        <v>0</v>
      </c>
      <c r="G1754">
        <v>17</v>
      </c>
      <c r="H1754">
        <v>1570528927368</v>
      </c>
      <c r="I1754">
        <v>526.6875</v>
      </c>
      <c r="J1754" s="4">
        <f t="shared" si="27"/>
        <v>43746.709807499996</v>
      </c>
      <c r="K1754" s="6">
        <v>43746.709807499996</v>
      </c>
      <c r="L1754" s="7">
        <v>43746.709803240738</v>
      </c>
    </row>
    <row r="1755" spans="1:12" x14ac:dyDescent="0.25">
      <c r="A1755" t="e">
        <f>-LqeoQfmiSa1I6Tl7JQ5</f>
        <v>#NAME?</v>
      </c>
      <c r="B1755">
        <v>393.75</v>
      </c>
      <c r="C1755">
        <v>20.478950000000001</v>
      </c>
      <c r="D1755">
        <v>42</v>
      </c>
      <c r="E1755">
        <v>0</v>
      </c>
      <c r="F1755">
        <v>0</v>
      </c>
      <c r="G1755">
        <v>22</v>
      </c>
      <c r="H1755">
        <v>1570528933459</v>
      </c>
      <c r="I1755">
        <v>526.6875</v>
      </c>
      <c r="J1755" s="5">
        <f t="shared" si="27"/>
        <v>43746.709877997688</v>
      </c>
      <c r="K1755" s="6">
        <v>43746.709877997688</v>
      </c>
      <c r="L1755" s="7">
        <v>43746.709872685184</v>
      </c>
    </row>
    <row r="1756" spans="1:12" x14ac:dyDescent="0.25">
      <c r="A1756" t="e">
        <f>-LqeoSCTgSYjaJfAXYpC</f>
        <v>#NAME?</v>
      </c>
      <c r="B1756">
        <v>393.75</v>
      </c>
      <c r="C1756">
        <v>20.531590000000001</v>
      </c>
      <c r="D1756">
        <v>42</v>
      </c>
      <c r="E1756">
        <v>0</v>
      </c>
      <c r="F1756">
        <v>0</v>
      </c>
      <c r="G1756">
        <v>15</v>
      </c>
      <c r="H1756">
        <v>1570528939689</v>
      </c>
      <c r="I1756">
        <v>526.6875</v>
      </c>
      <c r="J1756" s="4">
        <f t="shared" si="27"/>
        <v>43746.709950104159</v>
      </c>
      <c r="K1756" s="6">
        <v>43746.709950104159</v>
      </c>
      <c r="L1756" s="7">
        <v>43746.709953703707</v>
      </c>
    </row>
    <row r="1757" spans="1:12" x14ac:dyDescent="0.25">
      <c r="A1757" t="e">
        <f>-LqeoThdi-_v_gpA0kLB</f>
        <v>#NAME?</v>
      </c>
      <c r="B1757">
        <v>393.75</v>
      </c>
      <c r="C1757">
        <v>20.584240000000001</v>
      </c>
      <c r="D1757">
        <v>42</v>
      </c>
      <c r="E1757">
        <v>0</v>
      </c>
      <c r="F1757">
        <v>0</v>
      </c>
      <c r="G1757">
        <v>13</v>
      </c>
      <c r="H1757">
        <v>1570528945850</v>
      </c>
      <c r="I1757">
        <v>526.6875</v>
      </c>
      <c r="J1757" s="5">
        <f t="shared" si="27"/>
        <v>43746.710021412036</v>
      </c>
      <c r="K1757" s="6">
        <v>43746.710021412036</v>
      </c>
      <c r="L1757" s="7">
        <v>43746.710023148145</v>
      </c>
    </row>
    <row r="1758" spans="1:12" x14ac:dyDescent="0.25">
      <c r="A1758" t="e">
        <f>-LqeoVECIokvVDQ7KOIT</f>
        <v>#NAME?</v>
      </c>
      <c r="B1758">
        <v>393.75</v>
      </c>
      <c r="C1758">
        <v>20.584240000000001</v>
      </c>
      <c r="D1758">
        <v>42</v>
      </c>
      <c r="E1758">
        <v>0</v>
      </c>
      <c r="F1758">
        <v>0</v>
      </c>
      <c r="G1758">
        <v>18</v>
      </c>
      <c r="H1758">
        <v>1570528952089</v>
      </c>
      <c r="I1758">
        <v>526.6875</v>
      </c>
      <c r="J1758" s="4">
        <f t="shared" si="27"/>
        <v>43746.710093622685</v>
      </c>
      <c r="K1758" s="6">
        <v>43746.710093622685</v>
      </c>
      <c r="L1758" s="7">
        <v>43746.710092592592</v>
      </c>
    </row>
    <row r="1759" spans="1:12" x14ac:dyDescent="0.25">
      <c r="A1759" t="e">
        <f>-LqeoWjOqp2qe1ZnikZq</f>
        <v>#NAME?</v>
      </c>
      <c r="B1759">
        <v>393.75</v>
      </c>
      <c r="C1759">
        <v>20.531590000000001</v>
      </c>
      <c r="D1759">
        <v>41</v>
      </c>
      <c r="E1759">
        <v>0</v>
      </c>
      <c r="F1759">
        <v>0</v>
      </c>
      <c r="G1759">
        <v>17</v>
      </c>
      <c r="H1759">
        <v>1570528958251</v>
      </c>
      <c r="I1759">
        <v>526.6875</v>
      </c>
      <c r="J1759" s="5">
        <f t="shared" si="27"/>
        <v>43746.710164942131</v>
      </c>
      <c r="K1759" s="6">
        <v>43746.710164942131</v>
      </c>
      <c r="L1759" s="7">
        <v>43746.710162037038</v>
      </c>
    </row>
    <row r="1760" spans="1:12" x14ac:dyDescent="0.25">
      <c r="A1760" t="e">
        <f>-LqeoYW6iBADIC896N1M</f>
        <v>#NAME?</v>
      </c>
      <c r="B1760">
        <v>393.75</v>
      </c>
      <c r="C1760">
        <v>20.584240000000001</v>
      </c>
      <c r="D1760">
        <v>41</v>
      </c>
      <c r="E1760">
        <v>0</v>
      </c>
      <c r="F1760">
        <v>0</v>
      </c>
      <c r="G1760">
        <v>12</v>
      </c>
      <c r="H1760">
        <v>1570528965537</v>
      </c>
      <c r="I1760">
        <v>526.6875</v>
      </c>
      <c r="J1760" s="4">
        <f t="shared" si="27"/>
        <v>43746.710249270829</v>
      </c>
      <c r="K1760" s="6">
        <v>43746.710249270829</v>
      </c>
      <c r="L1760" s="7">
        <v>43746.71025462963</v>
      </c>
    </row>
    <row r="1761" spans="1:12" x14ac:dyDescent="0.25">
      <c r="A1761" t="e">
        <f>-Lqeo_FQmos_JOTmgP1f</f>
        <v>#NAME?</v>
      </c>
      <c r="B1761">
        <v>393.75</v>
      </c>
      <c r="C1761">
        <v>20.531590000000001</v>
      </c>
      <c r="D1761">
        <v>41</v>
      </c>
      <c r="E1761">
        <v>0</v>
      </c>
      <c r="F1761">
        <v>0</v>
      </c>
      <c r="G1761">
        <v>16</v>
      </c>
      <c r="H1761">
        <v>1570528972646</v>
      </c>
      <c r="I1761">
        <v>526.6875</v>
      </c>
      <c r="J1761" s="5">
        <f t="shared" si="27"/>
        <v>43746.710331550923</v>
      </c>
      <c r="K1761" s="6">
        <v>43746.710331550923</v>
      </c>
      <c r="L1761" s="7">
        <v>43746.710335648146</v>
      </c>
    </row>
    <row r="1762" spans="1:12" x14ac:dyDescent="0.25">
      <c r="A1762" t="e">
        <f>-Lqeoakan0PZ7kMYYZCV</f>
        <v>#NAME?</v>
      </c>
      <c r="B1762">
        <v>393.75</v>
      </c>
      <c r="C1762">
        <v>20.584240000000001</v>
      </c>
      <c r="D1762">
        <v>42</v>
      </c>
      <c r="E1762">
        <v>0</v>
      </c>
      <c r="F1762">
        <v>0</v>
      </c>
      <c r="G1762">
        <v>11</v>
      </c>
      <c r="H1762">
        <v>1570528978837</v>
      </c>
      <c r="I1762">
        <v>526.6875</v>
      </c>
      <c r="J1762" s="4">
        <f t="shared" si="27"/>
        <v>43746.710403206016</v>
      </c>
      <c r="K1762" s="6">
        <v>43746.710403206016</v>
      </c>
      <c r="L1762" s="7">
        <v>43746.710405092592</v>
      </c>
    </row>
    <row r="1763" spans="1:12" x14ac:dyDescent="0.25">
      <c r="A1763" t="e">
        <f>-LqeocHBMVpmtB7GApvn</f>
        <v>#NAME?</v>
      </c>
      <c r="B1763">
        <v>393.75</v>
      </c>
      <c r="C1763">
        <v>20.531590000000001</v>
      </c>
      <c r="D1763">
        <v>42</v>
      </c>
      <c r="E1763">
        <v>0</v>
      </c>
      <c r="F1763">
        <v>0</v>
      </c>
      <c r="G1763">
        <v>16</v>
      </c>
      <c r="H1763">
        <v>1570528985052</v>
      </c>
      <c r="I1763">
        <v>526.6875</v>
      </c>
      <c r="J1763" s="5">
        <f t="shared" si="27"/>
        <v>43746.710475138891</v>
      </c>
      <c r="K1763" s="6">
        <v>43746.710475138891</v>
      </c>
      <c r="L1763" s="7">
        <v>43746.710474537038</v>
      </c>
    </row>
    <row r="1764" spans="1:12" x14ac:dyDescent="0.25">
      <c r="A1764" t="e">
        <f>-LqeodlBycgbOdlTlflI</f>
        <v>#NAME?</v>
      </c>
      <c r="B1764">
        <v>393.75</v>
      </c>
      <c r="C1764">
        <v>20.584240000000001</v>
      </c>
      <c r="D1764">
        <v>41</v>
      </c>
      <c r="E1764">
        <v>0</v>
      </c>
      <c r="F1764">
        <v>0</v>
      </c>
      <c r="G1764">
        <v>11</v>
      </c>
      <c r="H1764">
        <v>1570528991200</v>
      </c>
      <c r="I1764">
        <v>526.6875</v>
      </c>
      <c r="J1764" s="4">
        <f t="shared" si="27"/>
        <v>43746.710546296294</v>
      </c>
      <c r="K1764" s="6">
        <v>43746.710546296294</v>
      </c>
      <c r="L1764" s="7">
        <v>43746.710543981484</v>
      </c>
    </row>
    <row r="1765" spans="1:12" x14ac:dyDescent="0.25">
      <c r="A1765" t="e">
        <f>-LqeofK9EX_tf7PrrBqJ</f>
        <v>#NAME?</v>
      </c>
      <c r="B1765">
        <v>393.75</v>
      </c>
      <c r="C1765">
        <v>20.584240000000001</v>
      </c>
      <c r="D1765">
        <v>41</v>
      </c>
      <c r="E1765">
        <v>0</v>
      </c>
      <c r="F1765">
        <v>0</v>
      </c>
      <c r="G1765">
        <v>15</v>
      </c>
      <c r="H1765">
        <v>1570528997343</v>
      </c>
      <c r="I1765">
        <v>526.6875</v>
      </c>
      <c r="J1765" s="5">
        <f t="shared" si="27"/>
        <v>43746.710617395831</v>
      </c>
      <c r="K1765" s="6">
        <v>43746.710617395831</v>
      </c>
      <c r="L1765" s="7">
        <v>43746.710613425923</v>
      </c>
    </row>
    <row r="1766" spans="1:12" x14ac:dyDescent="0.25">
      <c r="A1766" t="e">
        <f>-Lqeoh145IvgpQM0aUEb</f>
        <v>#NAME?</v>
      </c>
      <c r="B1766">
        <v>393.75</v>
      </c>
      <c r="C1766">
        <v>20.584240000000001</v>
      </c>
      <c r="D1766">
        <v>42</v>
      </c>
      <c r="E1766">
        <v>0</v>
      </c>
      <c r="F1766">
        <v>0</v>
      </c>
      <c r="G1766">
        <v>12</v>
      </c>
      <c r="H1766">
        <v>1570529004562</v>
      </c>
      <c r="I1766">
        <v>526.6875</v>
      </c>
      <c r="J1766" s="4">
        <f t="shared" si="27"/>
        <v>43746.710700949072</v>
      </c>
      <c r="K1766" s="6">
        <v>43746.710700949072</v>
      </c>
      <c r="L1766" s="7">
        <v>43746.710706018515</v>
      </c>
    </row>
    <row r="1767" spans="1:12" x14ac:dyDescent="0.25">
      <c r="A1767" t="e">
        <f>-LqeoiqA-O4PZkWbiqKA</f>
        <v>#NAME?</v>
      </c>
      <c r="B1767">
        <v>412.5</v>
      </c>
      <c r="C1767">
        <v>20.531590000000001</v>
      </c>
      <c r="D1767">
        <v>41</v>
      </c>
      <c r="E1767">
        <v>0</v>
      </c>
      <c r="F1767">
        <v>0</v>
      </c>
      <c r="G1767">
        <v>19</v>
      </c>
      <c r="H1767">
        <v>1570529011803</v>
      </c>
      <c r="I1767">
        <v>532.5</v>
      </c>
      <c r="J1767" s="5">
        <f t="shared" si="27"/>
        <v>43746.710784756942</v>
      </c>
      <c r="K1767" s="6">
        <v>43746.710784756942</v>
      </c>
      <c r="L1767" s="7">
        <v>43746.710787037038</v>
      </c>
    </row>
    <row r="1768" spans="1:12" x14ac:dyDescent="0.25">
      <c r="A1768" t="e">
        <f>-LqeokLSqXxzTrDrCFV7</f>
        <v>#NAME?</v>
      </c>
      <c r="B1768">
        <v>393.75</v>
      </c>
      <c r="C1768">
        <v>20.531590000000001</v>
      </c>
      <c r="D1768">
        <v>41</v>
      </c>
      <c r="E1768">
        <v>0</v>
      </c>
      <c r="F1768">
        <v>0</v>
      </c>
      <c r="G1768">
        <v>18</v>
      </c>
      <c r="H1768">
        <v>1570529017963</v>
      </c>
      <c r="I1768">
        <v>526.6875</v>
      </c>
      <c r="J1768" s="4">
        <f t="shared" si="27"/>
        <v>43746.710856053243</v>
      </c>
      <c r="K1768" s="6">
        <v>43746.710856053243</v>
      </c>
      <c r="L1768" s="7">
        <v>43746.710856481484</v>
      </c>
    </row>
    <row r="1769" spans="1:12" x14ac:dyDescent="0.25">
      <c r="A1769" t="e">
        <f>-Lqeom7KomwuIsoHZBqT</f>
        <v>#NAME?</v>
      </c>
      <c r="B1769">
        <v>393.75</v>
      </c>
      <c r="C1769">
        <v>20.531590000000001</v>
      </c>
      <c r="D1769">
        <v>41</v>
      </c>
      <c r="E1769">
        <v>0</v>
      </c>
      <c r="F1769">
        <v>0</v>
      </c>
      <c r="G1769">
        <v>19</v>
      </c>
      <c r="H1769">
        <v>1570529025181</v>
      </c>
      <c r="I1769">
        <v>526.6875</v>
      </c>
      <c r="J1769" s="5">
        <f t="shared" si="27"/>
        <v>43746.710939594901</v>
      </c>
      <c r="K1769" s="6">
        <v>43746.710939594901</v>
      </c>
      <c r="L1769" s="7">
        <v>43746.7109375</v>
      </c>
    </row>
    <row r="1770" spans="1:12" x14ac:dyDescent="0.25">
      <c r="A1770" t="e">
        <f>-Lqeonq2FYHj4sQ18EC5</f>
        <v>#NAME?</v>
      </c>
      <c r="B1770">
        <v>393.75</v>
      </c>
      <c r="C1770">
        <v>20.584240000000001</v>
      </c>
      <c r="D1770">
        <v>40</v>
      </c>
      <c r="E1770">
        <v>0</v>
      </c>
      <c r="F1770">
        <v>0</v>
      </c>
      <c r="G1770">
        <v>9</v>
      </c>
      <c r="H1770">
        <v>1570529032403</v>
      </c>
      <c r="I1770">
        <v>526.6875</v>
      </c>
      <c r="J1770" s="4">
        <f t="shared" si="27"/>
        <v>43746.711023182863</v>
      </c>
      <c r="K1770" s="6">
        <v>43746.711023182863</v>
      </c>
      <c r="L1770" s="7">
        <v>43746.711018518516</v>
      </c>
    </row>
    <row r="1771" spans="1:12" x14ac:dyDescent="0.25">
      <c r="A1771" t="e">
        <f>-Lqeopc4aHEL3KmwD2fd</f>
        <v>#NAME?</v>
      </c>
      <c r="B1771">
        <v>393.75</v>
      </c>
      <c r="C1771">
        <v>20.584240000000001</v>
      </c>
      <c r="D1771">
        <v>40</v>
      </c>
      <c r="E1771">
        <v>0</v>
      </c>
      <c r="F1771">
        <v>0</v>
      </c>
      <c r="G1771">
        <v>9</v>
      </c>
      <c r="H1771">
        <v>1570529039612</v>
      </c>
      <c r="I1771">
        <v>526.6875</v>
      </c>
      <c r="J1771" s="5">
        <f t="shared" si="27"/>
        <v>43746.711106620372</v>
      </c>
      <c r="K1771" s="6">
        <v>43746.711106620372</v>
      </c>
      <c r="L1771" s="7">
        <v>43746.711111111108</v>
      </c>
    </row>
    <row r="1772" spans="1:12" x14ac:dyDescent="0.25">
      <c r="A1772" t="e">
        <f>-LqeorKxZXxV53d5AubE</f>
        <v>#NAME?</v>
      </c>
      <c r="B1772">
        <v>412.5</v>
      </c>
      <c r="C1772">
        <v>20.584240000000001</v>
      </c>
      <c r="D1772">
        <v>40</v>
      </c>
      <c r="E1772">
        <v>0</v>
      </c>
      <c r="F1772">
        <v>0</v>
      </c>
      <c r="G1772">
        <v>11</v>
      </c>
      <c r="H1772">
        <v>1570529046802</v>
      </c>
      <c r="I1772">
        <v>532.5</v>
      </c>
      <c r="J1772" s="4">
        <f t="shared" si="27"/>
        <v>43746.711189837959</v>
      </c>
      <c r="K1772" s="6">
        <v>43746.711189837959</v>
      </c>
      <c r="L1772" s="7">
        <v>43746.711192129631</v>
      </c>
    </row>
    <row r="1773" spans="1:12" x14ac:dyDescent="0.25">
      <c r="A1773" t="s">
        <v>2808</v>
      </c>
      <c r="B1773">
        <v>393.75</v>
      </c>
      <c r="C1773">
        <v>20.584240000000001</v>
      </c>
      <c r="D1773">
        <v>40</v>
      </c>
      <c r="E1773">
        <v>0</v>
      </c>
      <c r="F1773">
        <v>0</v>
      </c>
      <c r="G1773">
        <v>16</v>
      </c>
      <c r="H1773">
        <v>1570529053003</v>
      </c>
      <c r="I1773">
        <v>526.6875</v>
      </c>
      <c r="J1773" s="5">
        <f t="shared" si="27"/>
        <v>43746.711261608791</v>
      </c>
      <c r="K1773" s="6">
        <v>43746.711261608791</v>
      </c>
      <c r="L1773" s="7">
        <v>43746.711261574077</v>
      </c>
    </row>
    <row r="1774" spans="1:12" x14ac:dyDescent="0.25">
      <c r="A1774" t="e">
        <f>-LqeousBE6ylEOX4l9cY</f>
        <v>#NAME?</v>
      </c>
      <c r="B1774">
        <v>393.75</v>
      </c>
      <c r="C1774">
        <v>20.531590000000001</v>
      </c>
      <c r="D1774">
        <v>42</v>
      </c>
      <c r="E1774">
        <v>0</v>
      </c>
      <c r="F1774">
        <v>0</v>
      </c>
      <c r="G1774">
        <v>19</v>
      </c>
      <c r="H1774">
        <v>1570529061270</v>
      </c>
      <c r="I1774">
        <v>526.6875</v>
      </c>
      <c r="J1774" s="4">
        <f t="shared" si="27"/>
        <v>43746.711357291664</v>
      </c>
      <c r="K1774" s="6">
        <v>43746.711357291664</v>
      </c>
      <c r="L1774" s="7">
        <v>43746.711354166669</v>
      </c>
    </row>
    <row r="1775" spans="1:12" x14ac:dyDescent="0.25">
      <c r="A1775" t="e">
        <f>-LqeowQ53iJA_BlBVOuO</f>
        <v>#NAME?</v>
      </c>
      <c r="B1775">
        <v>393.75</v>
      </c>
      <c r="C1775">
        <v>20.584240000000001</v>
      </c>
      <c r="D1775">
        <v>42</v>
      </c>
      <c r="E1775">
        <v>0</v>
      </c>
      <c r="F1775">
        <v>0</v>
      </c>
      <c r="G1775">
        <v>20</v>
      </c>
      <c r="H1775">
        <v>1570529067433</v>
      </c>
      <c r="I1775">
        <v>526.6875</v>
      </c>
      <c r="J1775" s="5">
        <f t="shared" si="27"/>
        <v>43746.711428622679</v>
      </c>
      <c r="K1775" s="6">
        <v>43746.711428622679</v>
      </c>
      <c r="L1775" s="7">
        <v>43746.711423611108</v>
      </c>
    </row>
    <row r="1776" spans="1:12" x14ac:dyDescent="0.25">
      <c r="A1776" t="e">
        <f>-Lqeoy85YE3Vsv5DbKCV</f>
        <v>#NAME?</v>
      </c>
      <c r="B1776">
        <v>393.75</v>
      </c>
      <c r="C1776">
        <v>20.584240000000001</v>
      </c>
      <c r="D1776">
        <v>42</v>
      </c>
      <c r="E1776">
        <v>0</v>
      </c>
      <c r="F1776">
        <v>0</v>
      </c>
      <c r="G1776">
        <v>13</v>
      </c>
      <c r="H1776">
        <v>1570529074641</v>
      </c>
      <c r="I1776">
        <v>526.6875</v>
      </c>
      <c r="J1776" s="4">
        <f t="shared" si="27"/>
        <v>43746.711512048605</v>
      </c>
      <c r="K1776" s="6">
        <v>43746.711512048605</v>
      </c>
      <c r="L1776" s="7">
        <v>43746.711516203701</v>
      </c>
    </row>
    <row r="1777" spans="1:12" x14ac:dyDescent="0.25">
      <c r="A1777" t="e">
        <f>-LqeoziVOIkQJQehFhIn</f>
        <v>#NAME?</v>
      </c>
      <c r="B1777">
        <v>393.75</v>
      </c>
      <c r="C1777">
        <v>20.584240000000001</v>
      </c>
      <c r="D1777">
        <v>42</v>
      </c>
      <c r="E1777">
        <v>0</v>
      </c>
      <c r="F1777">
        <v>0</v>
      </c>
      <c r="G1777">
        <v>18</v>
      </c>
      <c r="H1777">
        <v>1570529080823</v>
      </c>
      <c r="I1777">
        <v>526.6875</v>
      </c>
      <c r="J1777" s="5">
        <f t="shared" si="27"/>
        <v>43746.711583599536</v>
      </c>
      <c r="K1777" s="6">
        <v>43746.711583599536</v>
      </c>
      <c r="L1777" s="7">
        <v>43746.711585648147</v>
      </c>
    </row>
    <row r="1778" spans="1:12" x14ac:dyDescent="0.25">
      <c r="A1778" t="e">
        <f>-Lqep0Q3vuawBqyAyFM7</f>
        <v>#NAME?</v>
      </c>
      <c r="B1778">
        <v>393.75</v>
      </c>
      <c r="C1778">
        <v>20.584240000000001</v>
      </c>
      <c r="D1778">
        <v>42</v>
      </c>
      <c r="E1778">
        <v>0</v>
      </c>
      <c r="F1778">
        <v>0</v>
      </c>
      <c r="G1778">
        <v>22</v>
      </c>
      <c r="H1778">
        <v>1570529088032</v>
      </c>
      <c r="I1778">
        <v>526.6875</v>
      </c>
      <c r="J1778" s="4">
        <f t="shared" si="27"/>
        <v>43746.711667037038</v>
      </c>
      <c r="K1778" s="6">
        <v>43746.711667037038</v>
      </c>
      <c r="L1778" s="7">
        <v>43746.71166666667</v>
      </c>
    </row>
    <row r="1779" spans="1:12" x14ac:dyDescent="0.25">
      <c r="A1779" t="e">
        <f>-Lqep2EAStAci1aQXRl3</f>
        <v>#NAME?</v>
      </c>
      <c r="B1779">
        <v>393.75</v>
      </c>
      <c r="C1779">
        <v>20.531590000000001</v>
      </c>
      <c r="D1779">
        <v>42</v>
      </c>
      <c r="E1779">
        <v>0</v>
      </c>
      <c r="F1779">
        <v>0</v>
      </c>
      <c r="G1779">
        <v>19</v>
      </c>
      <c r="H1779">
        <v>1570529095241</v>
      </c>
      <c r="I1779">
        <v>526.5</v>
      </c>
      <c r="J1779" s="5">
        <f t="shared" si="27"/>
        <v>43746.711750474533</v>
      </c>
      <c r="K1779" s="6">
        <v>43746.711750474533</v>
      </c>
      <c r="L1779" s="7">
        <v>43746.711747685185</v>
      </c>
    </row>
    <row r="1780" spans="1:12" x14ac:dyDescent="0.25">
      <c r="A1780" t="e">
        <f>-Lqep3xAxECIhyesG_en</f>
        <v>#NAME?</v>
      </c>
      <c r="B1780">
        <v>393.75</v>
      </c>
      <c r="C1780">
        <v>20.584240000000001</v>
      </c>
      <c r="D1780">
        <v>43</v>
      </c>
      <c r="E1780">
        <v>0</v>
      </c>
      <c r="F1780">
        <v>0</v>
      </c>
      <c r="G1780">
        <v>12</v>
      </c>
      <c r="H1780">
        <v>1570529102463</v>
      </c>
      <c r="I1780">
        <v>526.6875</v>
      </c>
      <c r="J1780" s="4">
        <f t="shared" si="27"/>
        <v>43746.711834062495</v>
      </c>
      <c r="K1780" s="6">
        <v>43746.711834062495</v>
      </c>
      <c r="L1780" s="7">
        <v>43746.711828703701</v>
      </c>
    </row>
    <row r="1781" spans="1:12" x14ac:dyDescent="0.25">
      <c r="A1781" t="e">
        <f>-Lqep5fU0XlN9eyPYsI8</f>
        <v>#NAME?</v>
      </c>
      <c r="B1781">
        <v>393.75</v>
      </c>
      <c r="C1781">
        <v>20.584240000000001</v>
      </c>
      <c r="D1781">
        <v>43</v>
      </c>
      <c r="E1781">
        <v>0</v>
      </c>
      <c r="F1781">
        <v>0</v>
      </c>
      <c r="G1781">
        <v>16</v>
      </c>
      <c r="H1781">
        <v>1570529109671</v>
      </c>
      <c r="I1781">
        <v>526.6875</v>
      </c>
      <c r="J1781" s="5">
        <f t="shared" si="27"/>
        <v>43746.711917488421</v>
      </c>
      <c r="K1781" s="6">
        <v>43746.711917488421</v>
      </c>
      <c r="L1781" s="7">
        <v>43746.711921296293</v>
      </c>
    </row>
    <row r="1782" spans="1:12" x14ac:dyDescent="0.25">
      <c r="A1782" t="e">
        <f>-Lqep7D32gua29DvGyZX</f>
        <v>#NAME?</v>
      </c>
      <c r="B1782">
        <v>393.75</v>
      </c>
      <c r="C1782">
        <v>20.584240000000001</v>
      </c>
      <c r="D1782">
        <v>42</v>
      </c>
      <c r="E1782">
        <v>0</v>
      </c>
      <c r="F1782">
        <v>0</v>
      </c>
      <c r="G1782">
        <v>25</v>
      </c>
      <c r="H1782">
        <v>1570529115853</v>
      </c>
      <c r="I1782">
        <v>526.6875</v>
      </c>
      <c r="J1782" s="4">
        <f t="shared" si="27"/>
        <v>43746.711989039344</v>
      </c>
      <c r="K1782" s="6">
        <v>43746.711989039344</v>
      </c>
      <c r="L1782" s="7">
        <v>43746.71199074074</v>
      </c>
    </row>
    <row r="1783" spans="1:12" x14ac:dyDescent="0.25">
      <c r="A1783" t="e">
        <f>-Lqep91BIsnPtVFs00NJ</f>
        <v>#NAME?</v>
      </c>
      <c r="B1783">
        <v>393.75</v>
      </c>
      <c r="C1783">
        <v>20.584240000000001</v>
      </c>
      <c r="D1783">
        <v>42</v>
      </c>
      <c r="E1783">
        <v>0</v>
      </c>
      <c r="F1783">
        <v>0</v>
      </c>
      <c r="G1783">
        <v>28</v>
      </c>
      <c r="H1783">
        <v>1570529123111</v>
      </c>
      <c r="I1783">
        <v>526.6875</v>
      </c>
      <c r="J1783" s="5">
        <f t="shared" si="27"/>
        <v>43746.712073043978</v>
      </c>
      <c r="K1783" s="6">
        <v>43746.712073043978</v>
      </c>
      <c r="L1783" s="7">
        <v>43746.712071759262</v>
      </c>
    </row>
    <row r="1784" spans="1:12" x14ac:dyDescent="0.25">
      <c r="A1784" t="e">
        <f>-LqepAkB_ChbD68L1zA1</f>
        <v>#NAME?</v>
      </c>
      <c r="B1784">
        <v>393.75</v>
      </c>
      <c r="C1784">
        <v>20.531590000000001</v>
      </c>
      <c r="D1784">
        <v>42</v>
      </c>
      <c r="E1784">
        <v>0</v>
      </c>
      <c r="F1784">
        <v>0</v>
      </c>
      <c r="G1784">
        <v>18</v>
      </c>
      <c r="H1784">
        <v>1570529130272</v>
      </c>
      <c r="I1784">
        <v>526.6875</v>
      </c>
      <c r="J1784" s="4">
        <f t="shared" si="27"/>
        <v>43746.712155925925</v>
      </c>
      <c r="K1784" s="6">
        <v>43746.712155925925</v>
      </c>
      <c r="L1784" s="7">
        <v>43746.712152777778</v>
      </c>
    </row>
    <row r="1785" spans="1:12" x14ac:dyDescent="0.25">
      <c r="A1785" t="e">
        <f>-LqepCX5YWJ2_PWG5gvD</f>
        <v>#NAME?</v>
      </c>
      <c r="B1785">
        <v>412.5</v>
      </c>
      <c r="C1785">
        <v>20.584240000000001</v>
      </c>
      <c r="D1785">
        <v>42</v>
      </c>
      <c r="E1785">
        <v>0</v>
      </c>
      <c r="F1785">
        <v>0</v>
      </c>
      <c r="G1785">
        <v>20</v>
      </c>
      <c r="H1785">
        <v>1570529137483</v>
      </c>
      <c r="I1785">
        <v>532.3125</v>
      </c>
      <c r="J1785" s="5">
        <f t="shared" si="27"/>
        <v>43746.712239386572</v>
      </c>
      <c r="K1785" s="6">
        <v>43746.712239386572</v>
      </c>
      <c r="L1785" s="7">
        <v>43746.712233796294</v>
      </c>
    </row>
    <row r="1786" spans="1:12" x14ac:dyDescent="0.25">
      <c r="A1786" t="e">
        <f>-LqepEF5LJCHFiJ9jQNn</f>
        <v>#NAME?</v>
      </c>
      <c r="B1786">
        <v>393.75</v>
      </c>
      <c r="C1786">
        <v>20.531590000000001</v>
      </c>
      <c r="D1786">
        <v>43</v>
      </c>
      <c r="E1786">
        <v>0</v>
      </c>
      <c r="F1786">
        <v>0</v>
      </c>
      <c r="G1786">
        <v>13</v>
      </c>
      <c r="H1786">
        <v>1570529144704</v>
      </c>
      <c r="I1786">
        <v>526.6875</v>
      </c>
      <c r="J1786" s="4">
        <f t="shared" si="27"/>
        <v>43746.712322962958</v>
      </c>
      <c r="K1786" s="6">
        <v>43746.712322962958</v>
      </c>
      <c r="L1786" s="7">
        <v>43746.712326388886</v>
      </c>
    </row>
    <row r="1787" spans="1:12" x14ac:dyDescent="0.25">
      <c r="A1787" t="e">
        <f>-LqepG39l0u_M-ZSQS__</f>
        <v>#NAME?</v>
      </c>
      <c r="B1787">
        <v>393.75</v>
      </c>
      <c r="C1787">
        <v>20.584240000000001</v>
      </c>
      <c r="D1787">
        <v>43</v>
      </c>
      <c r="E1787">
        <v>0</v>
      </c>
      <c r="F1787">
        <v>0</v>
      </c>
      <c r="G1787">
        <v>25</v>
      </c>
      <c r="H1787">
        <v>1570529151912</v>
      </c>
      <c r="I1787">
        <v>526.6875</v>
      </c>
      <c r="J1787" s="5">
        <f t="shared" si="27"/>
        <v>43746.712406388884</v>
      </c>
      <c r="K1787" s="6">
        <v>43746.712406388884</v>
      </c>
      <c r="L1787" s="7">
        <v>43746.712407407409</v>
      </c>
    </row>
    <row r="1788" spans="1:12" x14ac:dyDescent="0.25">
      <c r="A1788" t="e">
        <f>-LqepHmBqGUYivFHL9vy</f>
        <v>#NAME?</v>
      </c>
      <c r="B1788">
        <v>393.75</v>
      </c>
      <c r="C1788">
        <v>20.584240000000001</v>
      </c>
      <c r="D1788">
        <v>39</v>
      </c>
      <c r="E1788">
        <v>0</v>
      </c>
      <c r="F1788">
        <v>0</v>
      </c>
      <c r="G1788">
        <v>10</v>
      </c>
      <c r="H1788">
        <v>1570529159124</v>
      </c>
      <c r="I1788">
        <v>526.6875</v>
      </c>
      <c r="J1788" s="4">
        <f t="shared" si="27"/>
        <v>43746.712489861107</v>
      </c>
      <c r="K1788" s="6">
        <v>43746.712489861107</v>
      </c>
      <c r="L1788" s="7">
        <v>43746.712488425925</v>
      </c>
    </row>
    <row r="1789" spans="1:12" x14ac:dyDescent="0.25">
      <c r="A1789" t="e">
        <f>-LqepJYxoUu_huq7VldS</f>
        <v>#NAME?</v>
      </c>
      <c r="B1789">
        <v>393.75</v>
      </c>
      <c r="C1789">
        <v>20.531590000000001</v>
      </c>
      <c r="D1789">
        <v>40</v>
      </c>
      <c r="E1789">
        <v>0</v>
      </c>
      <c r="F1789">
        <v>0</v>
      </c>
      <c r="G1789">
        <v>12</v>
      </c>
      <c r="H1789">
        <v>1570529166332</v>
      </c>
      <c r="I1789">
        <v>526.6875</v>
      </c>
      <c r="J1789" s="5">
        <f t="shared" si="27"/>
        <v>43746.712573287034</v>
      </c>
      <c r="K1789" s="6">
        <v>43746.712573287034</v>
      </c>
      <c r="L1789" s="7">
        <v>43746.712569444448</v>
      </c>
    </row>
    <row r="1790" spans="1:12" x14ac:dyDescent="0.25">
      <c r="A1790" t="e">
        <f>-LqepL3CwiLgEzbp30nl</f>
        <v>#NAME?</v>
      </c>
      <c r="B1790">
        <v>393.75</v>
      </c>
      <c r="C1790">
        <v>20.584240000000001</v>
      </c>
      <c r="D1790">
        <v>41</v>
      </c>
      <c r="E1790">
        <v>0</v>
      </c>
      <c r="F1790">
        <v>0</v>
      </c>
      <c r="G1790">
        <v>13</v>
      </c>
      <c r="H1790">
        <v>1570529172512</v>
      </c>
      <c r="I1790">
        <v>526.6875</v>
      </c>
      <c r="J1790" s="4">
        <f t="shared" si="27"/>
        <v>43746.712644814812</v>
      </c>
      <c r="K1790" s="6">
        <v>43746.712644814812</v>
      </c>
      <c r="L1790" s="7">
        <v>43746.712650462963</v>
      </c>
    </row>
    <row r="1791" spans="1:12" x14ac:dyDescent="0.25">
      <c r="A1791" t="e">
        <f>-LqepN0B5eRjtdpijR_b</f>
        <v>#NAME?</v>
      </c>
      <c r="B1791">
        <v>393.75</v>
      </c>
      <c r="C1791">
        <v>20.531590000000001</v>
      </c>
      <c r="D1791">
        <v>39</v>
      </c>
      <c r="E1791">
        <v>0</v>
      </c>
      <c r="F1791">
        <v>0</v>
      </c>
      <c r="G1791">
        <v>18</v>
      </c>
      <c r="H1791">
        <v>1570529180599</v>
      </c>
      <c r="I1791">
        <v>526.6875</v>
      </c>
      <c r="J1791" s="5">
        <f t="shared" si="27"/>
        <v>43746.712738414346</v>
      </c>
      <c r="K1791" s="6">
        <v>43746.712738414346</v>
      </c>
      <c r="L1791" s="7">
        <v>43746.712743055556</v>
      </c>
    </row>
    <row r="1792" spans="1:12" x14ac:dyDescent="0.25">
      <c r="A1792" t="e">
        <f>-LqepOYmztGP7RMbrD-e</f>
        <v>#NAME?</v>
      </c>
      <c r="B1792">
        <v>412.5</v>
      </c>
      <c r="C1792">
        <v>20.531590000000001</v>
      </c>
      <c r="D1792">
        <v>39</v>
      </c>
      <c r="E1792">
        <v>0</v>
      </c>
      <c r="F1792">
        <v>0</v>
      </c>
      <c r="G1792">
        <v>25</v>
      </c>
      <c r="H1792">
        <v>1570529186943</v>
      </c>
      <c r="I1792">
        <v>532.3125</v>
      </c>
      <c r="J1792" s="4">
        <f t="shared" si="27"/>
        <v>43746.712811840276</v>
      </c>
      <c r="K1792" s="6">
        <v>43746.712811840276</v>
      </c>
      <c r="L1792" s="7">
        <v>43746.712812500002</v>
      </c>
    </row>
    <row r="1793" spans="1:12" x14ac:dyDescent="0.25">
      <c r="A1793" t="e">
        <f>-LqepQg4iQTuW19sy4N1</f>
        <v>#NAME?</v>
      </c>
      <c r="B1793">
        <v>393.75</v>
      </c>
      <c r="C1793">
        <v>20.584240000000001</v>
      </c>
      <c r="D1793">
        <v>39</v>
      </c>
      <c r="E1793">
        <v>0</v>
      </c>
      <c r="F1793">
        <v>0</v>
      </c>
      <c r="G1793">
        <v>22</v>
      </c>
      <c r="H1793">
        <v>1570529194151</v>
      </c>
      <c r="I1793">
        <v>526.6875</v>
      </c>
      <c r="J1793" s="5">
        <f t="shared" si="27"/>
        <v>43746.712895266202</v>
      </c>
      <c r="K1793" s="6">
        <v>43746.712895266202</v>
      </c>
      <c r="L1793" s="7">
        <v>43746.712893518517</v>
      </c>
    </row>
    <row r="1794" spans="1:12" x14ac:dyDescent="0.25">
      <c r="A1794" t="e">
        <f>-LqepSKFHchu1RIVruQ5</f>
        <v>#NAME?</v>
      </c>
      <c r="B1794">
        <v>412.5</v>
      </c>
      <c r="C1794">
        <v>20.584240000000001</v>
      </c>
      <c r="D1794">
        <v>41</v>
      </c>
      <c r="E1794">
        <v>0</v>
      </c>
      <c r="F1794">
        <v>0</v>
      </c>
      <c r="G1794">
        <v>20</v>
      </c>
      <c r="H1794">
        <v>1570529202396</v>
      </c>
      <c r="I1794">
        <v>532.5</v>
      </c>
      <c r="J1794" s="4">
        <f t="shared" ref="J1794:K1857" si="28">(H1794/86400000)+25569+(7/24)</f>
        <v>43746.712990694439</v>
      </c>
      <c r="K1794" s="6">
        <v>43746.712990694439</v>
      </c>
      <c r="L1794" s="7">
        <v>43746.71298611111</v>
      </c>
    </row>
    <row r="1795" spans="1:12" x14ac:dyDescent="0.25">
      <c r="A1795" t="e">
        <f>-LqepU7E9Cq1x8R99BYP</f>
        <v>#NAME?</v>
      </c>
      <c r="B1795">
        <v>393.75</v>
      </c>
      <c r="C1795">
        <v>20.584240000000001</v>
      </c>
      <c r="D1795">
        <v>41</v>
      </c>
      <c r="E1795">
        <v>0</v>
      </c>
      <c r="F1795">
        <v>0</v>
      </c>
      <c r="G1795">
        <v>13</v>
      </c>
      <c r="H1795">
        <v>1570529209606</v>
      </c>
      <c r="I1795">
        <v>526.5</v>
      </c>
      <c r="J1795" s="5">
        <f t="shared" si="28"/>
        <v>43746.713074143518</v>
      </c>
      <c r="K1795" s="6">
        <v>43746.713074143518</v>
      </c>
      <c r="L1795" s="7">
        <v>43746.713078703702</v>
      </c>
    </row>
    <row r="1796" spans="1:12" x14ac:dyDescent="0.25">
      <c r="A1796" t="e">
        <f>-LqepVq43cqtWFZkH4dg</f>
        <v>#NAME?</v>
      </c>
      <c r="B1796">
        <v>393.75</v>
      </c>
      <c r="C1796">
        <v>20.531590000000001</v>
      </c>
      <c r="D1796">
        <v>41</v>
      </c>
      <c r="E1796">
        <v>0</v>
      </c>
      <c r="F1796">
        <v>0</v>
      </c>
      <c r="G1796">
        <v>9</v>
      </c>
      <c r="H1796">
        <v>1570529216815</v>
      </c>
      <c r="I1796">
        <v>526.6875</v>
      </c>
      <c r="J1796" s="4">
        <f t="shared" si="28"/>
        <v>43746.713157581013</v>
      </c>
      <c r="K1796" s="6">
        <v>43746.713157581013</v>
      </c>
      <c r="L1796" s="7">
        <v>43746.713159722225</v>
      </c>
    </row>
    <row r="1797" spans="1:12" x14ac:dyDescent="0.25">
      <c r="A1797" t="e">
        <f>-LqepXPDQYrRwli30YWg</f>
        <v>#NAME?</v>
      </c>
      <c r="B1797">
        <v>393.75</v>
      </c>
      <c r="C1797">
        <v>20.531590000000001</v>
      </c>
      <c r="D1797">
        <v>42</v>
      </c>
      <c r="E1797">
        <v>0</v>
      </c>
      <c r="F1797">
        <v>0</v>
      </c>
      <c r="G1797">
        <v>15</v>
      </c>
      <c r="H1797">
        <v>1570529222995</v>
      </c>
      <c r="I1797">
        <v>526.6875</v>
      </c>
      <c r="J1797" s="5">
        <f t="shared" si="28"/>
        <v>43746.713229108798</v>
      </c>
      <c r="K1797" s="6">
        <v>43746.713229108798</v>
      </c>
      <c r="L1797" s="7">
        <v>43746.713229166664</v>
      </c>
    </row>
    <row r="1798" spans="1:12" x14ac:dyDescent="0.25">
      <c r="A1798" t="e">
        <f>-LqepZ8UCl0ScqTzFX30</f>
        <v>#NAME?</v>
      </c>
      <c r="B1798">
        <v>393.75</v>
      </c>
      <c r="C1798">
        <v>20.531590000000001</v>
      </c>
      <c r="D1798">
        <v>42</v>
      </c>
      <c r="E1798">
        <v>0</v>
      </c>
      <c r="F1798">
        <v>0</v>
      </c>
      <c r="G1798">
        <v>10</v>
      </c>
      <c r="H1798">
        <v>1570529230225</v>
      </c>
      <c r="I1798">
        <v>526.6875</v>
      </c>
      <c r="J1798" s="4">
        <f t="shared" si="28"/>
        <v>43746.713312789354</v>
      </c>
      <c r="K1798" s="6">
        <v>43746.713312789354</v>
      </c>
      <c r="L1798" s="7">
        <v>43746.713310185187</v>
      </c>
    </row>
    <row r="1799" spans="1:12" x14ac:dyDescent="0.25">
      <c r="A1799" t="e">
        <f>-Lqep_u3dSrwjGKM17-0</f>
        <v>#NAME?</v>
      </c>
      <c r="B1799">
        <v>393.75</v>
      </c>
      <c r="C1799">
        <v>20.584240000000001</v>
      </c>
      <c r="D1799">
        <v>42</v>
      </c>
      <c r="E1799">
        <v>0</v>
      </c>
      <c r="F1799">
        <v>0</v>
      </c>
      <c r="G1799">
        <v>12</v>
      </c>
      <c r="H1799">
        <v>1570529236386</v>
      </c>
      <c r="I1799">
        <v>526.6875</v>
      </c>
      <c r="J1799" s="5">
        <f t="shared" si="28"/>
        <v>43746.713384097216</v>
      </c>
      <c r="K1799" s="6">
        <v>43746.713384097216</v>
      </c>
      <c r="L1799" s="7">
        <v>43746.713379629633</v>
      </c>
    </row>
    <row r="1800" spans="1:12" x14ac:dyDescent="0.25">
      <c r="A1800" t="e">
        <f>-LqepbdD08Te3QP6u0KT</f>
        <v>#NAME?</v>
      </c>
      <c r="B1800">
        <v>393.75</v>
      </c>
      <c r="C1800">
        <v>20.531590000000001</v>
      </c>
      <c r="D1800">
        <v>41</v>
      </c>
      <c r="E1800">
        <v>0</v>
      </c>
      <c r="F1800">
        <v>0</v>
      </c>
      <c r="G1800">
        <v>18</v>
      </c>
      <c r="H1800">
        <v>1570529244636</v>
      </c>
      <c r="I1800">
        <v>526.6875</v>
      </c>
      <c r="J1800" s="4">
        <f t="shared" si="28"/>
        <v>43746.713479583334</v>
      </c>
      <c r="K1800" s="6">
        <v>43746.713479583334</v>
      </c>
      <c r="L1800" s="7">
        <v>43746.713483796295</v>
      </c>
    </row>
    <row r="1801" spans="1:12" x14ac:dyDescent="0.25">
      <c r="A1801" t="e">
        <f>-LqepdCNT0JMqlGI6clI</f>
        <v>#NAME?</v>
      </c>
      <c r="B1801">
        <v>393.75</v>
      </c>
      <c r="C1801">
        <v>20.584240000000001</v>
      </c>
      <c r="D1801">
        <v>41</v>
      </c>
      <c r="E1801">
        <v>0</v>
      </c>
      <c r="F1801">
        <v>0</v>
      </c>
      <c r="G1801">
        <v>17</v>
      </c>
      <c r="H1801">
        <v>1570529250817</v>
      </c>
      <c r="I1801">
        <v>526.6875</v>
      </c>
      <c r="J1801" s="5">
        <f t="shared" si="28"/>
        <v>43746.713551122688</v>
      </c>
      <c r="K1801" s="6">
        <v>43746.713551122688</v>
      </c>
      <c r="L1801" s="7">
        <v>43746.713553240741</v>
      </c>
    </row>
    <row r="1802" spans="1:12" x14ac:dyDescent="0.25">
      <c r="A1802" t="e">
        <f>-LqepevEXuvRGg30XbIo</f>
        <v>#NAME?</v>
      </c>
      <c r="B1802">
        <v>412.5</v>
      </c>
      <c r="C1802">
        <v>20.584240000000001</v>
      </c>
      <c r="D1802">
        <v>42</v>
      </c>
      <c r="E1802">
        <v>0</v>
      </c>
      <c r="F1802">
        <v>0</v>
      </c>
      <c r="G1802">
        <v>16</v>
      </c>
      <c r="H1802">
        <v>1570529258006</v>
      </c>
      <c r="I1802">
        <v>532.3125</v>
      </c>
      <c r="J1802" s="4">
        <f t="shared" si="28"/>
        <v>43746.713634328706</v>
      </c>
      <c r="K1802" s="6">
        <v>43746.713634328706</v>
      </c>
      <c r="L1802" s="7">
        <v>43746.713634259257</v>
      </c>
    </row>
    <row r="1803" spans="1:12" x14ac:dyDescent="0.25">
      <c r="A1803" t="e">
        <f>-LqepgTLUcIopxu7Y9qD</f>
        <v>#NAME?</v>
      </c>
      <c r="B1803">
        <v>393.75</v>
      </c>
      <c r="C1803">
        <v>20.584240000000001</v>
      </c>
      <c r="D1803">
        <v>42</v>
      </c>
      <c r="E1803">
        <v>0</v>
      </c>
      <c r="F1803">
        <v>0</v>
      </c>
      <c r="G1803">
        <v>16</v>
      </c>
      <c r="H1803">
        <v>1570529264195</v>
      </c>
      <c r="I1803">
        <v>526.6875</v>
      </c>
      <c r="J1803" s="5">
        <f t="shared" si="28"/>
        <v>43746.713705960647</v>
      </c>
      <c r="K1803" s="6">
        <v>43746.713705960647</v>
      </c>
      <c r="L1803" s="7">
        <v>43746.713703703703</v>
      </c>
    </row>
    <row r="1804" spans="1:12" x14ac:dyDescent="0.25">
      <c r="A1804" t="s">
        <v>2839</v>
      </c>
      <c r="B1804">
        <v>393.75</v>
      </c>
      <c r="C1804">
        <v>20.531590000000001</v>
      </c>
      <c r="D1804">
        <v>41</v>
      </c>
      <c r="E1804">
        <v>0</v>
      </c>
      <c r="F1804">
        <v>0</v>
      </c>
      <c r="G1804">
        <v>25</v>
      </c>
      <c r="H1804">
        <v>1570529271415</v>
      </c>
      <c r="I1804">
        <v>526.6875</v>
      </c>
      <c r="J1804" s="4">
        <f t="shared" si="28"/>
        <v>43746.713789525464</v>
      </c>
      <c r="K1804" s="6">
        <v>43746.713789525464</v>
      </c>
      <c r="L1804" s="7">
        <v>43746.713784722226</v>
      </c>
    </row>
    <row r="1805" spans="1:12" x14ac:dyDescent="0.25">
      <c r="A1805" t="e">
        <f>-Lqepk-EEIPVn3YBfB3B</f>
        <v>#NAME?</v>
      </c>
      <c r="B1805">
        <v>393.75</v>
      </c>
      <c r="C1805">
        <v>20.478950000000001</v>
      </c>
      <c r="D1805">
        <v>41</v>
      </c>
      <c r="E1805">
        <v>0</v>
      </c>
      <c r="F1805">
        <v>0</v>
      </c>
      <c r="G1805">
        <v>19</v>
      </c>
      <c r="H1805">
        <v>1570529278625</v>
      </c>
      <c r="I1805">
        <v>526.6875</v>
      </c>
      <c r="J1805" s="5">
        <f t="shared" si="28"/>
        <v>43746.713872974535</v>
      </c>
      <c r="K1805" s="6">
        <v>43746.713872974535</v>
      </c>
      <c r="L1805" s="7">
        <v>43746.713877314818</v>
      </c>
    </row>
    <row r="1806" spans="1:12" x14ac:dyDescent="0.25">
      <c r="A1806" t="e">
        <f>-LqepliDbT96R73V_RCk</f>
        <v>#NAME?</v>
      </c>
      <c r="B1806">
        <v>393.75</v>
      </c>
      <c r="C1806">
        <v>20.584240000000001</v>
      </c>
      <c r="D1806">
        <v>40</v>
      </c>
      <c r="E1806">
        <v>0</v>
      </c>
      <c r="F1806">
        <v>0</v>
      </c>
      <c r="G1806">
        <v>15</v>
      </c>
      <c r="H1806">
        <v>1570529285836</v>
      </c>
      <c r="I1806">
        <v>526.5</v>
      </c>
      <c r="J1806" s="4">
        <f t="shared" si="28"/>
        <v>43746.713956435182</v>
      </c>
      <c r="K1806" s="6">
        <v>43746.713956435182</v>
      </c>
      <c r="L1806" s="7">
        <v>43746.713958333334</v>
      </c>
    </row>
    <row r="1807" spans="1:12" x14ac:dyDescent="0.25">
      <c r="A1807" t="e">
        <f>-LqepnWEGewcPQZb-H_n</f>
        <v>#NAME?</v>
      </c>
      <c r="B1807">
        <v>393.75</v>
      </c>
      <c r="C1807">
        <v>20.584240000000001</v>
      </c>
      <c r="D1807">
        <v>35</v>
      </c>
      <c r="E1807">
        <v>0</v>
      </c>
      <c r="F1807">
        <v>0</v>
      </c>
      <c r="G1807">
        <v>22</v>
      </c>
      <c r="H1807">
        <v>1570529293057</v>
      </c>
      <c r="I1807">
        <v>526.6875</v>
      </c>
      <c r="J1807" s="5">
        <f t="shared" si="28"/>
        <v>43746.714040011568</v>
      </c>
      <c r="K1807" s="6">
        <v>43746.714040011568</v>
      </c>
      <c r="L1807" s="7">
        <v>43746.714039351849</v>
      </c>
    </row>
    <row r="1808" spans="1:12" x14ac:dyDescent="0.25">
      <c r="A1808" t="e">
        <f>-LqeppEFQw_9x0j1oAHs</f>
        <v>#NAME?</v>
      </c>
      <c r="B1808">
        <v>393.75</v>
      </c>
      <c r="C1808">
        <v>20.584240000000001</v>
      </c>
      <c r="D1808">
        <v>37</v>
      </c>
      <c r="E1808">
        <v>0</v>
      </c>
      <c r="F1808">
        <v>0</v>
      </c>
      <c r="G1808">
        <v>24</v>
      </c>
      <c r="H1808">
        <v>1570529300247</v>
      </c>
      <c r="I1808">
        <v>526.6875</v>
      </c>
      <c r="J1808" s="4">
        <f t="shared" si="28"/>
        <v>43746.714123229169</v>
      </c>
      <c r="K1808" s="6">
        <v>43746.714123229169</v>
      </c>
      <c r="L1808" s="7">
        <v>43746.714120370372</v>
      </c>
    </row>
    <row r="1809" spans="1:12" x14ac:dyDescent="0.25">
      <c r="A1809" t="e">
        <f>-LqepqnEdH5Ay71XtlJA</f>
        <v>#NAME?</v>
      </c>
      <c r="B1809">
        <v>393.75</v>
      </c>
      <c r="C1809">
        <v>20.584240000000001</v>
      </c>
      <c r="D1809">
        <v>37</v>
      </c>
      <c r="E1809">
        <v>0</v>
      </c>
      <c r="F1809">
        <v>0</v>
      </c>
      <c r="G1809">
        <v>19</v>
      </c>
      <c r="H1809">
        <v>1570529306437</v>
      </c>
      <c r="I1809">
        <v>526.5</v>
      </c>
      <c r="J1809" s="5">
        <f t="shared" si="28"/>
        <v>43746.714194872686</v>
      </c>
      <c r="K1809" s="6">
        <v>43746.714194872686</v>
      </c>
      <c r="L1809" s="7">
        <v>43746.714189814818</v>
      </c>
    </row>
    <row r="1810" spans="1:12" x14ac:dyDescent="0.25">
      <c r="A1810" t="e">
        <f>-LqepsWZYIxW9AiF4KOY</f>
        <v>#NAME?</v>
      </c>
      <c r="B1810">
        <v>393.75</v>
      </c>
      <c r="C1810">
        <v>20.584240000000001</v>
      </c>
      <c r="D1810">
        <v>40</v>
      </c>
      <c r="E1810">
        <v>0</v>
      </c>
      <c r="F1810">
        <v>0</v>
      </c>
      <c r="G1810">
        <v>17</v>
      </c>
      <c r="H1810">
        <v>1570529313656</v>
      </c>
      <c r="I1810">
        <v>526.6875</v>
      </c>
      <c r="J1810" s="4">
        <f t="shared" si="28"/>
        <v>43746.714278425927</v>
      </c>
      <c r="K1810" s="6">
        <v>43746.714278425927</v>
      </c>
      <c r="L1810" s="7">
        <v>43746.714282407411</v>
      </c>
    </row>
    <row r="1811" spans="1:12" x14ac:dyDescent="0.25">
      <c r="A1811" t="e">
        <f>-LqepuJDFhxY3Le8dcfP</f>
        <v>#NAME?</v>
      </c>
      <c r="B1811">
        <v>393.75</v>
      </c>
      <c r="C1811">
        <v>20.584240000000001</v>
      </c>
      <c r="D1811">
        <v>40</v>
      </c>
      <c r="E1811">
        <v>0</v>
      </c>
      <c r="F1811">
        <v>0</v>
      </c>
      <c r="G1811">
        <v>15</v>
      </c>
      <c r="H1811">
        <v>1570529320866</v>
      </c>
      <c r="I1811">
        <v>526.6875</v>
      </c>
      <c r="J1811" s="5">
        <f t="shared" si="28"/>
        <v>43746.714361874998</v>
      </c>
      <c r="K1811" s="6">
        <v>43746.714361874998</v>
      </c>
      <c r="L1811" s="7">
        <v>43746.714363425926</v>
      </c>
    </row>
    <row r="1812" spans="1:12" x14ac:dyDescent="0.25">
      <c r="A1812" t="e">
        <f>-Lqepw1FQCwThUugcaDg</f>
        <v>#NAME?</v>
      </c>
      <c r="B1812">
        <v>440.625</v>
      </c>
      <c r="C1812">
        <v>20.584240000000001</v>
      </c>
      <c r="D1812">
        <v>42</v>
      </c>
      <c r="E1812">
        <v>0</v>
      </c>
      <c r="F1812">
        <v>0</v>
      </c>
      <c r="G1812">
        <v>27</v>
      </c>
      <c r="H1812">
        <v>1570529328087</v>
      </c>
      <c r="I1812">
        <v>541.125</v>
      </c>
      <c r="J1812" s="4">
        <f t="shared" si="28"/>
        <v>43746.714445451384</v>
      </c>
      <c r="K1812" s="6">
        <v>43746.714445451384</v>
      </c>
      <c r="L1812" s="7">
        <v>43746.714444444442</v>
      </c>
    </row>
    <row r="1813" spans="1:12" x14ac:dyDescent="0.25">
      <c r="A1813" t="s">
        <v>2848</v>
      </c>
      <c r="B1813">
        <v>393.75</v>
      </c>
      <c r="C1813">
        <v>20.584240000000001</v>
      </c>
      <c r="D1813">
        <v>41</v>
      </c>
      <c r="E1813">
        <v>0</v>
      </c>
      <c r="F1813">
        <v>0</v>
      </c>
      <c r="G1813">
        <v>17</v>
      </c>
      <c r="H1813">
        <v>1570529335298</v>
      </c>
      <c r="I1813">
        <v>526.6875</v>
      </c>
      <c r="J1813" s="5">
        <f t="shared" si="28"/>
        <v>43746.714528912031</v>
      </c>
      <c r="K1813" s="6">
        <v>43746.714528912031</v>
      </c>
      <c r="L1813" s="7">
        <v>43746.714525462965</v>
      </c>
    </row>
    <row r="1814" spans="1:12" x14ac:dyDescent="0.25">
      <c r="A1814" t="e">
        <f>-LqepzYEGaFCf4XUKtfY</f>
        <v>#NAME?</v>
      </c>
      <c r="B1814">
        <v>393.75</v>
      </c>
      <c r="C1814">
        <v>20.584240000000001</v>
      </c>
      <c r="D1814">
        <v>40</v>
      </c>
      <c r="E1814">
        <v>0</v>
      </c>
      <c r="F1814">
        <v>0</v>
      </c>
      <c r="G1814">
        <v>16</v>
      </c>
      <c r="H1814">
        <v>1570529342487</v>
      </c>
      <c r="I1814">
        <v>526.6875</v>
      </c>
      <c r="J1814" s="4">
        <f t="shared" si="28"/>
        <v>43746.714612118049</v>
      </c>
      <c r="K1814" s="6">
        <v>43746.714612118049</v>
      </c>
      <c r="L1814" s="7">
        <v>43746.714606481481</v>
      </c>
    </row>
    <row r="1815" spans="1:12" x14ac:dyDescent="0.25">
      <c r="A1815" t="e">
        <f>-Lqeq0LDLeWFeOBYTT-_</f>
        <v>#NAME?</v>
      </c>
      <c r="B1815">
        <v>393.75</v>
      </c>
      <c r="C1815">
        <v>20.584240000000001</v>
      </c>
      <c r="D1815">
        <v>41</v>
      </c>
      <c r="E1815">
        <v>0</v>
      </c>
      <c r="F1815">
        <v>0</v>
      </c>
      <c r="G1815">
        <v>17</v>
      </c>
      <c r="H1815">
        <v>1570529349715</v>
      </c>
      <c r="I1815">
        <v>526.6875</v>
      </c>
      <c r="J1815" s="5">
        <f t="shared" si="28"/>
        <v>43746.714695775459</v>
      </c>
      <c r="K1815" s="6">
        <v>43746.714695775459</v>
      </c>
      <c r="L1815" s="7">
        <v>43746.714699074073</v>
      </c>
    </row>
    <row r="1816" spans="1:12" x14ac:dyDescent="0.25">
      <c r="A1816" t="e">
        <f>-Lqeq23NcdggJM_9o5Vt</f>
        <v>#NAME?</v>
      </c>
      <c r="B1816">
        <v>393.75</v>
      </c>
      <c r="C1816">
        <v>20.531590000000001</v>
      </c>
      <c r="D1816">
        <v>41</v>
      </c>
      <c r="E1816">
        <v>0</v>
      </c>
      <c r="F1816">
        <v>0</v>
      </c>
      <c r="G1816">
        <v>24</v>
      </c>
      <c r="H1816">
        <v>1570529356896</v>
      </c>
      <c r="I1816">
        <v>526.6875</v>
      </c>
      <c r="J1816" s="4">
        <f t="shared" si="28"/>
        <v>43746.714778888891</v>
      </c>
      <c r="K1816" s="6">
        <v>43746.714778888891</v>
      </c>
      <c r="L1816" s="7">
        <v>43746.714780092596</v>
      </c>
    </row>
    <row r="1817" spans="1:12" x14ac:dyDescent="0.25">
      <c r="A1817" t="e">
        <f>-Lqeq3cNKy6AA6il_Tto</f>
        <v>#NAME?</v>
      </c>
      <c r="B1817">
        <v>393.75</v>
      </c>
      <c r="C1817">
        <v>20.531590000000001</v>
      </c>
      <c r="D1817">
        <v>41</v>
      </c>
      <c r="E1817">
        <v>0</v>
      </c>
      <c r="F1817">
        <v>0</v>
      </c>
      <c r="G1817">
        <v>13</v>
      </c>
      <c r="H1817">
        <v>1570529363077</v>
      </c>
      <c r="I1817">
        <v>526.6875</v>
      </c>
      <c r="J1817" s="5">
        <f t="shared" si="28"/>
        <v>43746.714850428238</v>
      </c>
      <c r="K1817" s="6">
        <v>43746.714850428238</v>
      </c>
      <c r="L1817" s="7">
        <v>43746.714849537035</v>
      </c>
    </row>
    <row r="1818" spans="1:12" x14ac:dyDescent="0.25">
      <c r="A1818" t="e">
        <f>-Lqeq5LDr2fGEYtGK6Lx</f>
        <v>#NAME?</v>
      </c>
      <c r="B1818">
        <v>393.75</v>
      </c>
      <c r="C1818">
        <v>20.584240000000001</v>
      </c>
      <c r="D1818">
        <v>39</v>
      </c>
      <c r="E1818">
        <v>0</v>
      </c>
      <c r="F1818">
        <v>0</v>
      </c>
      <c r="G1818">
        <v>20</v>
      </c>
      <c r="H1818">
        <v>1570529370326</v>
      </c>
      <c r="I1818">
        <v>526.6875</v>
      </c>
      <c r="J1818" s="4">
        <f t="shared" si="28"/>
        <v>43746.714934328702</v>
      </c>
      <c r="K1818" s="6">
        <v>43746.714934328702</v>
      </c>
      <c r="L1818" s="7">
        <v>43746.714930555558</v>
      </c>
    </row>
    <row r="1819" spans="1:12" x14ac:dyDescent="0.25">
      <c r="A1819" t="e">
        <f>-Lqeq7UBvAeOcZCWQSLM</f>
        <v>#NAME?</v>
      </c>
      <c r="B1819">
        <v>393.75</v>
      </c>
      <c r="C1819">
        <v>20.584240000000001</v>
      </c>
      <c r="D1819">
        <v>40</v>
      </c>
      <c r="E1819">
        <v>0</v>
      </c>
      <c r="F1819">
        <v>0</v>
      </c>
      <c r="G1819">
        <v>22</v>
      </c>
      <c r="H1819">
        <v>1570529377535</v>
      </c>
      <c r="I1819">
        <v>526.6875</v>
      </c>
      <c r="J1819" s="5">
        <f t="shared" si="28"/>
        <v>43746.715017766204</v>
      </c>
      <c r="K1819" s="6">
        <v>43746.715017766204</v>
      </c>
      <c r="L1819" s="7">
        <v>43746.71502314815</v>
      </c>
    </row>
    <row r="1820" spans="1:12" x14ac:dyDescent="0.25">
      <c r="A1820" t="e">
        <f>-Lqeq954m9TKeCfqAww3</f>
        <v>#NAME?</v>
      </c>
      <c r="B1820">
        <v>393.75</v>
      </c>
      <c r="C1820">
        <v>20.531590000000001</v>
      </c>
      <c r="D1820">
        <v>40</v>
      </c>
      <c r="E1820">
        <v>0</v>
      </c>
      <c r="F1820">
        <v>0</v>
      </c>
      <c r="G1820">
        <v>15</v>
      </c>
      <c r="H1820">
        <v>1570529385776</v>
      </c>
      <c r="I1820">
        <v>526.6875</v>
      </c>
      <c r="J1820" s="4">
        <f t="shared" si="28"/>
        <v>43746.715113148144</v>
      </c>
      <c r="K1820" s="6">
        <v>43746.715113148144</v>
      </c>
      <c r="L1820" s="7">
        <v>43746.715115740742</v>
      </c>
    </row>
    <row r="1821" spans="1:12" x14ac:dyDescent="0.25">
      <c r="A1821" t="e">
        <f>-LqeqAeNo0Fx2-HxzMfQ</f>
        <v>#NAME?</v>
      </c>
      <c r="B1821">
        <v>393.75</v>
      </c>
      <c r="C1821">
        <v>20.584240000000001</v>
      </c>
      <c r="D1821">
        <v>41</v>
      </c>
      <c r="E1821">
        <v>0</v>
      </c>
      <c r="F1821">
        <v>0</v>
      </c>
      <c r="G1821">
        <v>24</v>
      </c>
      <c r="H1821">
        <v>1570529391956</v>
      </c>
      <c r="I1821">
        <v>526.6875</v>
      </c>
      <c r="J1821" s="5">
        <f t="shared" si="28"/>
        <v>43746.715184675923</v>
      </c>
      <c r="K1821" s="6">
        <v>43746.715184675923</v>
      </c>
      <c r="L1821" s="7">
        <v>43746.715185185189</v>
      </c>
    </row>
    <row r="1822" spans="1:12" x14ac:dyDescent="0.25">
      <c r="A1822" t="e">
        <f>-LqeqCNEBzBfKz06dxUx</f>
        <v>#NAME?</v>
      </c>
      <c r="B1822">
        <v>393.75</v>
      </c>
      <c r="C1822">
        <v>20.531590000000001</v>
      </c>
      <c r="D1822">
        <v>41</v>
      </c>
      <c r="E1822">
        <v>0</v>
      </c>
      <c r="F1822">
        <v>0</v>
      </c>
      <c r="G1822">
        <v>13</v>
      </c>
      <c r="H1822">
        <v>1570529399187</v>
      </c>
      <c r="I1822">
        <v>526.6875</v>
      </c>
      <c r="J1822" s="4">
        <f t="shared" si="28"/>
        <v>43746.715268368054</v>
      </c>
      <c r="K1822" s="6">
        <v>43746.715268368054</v>
      </c>
      <c r="L1822" s="7">
        <v>43746.715266203704</v>
      </c>
    </row>
    <row r="1823" spans="1:12" x14ac:dyDescent="0.25">
      <c r="A1823" t="e">
        <f>-LqeqDwDlM10eYaOpaQd</f>
        <v>#NAME?</v>
      </c>
      <c r="B1823">
        <v>393.75</v>
      </c>
      <c r="C1823">
        <v>20.584240000000001</v>
      </c>
      <c r="D1823">
        <v>41</v>
      </c>
      <c r="E1823">
        <v>0</v>
      </c>
      <c r="F1823">
        <v>0</v>
      </c>
      <c r="G1823">
        <v>18</v>
      </c>
      <c r="H1823">
        <v>1570529405325</v>
      </c>
      <c r="I1823">
        <v>526.6875</v>
      </c>
      <c r="J1823" s="5">
        <f t="shared" si="28"/>
        <v>43746.715339409719</v>
      </c>
      <c r="K1823" s="6">
        <v>43746.715339409719</v>
      </c>
      <c r="L1823" s="7">
        <v>43746.71533564815</v>
      </c>
    </row>
    <row r="1824" spans="1:12" x14ac:dyDescent="0.25">
      <c r="A1824" t="e">
        <f>-LqeqFeFCa0Rn82gu2RT</f>
        <v>#NAME?</v>
      </c>
      <c r="B1824">
        <v>393.75</v>
      </c>
      <c r="C1824">
        <v>20.584240000000001</v>
      </c>
      <c r="D1824">
        <v>42</v>
      </c>
      <c r="E1824">
        <v>0</v>
      </c>
      <c r="F1824">
        <v>0</v>
      </c>
      <c r="G1824">
        <v>15</v>
      </c>
      <c r="H1824">
        <v>1570529412565</v>
      </c>
      <c r="I1824">
        <v>526.5</v>
      </c>
      <c r="J1824" s="4">
        <f t="shared" si="28"/>
        <v>43746.71542320602</v>
      </c>
      <c r="K1824" s="6">
        <v>43746.71542320602</v>
      </c>
      <c r="L1824" s="7">
        <v>43746.715428240743</v>
      </c>
    </row>
    <row r="1825" spans="1:12" x14ac:dyDescent="0.25">
      <c r="A1825" t="e">
        <f>-LqeqHSDfVRHIUs_lQMX</f>
        <v>#NAME?</v>
      </c>
      <c r="B1825">
        <v>393.75</v>
      </c>
      <c r="C1825">
        <v>20.584240000000001</v>
      </c>
      <c r="D1825">
        <v>43</v>
      </c>
      <c r="E1825">
        <v>0</v>
      </c>
      <c r="F1825">
        <v>0</v>
      </c>
      <c r="G1825">
        <v>20</v>
      </c>
      <c r="H1825">
        <v>1570529419775</v>
      </c>
      <c r="I1825">
        <v>526.6875</v>
      </c>
      <c r="J1825" s="5">
        <f t="shared" si="28"/>
        <v>43746.715506655091</v>
      </c>
      <c r="K1825" s="6">
        <v>43746.715506655091</v>
      </c>
      <c r="L1825" s="7">
        <v>43746.715509259258</v>
      </c>
    </row>
    <row r="1826" spans="1:12" x14ac:dyDescent="0.25">
      <c r="A1826" t="e">
        <f>-LqeqJU17BQnS3Jndkfc</f>
        <v>#NAME?</v>
      </c>
      <c r="B1826">
        <v>393.75</v>
      </c>
      <c r="C1826">
        <v>20.584240000000001</v>
      </c>
      <c r="D1826">
        <v>43</v>
      </c>
      <c r="E1826">
        <v>0</v>
      </c>
      <c r="F1826">
        <v>0</v>
      </c>
      <c r="G1826">
        <v>20</v>
      </c>
      <c r="H1826">
        <v>1570529427014</v>
      </c>
      <c r="I1826">
        <v>526.6875</v>
      </c>
      <c r="J1826" s="4">
        <f t="shared" si="28"/>
        <v>43746.715590439817</v>
      </c>
      <c r="K1826" s="6">
        <v>43746.715590439817</v>
      </c>
      <c r="L1826" s="7">
        <v>43746.715590277781</v>
      </c>
    </row>
    <row r="1827" spans="1:12" x14ac:dyDescent="0.25">
      <c r="A1827" t="e">
        <f>-LqeqLCBfu7qmIML3S0C</f>
        <v>#NAME?</v>
      </c>
      <c r="B1827">
        <v>393.75</v>
      </c>
      <c r="C1827">
        <v>20.584240000000001</v>
      </c>
      <c r="D1827">
        <v>38</v>
      </c>
      <c r="E1827">
        <v>0</v>
      </c>
      <c r="F1827">
        <v>0</v>
      </c>
      <c r="G1827">
        <v>19</v>
      </c>
      <c r="H1827">
        <v>1570529435233</v>
      </c>
      <c r="I1827">
        <v>526.6875</v>
      </c>
      <c r="J1827" s="5">
        <f t="shared" si="28"/>
        <v>43746.715685567127</v>
      </c>
      <c r="K1827" s="6">
        <v>43746.715685567127</v>
      </c>
      <c r="L1827" s="7">
        <v>43746.715682870374</v>
      </c>
    </row>
    <row r="1828" spans="1:12" x14ac:dyDescent="0.25">
      <c r="A1828" t="s">
        <v>2863</v>
      </c>
      <c r="B1828">
        <v>393.75</v>
      </c>
      <c r="C1828">
        <v>20.531590000000001</v>
      </c>
      <c r="D1828">
        <v>38</v>
      </c>
      <c r="E1828">
        <v>0</v>
      </c>
      <c r="F1828">
        <v>0</v>
      </c>
      <c r="G1828">
        <v>21</v>
      </c>
      <c r="H1828">
        <v>1570529442445</v>
      </c>
      <c r="I1828">
        <v>526.6875</v>
      </c>
      <c r="J1828" s="4">
        <f t="shared" si="28"/>
        <v>43746.715769039351</v>
      </c>
      <c r="K1828" s="6">
        <v>43746.715769039351</v>
      </c>
      <c r="L1828" s="7">
        <v>43746.715763888889</v>
      </c>
    </row>
    <row r="1829" spans="1:12" x14ac:dyDescent="0.25">
      <c r="A1829" t="e">
        <f>-LqeqOiCVSR8ezMcguJX</f>
        <v>#NAME?</v>
      </c>
      <c r="B1829">
        <v>393.75</v>
      </c>
      <c r="C1829">
        <v>20.584240000000001</v>
      </c>
      <c r="D1829">
        <v>39</v>
      </c>
      <c r="E1829">
        <v>0</v>
      </c>
      <c r="F1829">
        <v>0</v>
      </c>
      <c r="G1829">
        <v>22</v>
      </c>
      <c r="H1829">
        <v>1570529449654</v>
      </c>
      <c r="I1829">
        <v>526.6875</v>
      </c>
      <c r="J1829" s="5">
        <f t="shared" si="28"/>
        <v>43746.715852476853</v>
      </c>
      <c r="K1829" s="6">
        <v>43746.715852476853</v>
      </c>
      <c r="L1829" s="7">
        <v>43746.715856481482</v>
      </c>
    </row>
    <row r="1830" spans="1:12" x14ac:dyDescent="0.25">
      <c r="A1830" t="e">
        <f>-LqeqQRCpGKUPt8Zwaxr</f>
        <v>#NAME?</v>
      </c>
      <c r="B1830">
        <v>393.75</v>
      </c>
      <c r="C1830">
        <v>20.584240000000001</v>
      </c>
      <c r="D1830">
        <v>39</v>
      </c>
      <c r="E1830">
        <v>0</v>
      </c>
      <c r="F1830">
        <v>0</v>
      </c>
      <c r="G1830">
        <v>19</v>
      </c>
      <c r="H1830">
        <v>1570529456864</v>
      </c>
      <c r="I1830">
        <v>526.6875</v>
      </c>
      <c r="J1830" s="4">
        <f t="shared" si="28"/>
        <v>43746.715935925924</v>
      </c>
      <c r="K1830" s="6">
        <v>43746.715935925924</v>
      </c>
      <c r="L1830" s="7">
        <v>43746.715937499997</v>
      </c>
    </row>
    <row r="1831" spans="1:12" x14ac:dyDescent="0.25">
      <c r="A1831" t="e">
        <f>-LqeqS-NYfxw4oL8FfpW</f>
        <v>#NAME?</v>
      </c>
      <c r="B1831">
        <v>393.75</v>
      </c>
      <c r="C1831">
        <v>20.584240000000001</v>
      </c>
      <c r="D1831">
        <v>40</v>
      </c>
      <c r="E1831">
        <v>0</v>
      </c>
      <c r="F1831">
        <v>0</v>
      </c>
      <c r="G1831">
        <v>21</v>
      </c>
      <c r="H1831">
        <v>1570529463045</v>
      </c>
      <c r="I1831">
        <v>526.6875</v>
      </c>
      <c r="J1831" s="5">
        <f t="shared" si="28"/>
        <v>43746.716007465271</v>
      </c>
      <c r="K1831" s="6">
        <v>43746.716007465271</v>
      </c>
      <c r="L1831" s="7">
        <v>43746.716006944444</v>
      </c>
    </row>
    <row r="1832" spans="1:12" x14ac:dyDescent="0.25">
      <c r="A1832" t="e">
        <f>-LqeqTiCUvl5gq2_p2cJ</f>
        <v>#NAME?</v>
      </c>
      <c r="B1832">
        <v>393.75</v>
      </c>
      <c r="C1832">
        <v>20.531590000000001</v>
      </c>
      <c r="D1832">
        <v>41</v>
      </c>
      <c r="E1832">
        <v>0</v>
      </c>
      <c r="F1832">
        <v>0</v>
      </c>
      <c r="G1832">
        <v>20</v>
      </c>
      <c r="H1832">
        <v>1570529470254</v>
      </c>
      <c r="I1832">
        <v>526.6875</v>
      </c>
      <c r="J1832" s="4">
        <f t="shared" si="28"/>
        <v>43746.716090902781</v>
      </c>
      <c r="K1832" s="6">
        <v>43746.716090902781</v>
      </c>
      <c r="L1832" s="7">
        <v>43746.716087962966</v>
      </c>
    </row>
    <row r="1833" spans="1:12" x14ac:dyDescent="0.25">
      <c r="A1833" t="e">
        <f>-LqeqVHLbPNx-WEH-eKt</f>
        <v>#NAME?</v>
      </c>
      <c r="B1833">
        <v>393.75</v>
      </c>
      <c r="C1833">
        <v>20.584240000000001</v>
      </c>
      <c r="D1833">
        <v>42</v>
      </c>
      <c r="E1833">
        <v>0</v>
      </c>
      <c r="F1833">
        <v>0</v>
      </c>
      <c r="G1833">
        <v>24</v>
      </c>
      <c r="H1833">
        <v>1570529476444</v>
      </c>
      <c r="I1833">
        <v>526.6875</v>
      </c>
      <c r="J1833" s="5">
        <f t="shared" si="28"/>
        <v>43746.716162546298</v>
      </c>
      <c r="K1833" s="6">
        <v>43746.716162546298</v>
      </c>
      <c r="L1833" s="7">
        <v>43746.716157407405</v>
      </c>
    </row>
    <row r="1834" spans="1:12" x14ac:dyDescent="0.25">
      <c r="A1834" t="e">
        <f>-LqeqX-Bh-mC3aGTIBJ_</f>
        <v>#NAME?</v>
      </c>
      <c r="B1834">
        <v>393.75</v>
      </c>
      <c r="C1834">
        <v>20.584240000000001</v>
      </c>
      <c r="D1834">
        <v>42</v>
      </c>
      <c r="E1834">
        <v>0</v>
      </c>
      <c r="F1834">
        <v>0</v>
      </c>
      <c r="G1834">
        <v>22</v>
      </c>
      <c r="H1834">
        <v>1570529483665</v>
      </c>
      <c r="I1834">
        <v>526.6875</v>
      </c>
      <c r="J1834" s="4">
        <f t="shared" si="28"/>
        <v>43746.716246122684</v>
      </c>
      <c r="K1834" s="6">
        <v>43746.716246122684</v>
      </c>
      <c r="L1834" s="7">
        <v>43746.716249999998</v>
      </c>
    </row>
    <row r="1835" spans="1:12" x14ac:dyDescent="0.25">
      <c r="A1835" t="e">
        <f>-LqeqYY6wOH1gyW5Pjiw</f>
        <v>#NAME?</v>
      </c>
      <c r="B1835">
        <v>393.75</v>
      </c>
      <c r="C1835">
        <v>20.584240000000001</v>
      </c>
      <c r="D1835">
        <v>42</v>
      </c>
      <c r="E1835">
        <v>0</v>
      </c>
      <c r="F1835">
        <v>0</v>
      </c>
      <c r="G1835">
        <v>23</v>
      </c>
      <c r="H1835">
        <v>1570529489833</v>
      </c>
      <c r="I1835">
        <v>526.6875</v>
      </c>
      <c r="J1835" s="5">
        <f t="shared" si="28"/>
        <v>43746.716317511571</v>
      </c>
      <c r="K1835" s="6">
        <v>43746.716317511571</v>
      </c>
      <c r="L1835" s="7">
        <v>43746.716319444444</v>
      </c>
    </row>
    <row r="1836" spans="1:12" x14ac:dyDescent="0.25">
      <c r="A1836" t="e">
        <f>-Lqeq_HD6ujawgBtpbQ6</f>
        <v>#NAME?</v>
      </c>
      <c r="B1836">
        <v>393.75</v>
      </c>
      <c r="C1836">
        <v>20.584240000000001</v>
      </c>
      <c r="D1836">
        <v>41</v>
      </c>
      <c r="E1836">
        <v>0</v>
      </c>
      <c r="F1836">
        <v>0</v>
      </c>
      <c r="G1836">
        <v>21</v>
      </c>
      <c r="H1836">
        <v>1570529497045</v>
      </c>
      <c r="I1836">
        <v>526.6875</v>
      </c>
      <c r="J1836" s="4">
        <f t="shared" si="28"/>
        <v>43746.716400983794</v>
      </c>
      <c r="K1836" s="6">
        <v>43746.716400983794</v>
      </c>
      <c r="L1836" s="7">
        <v>43746.716400462959</v>
      </c>
    </row>
    <row r="1837" spans="1:12" x14ac:dyDescent="0.25">
      <c r="A1837" t="e">
        <f>-LqeqaqD12diYFdtTwHc</f>
        <v>#NAME?</v>
      </c>
      <c r="B1837">
        <v>393.75</v>
      </c>
      <c r="C1837">
        <v>20.584240000000001</v>
      </c>
      <c r="D1837">
        <v>41</v>
      </c>
      <c r="E1837">
        <v>0</v>
      </c>
      <c r="F1837">
        <v>0</v>
      </c>
      <c r="G1837">
        <v>14</v>
      </c>
      <c r="H1837">
        <v>1570529503227</v>
      </c>
      <c r="I1837">
        <v>526.6875</v>
      </c>
      <c r="J1837" s="5">
        <f t="shared" si="28"/>
        <v>43746.716472534717</v>
      </c>
      <c r="K1837" s="6">
        <v>43746.716472534717</v>
      </c>
      <c r="L1837" s="7">
        <v>43746.716469907406</v>
      </c>
    </row>
    <row r="1838" spans="1:12" x14ac:dyDescent="0.25">
      <c r="A1838" t="e">
        <f>-LqeqcZDZDhu5IZpGS8x</f>
        <v>#NAME?</v>
      </c>
      <c r="B1838">
        <v>393.75</v>
      </c>
      <c r="C1838">
        <v>20.584240000000001</v>
      </c>
      <c r="D1838">
        <v>43</v>
      </c>
      <c r="E1838">
        <v>0</v>
      </c>
      <c r="F1838">
        <v>0</v>
      </c>
      <c r="G1838">
        <v>23</v>
      </c>
      <c r="H1838">
        <v>1570529510452</v>
      </c>
      <c r="I1838">
        <v>526.6875</v>
      </c>
      <c r="J1838" s="4">
        <f t="shared" si="28"/>
        <v>43746.7165561574</v>
      </c>
      <c r="K1838" s="6">
        <v>43746.7165561574</v>
      </c>
      <c r="L1838" s="7">
        <v>43746.716550925928</v>
      </c>
    </row>
    <row r="1839" spans="1:12" x14ac:dyDescent="0.25">
      <c r="A1839" t="e">
        <f>-LqeqeMP-kuqh23kRE0n</f>
        <v>#NAME?</v>
      </c>
      <c r="B1839">
        <v>393.75</v>
      </c>
      <c r="C1839">
        <v>20.531590000000001</v>
      </c>
      <c r="D1839">
        <v>41</v>
      </c>
      <c r="E1839">
        <v>0</v>
      </c>
      <c r="F1839">
        <v>0</v>
      </c>
      <c r="G1839">
        <v>15</v>
      </c>
      <c r="H1839">
        <v>1570529517653</v>
      </c>
      <c r="I1839">
        <v>526.6875</v>
      </c>
      <c r="J1839" s="5">
        <f t="shared" si="28"/>
        <v>43746.716639502316</v>
      </c>
      <c r="K1839" s="6">
        <v>43746.716639502316</v>
      </c>
      <c r="L1839" s="7">
        <v>43746.716643518521</v>
      </c>
    </row>
    <row r="1840" spans="1:12" x14ac:dyDescent="0.25">
      <c r="A1840" t="s">
        <v>2875</v>
      </c>
      <c r="B1840">
        <v>393.75</v>
      </c>
      <c r="C1840">
        <v>20.584240000000001</v>
      </c>
      <c r="D1840">
        <v>41</v>
      </c>
      <c r="E1840">
        <v>0</v>
      </c>
      <c r="F1840">
        <v>0</v>
      </c>
      <c r="G1840">
        <v>19</v>
      </c>
      <c r="H1840">
        <v>1570529524883</v>
      </c>
      <c r="I1840">
        <v>526.6875</v>
      </c>
      <c r="J1840" s="4">
        <f t="shared" si="28"/>
        <v>43746.716723182872</v>
      </c>
      <c r="K1840" s="6">
        <v>43746.716723182872</v>
      </c>
      <c r="L1840" s="7">
        <v>43746.716724537036</v>
      </c>
    </row>
    <row r="1841" spans="1:12" x14ac:dyDescent="0.25">
      <c r="A1841" t="e">
        <f>-LqeqiBE16sC2hMxwebS</f>
        <v>#NAME?</v>
      </c>
      <c r="B1841">
        <v>393.75</v>
      </c>
      <c r="C1841">
        <v>20.584240000000001</v>
      </c>
      <c r="D1841">
        <v>41</v>
      </c>
      <c r="E1841">
        <v>0</v>
      </c>
      <c r="F1841">
        <v>0</v>
      </c>
      <c r="G1841">
        <v>21</v>
      </c>
      <c r="H1841">
        <v>1570529533593</v>
      </c>
      <c r="I1841">
        <v>526.6875</v>
      </c>
      <c r="J1841" s="5">
        <f t="shared" si="28"/>
        <v>43746.716823993054</v>
      </c>
      <c r="K1841" s="6">
        <v>43746.716823993054</v>
      </c>
      <c r="L1841" s="7">
        <v>43746.716828703706</v>
      </c>
    </row>
    <row r="1842" spans="1:12" x14ac:dyDescent="0.25">
      <c r="A1842" t="e">
        <f>-LqeqjpXmR9pLUz_0Ao3</f>
        <v>#NAME?</v>
      </c>
      <c r="B1842">
        <v>393.75</v>
      </c>
      <c r="C1842">
        <v>20.531590000000001</v>
      </c>
      <c r="D1842">
        <v>41</v>
      </c>
      <c r="E1842">
        <v>0</v>
      </c>
      <c r="F1842">
        <v>0</v>
      </c>
      <c r="G1842">
        <v>12</v>
      </c>
      <c r="H1842">
        <v>1570529540313</v>
      </c>
      <c r="I1842">
        <v>526.6875</v>
      </c>
      <c r="J1842" s="4">
        <f t="shared" si="28"/>
        <v>43746.716901770829</v>
      </c>
      <c r="K1842" s="6">
        <v>43746.716901770829</v>
      </c>
      <c r="L1842" s="7">
        <v>43746.716898148145</v>
      </c>
    </row>
    <row r="1843" spans="1:12" x14ac:dyDescent="0.25">
      <c r="A1843" t="e">
        <f>-LqeqlOByww0zbwj5FAW</f>
        <v>#NAME?</v>
      </c>
      <c r="B1843">
        <v>393.75</v>
      </c>
      <c r="C1843">
        <v>20.584240000000001</v>
      </c>
      <c r="D1843">
        <v>42</v>
      </c>
      <c r="E1843">
        <v>0</v>
      </c>
      <c r="F1843">
        <v>0</v>
      </c>
      <c r="G1843">
        <v>20</v>
      </c>
      <c r="H1843">
        <v>1570529546503</v>
      </c>
      <c r="I1843">
        <v>526.6875</v>
      </c>
      <c r="J1843" s="5">
        <f t="shared" si="28"/>
        <v>43746.716973414346</v>
      </c>
      <c r="K1843" s="6">
        <v>43746.716973414346</v>
      </c>
      <c r="L1843" s="7">
        <v>43746.716979166667</v>
      </c>
    </row>
    <row r="1844" spans="1:12" x14ac:dyDescent="0.25">
      <c r="A1844" t="e">
        <f>-Lqeqn6BnYLNjDgtDFF_</f>
        <v>#NAME?</v>
      </c>
      <c r="B1844">
        <v>393.75</v>
      </c>
      <c r="C1844">
        <v>20.584240000000001</v>
      </c>
      <c r="D1844">
        <v>42</v>
      </c>
      <c r="E1844">
        <v>0</v>
      </c>
      <c r="F1844">
        <v>0</v>
      </c>
      <c r="G1844">
        <v>20</v>
      </c>
      <c r="H1844">
        <v>1570529553685</v>
      </c>
      <c r="I1844">
        <v>526.5</v>
      </c>
      <c r="J1844" s="4">
        <f t="shared" si="28"/>
        <v>43746.717056539354</v>
      </c>
      <c r="K1844" s="6">
        <v>43746.717056539354</v>
      </c>
      <c r="L1844" s="7">
        <v>43746.717060185183</v>
      </c>
    </row>
    <row r="1845" spans="1:12" x14ac:dyDescent="0.25">
      <c r="A1845" t="e">
        <f>-Lqeqoe7DuC4tdMS0mmn</f>
        <v>#NAME?</v>
      </c>
      <c r="B1845">
        <v>393.75</v>
      </c>
      <c r="C1845">
        <v>20.531590000000001</v>
      </c>
      <c r="D1845">
        <v>42</v>
      </c>
      <c r="E1845">
        <v>0</v>
      </c>
      <c r="F1845">
        <v>0</v>
      </c>
      <c r="G1845">
        <v>23</v>
      </c>
      <c r="H1845">
        <v>1570529559885</v>
      </c>
      <c r="I1845">
        <v>526.6875</v>
      </c>
      <c r="J1845" s="5">
        <f t="shared" si="28"/>
        <v>43746.717128298609</v>
      </c>
      <c r="K1845" s="6">
        <v>43746.717128298609</v>
      </c>
      <c r="L1845" s="7">
        <v>43746.717129629629</v>
      </c>
    </row>
    <row r="1846" spans="1:12" x14ac:dyDescent="0.25">
      <c r="A1846" t="e">
        <f>-LqeqqOCcE6Ptfr8nmXM</f>
        <v>#NAME?</v>
      </c>
      <c r="B1846">
        <v>393.75</v>
      </c>
      <c r="C1846">
        <v>20.584240000000001</v>
      </c>
      <c r="D1846">
        <v>42</v>
      </c>
      <c r="E1846">
        <v>0</v>
      </c>
      <c r="F1846">
        <v>0</v>
      </c>
      <c r="G1846">
        <v>26</v>
      </c>
      <c r="H1846">
        <v>1570529567123</v>
      </c>
      <c r="I1846">
        <v>526.5</v>
      </c>
      <c r="J1846" s="4">
        <f t="shared" si="28"/>
        <v>43746.717212071751</v>
      </c>
      <c r="K1846" s="6">
        <v>43746.717212071751</v>
      </c>
      <c r="L1846" s="7">
        <v>43746.717210648145</v>
      </c>
    </row>
    <row r="1847" spans="1:12" x14ac:dyDescent="0.25">
      <c r="A1847" t="e">
        <f>-LqeqsBDI42m7sapzjj6</f>
        <v>#NAME?</v>
      </c>
      <c r="B1847">
        <v>393.75</v>
      </c>
      <c r="C1847">
        <v>20.531590000000001</v>
      </c>
      <c r="D1847">
        <v>42</v>
      </c>
      <c r="E1847">
        <v>0</v>
      </c>
      <c r="F1847">
        <v>0</v>
      </c>
      <c r="G1847">
        <v>27</v>
      </c>
      <c r="H1847">
        <v>1570529574324</v>
      </c>
      <c r="I1847">
        <v>526.6875</v>
      </c>
      <c r="J1847" s="5">
        <f t="shared" si="28"/>
        <v>43746.717295416667</v>
      </c>
      <c r="K1847" s="6">
        <v>43746.717295416667</v>
      </c>
      <c r="L1847" s="7">
        <v>43746.717291666668</v>
      </c>
    </row>
    <row r="1848" spans="1:12" x14ac:dyDescent="0.25">
      <c r="A1848" t="e">
        <f>-Lqequ8tiwmrMoTYfbME</f>
        <v>#NAME?</v>
      </c>
      <c r="B1848">
        <v>393.75</v>
      </c>
      <c r="C1848">
        <v>20.584240000000001</v>
      </c>
      <c r="D1848">
        <v>42</v>
      </c>
      <c r="E1848">
        <v>0</v>
      </c>
      <c r="F1848">
        <v>0</v>
      </c>
      <c r="G1848">
        <v>18</v>
      </c>
      <c r="H1848">
        <v>1570529581523</v>
      </c>
      <c r="I1848">
        <v>526.6875</v>
      </c>
      <c r="J1848" s="4">
        <f t="shared" si="28"/>
        <v>43746.717378738424</v>
      </c>
      <c r="K1848" s="6">
        <v>43746.717378738424</v>
      </c>
      <c r="L1848" s="7">
        <v>43746.71738425926</v>
      </c>
    </row>
    <row r="1849" spans="1:12" x14ac:dyDescent="0.25">
      <c r="A1849" t="e">
        <f>-LqeqvhBtKI3wLvo9oVo</f>
        <v>#NAME?</v>
      </c>
      <c r="B1849">
        <v>421.875</v>
      </c>
      <c r="C1849">
        <v>20.584240000000001</v>
      </c>
      <c r="D1849">
        <v>42</v>
      </c>
      <c r="E1849">
        <v>0</v>
      </c>
      <c r="F1849">
        <v>0</v>
      </c>
      <c r="G1849">
        <v>22</v>
      </c>
      <c r="H1849">
        <v>1570529588745</v>
      </c>
      <c r="I1849">
        <v>535.3125</v>
      </c>
      <c r="J1849" s="5">
        <f t="shared" si="28"/>
        <v>43746.717462326385</v>
      </c>
      <c r="K1849" s="6">
        <v>43746.717462326385</v>
      </c>
      <c r="L1849" s="7">
        <v>43746.717465277776</v>
      </c>
    </row>
    <row r="1850" spans="1:12" x14ac:dyDescent="0.25">
      <c r="A1850" t="e">
        <f>-LqeqxQBVMS76KvjX4VY</f>
        <v>#NAME?</v>
      </c>
      <c r="B1850">
        <v>393.75</v>
      </c>
      <c r="C1850">
        <v>20.531590000000001</v>
      </c>
      <c r="D1850">
        <v>42</v>
      </c>
      <c r="E1850">
        <v>0</v>
      </c>
      <c r="F1850">
        <v>0</v>
      </c>
      <c r="G1850">
        <v>14</v>
      </c>
      <c r="H1850">
        <v>1570529595924</v>
      </c>
      <c r="I1850">
        <v>526.6875</v>
      </c>
      <c r="J1850" s="4">
        <f t="shared" si="28"/>
        <v>43746.717545416665</v>
      </c>
      <c r="K1850" s="6">
        <v>43746.717545416665</v>
      </c>
      <c r="L1850" s="7">
        <v>43746.717546296299</v>
      </c>
    </row>
    <row r="1851" spans="1:12" x14ac:dyDescent="0.25">
      <c r="A1851" t="e">
        <f>-Lqeqyy5-hWbEVpmMVae</f>
        <v>#NAME?</v>
      </c>
      <c r="B1851">
        <v>393.75</v>
      </c>
      <c r="C1851">
        <v>20.584240000000001</v>
      </c>
      <c r="D1851">
        <v>42</v>
      </c>
      <c r="E1851">
        <v>0</v>
      </c>
      <c r="F1851">
        <v>0</v>
      </c>
      <c r="G1851">
        <v>8</v>
      </c>
      <c r="H1851">
        <v>1570529602122</v>
      </c>
      <c r="I1851">
        <v>526.6875</v>
      </c>
      <c r="J1851" s="5">
        <f t="shared" si="28"/>
        <v>43746.717617152775</v>
      </c>
      <c r="K1851" s="6">
        <v>43746.717617152775</v>
      </c>
      <c r="L1851" s="7">
        <v>43746.717615740738</v>
      </c>
    </row>
    <row r="1852" spans="1:12" x14ac:dyDescent="0.25">
      <c r="A1852" t="e">
        <f>-LqeR-hC7aA6oGvQHYW9</f>
        <v>#NAME?</v>
      </c>
      <c r="B1852">
        <v>393.75</v>
      </c>
      <c r="C1852">
        <v>20.584240000000001</v>
      </c>
      <c r="D1852">
        <v>43</v>
      </c>
      <c r="E1852">
        <v>0</v>
      </c>
      <c r="F1852">
        <v>0</v>
      </c>
      <c r="G1852">
        <v>15</v>
      </c>
      <c r="H1852">
        <v>1570529609363</v>
      </c>
      <c r="I1852">
        <v>526.6875</v>
      </c>
      <c r="J1852" s="4">
        <f t="shared" si="28"/>
        <v>43746.717700960646</v>
      </c>
      <c r="K1852" s="6">
        <v>43746.717700960646</v>
      </c>
      <c r="L1852" s="7">
        <v>43746.71769675926</v>
      </c>
    </row>
    <row r="1853" spans="1:12" x14ac:dyDescent="0.25">
      <c r="A1853" t="e">
        <f>-Lqer1BCIZx4v7u3Q8_i</f>
        <v>#NAME?</v>
      </c>
      <c r="B1853">
        <v>393.75</v>
      </c>
      <c r="C1853">
        <v>20.584240000000001</v>
      </c>
      <c r="D1853">
        <v>43</v>
      </c>
      <c r="E1853">
        <v>0</v>
      </c>
      <c r="F1853">
        <v>0</v>
      </c>
      <c r="G1853">
        <v>20</v>
      </c>
      <c r="H1853">
        <v>1570529615533</v>
      </c>
      <c r="I1853">
        <v>526.6875</v>
      </c>
      <c r="J1853" s="5">
        <f t="shared" si="28"/>
        <v>43746.717772372685</v>
      </c>
      <c r="K1853" s="6">
        <v>43746.717772372685</v>
      </c>
      <c r="L1853" s="7">
        <v>43746.717777777776</v>
      </c>
    </row>
    <row r="1854" spans="1:12" x14ac:dyDescent="0.25">
      <c r="A1854" t="e">
        <f>-Lqer2kCfLOaB8PzN5_B</f>
        <v>#NAME?</v>
      </c>
      <c r="B1854">
        <v>393.75</v>
      </c>
      <c r="C1854">
        <v>20.584240000000001</v>
      </c>
      <c r="D1854">
        <v>42</v>
      </c>
      <c r="E1854">
        <v>0</v>
      </c>
      <c r="F1854">
        <v>0</v>
      </c>
      <c r="G1854">
        <v>28</v>
      </c>
      <c r="H1854">
        <v>1570529621714</v>
      </c>
      <c r="I1854">
        <v>526.6875</v>
      </c>
      <c r="J1854" s="4">
        <f t="shared" si="28"/>
        <v>43746.71784391204</v>
      </c>
      <c r="K1854" s="6">
        <v>43746.71784391204</v>
      </c>
      <c r="L1854" s="7">
        <v>43746.717847222222</v>
      </c>
    </row>
    <row r="1855" spans="1:12" x14ac:dyDescent="0.25">
      <c r="A1855" t="e">
        <f>-Lqer4mL3wULdUCiG3qy</f>
        <v>#NAME?</v>
      </c>
      <c r="B1855">
        <v>393.75</v>
      </c>
      <c r="C1855">
        <v>20.584240000000001</v>
      </c>
      <c r="D1855">
        <v>42</v>
      </c>
      <c r="E1855">
        <v>0</v>
      </c>
      <c r="F1855">
        <v>0</v>
      </c>
      <c r="G1855">
        <v>21</v>
      </c>
      <c r="H1855">
        <v>1570529628904</v>
      </c>
      <c r="I1855">
        <v>526.6875</v>
      </c>
      <c r="J1855" s="5">
        <f t="shared" si="28"/>
        <v>43746.717927129626</v>
      </c>
      <c r="K1855" s="6">
        <v>43746.717927129626</v>
      </c>
      <c r="L1855" s="7">
        <v>43746.717928240738</v>
      </c>
    </row>
    <row r="1856" spans="1:12" x14ac:dyDescent="0.25">
      <c r="A1856" t="e">
        <f>-Lqer6U5uV8JrgTsM8nD</f>
        <v>#NAME?</v>
      </c>
      <c r="B1856">
        <v>393.75</v>
      </c>
      <c r="C1856">
        <v>20.584240000000001</v>
      </c>
      <c r="D1856">
        <v>42</v>
      </c>
      <c r="E1856">
        <v>0</v>
      </c>
      <c r="F1856">
        <v>0</v>
      </c>
      <c r="G1856">
        <v>20</v>
      </c>
      <c r="H1856">
        <v>1570529637166</v>
      </c>
      <c r="I1856">
        <v>526.6875</v>
      </c>
      <c r="J1856" s="4">
        <f t="shared" si="28"/>
        <v>43746.718022754627</v>
      </c>
      <c r="K1856" s="6">
        <v>43746.718022754627</v>
      </c>
      <c r="L1856" s="7">
        <v>43746.71802083333</v>
      </c>
    </row>
    <row r="1857" spans="1:12" x14ac:dyDescent="0.25">
      <c r="A1857" t="e">
        <f>-Lqer8H7-mhxj29fb7ST</f>
        <v>#NAME?</v>
      </c>
      <c r="B1857">
        <v>393.75</v>
      </c>
      <c r="C1857">
        <v>20.531590000000001</v>
      </c>
      <c r="D1857">
        <v>41</v>
      </c>
      <c r="E1857">
        <v>0</v>
      </c>
      <c r="F1857">
        <v>0</v>
      </c>
      <c r="G1857">
        <v>25</v>
      </c>
      <c r="H1857">
        <v>1570529644385</v>
      </c>
      <c r="I1857">
        <v>526.6875</v>
      </c>
      <c r="J1857" s="5">
        <f t="shared" si="28"/>
        <v>43746.718106307868</v>
      </c>
      <c r="K1857" s="6">
        <v>43746.718106307868</v>
      </c>
      <c r="L1857" s="7">
        <v>43746.718101851853</v>
      </c>
    </row>
    <row r="1858" spans="1:12" x14ac:dyDescent="0.25">
      <c r="A1858" t="e">
        <f>-Lqer9yZ_4aHhzwD-j_g</f>
        <v>#NAME?</v>
      </c>
      <c r="B1858">
        <v>393.75</v>
      </c>
      <c r="C1858">
        <v>20.584240000000001</v>
      </c>
      <c r="D1858">
        <v>41</v>
      </c>
      <c r="E1858">
        <v>0</v>
      </c>
      <c r="F1858">
        <v>0</v>
      </c>
      <c r="G1858">
        <v>18</v>
      </c>
      <c r="H1858">
        <v>1570529651606</v>
      </c>
      <c r="I1858">
        <v>526.6875</v>
      </c>
      <c r="J1858" s="4">
        <f t="shared" ref="J1858:K1921" si="29">(H1858/86400000)+25569+(7/24)</f>
        <v>43746.718189884261</v>
      </c>
      <c r="K1858" s="6">
        <v>43746.718189884261</v>
      </c>
      <c r="L1858" s="7">
        <v>43746.718194444446</v>
      </c>
    </row>
    <row r="1859" spans="1:12" x14ac:dyDescent="0.25">
      <c r="A1859" t="e">
        <f>-LqerBWSjS46S98obKiU</f>
        <v>#NAME?</v>
      </c>
      <c r="B1859">
        <v>393.75</v>
      </c>
      <c r="C1859">
        <v>20.584240000000001</v>
      </c>
      <c r="D1859">
        <v>42</v>
      </c>
      <c r="E1859">
        <v>0</v>
      </c>
      <c r="F1859">
        <v>0</v>
      </c>
      <c r="G1859">
        <v>20</v>
      </c>
      <c r="H1859">
        <v>1570529657773</v>
      </c>
      <c r="I1859">
        <v>526.6875</v>
      </c>
      <c r="J1859" s="5">
        <f t="shared" si="29"/>
        <v>43746.718261261572</v>
      </c>
      <c r="K1859" s="6">
        <v>43746.718261261572</v>
      </c>
      <c r="L1859" s="7">
        <v>43746.718263888892</v>
      </c>
    </row>
    <row r="1860" spans="1:12" x14ac:dyDescent="0.25">
      <c r="A1860" t="s">
        <v>2895</v>
      </c>
      <c r="B1860">
        <v>393.75</v>
      </c>
      <c r="C1860">
        <v>20.584240000000001</v>
      </c>
      <c r="D1860">
        <v>42</v>
      </c>
      <c r="E1860">
        <v>0</v>
      </c>
      <c r="F1860">
        <v>0</v>
      </c>
      <c r="G1860">
        <v>13</v>
      </c>
      <c r="H1860">
        <v>1570529665266</v>
      </c>
      <c r="I1860">
        <v>526.6875</v>
      </c>
      <c r="J1860" s="4">
        <f t="shared" si="29"/>
        <v>43746.718347986105</v>
      </c>
      <c r="K1860" s="6">
        <v>43746.718347986105</v>
      </c>
      <c r="L1860" s="7">
        <v>43746.718344907407</v>
      </c>
    </row>
    <row r="1861" spans="1:12" x14ac:dyDescent="0.25">
      <c r="A1861" t="e">
        <f>-LqerF5FiGgFvThXRxd6</f>
        <v>#NAME?</v>
      </c>
      <c r="B1861">
        <v>393.75</v>
      </c>
      <c r="C1861">
        <v>20.584240000000001</v>
      </c>
      <c r="D1861">
        <v>42</v>
      </c>
      <c r="E1861">
        <v>0</v>
      </c>
      <c r="F1861">
        <v>0</v>
      </c>
      <c r="G1861">
        <v>15</v>
      </c>
      <c r="H1861">
        <v>1570529672218</v>
      </c>
      <c r="I1861">
        <v>526.6875</v>
      </c>
      <c r="J1861" s="5">
        <f t="shared" si="29"/>
        <v>43746.718428449072</v>
      </c>
      <c r="K1861" s="6">
        <v>43746.718428449072</v>
      </c>
      <c r="L1861" s="7">
        <v>43746.718425925923</v>
      </c>
    </row>
    <row r="1862" spans="1:12" x14ac:dyDescent="0.25">
      <c r="A1862" t="e">
        <f>-LqerGoElHqzT-HqaGOA</f>
        <v>#NAME?</v>
      </c>
      <c r="B1862">
        <v>393.75</v>
      </c>
      <c r="C1862">
        <v>20.531590000000001</v>
      </c>
      <c r="D1862">
        <v>43</v>
      </c>
      <c r="E1862">
        <v>0</v>
      </c>
      <c r="F1862">
        <v>0</v>
      </c>
      <c r="G1862">
        <v>22</v>
      </c>
      <c r="H1862">
        <v>1570529679408</v>
      </c>
      <c r="I1862">
        <v>526.6875</v>
      </c>
      <c r="J1862" s="4">
        <f t="shared" si="29"/>
        <v>43746.718511666666</v>
      </c>
      <c r="K1862" s="6">
        <v>43746.718511666666</v>
      </c>
      <c r="L1862" s="7">
        <v>43746.718506944446</v>
      </c>
    </row>
    <row r="1863" spans="1:12" x14ac:dyDescent="0.25">
      <c r="A1863" t="e">
        <f>-LqerINFJkWi_sbAKk45</f>
        <v>#NAME?</v>
      </c>
      <c r="B1863">
        <v>393.75</v>
      </c>
      <c r="C1863">
        <v>20.584240000000001</v>
      </c>
      <c r="D1863">
        <v>43</v>
      </c>
      <c r="E1863">
        <v>0</v>
      </c>
      <c r="F1863">
        <v>0</v>
      </c>
      <c r="G1863">
        <v>23</v>
      </c>
      <c r="H1863">
        <v>1570529685687</v>
      </c>
      <c r="I1863">
        <v>526.6875</v>
      </c>
      <c r="J1863" s="5">
        <f t="shared" si="29"/>
        <v>43746.718584340277</v>
      </c>
      <c r="K1863" s="6">
        <v>43746.718584340277</v>
      </c>
      <c r="L1863" s="7">
        <v>43746.718587962961</v>
      </c>
    </row>
    <row r="1864" spans="1:12" x14ac:dyDescent="0.25">
      <c r="A1864" t="e">
        <f>-LqerK5FO1SFvtjQv88i</f>
        <v>#NAME?</v>
      </c>
      <c r="B1864">
        <v>393.75</v>
      </c>
      <c r="C1864">
        <v>20.584240000000001</v>
      </c>
      <c r="D1864">
        <v>42</v>
      </c>
      <c r="E1864">
        <v>0</v>
      </c>
      <c r="F1864">
        <v>0</v>
      </c>
      <c r="G1864">
        <v>19</v>
      </c>
      <c r="H1864">
        <v>1570529692807</v>
      </c>
      <c r="I1864">
        <v>526.6875</v>
      </c>
      <c r="J1864" s="4">
        <f t="shared" si="29"/>
        <v>43746.718666747685</v>
      </c>
      <c r="K1864" s="6">
        <v>43746.718666747685</v>
      </c>
      <c r="L1864" s="7">
        <v>43746.718668981484</v>
      </c>
    </row>
    <row r="1865" spans="1:12" x14ac:dyDescent="0.25">
      <c r="A1865" t="e">
        <f>-LqerL_FAbkQd3OYbu_P</f>
        <v>#NAME?</v>
      </c>
      <c r="B1865">
        <v>393.75</v>
      </c>
      <c r="C1865">
        <v>20.584240000000001</v>
      </c>
      <c r="D1865">
        <v>41</v>
      </c>
      <c r="E1865">
        <v>0</v>
      </c>
      <c r="F1865">
        <v>0</v>
      </c>
      <c r="G1865">
        <v>19</v>
      </c>
      <c r="H1865">
        <v>1570529698968</v>
      </c>
      <c r="I1865">
        <v>526.6875</v>
      </c>
      <c r="J1865" s="5">
        <f t="shared" si="29"/>
        <v>43746.718738055548</v>
      </c>
      <c r="K1865" s="6">
        <v>43746.718738055548</v>
      </c>
      <c r="L1865" s="7">
        <v>43746.718738425923</v>
      </c>
    </row>
    <row r="1866" spans="1:12" x14ac:dyDescent="0.25">
      <c r="A1866" t="e">
        <f>-LqerN85531tc2nzC-HA</f>
        <v>#NAME?</v>
      </c>
      <c r="B1866">
        <v>393.75</v>
      </c>
      <c r="C1866">
        <v>20.584240000000001</v>
      </c>
      <c r="D1866">
        <v>41</v>
      </c>
      <c r="E1866">
        <v>0</v>
      </c>
      <c r="F1866">
        <v>0</v>
      </c>
      <c r="G1866">
        <v>26</v>
      </c>
      <c r="H1866">
        <v>1570529705159</v>
      </c>
      <c r="I1866">
        <v>526.6875</v>
      </c>
      <c r="J1866" s="4">
        <f t="shared" si="29"/>
        <v>43746.718809710648</v>
      </c>
      <c r="K1866" s="6">
        <v>43746.718809710648</v>
      </c>
      <c r="L1866" s="7">
        <v>43746.718807870369</v>
      </c>
    </row>
    <row r="1867" spans="1:12" x14ac:dyDescent="0.25">
      <c r="A1867" t="e">
        <f>-LqerOr7-fGdqvR-x5f4</f>
        <v>#NAME?</v>
      </c>
      <c r="B1867">
        <v>393.75</v>
      </c>
      <c r="C1867">
        <v>20.584240000000001</v>
      </c>
      <c r="D1867">
        <v>42</v>
      </c>
      <c r="E1867">
        <v>0</v>
      </c>
      <c r="F1867">
        <v>0</v>
      </c>
      <c r="G1867">
        <v>28</v>
      </c>
      <c r="H1867">
        <v>1570529712387</v>
      </c>
      <c r="I1867">
        <v>526.6875</v>
      </c>
      <c r="J1867" s="5">
        <f t="shared" si="29"/>
        <v>43746.718893368052</v>
      </c>
      <c r="K1867" s="6">
        <v>43746.718893368052</v>
      </c>
      <c r="L1867" s="7">
        <v>43746.718888888892</v>
      </c>
    </row>
    <row r="1868" spans="1:12" x14ac:dyDescent="0.25">
      <c r="A1868" t="e">
        <f>-LqerQQFeksxxz41FNpx</f>
        <v>#NAME?</v>
      </c>
      <c r="B1868">
        <v>393.75</v>
      </c>
      <c r="C1868">
        <v>20.531590000000001</v>
      </c>
      <c r="D1868">
        <v>41</v>
      </c>
      <c r="E1868">
        <v>0</v>
      </c>
      <c r="F1868">
        <v>0</v>
      </c>
      <c r="G1868">
        <v>24</v>
      </c>
      <c r="H1868">
        <v>1570529718577</v>
      </c>
      <c r="I1868">
        <v>526.6875</v>
      </c>
      <c r="J1868" s="4">
        <f t="shared" si="29"/>
        <v>43746.718965011569</v>
      </c>
      <c r="K1868" s="6">
        <v>43746.718965011569</v>
      </c>
      <c r="L1868" s="7">
        <v>43746.718969907408</v>
      </c>
    </row>
    <row r="1869" spans="1:12" x14ac:dyDescent="0.25">
      <c r="A1869" t="e">
        <f>-LqerS8GYlnGiwFwtqcU</f>
        <v>#NAME?</v>
      </c>
      <c r="B1869">
        <v>393.75</v>
      </c>
      <c r="C1869">
        <v>20.531590000000001</v>
      </c>
      <c r="D1869">
        <v>43</v>
      </c>
      <c r="E1869">
        <v>0</v>
      </c>
      <c r="F1869">
        <v>0</v>
      </c>
      <c r="G1869">
        <v>21</v>
      </c>
      <c r="H1869">
        <v>1570529725779</v>
      </c>
      <c r="I1869">
        <v>526.6875</v>
      </c>
      <c r="J1869" s="5">
        <f t="shared" si="29"/>
        <v>43746.719048368053</v>
      </c>
      <c r="K1869" s="6">
        <v>43746.719048368053</v>
      </c>
      <c r="L1869" s="7">
        <v>43746.719050925924</v>
      </c>
    </row>
    <row r="1870" spans="1:12" x14ac:dyDescent="0.25">
      <c r="A1870" t="e">
        <f>-LqerTuuZrcuDlJGLiY6</f>
        <v>#NAME?</v>
      </c>
      <c r="B1870">
        <v>393.75</v>
      </c>
      <c r="C1870">
        <v>20.531590000000001</v>
      </c>
      <c r="D1870">
        <v>43</v>
      </c>
      <c r="E1870">
        <v>0</v>
      </c>
      <c r="F1870">
        <v>0</v>
      </c>
      <c r="G1870">
        <v>27</v>
      </c>
      <c r="H1870">
        <v>1570529732988</v>
      </c>
      <c r="I1870">
        <v>526.5</v>
      </c>
      <c r="J1870" s="4">
        <f t="shared" si="29"/>
        <v>43746.719131805548</v>
      </c>
      <c r="K1870" s="6">
        <v>43746.719131805548</v>
      </c>
      <c r="L1870" s="7">
        <v>43746.719131944446</v>
      </c>
    </row>
    <row r="1871" spans="1:12" x14ac:dyDescent="0.25">
      <c r="A1871" t="e">
        <f>-LqerVQTVrirkiZNL0JH</f>
        <v>#NAME?</v>
      </c>
      <c r="B1871">
        <v>393.75</v>
      </c>
      <c r="C1871">
        <v>20.531590000000001</v>
      </c>
      <c r="D1871">
        <v>43</v>
      </c>
      <c r="E1871">
        <v>0</v>
      </c>
      <c r="F1871">
        <v>0</v>
      </c>
      <c r="G1871">
        <v>23</v>
      </c>
      <c r="H1871">
        <v>1570529739167</v>
      </c>
      <c r="I1871">
        <v>526.6875</v>
      </c>
      <c r="J1871" s="5">
        <f t="shared" si="29"/>
        <v>43746.719203321758</v>
      </c>
      <c r="K1871" s="6">
        <v>43746.719203321758</v>
      </c>
      <c r="L1871" s="7">
        <v>43746.719201388885</v>
      </c>
    </row>
    <row r="1872" spans="1:12" x14ac:dyDescent="0.25">
      <c r="A1872" t="e">
        <f>-LqerX8QOoDDl2oGLPMY</f>
        <v>#NAME?</v>
      </c>
      <c r="B1872">
        <v>393.75</v>
      </c>
      <c r="C1872">
        <v>20.584240000000001</v>
      </c>
      <c r="D1872">
        <v>43</v>
      </c>
      <c r="E1872">
        <v>0</v>
      </c>
      <c r="F1872">
        <v>0</v>
      </c>
      <c r="G1872">
        <v>21</v>
      </c>
      <c r="H1872">
        <v>1570529746398</v>
      </c>
      <c r="I1872">
        <v>526.6875</v>
      </c>
      <c r="J1872" s="4">
        <f t="shared" si="29"/>
        <v>43746.71928701389</v>
      </c>
      <c r="K1872" s="6">
        <v>43746.71928701389</v>
      </c>
      <c r="L1872" s="7">
        <v>43746.719282407408</v>
      </c>
    </row>
    <row r="1873" spans="1:12" x14ac:dyDescent="0.25">
      <c r="A1873" t="e">
        <f>-LqerYhGGH8m53IIij9d</f>
        <v>#NAME?</v>
      </c>
      <c r="B1873">
        <v>393.75</v>
      </c>
      <c r="C1873">
        <v>20.584240000000001</v>
      </c>
      <c r="D1873">
        <v>43</v>
      </c>
      <c r="E1873">
        <v>0</v>
      </c>
      <c r="F1873">
        <v>0</v>
      </c>
      <c r="G1873">
        <v>19</v>
      </c>
      <c r="H1873">
        <v>1570529752567</v>
      </c>
      <c r="I1873">
        <v>526.6875</v>
      </c>
      <c r="J1873" s="5">
        <f t="shared" si="29"/>
        <v>43746.719358414346</v>
      </c>
      <c r="K1873" s="6">
        <v>43746.719358414346</v>
      </c>
      <c r="L1873" s="7">
        <v>43746.719363425924</v>
      </c>
    </row>
    <row r="1874" spans="1:12" x14ac:dyDescent="0.25">
      <c r="A1874" t="e">
        <f>-Lqer_SQRT0xSQst-#REF!</f>
        <v>#NAME?</v>
      </c>
      <c r="B1874">
        <v>393.75</v>
      </c>
      <c r="C1874">
        <v>20.584240000000001</v>
      </c>
      <c r="D1874">
        <v>48</v>
      </c>
      <c r="E1874">
        <v>0</v>
      </c>
      <c r="F1874">
        <v>0</v>
      </c>
      <c r="G1874">
        <v>25</v>
      </c>
      <c r="H1874">
        <v>1570529759768</v>
      </c>
      <c r="I1874">
        <v>526.6875</v>
      </c>
      <c r="J1874" s="4">
        <f t="shared" si="29"/>
        <v>43746.719441759262</v>
      </c>
      <c r="K1874" s="6">
        <v>43746.719441759262</v>
      </c>
      <c r="L1874" s="7">
        <v>43746.719444444447</v>
      </c>
    </row>
    <row r="1875" spans="1:12" x14ac:dyDescent="0.25">
      <c r="A1875" t="e">
        <f>-LqerbXKnzib-kVLkbk8</f>
        <v>#NAME?</v>
      </c>
      <c r="B1875">
        <v>393.75</v>
      </c>
      <c r="C1875">
        <v>20.531590000000001</v>
      </c>
      <c r="D1875">
        <v>47</v>
      </c>
      <c r="E1875">
        <v>0</v>
      </c>
      <c r="F1875">
        <v>0</v>
      </c>
      <c r="G1875">
        <v>23</v>
      </c>
      <c r="H1875">
        <v>1570529766987</v>
      </c>
      <c r="I1875">
        <v>526.6875</v>
      </c>
      <c r="J1875" s="5">
        <f t="shared" si="29"/>
        <v>43746.719525312503</v>
      </c>
      <c r="K1875" s="6">
        <v>43746.719525312503</v>
      </c>
      <c r="L1875" s="7">
        <v>43746.719525462962</v>
      </c>
    </row>
    <row r="1876" spans="1:12" x14ac:dyDescent="0.25">
      <c r="A1876" t="e">
        <f>-LqerdnTpukLW5hFz5ta</f>
        <v>#NAME?</v>
      </c>
      <c r="B1876">
        <v>440.625</v>
      </c>
      <c r="C1876">
        <v>20.584240000000001</v>
      </c>
      <c r="D1876">
        <v>44</v>
      </c>
      <c r="E1876">
        <v>0</v>
      </c>
      <c r="F1876">
        <v>0</v>
      </c>
      <c r="G1876">
        <v>23</v>
      </c>
      <c r="H1876">
        <v>1570529775227</v>
      </c>
      <c r="I1876">
        <v>541.125</v>
      </c>
      <c r="J1876" s="4">
        <f t="shared" si="29"/>
        <v>43746.719620682867</v>
      </c>
      <c r="K1876" s="6">
        <v>43746.719620682867</v>
      </c>
      <c r="L1876" s="7">
        <v>43746.719618055555</v>
      </c>
    </row>
    <row r="1877" spans="1:12" x14ac:dyDescent="0.25">
      <c r="A1877" t="e">
        <f>-LqerfpGKKAdosnCbi7W</f>
        <v>#NAME?</v>
      </c>
      <c r="B1877">
        <v>393.75</v>
      </c>
      <c r="C1877">
        <v>20.584240000000001</v>
      </c>
      <c r="D1877">
        <v>44</v>
      </c>
      <c r="E1877">
        <v>0</v>
      </c>
      <c r="F1877">
        <v>0</v>
      </c>
      <c r="G1877">
        <v>20</v>
      </c>
      <c r="H1877">
        <v>1570529786060</v>
      </c>
      <c r="I1877">
        <v>526.6875</v>
      </c>
      <c r="J1877" s="5">
        <f t="shared" si="29"/>
        <v>43746.719746064809</v>
      </c>
      <c r="K1877" s="6">
        <v>43746.719746064809</v>
      </c>
      <c r="L1877" s="7">
        <v>43746.71974537037</v>
      </c>
    </row>
    <row r="1878" spans="1:12" x14ac:dyDescent="0.25">
      <c r="A1878" t="e">
        <f>-LqerhT6DQMq3DFfNAzL</f>
        <v>#NAME?</v>
      </c>
      <c r="B1878">
        <v>393.75</v>
      </c>
      <c r="C1878">
        <v>20.584240000000001</v>
      </c>
      <c r="D1878">
        <v>43</v>
      </c>
      <c r="E1878">
        <v>0</v>
      </c>
      <c r="F1878">
        <v>0</v>
      </c>
      <c r="G1878">
        <v>23</v>
      </c>
      <c r="H1878">
        <v>1570529792736</v>
      </c>
      <c r="I1878">
        <v>526.6875</v>
      </c>
      <c r="J1878" s="4">
        <f t="shared" si="29"/>
        <v>43746.719823333326</v>
      </c>
      <c r="K1878" s="6">
        <v>43746.719823333326</v>
      </c>
      <c r="L1878" s="7">
        <v>43746.719826388886</v>
      </c>
    </row>
    <row r="1879" spans="1:12" x14ac:dyDescent="0.25">
      <c r="A1879" t="e">
        <f>-Lqerj1Ggo7Fh1rVRibX</f>
        <v>#NAME?</v>
      </c>
      <c r="B1879">
        <v>393.75</v>
      </c>
      <c r="C1879">
        <v>20.531590000000001</v>
      </c>
      <c r="D1879">
        <v>42</v>
      </c>
      <c r="E1879">
        <v>0</v>
      </c>
      <c r="F1879">
        <v>0</v>
      </c>
      <c r="G1879">
        <v>22</v>
      </c>
      <c r="H1879">
        <v>1570529798937</v>
      </c>
      <c r="I1879">
        <v>526.6875</v>
      </c>
      <c r="J1879" s="5">
        <f t="shared" si="29"/>
        <v>43746.719895104165</v>
      </c>
      <c r="K1879" s="6">
        <v>43746.719895104165</v>
      </c>
      <c r="L1879" s="7">
        <v>43746.719895833332</v>
      </c>
    </row>
    <row r="1880" spans="1:12" x14ac:dyDescent="0.25">
      <c r="A1880" t="e">
        <f>-LqerkkFi0YFqUG1PZms</f>
        <v>#NAME?</v>
      </c>
      <c r="B1880">
        <v>393.75</v>
      </c>
      <c r="C1880">
        <v>20.531590000000001</v>
      </c>
      <c r="D1880">
        <v>42</v>
      </c>
      <c r="E1880">
        <v>0</v>
      </c>
      <c r="F1880">
        <v>0</v>
      </c>
      <c r="G1880">
        <v>12</v>
      </c>
      <c r="H1880">
        <v>1570529806147</v>
      </c>
      <c r="I1880">
        <v>526.6875</v>
      </c>
      <c r="J1880" s="4">
        <f t="shared" si="29"/>
        <v>43746.719978553236</v>
      </c>
      <c r="K1880" s="6">
        <v>43746.719978553236</v>
      </c>
      <c r="L1880" s="7">
        <v>43746.719976851855</v>
      </c>
    </row>
    <row r="1881" spans="1:12" x14ac:dyDescent="0.25">
      <c r="A1881" t="e">
        <f>-LqermEBi5Zi30LrAyWq</f>
        <v>#NAME?</v>
      </c>
      <c r="B1881">
        <v>393.75</v>
      </c>
      <c r="C1881">
        <v>20.584240000000001</v>
      </c>
      <c r="D1881">
        <v>42</v>
      </c>
      <c r="E1881">
        <v>0</v>
      </c>
      <c r="F1881">
        <v>0</v>
      </c>
      <c r="G1881">
        <v>22</v>
      </c>
      <c r="H1881">
        <v>1570529812327</v>
      </c>
      <c r="I1881">
        <v>526.6875</v>
      </c>
      <c r="J1881" s="5">
        <f t="shared" si="29"/>
        <v>43746.720050081021</v>
      </c>
      <c r="K1881" s="6">
        <v>43746.720050081021</v>
      </c>
      <c r="L1881" s="7">
        <v>43746.720046296294</v>
      </c>
    </row>
    <row r="1882" spans="1:12" x14ac:dyDescent="0.25">
      <c r="A1882" t="e">
        <f>-LqernnE-zovu8IgtvsJ</f>
        <v>#NAME?</v>
      </c>
      <c r="B1882">
        <v>393.75</v>
      </c>
      <c r="C1882">
        <v>20.584240000000001</v>
      </c>
      <c r="D1882">
        <v>43</v>
      </c>
      <c r="E1882">
        <v>0</v>
      </c>
      <c r="F1882">
        <v>0</v>
      </c>
      <c r="G1882">
        <v>23</v>
      </c>
      <c r="H1882">
        <v>1570529818506</v>
      </c>
      <c r="I1882">
        <v>526.6875</v>
      </c>
      <c r="J1882" s="4">
        <f t="shared" si="29"/>
        <v>43746.720121597224</v>
      </c>
      <c r="K1882" s="6">
        <v>43746.720121597224</v>
      </c>
      <c r="L1882" s="7">
        <v>43746.720127314817</v>
      </c>
    </row>
    <row r="1883" spans="1:12" x14ac:dyDescent="0.25">
      <c r="A1883" t="e">
        <f>-LqerpWFE-hK-JEVG1DL</f>
        <v>#NAME?</v>
      </c>
      <c r="B1883">
        <v>393.75</v>
      </c>
      <c r="C1883">
        <v>20.584240000000001</v>
      </c>
      <c r="D1883">
        <v>44</v>
      </c>
      <c r="E1883">
        <v>0</v>
      </c>
      <c r="F1883">
        <v>0</v>
      </c>
      <c r="G1883">
        <v>26</v>
      </c>
      <c r="H1883">
        <v>1570529825699</v>
      </c>
      <c r="I1883">
        <v>526.6875</v>
      </c>
      <c r="J1883" s="5">
        <f t="shared" si="29"/>
        <v>43746.720204849531</v>
      </c>
      <c r="K1883" s="6">
        <v>43746.720204849531</v>
      </c>
      <c r="L1883" s="7">
        <v>43746.720208333332</v>
      </c>
    </row>
    <row r="1884" spans="1:12" x14ac:dyDescent="0.25">
      <c r="A1884" t="e">
        <f>-Lqerr4GanBvUkY_-nTZ</f>
        <v>#NAME?</v>
      </c>
      <c r="B1884">
        <v>393.75</v>
      </c>
      <c r="C1884">
        <v>20.584240000000001</v>
      </c>
      <c r="D1884">
        <v>44</v>
      </c>
      <c r="E1884">
        <v>0</v>
      </c>
      <c r="F1884">
        <v>0</v>
      </c>
      <c r="G1884">
        <v>29</v>
      </c>
      <c r="H1884">
        <v>1570529831961</v>
      </c>
      <c r="I1884">
        <v>526.6875</v>
      </c>
      <c r="J1884" s="4">
        <f t="shared" si="29"/>
        <v>43746.720277326385</v>
      </c>
      <c r="K1884" s="6">
        <v>43746.720277326385</v>
      </c>
      <c r="L1884" s="7">
        <v>43746.720277777778</v>
      </c>
    </row>
    <row r="1885" spans="1:12" x14ac:dyDescent="0.25">
      <c r="A1885" t="e">
        <f>-LqersnHv6nSU9NvEgru</f>
        <v>#NAME?</v>
      </c>
      <c r="B1885">
        <v>393.75</v>
      </c>
      <c r="C1885">
        <v>20.584240000000001</v>
      </c>
      <c r="D1885">
        <v>45</v>
      </c>
      <c r="E1885">
        <v>0</v>
      </c>
      <c r="F1885">
        <v>0</v>
      </c>
      <c r="G1885">
        <v>22</v>
      </c>
      <c r="H1885">
        <v>1570529839134</v>
      </c>
      <c r="I1885">
        <v>526.6875</v>
      </c>
      <c r="J1885" s="5">
        <f t="shared" si="29"/>
        <v>43746.720360347223</v>
      </c>
      <c r="K1885" s="6">
        <v>43746.720360347223</v>
      </c>
      <c r="L1885" s="7">
        <v>43746.720358796294</v>
      </c>
    </row>
    <row r="1886" spans="1:12" x14ac:dyDescent="0.25">
      <c r="A1886" t="e">
        <f>-LqeruaPVeXctJAifDEr</f>
        <v>#NAME?</v>
      </c>
      <c r="B1886">
        <v>412.5</v>
      </c>
      <c r="C1886">
        <v>20.584240000000001</v>
      </c>
      <c r="D1886">
        <v>44</v>
      </c>
      <c r="E1886">
        <v>0</v>
      </c>
      <c r="F1886">
        <v>0</v>
      </c>
      <c r="G1886">
        <v>20</v>
      </c>
      <c r="H1886">
        <v>1570529846328</v>
      </c>
      <c r="I1886">
        <v>532.3125</v>
      </c>
      <c r="J1886" s="4">
        <f t="shared" si="29"/>
        <v>43746.720443611113</v>
      </c>
      <c r="K1886" s="6">
        <v>43746.720443611113</v>
      </c>
      <c r="L1886" s="7">
        <v>43746.720439814817</v>
      </c>
    </row>
    <row r="1887" spans="1:12" x14ac:dyDescent="0.25">
      <c r="A1887" t="e">
        <f>-LqerwJFFfG_AfiTlFXm</f>
        <v>#NAME?</v>
      </c>
      <c r="B1887">
        <v>393.75</v>
      </c>
      <c r="C1887">
        <v>20.584240000000001</v>
      </c>
      <c r="D1887">
        <v>46</v>
      </c>
      <c r="E1887">
        <v>0</v>
      </c>
      <c r="F1887">
        <v>0</v>
      </c>
      <c r="G1887">
        <v>24</v>
      </c>
      <c r="H1887">
        <v>1570529853529</v>
      </c>
      <c r="I1887">
        <v>526.5</v>
      </c>
      <c r="J1887" s="5">
        <f t="shared" si="29"/>
        <v>43746.720526956015</v>
      </c>
      <c r="K1887" s="6">
        <v>43746.720526956015</v>
      </c>
      <c r="L1887" s="7">
        <v>43746.720532407409</v>
      </c>
    </row>
    <row r="1888" spans="1:12" x14ac:dyDescent="0.25">
      <c r="A1888" t="e">
        <f>-Lqerxs8R2Jl-RfFhGsi</f>
        <v>#NAME?</v>
      </c>
      <c r="B1888">
        <v>393.75</v>
      </c>
      <c r="C1888">
        <v>20.584240000000001</v>
      </c>
      <c r="D1888">
        <v>49</v>
      </c>
      <c r="E1888">
        <v>0</v>
      </c>
      <c r="F1888">
        <v>0</v>
      </c>
      <c r="G1888">
        <v>20</v>
      </c>
      <c r="H1888">
        <v>1570529859728</v>
      </c>
      <c r="I1888">
        <v>526.6875</v>
      </c>
      <c r="J1888" s="4">
        <f t="shared" si="29"/>
        <v>43746.720598703701</v>
      </c>
      <c r="K1888" s="6">
        <v>43746.720598703701</v>
      </c>
      <c r="L1888" s="7">
        <v>43746.720601851855</v>
      </c>
    </row>
    <row r="1889" spans="1:12" x14ac:dyDescent="0.25">
      <c r="A1889" t="e">
        <f>-Lqerza7ExrpxZN4h4lf</f>
        <v>#NAME?</v>
      </c>
      <c r="B1889">
        <v>393.75</v>
      </c>
      <c r="C1889">
        <v>20.584240000000001</v>
      </c>
      <c r="D1889">
        <v>46</v>
      </c>
      <c r="E1889">
        <v>0</v>
      </c>
      <c r="F1889">
        <v>0</v>
      </c>
      <c r="G1889">
        <v>11</v>
      </c>
      <c r="H1889">
        <v>1570529866948</v>
      </c>
      <c r="I1889">
        <v>526.5</v>
      </c>
      <c r="J1889" s="5">
        <f t="shared" si="29"/>
        <v>43746.720682268518</v>
      </c>
      <c r="K1889" s="6">
        <v>43746.720682268518</v>
      </c>
      <c r="L1889" s="7">
        <v>43746.720682870371</v>
      </c>
    </row>
    <row r="1890" spans="1:12" x14ac:dyDescent="0.25">
      <c r="A1890" t="e">
        <f>-Lqes03BNQu5XVzxkDsD</f>
        <v>#NAME?</v>
      </c>
      <c r="B1890">
        <v>393.75</v>
      </c>
      <c r="C1890">
        <v>20.584240000000001</v>
      </c>
      <c r="D1890">
        <v>46</v>
      </c>
      <c r="E1890">
        <v>0</v>
      </c>
      <c r="F1890">
        <v>0</v>
      </c>
      <c r="G1890">
        <v>23</v>
      </c>
      <c r="H1890">
        <v>1570529873118</v>
      </c>
      <c r="I1890">
        <v>526.6875</v>
      </c>
      <c r="J1890" s="4">
        <f t="shared" si="29"/>
        <v>43746.720753680558</v>
      </c>
      <c r="K1890" s="6">
        <v>43746.720753680558</v>
      </c>
      <c r="L1890" s="7">
        <v>43746.720752314817</v>
      </c>
    </row>
    <row r="1891" spans="1:12" x14ac:dyDescent="0.25">
      <c r="A1891" t="e">
        <f>-Lqes1c1Dntw6TC0lHib</f>
        <v>#NAME?</v>
      </c>
      <c r="B1891">
        <v>393.75</v>
      </c>
      <c r="C1891">
        <v>20.531590000000001</v>
      </c>
      <c r="D1891">
        <v>47</v>
      </c>
      <c r="E1891">
        <v>0</v>
      </c>
      <c r="F1891">
        <v>0</v>
      </c>
      <c r="G1891">
        <v>19</v>
      </c>
      <c r="H1891">
        <v>1570529879297</v>
      </c>
      <c r="I1891">
        <v>526.6875</v>
      </c>
      <c r="J1891" s="5">
        <f t="shared" si="29"/>
        <v>43746.72082519676</v>
      </c>
      <c r="K1891" s="6">
        <v>43746.72082519676</v>
      </c>
      <c r="L1891" s="7">
        <v>43746.720821759256</v>
      </c>
    </row>
    <row r="1892" spans="1:12" x14ac:dyDescent="0.25">
      <c r="A1892" t="e">
        <f>-Lqes379cqOFRinSNGDJ</f>
        <v>#NAME?</v>
      </c>
      <c r="B1892">
        <v>412.5</v>
      </c>
      <c r="C1892">
        <v>20.584240000000001</v>
      </c>
      <c r="D1892">
        <v>47</v>
      </c>
      <c r="E1892">
        <v>0</v>
      </c>
      <c r="F1892">
        <v>0</v>
      </c>
      <c r="G1892">
        <v>21</v>
      </c>
      <c r="H1892">
        <v>1570529885479</v>
      </c>
      <c r="I1892">
        <v>532.3125</v>
      </c>
      <c r="J1892" s="4">
        <f t="shared" si="29"/>
        <v>43746.720896747684</v>
      </c>
      <c r="K1892" s="6">
        <v>43746.720896747684</v>
      </c>
      <c r="L1892" s="7">
        <v>43746.720891203702</v>
      </c>
    </row>
    <row r="1893" spans="1:12" x14ac:dyDescent="0.25">
      <c r="A1893" t="e">
        <f>-Lqes4sZbTvdq12ntATJ</f>
        <v>#NAME?</v>
      </c>
      <c r="B1893">
        <v>393.75</v>
      </c>
      <c r="C1893">
        <v>20.584240000000001</v>
      </c>
      <c r="D1893">
        <v>47</v>
      </c>
      <c r="E1893">
        <v>0</v>
      </c>
      <c r="F1893">
        <v>0</v>
      </c>
      <c r="G1893">
        <v>17</v>
      </c>
      <c r="H1893">
        <v>1570529891688</v>
      </c>
      <c r="I1893">
        <v>526.6875</v>
      </c>
      <c r="J1893" s="5">
        <f t="shared" si="29"/>
        <v>43746.720968611109</v>
      </c>
      <c r="K1893" s="6">
        <v>43746.720968611109</v>
      </c>
      <c r="L1893" s="7">
        <v>43746.720972222225</v>
      </c>
    </row>
    <row r="1894" spans="1:12" x14ac:dyDescent="0.25">
      <c r="A1894" t="e">
        <f>-Lqes6P3VOsm0zy1Krco</f>
        <v>#NAME?</v>
      </c>
      <c r="B1894">
        <v>393.75</v>
      </c>
      <c r="C1894">
        <v>20.531590000000001</v>
      </c>
      <c r="D1894">
        <v>46</v>
      </c>
      <c r="E1894">
        <v>0</v>
      </c>
      <c r="F1894">
        <v>0</v>
      </c>
      <c r="G1894">
        <v>19</v>
      </c>
      <c r="H1894">
        <v>1570529898874</v>
      </c>
      <c r="I1894">
        <v>526.6875</v>
      </c>
      <c r="J1894" s="4">
        <f t="shared" si="29"/>
        <v>43746.721051782406</v>
      </c>
      <c r="K1894" s="6">
        <v>43746.721051782406</v>
      </c>
      <c r="L1894" s="7">
        <v>43746.721053240741</v>
      </c>
    </row>
    <row r="1895" spans="1:12" x14ac:dyDescent="0.25">
      <c r="A1895" t="e">
        <f>-Lqes7tCGhIXEdiXYSYV</f>
        <v>#NAME?</v>
      </c>
      <c r="B1895">
        <v>393.75</v>
      </c>
      <c r="C1895">
        <v>20.531590000000001</v>
      </c>
      <c r="D1895">
        <v>45</v>
      </c>
      <c r="E1895">
        <v>0</v>
      </c>
      <c r="F1895">
        <v>0</v>
      </c>
      <c r="G1895">
        <v>24</v>
      </c>
      <c r="H1895">
        <v>1570529905045</v>
      </c>
      <c r="I1895">
        <v>526.6875</v>
      </c>
      <c r="J1895" s="5">
        <f t="shared" si="29"/>
        <v>43746.721123206014</v>
      </c>
      <c r="K1895" s="6">
        <v>43746.721123206014</v>
      </c>
      <c r="L1895" s="7">
        <v>43746.721122685187</v>
      </c>
    </row>
    <row r="1896" spans="1:12" x14ac:dyDescent="0.25">
      <c r="A1896" t="e">
        <f>-Lqes9SHMBNGvGMez8ET</f>
        <v>#NAME?</v>
      </c>
      <c r="B1896">
        <v>393.75</v>
      </c>
      <c r="C1896">
        <v>20.584240000000001</v>
      </c>
      <c r="D1896">
        <v>45</v>
      </c>
      <c r="E1896">
        <v>0</v>
      </c>
      <c r="F1896">
        <v>0</v>
      </c>
      <c r="G1896">
        <v>11</v>
      </c>
      <c r="H1896">
        <v>1570529911232</v>
      </c>
      <c r="I1896">
        <v>526.6875</v>
      </c>
      <c r="J1896" s="4">
        <f t="shared" si="29"/>
        <v>43746.721194814811</v>
      </c>
      <c r="K1896" s="6">
        <v>43746.721194814811</v>
      </c>
      <c r="L1896" s="7">
        <v>43746.721192129633</v>
      </c>
    </row>
    <row r="1897" spans="1:12" x14ac:dyDescent="0.25">
      <c r="A1897" t="e">
        <f>-LqesBJtnyOARN4rBk7f</f>
        <v>#NAME?</v>
      </c>
      <c r="B1897">
        <v>393.75</v>
      </c>
      <c r="C1897">
        <v>20.584240000000001</v>
      </c>
      <c r="D1897">
        <v>45</v>
      </c>
      <c r="E1897">
        <v>0</v>
      </c>
      <c r="F1897">
        <v>0</v>
      </c>
      <c r="G1897">
        <v>23</v>
      </c>
      <c r="H1897">
        <v>1570529918453</v>
      </c>
      <c r="I1897">
        <v>526.6875</v>
      </c>
      <c r="J1897" s="5">
        <f t="shared" si="29"/>
        <v>43746.721278391204</v>
      </c>
      <c r="K1897" s="6">
        <v>43746.721278391204</v>
      </c>
      <c r="L1897" s="7">
        <v>43746.721273148149</v>
      </c>
    </row>
    <row r="1898" spans="1:12" x14ac:dyDescent="0.25">
      <c r="A1898" t="e">
        <f>-LqesCyCnLoMvKnYCsEV</f>
        <v>#NAME?</v>
      </c>
      <c r="B1898">
        <v>437.5</v>
      </c>
      <c r="C1898">
        <v>20.584240000000001</v>
      </c>
      <c r="D1898">
        <v>44</v>
      </c>
      <c r="E1898">
        <v>0</v>
      </c>
      <c r="F1898">
        <v>0</v>
      </c>
      <c r="G1898">
        <v>28</v>
      </c>
      <c r="H1898">
        <v>1570529925664</v>
      </c>
      <c r="I1898">
        <v>540.75</v>
      </c>
      <c r="J1898" s="4">
        <f t="shared" si="29"/>
        <v>43746.721361851851</v>
      </c>
      <c r="K1898" s="6">
        <v>43746.721361851851</v>
      </c>
      <c r="L1898" s="7">
        <v>43746.721365740741</v>
      </c>
    </row>
    <row r="1899" spans="1:12" x14ac:dyDescent="0.25">
      <c r="A1899" t="e">
        <f>-LqesEdyEeIkhmorXQP_</f>
        <v>#NAME?</v>
      </c>
      <c r="B1899">
        <v>393.75</v>
      </c>
      <c r="C1899">
        <v>20.531590000000001</v>
      </c>
      <c r="D1899">
        <v>41</v>
      </c>
      <c r="E1899">
        <v>0</v>
      </c>
      <c r="F1899">
        <v>0</v>
      </c>
      <c r="G1899">
        <v>24</v>
      </c>
      <c r="H1899">
        <v>1570529932884</v>
      </c>
      <c r="I1899">
        <v>526.6875</v>
      </c>
      <c r="J1899" s="5">
        <f t="shared" si="29"/>
        <v>43746.721445416661</v>
      </c>
      <c r="K1899" s="6">
        <v>43746.721445416661</v>
      </c>
      <c r="L1899" s="7">
        <v>43746.721446759257</v>
      </c>
    </row>
    <row r="1900" spans="1:12" x14ac:dyDescent="0.25">
      <c r="A1900" t="e">
        <f>-LqesGUC0mxysumfjKLD</f>
        <v>#NAME?</v>
      </c>
      <c r="B1900">
        <v>393.75</v>
      </c>
      <c r="C1900">
        <v>20.584240000000001</v>
      </c>
      <c r="D1900">
        <v>42</v>
      </c>
      <c r="E1900">
        <v>0</v>
      </c>
      <c r="F1900">
        <v>0</v>
      </c>
      <c r="G1900">
        <v>21</v>
      </c>
      <c r="H1900">
        <v>1570529940084</v>
      </c>
      <c r="I1900">
        <v>526.6875</v>
      </c>
      <c r="J1900" s="4">
        <f t="shared" si="29"/>
        <v>43746.721528749993</v>
      </c>
      <c r="K1900" s="6">
        <v>43746.721528749993</v>
      </c>
      <c r="L1900" s="7">
        <v>43746.72152777778</v>
      </c>
    </row>
    <row r="1901" spans="1:12" x14ac:dyDescent="0.25">
      <c r="A1901" t="e">
        <f>-LqesIRBr7kp8mgdBUDb</f>
        <v>#NAME?</v>
      </c>
      <c r="B1901">
        <v>393.75</v>
      </c>
      <c r="C1901">
        <v>20.531590000000001</v>
      </c>
      <c r="D1901">
        <v>43</v>
      </c>
      <c r="E1901">
        <v>0</v>
      </c>
      <c r="F1901">
        <v>0</v>
      </c>
      <c r="G1901">
        <v>30</v>
      </c>
      <c r="H1901">
        <v>1570529948218</v>
      </c>
      <c r="I1901">
        <v>526.6875</v>
      </c>
      <c r="J1901" s="5">
        <f t="shared" si="29"/>
        <v>43746.721622893521</v>
      </c>
      <c r="K1901" s="6">
        <v>43746.721622893521</v>
      </c>
      <c r="L1901" s="7">
        <v>43746.721620370372</v>
      </c>
    </row>
    <row r="1902" spans="1:12" x14ac:dyDescent="0.25">
      <c r="A1902" t="s">
        <v>2937</v>
      </c>
      <c r="B1902">
        <v>393.75</v>
      </c>
      <c r="C1902">
        <v>20.584240000000001</v>
      </c>
      <c r="D1902">
        <v>45</v>
      </c>
      <c r="E1902">
        <v>0</v>
      </c>
      <c r="F1902">
        <v>0</v>
      </c>
      <c r="G1902">
        <v>20</v>
      </c>
      <c r="H1902">
        <v>1570529954513</v>
      </c>
      <c r="I1902">
        <v>526.5</v>
      </c>
      <c r="J1902" s="4">
        <f t="shared" si="29"/>
        <v>43746.721695752312</v>
      </c>
      <c r="K1902" s="6">
        <v>43746.721695752312</v>
      </c>
      <c r="L1902" s="7">
        <v>43746.721701388888</v>
      </c>
    </row>
    <row r="1903" spans="1:12" x14ac:dyDescent="0.25">
      <c r="A1903" t="e">
        <f>-LqesLT-D5NlEst971R8</f>
        <v>#NAME?</v>
      </c>
      <c r="B1903">
        <v>415.625</v>
      </c>
      <c r="C1903">
        <v>20.584240000000001</v>
      </c>
      <c r="D1903">
        <v>45</v>
      </c>
      <c r="E1903">
        <v>0</v>
      </c>
      <c r="F1903">
        <v>0</v>
      </c>
      <c r="G1903">
        <v>27</v>
      </c>
      <c r="H1903">
        <v>1570529960683</v>
      </c>
      <c r="I1903">
        <v>533.625</v>
      </c>
      <c r="J1903" s="5">
        <f t="shared" si="29"/>
        <v>43746.721767164352</v>
      </c>
      <c r="K1903" s="6">
        <v>43746.721767164352</v>
      </c>
      <c r="L1903" s="7">
        <v>43746.721770833334</v>
      </c>
    </row>
    <row r="1904" spans="1:12" x14ac:dyDescent="0.25">
      <c r="A1904" t="e">
        <f>-LqesMy37JDGdoyve5Ic</f>
        <v>#NAME?</v>
      </c>
      <c r="B1904">
        <v>393.75</v>
      </c>
      <c r="C1904">
        <v>20.531590000000001</v>
      </c>
      <c r="D1904">
        <v>47</v>
      </c>
      <c r="E1904">
        <v>0</v>
      </c>
      <c r="F1904">
        <v>0</v>
      </c>
      <c r="G1904">
        <v>22</v>
      </c>
      <c r="H1904">
        <v>1570529966885</v>
      </c>
      <c r="I1904">
        <v>526.6875</v>
      </c>
      <c r="J1904" s="4">
        <f t="shared" si="29"/>
        <v>43746.721838946753</v>
      </c>
      <c r="K1904" s="6">
        <v>43746.721838946753</v>
      </c>
      <c r="L1904" s="7">
        <v>43746.72184027778</v>
      </c>
    </row>
    <row r="1905" spans="1:12" x14ac:dyDescent="0.25">
      <c r="A1905" t="e">
        <f>-LqesOX2xfKSdaHFlkvR</f>
        <v>#NAME?</v>
      </c>
      <c r="B1905">
        <v>393.75</v>
      </c>
      <c r="C1905">
        <v>20.584240000000001</v>
      </c>
      <c r="D1905">
        <v>49</v>
      </c>
      <c r="E1905">
        <v>0</v>
      </c>
      <c r="F1905">
        <v>0</v>
      </c>
      <c r="G1905">
        <v>31</v>
      </c>
      <c r="H1905">
        <v>1570529973054</v>
      </c>
      <c r="I1905">
        <v>526.6875</v>
      </c>
      <c r="J1905" s="5">
        <f t="shared" si="29"/>
        <v>43746.721910347223</v>
      </c>
      <c r="K1905" s="6">
        <v>43746.721910347223</v>
      </c>
      <c r="L1905" s="7">
        <v>43746.721909722219</v>
      </c>
    </row>
    <row r="1906" spans="1:12" x14ac:dyDescent="0.25">
      <c r="A1906" t="e">
        <f>-LqesQ0BKcQvRivwjZ2F</f>
        <v>#NAME?</v>
      </c>
      <c r="B1906">
        <v>393.75</v>
      </c>
      <c r="C1906">
        <v>20.584240000000001</v>
      </c>
      <c r="D1906">
        <v>49</v>
      </c>
      <c r="E1906">
        <v>0</v>
      </c>
      <c r="F1906">
        <v>0</v>
      </c>
      <c r="G1906">
        <v>29</v>
      </c>
      <c r="H1906">
        <v>1570529979234</v>
      </c>
      <c r="I1906">
        <v>526.6875</v>
      </c>
      <c r="J1906" s="4">
        <f t="shared" si="29"/>
        <v>43746.721981874995</v>
      </c>
      <c r="K1906" s="6">
        <v>43746.721981874995</v>
      </c>
      <c r="L1906" s="7">
        <v>43746.721979166665</v>
      </c>
    </row>
    <row r="1907" spans="1:12" x14ac:dyDescent="0.25">
      <c r="A1907" t="e">
        <f>-LqesRpSKDiMWN54-oFe</f>
        <v>#NAME?</v>
      </c>
      <c r="B1907">
        <v>393.75</v>
      </c>
      <c r="C1907">
        <v>20.531590000000001</v>
      </c>
      <c r="D1907">
        <v>50</v>
      </c>
      <c r="E1907">
        <v>0</v>
      </c>
      <c r="F1907">
        <v>0</v>
      </c>
      <c r="G1907">
        <v>31</v>
      </c>
      <c r="H1907">
        <v>1570529986454</v>
      </c>
      <c r="I1907">
        <v>526.5</v>
      </c>
      <c r="J1907" s="5">
        <f t="shared" si="29"/>
        <v>43746.722065439812</v>
      </c>
      <c r="K1907" s="6">
        <v>43746.722065439812</v>
      </c>
      <c r="L1907" s="7">
        <v>43746.722060185188</v>
      </c>
    </row>
    <row r="1908" spans="1:12" x14ac:dyDescent="0.25">
      <c r="A1908" t="e">
        <f>-LqesTXBTvDizbx4dgEB</f>
        <v>#NAME?</v>
      </c>
      <c r="B1908">
        <v>393.75</v>
      </c>
      <c r="C1908">
        <v>20.584240000000001</v>
      </c>
      <c r="D1908">
        <v>49</v>
      </c>
      <c r="E1908">
        <v>0</v>
      </c>
      <c r="F1908">
        <v>0</v>
      </c>
      <c r="G1908">
        <v>26</v>
      </c>
      <c r="H1908">
        <v>1570529993664</v>
      </c>
      <c r="I1908">
        <v>526.6875</v>
      </c>
      <c r="J1908" s="4">
        <f t="shared" si="29"/>
        <v>43746.722148888883</v>
      </c>
      <c r="K1908" s="6">
        <v>43746.722148888883</v>
      </c>
      <c r="L1908" s="7">
        <v>43746.72215277778</v>
      </c>
    </row>
    <row r="1909" spans="1:12" x14ac:dyDescent="0.25">
      <c r="A1909" t="e">
        <f>-LqesVKBADmFXjPBaB23</f>
        <v>#NAME?</v>
      </c>
      <c r="B1909">
        <v>393.75</v>
      </c>
      <c r="C1909">
        <v>20.584240000000001</v>
      </c>
      <c r="D1909">
        <v>48</v>
      </c>
      <c r="E1909">
        <v>0</v>
      </c>
      <c r="F1909">
        <v>0</v>
      </c>
      <c r="G1909">
        <v>32</v>
      </c>
      <c r="H1909">
        <v>1570530000884</v>
      </c>
      <c r="I1909">
        <v>526.5</v>
      </c>
      <c r="J1909" s="5">
        <f t="shared" si="29"/>
        <v>43746.7222324537</v>
      </c>
      <c r="K1909" s="6">
        <v>43746.7222324537</v>
      </c>
      <c r="L1909" s="7">
        <v>43746.722233796296</v>
      </c>
    </row>
    <row r="1910" spans="1:12" x14ac:dyDescent="0.25">
      <c r="A1910" t="e">
        <f>-LqesX2MWwsJLufVqLnI</f>
        <v>#NAME?</v>
      </c>
      <c r="B1910">
        <v>393.75</v>
      </c>
      <c r="C1910">
        <v>20.584240000000001</v>
      </c>
      <c r="D1910">
        <v>48</v>
      </c>
      <c r="E1910">
        <v>0</v>
      </c>
      <c r="F1910">
        <v>0</v>
      </c>
      <c r="G1910">
        <v>23</v>
      </c>
      <c r="H1910">
        <v>1570530008083</v>
      </c>
      <c r="I1910">
        <v>526.6875</v>
      </c>
      <c r="J1910" s="4">
        <f t="shared" si="29"/>
        <v>43746.722315775456</v>
      </c>
      <c r="K1910" s="6">
        <v>43746.722315775456</v>
      </c>
      <c r="L1910" s="7">
        <v>43746.722314814811</v>
      </c>
    </row>
    <row r="1911" spans="1:12" x14ac:dyDescent="0.25">
      <c r="A1911" t="e">
        <f>-LqesYqBsct4qI0wskHY</f>
        <v>#NAME?</v>
      </c>
      <c r="B1911">
        <v>393.75</v>
      </c>
      <c r="C1911">
        <v>20.584240000000001</v>
      </c>
      <c r="D1911">
        <v>48</v>
      </c>
      <c r="E1911">
        <v>0</v>
      </c>
      <c r="F1911">
        <v>0</v>
      </c>
      <c r="G1911">
        <v>31</v>
      </c>
      <c r="H1911">
        <v>1570530015304</v>
      </c>
      <c r="I1911">
        <v>526.6875</v>
      </c>
      <c r="J1911" s="5">
        <f t="shared" si="29"/>
        <v>43746.722399351849</v>
      </c>
      <c r="K1911" s="6">
        <v>43746.722399351849</v>
      </c>
      <c r="L1911" s="7">
        <v>43746.722395833334</v>
      </c>
    </row>
    <row r="1912" spans="1:12" x14ac:dyDescent="0.25">
      <c r="A1912" t="e">
        <f>-Lqes_ZC3xq50anQSAyD</f>
        <v>#NAME?</v>
      </c>
      <c r="B1912">
        <v>393.75</v>
      </c>
      <c r="C1912">
        <v>20.584240000000001</v>
      </c>
      <c r="D1912">
        <v>48</v>
      </c>
      <c r="E1912">
        <v>0</v>
      </c>
      <c r="F1912">
        <v>0</v>
      </c>
      <c r="G1912">
        <v>21</v>
      </c>
      <c r="H1912">
        <v>1570530022483</v>
      </c>
      <c r="I1912">
        <v>526.5</v>
      </c>
      <c r="J1912" s="4">
        <f t="shared" si="29"/>
        <v>43746.722482442128</v>
      </c>
      <c r="K1912" s="6">
        <v>43746.722482442128</v>
      </c>
      <c r="L1912" s="7">
        <v>43746.72247685185</v>
      </c>
    </row>
    <row r="1913" spans="1:12" x14ac:dyDescent="0.25">
      <c r="A1913" t="e">
        <f>-Lqesb7xUyZkyUskAoSE</f>
        <v>#NAME?</v>
      </c>
      <c r="B1913">
        <v>393.75</v>
      </c>
      <c r="C1913">
        <v>20.531590000000001</v>
      </c>
      <c r="D1913">
        <v>48</v>
      </c>
      <c r="E1913">
        <v>0</v>
      </c>
      <c r="F1913">
        <v>0</v>
      </c>
      <c r="G1913">
        <v>27</v>
      </c>
      <c r="H1913">
        <v>1570530028674</v>
      </c>
      <c r="I1913">
        <v>526.6875</v>
      </c>
      <c r="J1913" s="5">
        <f t="shared" si="29"/>
        <v>43746.722554097221</v>
      </c>
      <c r="K1913" s="6">
        <v>43746.722554097221</v>
      </c>
      <c r="L1913" s="7">
        <v>43746.722557870373</v>
      </c>
    </row>
    <row r="1914" spans="1:12" x14ac:dyDescent="0.25">
      <c r="A1914" t="e">
        <f>-Lqescq2QBFlRETMTTWC</f>
        <v>#NAME?</v>
      </c>
      <c r="B1914">
        <v>393.75</v>
      </c>
      <c r="C1914">
        <v>20.584240000000001</v>
      </c>
      <c r="D1914">
        <v>48</v>
      </c>
      <c r="E1914">
        <v>0</v>
      </c>
      <c r="F1914">
        <v>0</v>
      </c>
      <c r="G1914">
        <v>23</v>
      </c>
      <c r="H1914">
        <v>1570530035924</v>
      </c>
      <c r="I1914">
        <v>526.6875</v>
      </c>
      <c r="J1914" s="4">
        <f t="shared" si="29"/>
        <v>43746.722638009254</v>
      </c>
      <c r="K1914" s="6">
        <v>43746.722638009254</v>
      </c>
      <c r="L1914" s="7">
        <v>43746.722638888888</v>
      </c>
    </row>
    <row r="1915" spans="1:12" x14ac:dyDescent="0.25">
      <c r="A1915" t="e">
        <f>-LqeseK45acKXLj5JYog</f>
        <v>#NAME?</v>
      </c>
      <c r="B1915">
        <v>393.75</v>
      </c>
      <c r="C1915">
        <v>20.531590000000001</v>
      </c>
      <c r="D1915">
        <v>48</v>
      </c>
      <c r="E1915">
        <v>0</v>
      </c>
      <c r="F1915">
        <v>0</v>
      </c>
      <c r="G1915">
        <v>20</v>
      </c>
      <c r="H1915">
        <v>1570530042055</v>
      </c>
      <c r="I1915">
        <v>526.6875</v>
      </c>
      <c r="J1915" s="5">
        <f t="shared" si="29"/>
        <v>43746.722708969908</v>
      </c>
      <c r="K1915" s="6">
        <v>43746.722708969908</v>
      </c>
      <c r="L1915" s="7">
        <v>43746.722708333335</v>
      </c>
    </row>
    <row r="1916" spans="1:12" x14ac:dyDescent="0.25">
      <c r="A1916" t="e">
        <f>-Lqesft33_8NyrqNWCjq</f>
        <v>#NAME?</v>
      </c>
      <c r="B1916">
        <v>393.75</v>
      </c>
      <c r="C1916">
        <v>20.584240000000001</v>
      </c>
      <c r="D1916">
        <v>47</v>
      </c>
      <c r="E1916">
        <v>0</v>
      </c>
      <c r="F1916">
        <v>0</v>
      </c>
      <c r="G1916">
        <v>27</v>
      </c>
      <c r="H1916">
        <v>1570530048274</v>
      </c>
      <c r="I1916">
        <v>526.5</v>
      </c>
      <c r="J1916" s="4">
        <f t="shared" si="29"/>
        <v>43746.722780949072</v>
      </c>
      <c r="K1916" s="6">
        <v>43746.722780949072</v>
      </c>
      <c r="L1916" s="7">
        <v>43746.722777777781</v>
      </c>
    </row>
    <row r="1917" spans="1:12" x14ac:dyDescent="0.25">
      <c r="A1917" t="e">
        <f>-LqeshNL3AXgk3hRTTAn</f>
        <v>#NAME?</v>
      </c>
      <c r="B1917">
        <v>393.75</v>
      </c>
      <c r="C1917">
        <v>20.584240000000001</v>
      </c>
      <c r="D1917">
        <v>47</v>
      </c>
      <c r="E1917">
        <v>0</v>
      </c>
      <c r="F1917">
        <v>0</v>
      </c>
      <c r="G1917">
        <v>22</v>
      </c>
      <c r="H1917">
        <v>1570530054444</v>
      </c>
      <c r="I1917">
        <v>526.6875</v>
      </c>
      <c r="J1917" s="5">
        <f t="shared" si="29"/>
        <v>43746.722852361105</v>
      </c>
      <c r="K1917" s="6">
        <v>43746.722852361105</v>
      </c>
      <c r="L1917" s="7">
        <v>43746.72284722222</v>
      </c>
    </row>
    <row r="1918" spans="1:12" x14ac:dyDescent="0.25">
      <c r="A1918" t="e">
        <f>-LqesjABjZHYQk0uMiBZ</f>
        <v>#NAME?</v>
      </c>
      <c r="B1918">
        <v>393.75</v>
      </c>
      <c r="C1918">
        <v>20.584240000000001</v>
      </c>
      <c r="D1918">
        <v>46</v>
      </c>
      <c r="E1918">
        <v>0</v>
      </c>
      <c r="F1918">
        <v>0</v>
      </c>
      <c r="G1918">
        <v>16</v>
      </c>
      <c r="H1918">
        <v>1570530061663</v>
      </c>
      <c r="I1918">
        <v>526.6875</v>
      </c>
      <c r="J1918" s="4">
        <f t="shared" si="29"/>
        <v>43746.722935914346</v>
      </c>
      <c r="K1918" s="6">
        <v>43746.722935914346</v>
      </c>
      <c r="L1918" s="7">
        <v>43746.722939814812</v>
      </c>
    </row>
    <row r="1919" spans="1:12" x14ac:dyDescent="0.25">
      <c r="A1919" t="e">
        <f>-Lqeskt3QkrFzoR_KCma</f>
        <v>#NAME?</v>
      </c>
      <c r="B1919">
        <v>393.75</v>
      </c>
      <c r="C1919">
        <v>20.584240000000001</v>
      </c>
      <c r="D1919">
        <v>45</v>
      </c>
      <c r="E1919">
        <v>0</v>
      </c>
      <c r="F1919">
        <v>0</v>
      </c>
      <c r="G1919">
        <v>18</v>
      </c>
      <c r="H1919">
        <v>1570530068882</v>
      </c>
      <c r="I1919">
        <v>526.6875</v>
      </c>
      <c r="J1919" s="5">
        <f t="shared" si="29"/>
        <v>43746.723019467587</v>
      </c>
      <c r="K1919" s="6">
        <v>43746.723019467587</v>
      </c>
      <c r="L1919" s="7">
        <v>43746.723020833335</v>
      </c>
    </row>
    <row r="1920" spans="1:12" x14ac:dyDescent="0.25">
      <c r="A1920" t="e">
        <f>-LqesmSASICpbEfFfU9O</f>
        <v>#NAME?</v>
      </c>
      <c r="B1920">
        <v>393.75</v>
      </c>
      <c r="C1920">
        <v>20.531590000000001</v>
      </c>
      <c r="D1920">
        <v>45</v>
      </c>
      <c r="E1920">
        <v>0</v>
      </c>
      <c r="F1920">
        <v>0</v>
      </c>
      <c r="G1920">
        <v>21</v>
      </c>
      <c r="H1920">
        <v>1570530075055</v>
      </c>
      <c r="I1920">
        <v>526.6875</v>
      </c>
      <c r="J1920" s="4">
        <f t="shared" si="29"/>
        <v>43746.723090914347</v>
      </c>
      <c r="K1920" s="6">
        <v>43746.723090914347</v>
      </c>
      <c r="L1920" s="7">
        <v>43746.723090277781</v>
      </c>
    </row>
    <row r="1921" spans="1:12" x14ac:dyDescent="0.25">
      <c r="A1921" t="e">
        <f>-Lqeso9rq-PVFocsJLzy</f>
        <v>#NAME?</v>
      </c>
      <c r="B1921">
        <v>415.625</v>
      </c>
      <c r="C1921">
        <v>20.584240000000001</v>
      </c>
      <c r="D1921">
        <v>46</v>
      </c>
      <c r="E1921">
        <v>0</v>
      </c>
      <c r="F1921">
        <v>0</v>
      </c>
      <c r="G1921">
        <v>21</v>
      </c>
      <c r="H1921">
        <v>1570530082263</v>
      </c>
      <c r="I1921">
        <v>533.4375</v>
      </c>
      <c r="J1921" s="5">
        <f t="shared" si="29"/>
        <v>43746.723174340274</v>
      </c>
      <c r="K1921" s="6">
        <v>43746.723174340274</v>
      </c>
      <c r="L1921" s="7">
        <v>43746.723171296297</v>
      </c>
    </row>
    <row r="1922" spans="1:12" x14ac:dyDescent="0.25">
      <c r="A1922" t="e">
        <f>-Lqespy30W2rCaomyG2x</f>
        <v>#NAME?</v>
      </c>
      <c r="B1922">
        <v>393.75</v>
      </c>
      <c r="C1922">
        <v>20.531590000000001</v>
      </c>
      <c r="D1922">
        <v>46</v>
      </c>
      <c r="E1922">
        <v>0</v>
      </c>
      <c r="F1922">
        <v>0</v>
      </c>
      <c r="G1922">
        <v>27</v>
      </c>
      <c r="H1922">
        <v>1570530089484</v>
      </c>
      <c r="I1922">
        <v>526.6875</v>
      </c>
      <c r="J1922" s="4">
        <f t="shared" ref="J1922:K1985" si="30">(H1922/86400000)+25569+(7/24)</f>
        <v>43746.723257916667</v>
      </c>
      <c r="K1922" s="6">
        <v>43746.723257916667</v>
      </c>
      <c r="L1922" s="7">
        <v>43746.723252314812</v>
      </c>
    </row>
    <row r="1923" spans="1:12" x14ac:dyDescent="0.25">
      <c r="A1923" t="e">
        <f>-LqesrgAR0QSUYdBDyGX</f>
        <v>#NAME?</v>
      </c>
      <c r="B1923">
        <v>393.75</v>
      </c>
      <c r="C1923">
        <v>20.531590000000001</v>
      </c>
      <c r="D1923">
        <v>46</v>
      </c>
      <c r="E1923">
        <v>0</v>
      </c>
      <c r="F1923">
        <v>0</v>
      </c>
      <c r="G1923">
        <v>25</v>
      </c>
      <c r="H1923">
        <v>1570530096693</v>
      </c>
      <c r="I1923">
        <v>526.6875</v>
      </c>
      <c r="J1923" s="5">
        <f t="shared" si="30"/>
        <v>43746.723341354162</v>
      </c>
      <c r="K1923" s="6">
        <v>43746.723341354162</v>
      </c>
      <c r="L1923" s="7">
        <v>43746.723344907405</v>
      </c>
    </row>
    <row r="1924" spans="1:12" x14ac:dyDescent="0.25">
      <c r="A1924" t="e">
        <f>-LqestABtMrxuO52ncrh</f>
        <v>#NAME?</v>
      </c>
      <c r="B1924">
        <v>393.75</v>
      </c>
      <c r="C1924">
        <v>20.531590000000001</v>
      </c>
      <c r="D1924">
        <v>45</v>
      </c>
      <c r="E1924">
        <v>0</v>
      </c>
      <c r="F1924">
        <v>0</v>
      </c>
      <c r="G1924">
        <v>19</v>
      </c>
      <c r="H1924">
        <v>1570530102873</v>
      </c>
      <c r="I1924">
        <v>526.6875</v>
      </c>
      <c r="J1924" s="4">
        <f t="shared" si="30"/>
        <v>43746.723412881947</v>
      </c>
      <c r="K1924" s="6">
        <v>43746.723412881947</v>
      </c>
      <c r="L1924" s="7">
        <v>43746.723414351851</v>
      </c>
    </row>
    <row r="1925" spans="1:12" x14ac:dyDescent="0.25">
      <c r="A1925" t="e">
        <f>-LqesujBE5kBWr1UCPJx</f>
        <v>#NAME?</v>
      </c>
      <c r="B1925">
        <v>393.75</v>
      </c>
      <c r="C1925">
        <v>20.531590000000001</v>
      </c>
      <c r="D1925">
        <v>45</v>
      </c>
      <c r="E1925">
        <v>0</v>
      </c>
      <c r="F1925">
        <v>0</v>
      </c>
      <c r="G1925">
        <v>22</v>
      </c>
      <c r="H1925">
        <v>1570530109054</v>
      </c>
      <c r="I1925">
        <v>526.6875</v>
      </c>
      <c r="J1925" s="5">
        <f t="shared" si="30"/>
        <v>43746.723484421294</v>
      </c>
      <c r="K1925" s="6">
        <v>43746.723484421294</v>
      </c>
      <c r="L1925" s="7">
        <v>43746.723483796297</v>
      </c>
    </row>
    <row r="1926" spans="1:12" x14ac:dyDescent="0.25">
      <c r="A1926" t="e">
        <f>-LqeswnQO5o-dS6RTgTJ</f>
        <v>#NAME?</v>
      </c>
      <c r="B1926">
        <v>393.75</v>
      </c>
      <c r="C1926">
        <v>20.584240000000001</v>
      </c>
      <c r="D1926">
        <v>44</v>
      </c>
      <c r="E1926">
        <v>0</v>
      </c>
      <c r="F1926">
        <v>0</v>
      </c>
      <c r="G1926">
        <v>27</v>
      </c>
      <c r="H1926">
        <v>1570530116245</v>
      </c>
      <c r="I1926">
        <v>526.6875</v>
      </c>
      <c r="J1926" s="4">
        <f t="shared" si="30"/>
        <v>43746.723567650457</v>
      </c>
      <c r="K1926" s="6">
        <v>43746.723567650457</v>
      </c>
      <c r="L1926" s="7">
        <v>43746.723564814813</v>
      </c>
    </row>
    <row r="1927" spans="1:12" x14ac:dyDescent="0.25">
      <c r="A1927" t="e">
        <f>-LqesybmSZZ7Br0DSoH8</f>
        <v>#NAME?</v>
      </c>
      <c r="B1927">
        <v>393.75</v>
      </c>
      <c r="C1927">
        <v>20.584240000000001</v>
      </c>
      <c r="D1927">
        <v>44</v>
      </c>
      <c r="E1927">
        <v>0</v>
      </c>
      <c r="F1927">
        <v>0</v>
      </c>
      <c r="G1927">
        <v>26</v>
      </c>
      <c r="H1927">
        <v>1570530124517</v>
      </c>
      <c r="I1927">
        <v>526.6875</v>
      </c>
      <c r="J1927" s="5">
        <f t="shared" si="30"/>
        <v>43746.723663391203</v>
      </c>
      <c r="K1927" s="6">
        <v>43746.723663391203</v>
      </c>
      <c r="L1927" s="7">
        <v>43746.723668981482</v>
      </c>
    </row>
    <row r="1928" spans="1:12" x14ac:dyDescent="0.25">
      <c r="A1928" t="e">
        <f>-LqeT-HEn8hm3WjI_SQw</f>
        <v>#NAME?</v>
      </c>
      <c r="B1928">
        <v>393.75</v>
      </c>
      <c r="C1928">
        <v>20.584240000000001</v>
      </c>
      <c r="D1928">
        <v>45</v>
      </c>
      <c r="E1928">
        <v>0</v>
      </c>
      <c r="F1928">
        <v>0</v>
      </c>
      <c r="G1928">
        <v>27</v>
      </c>
      <c r="H1928">
        <v>1570530131728</v>
      </c>
      <c r="I1928">
        <v>526.5</v>
      </c>
      <c r="J1928" s="4">
        <f t="shared" si="30"/>
        <v>43746.723746851851</v>
      </c>
      <c r="K1928" s="6">
        <v>43746.723746851851</v>
      </c>
      <c r="L1928" s="7">
        <v>43746.723749999997</v>
      </c>
    </row>
    <row r="1929" spans="1:12" x14ac:dyDescent="0.25">
      <c r="A1929" t="e">
        <f>-Lqet1KTzE9fD50Iz1dR</f>
        <v>#NAME?</v>
      </c>
      <c r="B1929">
        <v>393.75</v>
      </c>
      <c r="C1929">
        <v>20.584240000000001</v>
      </c>
      <c r="D1929">
        <v>45</v>
      </c>
      <c r="E1929">
        <v>0</v>
      </c>
      <c r="F1929">
        <v>0</v>
      </c>
      <c r="G1929">
        <v>25</v>
      </c>
      <c r="H1929">
        <v>1570530138946</v>
      </c>
      <c r="I1929">
        <v>526.6875</v>
      </c>
      <c r="J1929" s="5">
        <f t="shared" si="30"/>
        <v>43746.723830393516</v>
      </c>
      <c r="K1929" s="6">
        <v>43746.723830393516</v>
      </c>
      <c r="L1929" s="7">
        <v>43746.72383101852</v>
      </c>
    </row>
    <row r="1930" spans="1:12" x14ac:dyDescent="0.25">
      <c r="A1930" t="e">
        <f>-Lqet31K6D0eTerN_WCM</f>
        <v>#NAME?</v>
      </c>
      <c r="B1930">
        <v>393.75</v>
      </c>
      <c r="C1930">
        <v>20.531590000000001</v>
      </c>
      <c r="D1930">
        <v>45</v>
      </c>
      <c r="E1930">
        <v>0</v>
      </c>
      <c r="F1930">
        <v>0</v>
      </c>
      <c r="G1930">
        <v>31</v>
      </c>
      <c r="H1930">
        <v>1570530147185</v>
      </c>
      <c r="I1930">
        <v>526.6875</v>
      </c>
      <c r="J1930" s="4">
        <f t="shared" si="30"/>
        <v>43746.723925752311</v>
      </c>
      <c r="K1930" s="6">
        <v>43746.723925752311</v>
      </c>
      <c r="L1930" s="7">
        <v>43746.723923611113</v>
      </c>
    </row>
    <row r="1931" spans="1:12" x14ac:dyDescent="0.25">
      <c r="A1931" t="e">
        <f>-Lqet4z5y-l2AMpr971L</f>
        <v>#NAME?</v>
      </c>
      <c r="B1931">
        <v>393.75</v>
      </c>
      <c r="C1931">
        <v>20.531590000000001</v>
      </c>
      <c r="D1931">
        <v>45</v>
      </c>
      <c r="E1931">
        <v>0</v>
      </c>
      <c r="F1931">
        <v>0</v>
      </c>
      <c r="G1931">
        <v>29</v>
      </c>
      <c r="H1931">
        <v>1570530155241</v>
      </c>
      <c r="I1931">
        <v>526.6875</v>
      </c>
      <c r="J1931" s="5">
        <f t="shared" si="30"/>
        <v>43746.724018993053</v>
      </c>
      <c r="K1931" s="6">
        <v>43746.724018993053</v>
      </c>
      <c r="L1931" s="7">
        <v>43746.724016203705</v>
      </c>
    </row>
    <row r="1932" spans="1:12" x14ac:dyDescent="0.25">
      <c r="A1932" t="s">
        <v>2967</v>
      </c>
      <c r="B1932">
        <v>393.75</v>
      </c>
      <c r="C1932">
        <v>20.531590000000001</v>
      </c>
      <c r="D1932">
        <v>45</v>
      </c>
      <c r="E1932">
        <v>0</v>
      </c>
      <c r="F1932">
        <v>0</v>
      </c>
      <c r="G1932">
        <v>32</v>
      </c>
      <c r="H1932">
        <v>1570530161606</v>
      </c>
      <c r="I1932">
        <v>526.5</v>
      </c>
      <c r="J1932" s="4">
        <f t="shared" si="30"/>
        <v>43746.724092662036</v>
      </c>
      <c r="K1932" s="6">
        <v>43746.724092662036</v>
      </c>
      <c r="L1932" s="7">
        <v>43746.724097222221</v>
      </c>
    </row>
    <row r="1933" spans="1:12" x14ac:dyDescent="0.25">
      <c r="A1933" t="e">
        <f>-Lqet81GCpXLt6XcimEG</f>
        <v>#NAME?</v>
      </c>
      <c r="B1933">
        <v>393.75</v>
      </c>
      <c r="C1933">
        <v>20.584240000000001</v>
      </c>
      <c r="D1933">
        <v>45</v>
      </c>
      <c r="E1933">
        <v>0</v>
      </c>
      <c r="F1933">
        <v>0</v>
      </c>
      <c r="G1933">
        <v>30</v>
      </c>
      <c r="H1933">
        <v>1570530167767</v>
      </c>
      <c r="I1933">
        <v>526.6875</v>
      </c>
      <c r="J1933" s="5">
        <f t="shared" si="30"/>
        <v>43746.724163969906</v>
      </c>
      <c r="K1933" s="6">
        <v>43746.724163969906</v>
      </c>
      <c r="L1933" s="7">
        <v>43746.724166666667</v>
      </c>
    </row>
    <row r="1934" spans="1:12" x14ac:dyDescent="0.25">
      <c r="A1934" t="e">
        <f>-Lqet9p7LUYsgFv5XRRr</f>
        <v>#NAME?</v>
      </c>
      <c r="B1934">
        <v>393.75</v>
      </c>
      <c r="C1934">
        <v>20.584240000000001</v>
      </c>
      <c r="D1934">
        <v>45</v>
      </c>
      <c r="E1934">
        <v>0</v>
      </c>
      <c r="F1934">
        <v>0</v>
      </c>
      <c r="G1934">
        <v>36</v>
      </c>
      <c r="H1934">
        <v>1570530174999</v>
      </c>
      <c r="I1934">
        <v>526.6875</v>
      </c>
      <c r="J1934" s="4">
        <f t="shared" si="30"/>
        <v>43746.724247673606</v>
      </c>
      <c r="K1934" s="6">
        <v>43746.724247673606</v>
      </c>
      <c r="L1934" s="7">
        <v>43746.724247685182</v>
      </c>
    </row>
    <row r="1935" spans="1:12" x14ac:dyDescent="0.25">
      <c r="A1935" t="e">
        <f>-LqetBdLixawyEtqXJnw</f>
        <v>#NAME?</v>
      </c>
      <c r="B1935">
        <v>393.75</v>
      </c>
      <c r="C1935">
        <v>20.531590000000001</v>
      </c>
      <c r="D1935">
        <v>45</v>
      </c>
      <c r="E1935">
        <v>0</v>
      </c>
      <c r="F1935">
        <v>0</v>
      </c>
      <c r="G1935">
        <v>31</v>
      </c>
      <c r="H1935">
        <v>1570530181165</v>
      </c>
      <c r="I1935">
        <v>526.6875</v>
      </c>
      <c r="J1935" s="5">
        <f t="shared" si="30"/>
        <v>43746.724319039349</v>
      </c>
      <c r="K1935" s="6">
        <v>43746.724319039349</v>
      </c>
      <c r="L1935" s="7">
        <v>43746.724317129629</v>
      </c>
    </row>
    <row r="1936" spans="1:12" x14ac:dyDescent="0.25">
      <c r="A1936" t="e">
        <f>-LqetDL58pcXx5_HkvFI</f>
        <v>#NAME?</v>
      </c>
      <c r="B1936">
        <v>393.75</v>
      </c>
      <c r="C1936">
        <v>20.584240000000001</v>
      </c>
      <c r="D1936">
        <v>49</v>
      </c>
      <c r="E1936">
        <v>0</v>
      </c>
      <c r="F1936">
        <v>0</v>
      </c>
      <c r="G1936">
        <v>27</v>
      </c>
      <c r="H1936">
        <v>1570530189425</v>
      </c>
      <c r="I1936">
        <v>526.6875</v>
      </c>
      <c r="J1936" s="4">
        <f t="shared" si="30"/>
        <v>43746.724414641205</v>
      </c>
      <c r="K1936" s="6">
        <v>43746.724414641205</v>
      </c>
      <c r="L1936" s="7">
        <v>43746.724409722221</v>
      </c>
    </row>
    <row r="1937" spans="1:12" x14ac:dyDescent="0.25">
      <c r="A1937" t="e">
        <f>-LqetEpDsU9HMFXzJYKi</f>
        <v>#NAME?</v>
      </c>
      <c r="B1937">
        <v>393.75</v>
      </c>
      <c r="C1937">
        <v>20.531590000000001</v>
      </c>
      <c r="D1937">
        <v>50</v>
      </c>
      <c r="E1937">
        <v>0</v>
      </c>
      <c r="F1937">
        <v>0</v>
      </c>
      <c r="G1937">
        <v>23</v>
      </c>
      <c r="H1937">
        <v>1570530195606</v>
      </c>
      <c r="I1937">
        <v>526.5</v>
      </c>
      <c r="J1937" s="5">
        <f t="shared" si="30"/>
        <v>43746.724486180552</v>
      </c>
      <c r="K1937" s="6">
        <v>43746.724486180552</v>
      </c>
      <c r="L1937" s="7">
        <v>43746.724490740744</v>
      </c>
    </row>
    <row r="1938" spans="1:12" x14ac:dyDescent="0.25">
      <c r="A1938" t="e">
        <f>-LqetGhE-jlh1n6qiTlv</f>
        <v>#NAME?</v>
      </c>
      <c r="B1938">
        <v>393.75</v>
      </c>
      <c r="C1938">
        <v>20.584240000000001</v>
      </c>
      <c r="D1938">
        <v>49</v>
      </c>
      <c r="E1938">
        <v>0</v>
      </c>
      <c r="F1938">
        <v>0</v>
      </c>
      <c r="G1938">
        <v>29</v>
      </c>
      <c r="H1938">
        <v>1570530202826</v>
      </c>
      <c r="I1938">
        <v>526.6875</v>
      </c>
      <c r="J1938" s="4">
        <f t="shared" si="30"/>
        <v>43746.724569745369</v>
      </c>
      <c r="K1938" s="6">
        <v>43746.724569745369</v>
      </c>
      <c r="L1938" s="7">
        <v>43746.72457175926</v>
      </c>
    </row>
    <row r="1939" spans="1:12" x14ac:dyDescent="0.25">
      <c r="A1939" t="e">
        <f>-LqetIVOtDFvz03_hhTp</f>
        <v>#NAME?</v>
      </c>
      <c r="B1939">
        <v>393.75</v>
      </c>
      <c r="C1939">
        <v>20.584240000000001</v>
      </c>
      <c r="D1939">
        <v>50</v>
      </c>
      <c r="E1939">
        <v>0</v>
      </c>
      <c r="F1939">
        <v>0</v>
      </c>
      <c r="G1939">
        <v>36</v>
      </c>
      <c r="H1939">
        <v>1570530210603</v>
      </c>
      <c r="I1939">
        <v>526.6875</v>
      </c>
      <c r="J1939" s="5">
        <f t="shared" si="30"/>
        <v>43746.724659756939</v>
      </c>
      <c r="K1939" s="6">
        <v>43746.724659756939</v>
      </c>
      <c r="L1939" s="7">
        <v>43746.724664351852</v>
      </c>
    </row>
    <row r="1940" spans="1:12" x14ac:dyDescent="0.25">
      <c r="A1940" t="e">
        <f>-LqetK8EATJ5Z5mp1Gwb</f>
        <v>#NAME?</v>
      </c>
      <c r="B1940">
        <v>393.75</v>
      </c>
      <c r="C1940">
        <v>20.584240000000001</v>
      </c>
      <c r="D1940">
        <v>50</v>
      </c>
      <c r="E1940">
        <v>0</v>
      </c>
      <c r="F1940">
        <v>0</v>
      </c>
      <c r="G1940">
        <v>28</v>
      </c>
      <c r="H1940">
        <v>1570530217246</v>
      </c>
      <c r="I1940">
        <v>526.6875</v>
      </c>
      <c r="J1940" s="4">
        <f t="shared" si="30"/>
        <v>43746.724736643511</v>
      </c>
      <c r="K1940" s="6">
        <v>43746.724736643511</v>
      </c>
      <c r="L1940" s="7">
        <v>43746.724733796298</v>
      </c>
    </row>
    <row r="1941" spans="1:12" x14ac:dyDescent="0.25">
      <c r="A1941" t="e">
        <f>-LqetLrD6IHsmtpNj14G</f>
        <v>#NAME?</v>
      </c>
      <c r="B1941">
        <v>393.75</v>
      </c>
      <c r="C1941">
        <v>20.584240000000001</v>
      </c>
      <c r="D1941">
        <v>50</v>
      </c>
      <c r="E1941">
        <v>0</v>
      </c>
      <c r="F1941">
        <v>0</v>
      </c>
      <c r="G1941">
        <v>31</v>
      </c>
      <c r="H1941">
        <v>1570530224476</v>
      </c>
      <c r="I1941">
        <v>526.6875</v>
      </c>
      <c r="J1941" s="5">
        <f t="shared" si="30"/>
        <v>43746.724820324067</v>
      </c>
      <c r="K1941" s="6">
        <v>43746.724820324067</v>
      </c>
      <c r="L1941" s="7">
        <v>43746.724814814814</v>
      </c>
    </row>
    <row r="1942" spans="1:12" x14ac:dyDescent="0.25">
      <c r="A1942" t="e">
        <f>-LqetNP0Sc5KgNqH1MvD</f>
        <v>#NAME?</v>
      </c>
      <c r="B1942">
        <v>393.75</v>
      </c>
      <c r="C1942">
        <v>20.584240000000001</v>
      </c>
      <c r="D1942">
        <v>49</v>
      </c>
      <c r="E1942">
        <v>0</v>
      </c>
      <c r="F1942">
        <v>0</v>
      </c>
      <c r="G1942">
        <v>34</v>
      </c>
      <c r="H1942">
        <v>1570530230637</v>
      </c>
      <c r="I1942">
        <v>526.6875</v>
      </c>
      <c r="J1942" s="4">
        <f t="shared" si="30"/>
        <v>43746.724891631944</v>
      </c>
      <c r="K1942" s="6">
        <v>43746.724891631944</v>
      </c>
      <c r="L1942" s="7">
        <v>43746.724895833337</v>
      </c>
    </row>
    <row r="1943" spans="1:12" x14ac:dyDescent="0.25">
      <c r="A1943" t="e">
        <f>-LqetP8E1XeVW7Nl59se</f>
        <v>#NAME?</v>
      </c>
      <c r="B1943">
        <v>393.75</v>
      </c>
      <c r="C1943">
        <v>20.584240000000001</v>
      </c>
      <c r="D1943">
        <v>48</v>
      </c>
      <c r="E1943">
        <v>0</v>
      </c>
      <c r="F1943">
        <v>0</v>
      </c>
      <c r="G1943">
        <v>28</v>
      </c>
      <c r="H1943">
        <v>1570530237848</v>
      </c>
      <c r="I1943">
        <v>526.6875</v>
      </c>
      <c r="J1943" s="5">
        <f t="shared" si="30"/>
        <v>43746.724975092591</v>
      </c>
      <c r="K1943" s="6">
        <v>43746.724975092591</v>
      </c>
      <c r="L1943" s="7">
        <v>43746.724976851852</v>
      </c>
    </row>
    <row r="1944" spans="1:12" x14ac:dyDescent="0.25">
      <c r="A1944" t="e">
        <f>-LqetQwHt5nWtS9JtreI</f>
        <v>#NAME?</v>
      </c>
      <c r="B1944">
        <v>393.75</v>
      </c>
      <c r="C1944">
        <v>20.584240000000001</v>
      </c>
      <c r="D1944">
        <v>48</v>
      </c>
      <c r="E1944">
        <v>0</v>
      </c>
      <c r="F1944">
        <v>0</v>
      </c>
      <c r="G1944">
        <v>26</v>
      </c>
      <c r="H1944">
        <v>1570530245066</v>
      </c>
      <c r="I1944">
        <v>526.6875</v>
      </c>
      <c r="J1944" s="4">
        <f t="shared" si="30"/>
        <v>43746.725058634256</v>
      </c>
      <c r="K1944" s="6">
        <v>43746.725058634256</v>
      </c>
      <c r="L1944" s="7">
        <v>43746.725057870368</v>
      </c>
    </row>
    <row r="1945" spans="1:12" x14ac:dyDescent="0.25">
      <c r="A1945" t="e">
        <f>-LqetSeFPkrftxdNERQ1</f>
        <v>#NAME?</v>
      </c>
      <c r="B1945">
        <v>393.75</v>
      </c>
      <c r="C1945">
        <v>20.584240000000001</v>
      </c>
      <c r="D1945">
        <v>50</v>
      </c>
      <c r="E1945">
        <v>0</v>
      </c>
      <c r="F1945">
        <v>0</v>
      </c>
      <c r="G1945">
        <v>28</v>
      </c>
      <c r="H1945">
        <v>1570530252256</v>
      </c>
      <c r="I1945">
        <v>526.6875</v>
      </c>
      <c r="J1945" s="5">
        <f t="shared" si="30"/>
        <v>43746.72514185185</v>
      </c>
      <c r="K1945" s="6">
        <v>43746.72514185185</v>
      </c>
      <c r="L1945" s="7">
        <v>43746.725138888891</v>
      </c>
    </row>
    <row r="1946" spans="1:12" x14ac:dyDescent="0.25">
      <c r="A1946" t="e">
        <f>-LqetU8sPCG3vLD3oY8h</f>
        <v>#NAME?</v>
      </c>
      <c r="B1946">
        <v>393.75</v>
      </c>
      <c r="C1946">
        <v>20.584240000000001</v>
      </c>
      <c r="D1946">
        <v>50</v>
      </c>
      <c r="E1946">
        <v>0</v>
      </c>
      <c r="F1946">
        <v>0</v>
      </c>
      <c r="G1946">
        <v>25</v>
      </c>
      <c r="H1946">
        <v>1570530258437</v>
      </c>
      <c r="I1946">
        <v>526.6875</v>
      </c>
      <c r="J1946" s="4">
        <f t="shared" si="30"/>
        <v>43746.725213391204</v>
      </c>
      <c r="K1946" s="6">
        <v>43746.725213391204</v>
      </c>
      <c r="L1946" s="7">
        <v>43746.725208333337</v>
      </c>
    </row>
    <row r="1947" spans="1:12" x14ac:dyDescent="0.25">
      <c r="A1947" t="e">
        <f>-LqetVhY2rE9E7HOIWWY</f>
        <v>#NAME?</v>
      </c>
      <c r="B1947">
        <v>393.75</v>
      </c>
      <c r="C1947">
        <v>20.584240000000001</v>
      </c>
      <c r="D1947">
        <v>48</v>
      </c>
      <c r="E1947">
        <v>0</v>
      </c>
      <c r="F1947">
        <v>0</v>
      </c>
      <c r="G1947">
        <v>34</v>
      </c>
      <c r="H1947">
        <v>1570530264637</v>
      </c>
      <c r="I1947">
        <v>526.5</v>
      </c>
      <c r="J1947" s="5">
        <f t="shared" si="30"/>
        <v>43746.72528515046</v>
      </c>
      <c r="K1947" s="6">
        <v>43746.72528515046</v>
      </c>
      <c r="L1947" s="7">
        <v>43746.725289351853</v>
      </c>
    </row>
    <row r="1948" spans="1:12" x14ac:dyDescent="0.25">
      <c r="A1948" t="e">
        <f>-LqetXP08nGOXRl5spGg</f>
        <v>#NAME?</v>
      </c>
      <c r="B1948">
        <v>393.75</v>
      </c>
      <c r="C1948">
        <v>20.584240000000001</v>
      </c>
      <c r="D1948">
        <v>44</v>
      </c>
      <c r="E1948">
        <v>0</v>
      </c>
      <c r="F1948">
        <v>0</v>
      </c>
      <c r="G1948">
        <v>33</v>
      </c>
      <c r="H1948">
        <v>1570530271846</v>
      </c>
      <c r="I1948">
        <v>526.6875</v>
      </c>
      <c r="J1948" s="4">
        <f t="shared" si="30"/>
        <v>43746.725368587962</v>
      </c>
      <c r="K1948" s="6">
        <v>43746.725368587962</v>
      </c>
      <c r="L1948" s="7">
        <v>43746.725370370368</v>
      </c>
    </row>
    <row r="1949" spans="1:12" x14ac:dyDescent="0.25">
      <c r="A1949" t="e">
        <f>-LqetYzFtZg1c_y8ETud</f>
        <v>#NAME?</v>
      </c>
      <c r="B1949">
        <v>393.75</v>
      </c>
      <c r="C1949">
        <v>20.584240000000001</v>
      </c>
      <c r="D1949">
        <v>44</v>
      </c>
      <c r="E1949">
        <v>0</v>
      </c>
      <c r="F1949">
        <v>0</v>
      </c>
      <c r="G1949">
        <v>24</v>
      </c>
      <c r="H1949">
        <v>1570530278027</v>
      </c>
      <c r="I1949">
        <v>526.6875</v>
      </c>
      <c r="J1949" s="5">
        <f t="shared" si="30"/>
        <v>43746.725440127317</v>
      </c>
      <c r="K1949" s="6">
        <v>43746.725440127317</v>
      </c>
      <c r="L1949" s="7">
        <v>43746.725439814814</v>
      </c>
    </row>
    <row r="1950" spans="1:12" x14ac:dyDescent="0.25">
      <c r="A1950" t="e">
        <f>-Lqet_hDACDTfDdjerRd</f>
        <v>#NAME?</v>
      </c>
      <c r="B1950">
        <v>393.75</v>
      </c>
      <c r="C1950">
        <v>20.531590000000001</v>
      </c>
      <c r="D1950">
        <v>46</v>
      </c>
      <c r="E1950">
        <v>0</v>
      </c>
      <c r="F1950">
        <v>0</v>
      </c>
      <c r="G1950">
        <v>32</v>
      </c>
      <c r="H1950">
        <v>1570530285216</v>
      </c>
      <c r="I1950">
        <v>526.6875</v>
      </c>
      <c r="J1950" s="4">
        <f t="shared" si="30"/>
        <v>43746.725523333334</v>
      </c>
      <c r="K1950" s="6">
        <v>43746.725523333334</v>
      </c>
      <c r="L1950" s="7">
        <v>43746.72552083333</v>
      </c>
    </row>
    <row r="1951" spans="1:12" x14ac:dyDescent="0.25">
      <c r="A1951" t="e">
        <f>-LqetbVDQ3vceoTSkGcq</f>
        <v>#NAME?</v>
      </c>
      <c r="B1951">
        <v>393.75</v>
      </c>
      <c r="C1951">
        <v>20.584240000000001</v>
      </c>
      <c r="D1951">
        <v>46</v>
      </c>
      <c r="E1951">
        <v>0</v>
      </c>
      <c r="F1951">
        <v>0</v>
      </c>
      <c r="G1951">
        <v>30</v>
      </c>
      <c r="H1951">
        <v>1570530292401</v>
      </c>
      <c r="I1951">
        <v>526.6875</v>
      </c>
      <c r="J1951" s="5">
        <f t="shared" si="30"/>
        <v>43746.725606493048</v>
      </c>
      <c r="K1951" s="6">
        <v>43746.725606493048</v>
      </c>
      <c r="L1951" s="7">
        <v>43746.725601851853</v>
      </c>
    </row>
    <row r="1952" spans="1:12" x14ac:dyDescent="0.25">
      <c r="A1952" t="e">
        <f>-LqetdDPs9nwxa_0qmFw</f>
        <v>#NAME?</v>
      </c>
      <c r="B1952">
        <v>393.75</v>
      </c>
      <c r="C1952">
        <v>20.584240000000001</v>
      </c>
      <c r="D1952">
        <v>50</v>
      </c>
      <c r="E1952">
        <v>0</v>
      </c>
      <c r="F1952">
        <v>0</v>
      </c>
      <c r="G1952">
        <v>25</v>
      </c>
      <c r="H1952">
        <v>1570530299687</v>
      </c>
      <c r="I1952">
        <v>526.6875</v>
      </c>
      <c r="J1952" s="4">
        <f t="shared" si="30"/>
        <v>43746.725690821761</v>
      </c>
      <c r="K1952" s="6">
        <v>43746.725690821761</v>
      </c>
      <c r="L1952" s="7">
        <v>43746.725694444445</v>
      </c>
    </row>
    <row r="1953" spans="1:12" x14ac:dyDescent="0.25">
      <c r="A1953" t="e">
        <f>-LqeterFUCOsJ56an4wM</f>
        <v>#NAME?</v>
      </c>
      <c r="B1953">
        <v>393.75</v>
      </c>
      <c r="C1953">
        <v>20.584240000000001</v>
      </c>
      <c r="D1953">
        <v>50</v>
      </c>
      <c r="E1953">
        <v>0</v>
      </c>
      <c r="F1953">
        <v>0</v>
      </c>
      <c r="G1953">
        <v>22</v>
      </c>
      <c r="H1953">
        <v>1570530305847</v>
      </c>
      <c r="I1953">
        <v>526.6875</v>
      </c>
      <c r="J1953" s="5">
        <f t="shared" si="30"/>
        <v>43746.725762118054</v>
      </c>
      <c r="K1953" s="6">
        <v>43746.725762118054</v>
      </c>
      <c r="L1953" s="7">
        <v>43746.725763888891</v>
      </c>
    </row>
    <row r="1954" spans="1:12" x14ac:dyDescent="0.25">
      <c r="A1954" t="s">
        <v>2989</v>
      </c>
      <c r="B1954">
        <v>418.75</v>
      </c>
      <c r="C1954">
        <v>20.584240000000001</v>
      </c>
      <c r="D1954">
        <v>50</v>
      </c>
      <c r="E1954">
        <v>0</v>
      </c>
      <c r="F1954">
        <v>0</v>
      </c>
      <c r="G1954">
        <v>22</v>
      </c>
      <c r="H1954">
        <v>1570530313046</v>
      </c>
      <c r="I1954">
        <v>534</v>
      </c>
      <c r="J1954" s="4">
        <f t="shared" si="30"/>
        <v>43746.725845439811</v>
      </c>
      <c r="K1954" s="6">
        <v>43746.725845439811</v>
      </c>
      <c r="L1954" s="7">
        <v>43746.725844907407</v>
      </c>
    </row>
    <row r="1955" spans="1:12" x14ac:dyDescent="0.25">
      <c r="A1955" t="e">
        <f>-Lqeti3N28-miJlJhqE_</f>
        <v>#NAME?</v>
      </c>
      <c r="B1955">
        <v>393.75</v>
      </c>
      <c r="C1955">
        <v>20.584240000000001</v>
      </c>
      <c r="D1955">
        <v>50</v>
      </c>
      <c r="E1955">
        <v>0</v>
      </c>
      <c r="F1955">
        <v>0</v>
      </c>
      <c r="G1955">
        <v>28</v>
      </c>
      <c r="H1955">
        <v>1570530319235</v>
      </c>
      <c r="I1955">
        <v>526.6875</v>
      </c>
      <c r="J1955" s="5">
        <f t="shared" si="30"/>
        <v>43746.725917071752</v>
      </c>
      <c r="K1955" s="6">
        <v>43746.725917071752</v>
      </c>
      <c r="L1955" s="7">
        <v>43746.725914351853</v>
      </c>
    </row>
    <row r="1956" spans="1:12" x14ac:dyDescent="0.25">
      <c r="A1956" t="e">
        <f>-Lqetjm5hxb9eUHykugk</f>
        <v>#NAME?</v>
      </c>
      <c r="B1956">
        <v>393.75</v>
      </c>
      <c r="C1956">
        <v>20.584240000000001</v>
      </c>
      <c r="D1956">
        <v>49</v>
      </c>
      <c r="E1956">
        <v>0</v>
      </c>
      <c r="F1956">
        <v>0</v>
      </c>
      <c r="G1956">
        <v>25</v>
      </c>
      <c r="H1956">
        <v>1570530326467</v>
      </c>
      <c r="I1956">
        <v>526.6875</v>
      </c>
      <c r="J1956" s="4">
        <f t="shared" si="30"/>
        <v>43746.726000775459</v>
      </c>
      <c r="K1956" s="6">
        <v>43746.726000775459</v>
      </c>
      <c r="L1956" s="7">
        <v>43746.725995370369</v>
      </c>
    </row>
    <row r="1957" spans="1:12" x14ac:dyDescent="0.25">
      <c r="A1957" t="e">
        <f>-LqetlGFelELrkJOX93l</f>
        <v>#NAME?</v>
      </c>
      <c r="B1957">
        <v>440.625</v>
      </c>
      <c r="C1957">
        <v>20.531590000000001</v>
      </c>
      <c r="D1957">
        <v>49</v>
      </c>
      <c r="E1957">
        <v>0</v>
      </c>
      <c r="F1957">
        <v>0</v>
      </c>
      <c r="G1957">
        <v>24</v>
      </c>
      <c r="H1957">
        <v>1570530332648</v>
      </c>
      <c r="I1957">
        <v>541.3125</v>
      </c>
      <c r="J1957" s="5">
        <f t="shared" si="30"/>
        <v>43746.726072314814</v>
      </c>
      <c r="K1957" s="6">
        <v>43746.726072314814</v>
      </c>
      <c r="L1957" s="7">
        <v>43746.726076388892</v>
      </c>
    </row>
    <row r="1958" spans="1:12" x14ac:dyDescent="0.25">
      <c r="A1958" t="e">
        <f>-LqetmpEAy99SVgbZzLc</f>
        <v>#NAME?</v>
      </c>
      <c r="B1958">
        <v>393.75</v>
      </c>
      <c r="C1958">
        <v>20.584240000000001</v>
      </c>
      <c r="D1958">
        <v>45</v>
      </c>
      <c r="E1958">
        <v>0</v>
      </c>
      <c r="F1958">
        <v>0</v>
      </c>
      <c r="G1958">
        <v>24</v>
      </c>
      <c r="H1958">
        <v>1570530338826</v>
      </c>
      <c r="I1958">
        <v>526.6875</v>
      </c>
      <c r="J1958" s="4">
        <f t="shared" si="30"/>
        <v>43746.726143819447</v>
      </c>
      <c r="K1958" s="6">
        <v>43746.726143819447</v>
      </c>
      <c r="L1958" s="7">
        <v>43746.726145833331</v>
      </c>
    </row>
    <row r="1959" spans="1:12" x14ac:dyDescent="0.25">
      <c r="A1959" t="e">
        <f>-LqetoYMMIpD34uuZJWc</f>
        <v>#NAME?</v>
      </c>
      <c r="B1959">
        <v>393.75</v>
      </c>
      <c r="C1959">
        <v>20.531590000000001</v>
      </c>
      <c r="D1959">
        <v>48</v>
      </c>
      <c r="E1959">
        <v>0</v>
      </c>
      <c r="F1959">
        <v>0</v>
      </c>
      <c r="G1959">
        <v>30</v>
      </c>
      <c r="H1959">
        <v>1570530346006</v>
      </c>
      <c r="I1959">
        <v>526.6875</v>
      </c>
      <c r="J1959" s="5">
        <f t="shared" si="30"/>
        <v>43746.726226921295</v>
      </c>
      <c r="K1959" s="6">
        <v>43746.726226921295</v>
      </c>
      <c r="L1959" s="7">
        <v>43746.726226851853</v>
      </c>
    </row>
    <row r="1960" spans="1:12" x14ac:dyDescent="0.25">
      <c r="A1960" t="e">
        <f>-LqetqLMbA8kouP_rW3r</f>
        <v>#NAME?</v>
      </c>
      <c r="B1960">
        <v>393.75</v>
      </c>
      <c r="C1960">
        <v>20.584240000000001</v>
      </c>
      <c r="D1960">
        <v>48</v>
      </c>
      <c r="E1960">
        <v>0</v>
      </c>
      <c r="F1960">
        <v>0</v>
      </c>
      <c r="G1960">
        <v>27</v>
      </c>
      <c r="H1960">
        <v>1570530353273</v>
      </c>
      <c r="I1960">
        <v>526.6875</v>
      </c>
      <c r="J1960" s="4">
        <f t="shared" si="30"/>
        <v>43746.726311030092</v>
      </c>
      <c r="K1960" s="6">
        <v>43746.726311030092</v>
      </c>
      <c r="L1960" s="7">
        <v>43746.726307870369</v>
      </c>
    </row>
    <row r="1961" spans="1:12" x14ac:dyDescent="0.25">
      <c r="A1961" t="e">
        <f>-Lqets3BDcB5ykKLTd6k</f>
        <v>#NAME?</v>
      </c>
      <c r="B1961">
        <v>393.75</v>
      </c>
      <c r="C1961">
        <v>20.584240000000001</v>
      </c>
      <c r="D1961">
        <v>51</v>
      </c>
      <c r="E1961">
        <v>0</v>
      </c>
      <c r="F1961">
        <v>0</v>
      </c>
      <c r="G1961">
        <v>23</v>
      </c>
      <c r="H1961">
        <v>1570530360483</v>
      </c>
      <c r="I1961">
        <v>526.6875</v>
      </c>
      <c r="J1961" s="5">
        <f t="shared" si="30"/>
        <v>43746.726394479163</v>
      </c>
      <c r="K1961" s="6">
        <v>43746.726394479163</v>
      </c>
      <c r="L1961" s="7">
        <v>43746.726388888892</v>
      </c>
    </row>
    <row r="1962" spans="1:12" x14ac:dyDescent="0.25">
      <c r="A1962" t="e">
        <f>-LqettYK7eN_oA6SMLAL</f>
        <v>#NAME?</v>
      </c>
      <c r="B1962">
        <v>393.75</v>
      </c>
      <c r="C1962">
        <v>20.584240000000001</v>
      </c>
      <c r="D1962">
        <v>51</v>
      </c>
      <c r="E1962">
        <v>0</v>
      </c>
      <c r="F1962">
        <v>0</v>
      </c>
      <c r="G1962">
        <v>26</v>
      </c>
      <c r="H1962">
        <v>1570530366649</v>
      </c>
      <c r="I1962">
        <v>526.6875</v>
      </c>
      <c r="J1962" s="4">
        <f t="shared" si="30"/>
        <v>43746.726465844906</v>
      </c>
      <c r="K1962" s="6">
        <v>43746.726465844906</v>
      </c>
      <c r="L1962" s="7">
        <v>43746.726469907408</v>
      </c>
    </row>
    <row r="1963" spans="1:12" x14ac:dyDescent="0.25">
      <c r="A1963" t="e">
        <f>-Lqetv6Do9D-PTGwj5TD</f>
        <v>#NAME?</v>
      </c>
      <c r="B1963">
        <v>437.5</v>
      </c>
      <c r="C1963">
        <v>20.531590000000001</v>
      </c>
      <c r="D1963">
        <v>51</v>
      </c>
      <c r="E1963">
        <v>0</v>
      </c>
      <c r="F1963">
        <v>0</v>
      </c>
      <c r="G1963">
        <v>28</v>
      </c>
      <c r="H1963">
        <v>1570530372824</v>
      </c>
      <c r="I1963">
        <v>540.1875</v>
      </c>
      <c r="J1963" s="5">
        <f t="shared" si="30"/>
        <v>43746.726537314811</v>
      </c>
      <c r="K1963" s="6">
        <v>43746.726537314811</v>
      </c>
      <c r="L1963" s="7">
        <v>43746.726539351854</v>
      </c>
    </row>
    <row r="1964" spans="1:12" x14ac:dyDescent="0.25">
      <c r="A1964" t="e">
        <f>-LqetwaL1OyrxuOTCibU</f>
        <v>#NAME?</v>
      </c>
      <c r="B1964">
        <v>393.75</v>
      </c>
      <c r="C1964">
        <v>20.531590000000001</v>
      </c>
      <c r="D1964">
        <v>51</v>
      </c>
      <c r="E1964">
        <v>0</v>
      </c>
      <c r="F1964">
        <v>0</v>
      </c>
      <c r="G1964">
        <v>25</v>
      </c>
      <c r="H1964">
        <v>1570530378983</v>
      </c>
      <c r="I1964">
        <v>526.6875</v>
      </c>
      <c r="J1964" s="4">
        <f t="shared" si="30"/>
        <v>43746.726608599536</v>
      </c>
      <c r="K1964" s="6">
        <v>43746.726608599536</v>
      </c>
      <c r="L1964" s="7">
        <v>43746.7266087963</v>
      </c>
    </row>
    <row r="1965" spans="1:12" x14ac:dyDescent="0.25">
      <c r="A1965" t="e">
        <f>-Lqety92SzfdHI1h0P56</f>
        <v>#NAME?</v>
      </c>
      <c r="B1965">
        <v>393.75</v>
      </c>
      <c r="C1965">
        <v>20.478950000000001</v>
      </c>
      <c r="D1965">
        <v>50</v>
      </c>
      <c r="E1965">
        <v>0</v>
      </c>
      <c r="F1965">
        <v>0</v>
      </c>
      <c r="G1965">
        <v>33</v>
      </c>
      <c r="H1965">
        <v>1570530385194</v>
      </c>
      <c r="I1965">
        <v>526.6875</v>
      </c>
      <c r="J1965" s="5">
        <f t="shared" si="30"/>
        <v>43746.726680486106</v>
      </c>
      <c r="K1965" s="6">
        <v>43746.726680486106</v>
      </c>
      <c r="L1965" s="7">
        <v>43746.726678240739</v>
      </c>
    </row>
    <row r="1966" spans="1:12" x14ac:dyDescent="0.25">
      <c r="A1966" t="e">
        <f>-LqetzsDMp1-DFpKSEDA</f>
        <v>#NAME?</v>
      </c>
      <c r="B1966">
        <v>393.75</v>
      </c>
      <c r="C1966">
        <v>20.584240000000001</v>
      </c>
      <c r="D1966">
        <v>51</v>
      </c>
      <c r="E1966">
        <v>0</v>
      </c>
      <c r="F1966">
        <v>0</v>
      </c>
      <c r="G1966">
        <v>28</v>
      </c>
      <c r="H1966">
        <v>1570530392404</v>
      </c>
      <c r="I1966">
        <v>526.6875</v>
      </c>
      <c r="J1966" s="4">
        <f t="shared" si="30"/>
        <v>43746.726763935185</v>
      </c>
      <c r="K1966" s="6">
        <v>43746.726763935185</v>
      </c>
      <c r="L1966" s="7">
        <v>43746.726759259262</v>
      </c>
    </row>
    <row r="1967" spans="1:12" x14ac:dyDescent="0.25">
      <c r="A1967" t="e">
        <f>-Lqeu0RDJUZvwarpYITt</f>
        <v>#NAME?</v>
      </c>
      <c r="B1967">
        <v>393.75</v>
      </c>
      <c r="C1967">
        <v>20.584240000000001</v>
      </c>
      <c r="D1967">
        <v>50</v>
      </c>
      <c r="E1967">
        <v>0</v>
      </c>
      <c r="F1967">
        <v>0</v>
      </c>
      <c r="G1967">
        <v>23</v>
      </c>
      <c r="H1967">
        <v>1570530398584</v>
      </c>
      <c r="I1967">
        <v>526.6875</v>
      </c>
      <c r="J1967" s="5">
        <f t="shared" si="30"/>
        <v>43746.726835462956</v>
      </c>
      <c r="K1967" s="6">
        <v>43746.726835462956</v>
      </c>
      <c r="L1967" s="7">
        <v>43746.726840277777</v>
      </c>
    </row>
    <row r="1968" spans="1:12" x14ac:dyDescent="0.25">
      <c r="A1968" t="e">
        <f>-Lqeu29CvNKBTnu86J2R</f>
        <v>#NAME?</v>
      </c>
      <c r="B1968">
        <v>393.75</v>
      </c>
      <c r="C1968">
        <v>20.531590000000001</v>
      </c>
      <c r="D1968">
        <v>47</v>
      </c>
      <c r="E1968">
        <v>0</v>
      </c>
      <c r="F1968">
        <v>0</v>
      </c>
      <c r="G1968">
        <v>24</v>
      </c>
      <c r="H1968">
        <v>1570530405804</v>
      </c>
      <c r="I1968">
        <v>526.6875</v>
      </c>
      <c r="J1968" s="4">
        <f t="shared" si="30"/>
        <v>43746.72691902778</v>
      </c>
      <c r="K1968" s="6">
        <v>43746.72691902778</v>
      </c>
      <c r="L1968" s="7">
        <v>43746.726921296293</v>
      </c>
    </row>
    <row r="1969" spans="1:12" x14ac:dyDescent="0.25">
      <c r="A1969" t="e">
        <f>-Lqeu3xB4uMFVXqbYp-a</f>
        <v>#NAME?</v>
      </c>
      <c r="B1969">
        <v>393.75</v>
      </c>
      <c r="C1969">
        <v>20.584240000000001</v>
      </c>
      <c r="D1969">
        <v>48</v>
      </c>
      <c r="E1969">
        <v>0</v>
      </c>
      <c r="F1969">
        <v>0</v>
      </c>
      <c r="G1969">
        <v>31</v>
      </c>
      <c r="H1969">
        <v>1570530413016</v>
      </c>
      <c r="I1969">
        <v>526.6875</v>
      </c>
      <c r="J1969" s="5">
        <f t="shared" si="30"/>
        <v>43746.727002499996</v>
      </c>
      <c r="K1969" s="6">
        <v>43746.727002499996</v>
      </c>
      <c r="L1969" s="7">
        <v>43746.727002314816</v>
      </c>
    </row>
    <row r="1970" spans="1:12" x14ac:dyDescent="0.25">
      <c r="A1970" t="e">
        <f>-Lqeu5fBpzfVSN48Mg1j</f>
        <v>#NAME?</v>
      </c>
      <c r="B1970">
        <v>393.75</v>
      </c>
      <c r="C1970">
        <v>20.584240000000001</v>
      </c>
      <c r="D1970">
        <v>47</v>
      </c>
      <c r="E1970">
        <v>0</v>
      </c>
      <c r="F1970">
        <v>0</v>
      </c>
      <c r="G1970">
        <v>36</v>
      </c>
      <c r="H1970">
        <v>1570530420243</v>
      </c>
      <c r="I1970">
        <v>526.6875</v>
      </c>
      <c r="J1970" s="4">
        <f t="shared" si="30"/>
        <v>43746.727086145831</v>
      </c>
      <c r="K1970" s="6">
        <v>43746.727086145831</v>
      </c>
      <c r="L1970" s="7">
        <v>43746.727083333331</v>
      </c>
    </row>
    <row r="1971" spans="1:12" x14ac:dyDescent="0.25">
      <c r="A1971" t="e">
        <f>-Lqeu7TBLI5cCoEOwp4O</f>
        <v>#NAME?</v>
      </c>
      <c r="B1971">
        <v>393.75</v>
      </c>
      <c r="C1971">
        <v>20.531590000000001</v>
      </c>
      <c r="D1971">
        <v>48</v>
      </c>
      <c r="E1971">
        <v>0</v>
      </c>
      <c r="F1971">
        <v>0</v>
      </c>
      <c r="G1971">
        <v>23</v>
      </c>
      <c r="H1971">
        <v>1570530427444</v>
      </c>
      <c r="I1971">
        <v>526.6875</v>
      </c>
      <c r="J1971" s="5">
        <f t="shared" si="30"/>
        <v>43746.727169490739</v>
      </c>
      <c r="K1971" s="6">
        <v>43746.727169490739</v>
      </c>
      <c r="L1971" s="7">
        <v>43746.727164351854</v>
      </c>
    </row>
    <row r="1972" spans="1:12" x14ac:dyDescent="0.25">
      <c r="A1972" t="e">
        <f>-Lqeu9BAqIyDMYicOyll</f>
        <v>#NAME?</v>
      </c>
      <c r="B1972">
        <v>393.75</v>
      </c>
      <c r="C1972">
        <v>20.531590000000001</v>
      </c>
      <c r="D1972">
        <v>48</v>
      </c>
      <c r="E1972">
        <v>0</v>
      </c>
      <c r="F1972">
        <v>0</v>
      </c>
      <c r="G1972">
        <v>29</v>
      </c>
      <c r="H1972">
        <v>1570530434643</v>
      </c>
      <c r="I1972">
        <v>526.6875</v>
      </c>
      <c r="J1972" s="4">
        <f t="shared" si="30"/>
        <v>43746.727252812496</v>
      </c>
      <c r="K1972" s="6">
        <v>43746.727252812496</v>
      </c>
      <c r="L1972" s="7">
        <v>43746.727256944447</v>
      </c>
    </row>
    <row r="1973" spans="1:12" x14ac:dyDescent="0.25">
      <c r="A1973" t="e">
        <f>-LqeuAzCZFSeKYFFIkJL</f>
        <v>#NAME?</v>
      </c>
      <c r="B1973">
        <v>393.75</v>
      </c>
      <c r="C1973">
        <v>20.478950000000001</v>
      </c>
      <c r="D1973">
        <v>47</v>
      </c>
      <c r="E1973">
        <v>0</v>
      </c>
      <c r="F1973">
        <v>0</v>
      </c>
      <c r="G1973">
        <v>20</v>
      </c>
      <c r="H1973">
        <v>1570530442017</v>
      </c>
      <c r="I1973">
        <v>526.6875</v>
      </c>
      <c r="J1973" s="5">
        <f t="shared" si="30"/>
        <v>43746.727338159719</v>
      </c>
      <c r="K1973" s="6">
        <v>43746.727338159719</v>
      </c>
      <c r="L1973" s="7">
        <v>43746.727337962962</v>
      </c>
    </row>
    <row r="1974" spans="1:12" x14ac:dyDescent="0.25">
      <c r="A1974" t="e">
        <f>-LqeuChDOPPA3C9HRsx2</f>
        <v>#NAME?</v>
      </c>
      <c r="B1974">
        <v>421.875</v>
      </c>
      <c r="C1974">
        <v>20.584240000000001</v>
      </c>
      <c r="D1974">
        <v>47</v>
      </c>
      <c r="E1974">
        <v>0</v>
      </c>
      <c r="F1974">
        <v>0</v>
      </c>
      <c r="G1974">
        <v>33</v>
      </c>
      <c r="H1974">
        <v>1570530449105</v>
      </c>
      <c r="I1974">
        <v>535.3125</v>
      </c>
      <c r="J1974" s="4">
        <f t="shared" si="30"/>
        <v>43746.727420196759</v>
      </c>
      <c r="K1974" s="6">
        <v>43746.727420196759</v>
      </c>
      <c r="L1974" s="7">
        <v>43746.727418981478</v>
      </c>
    </row>
    <row r="1975" spans="1:12" x14ac:dyDescent="0.25">
      <c r="A1975" t="e">
        <f>-LqeuEGBZGVRKJu1MYlX</f>
        <v>#NAME?</v>
      </c>
      <c r="B1975">
        <v>393.75</v>
      </c>
      <c r="C1975">
        <v>20.584240000000001</v>
      </c>
      <c r="D1975">
        <v>47</v>
      </c>
      <c r="E1975">
        <v>0</v>
      </c>
      <c r="F1975">
        <v>0</v>
      </c>
      <c r="G1975">
        <v>27</v>
      </c>
      <c r="H1975">
        <v>1570530455234</v>
      </c>
      <c r="I1975">
        <v>526.6875</v>
      </c>
      <c r="J1975" s="5">
        <f t="shared" si="30"/>
        <v>43746.727491134261</v>
      </c>
      <c r="K1975" s="6">
        <v>43746.727491134261</v>
      </c>
      <c r="L1975" s="7">
        <v>43746.727488425924</v>
      </c>
    </row>
    <row r="1976" spans="1:12" x14ac:dyDescent="0.25">
      <c r="A1976" t="e">
        <f>-LqeuFzJAHQzdGxr9zWV</f>
        <v>#NAME?</v>
      </c>
      <c r="B1976">
        <v>393.75</v>
      </c>
      <c r="C1976">
        <v>20.584240000000001</v>
      </c>
      <c r="D1976">
        <v>50</v>
      </c>
      <c r="E1976">
        <v>0</v>
      </c>
      <c r="F1976">
        <v>0</v>
      </c>
      <c r="G1976">
        <v>34</v>
      </c>
      <c r="H1976">
        <v>1570530462483</v>
      </c>
      <c r="I1976">
        <v>526.6875</v>
      </c>
      <c r="J1976" s="4">
        <f t="shared" si="30"/>
        <v>43746.727575034718</v>
      </c>
      <c r="K1976" s="6">
        <v>43746.727575034718</v>
      </c>
      <c r="L1976" s="7">
        <v>43746.727569444447</v>
      </c>
    </row>
    <row r="1977" spans="1:12" x14ac:dyDescent="0.25">
      <c r="A1977" t="e">
        <f>-LqeuHmChuaTHTNMckk2</f>
        <v>#NAME?</v>
      </c>
      <c r="B1977">
        <v>393.75</v>
      </c>
      <c r="C1977">
        <v>20.584240000000001</v>
      </c>
      <c r="D1977">
        <v>51</v>
      </c>
      <c r="E1977">
        <v>0</v>
      </c>
      <c r="F1977">
        <v>0</v>
      </c>
      <c r="G1977">
        <v>27</v>
      </c>
      <c r="H1977">
        <v>1570530469683</v>
      </c>
      <c r="I1977">
        <v>526.6875</v>
      </c>
      <c r="J1977" s="5">
        <f t="shared" si="30"/>
        <v>43746.727658368058</v>
      </c>
      <c r="K1977" s="6">
        <v>43746.727658368058</v>
      </c>
      <c r="L1977" s="7">
        <v>43746.727662037039</v>
      </c>
    </row>
    <row r="1978" spans="1:12" x14ac:dyDescent="0.25">
      <c r="A1978" t="e">
        <f>-LqeuJV4sG9uJCsroSKZ</f>
        <v>#NAME?</v>
      </c>
      <c r="B1978">
        <v>393.75</v>
      </c>
      <c r="C1978">
        <v>20.584240000000001</v>
      </c>
      <c r="D1978">
        <v>51</v>
      </c>
      <c r="E1978">
        <v>0</v>
      </c>
      <c r="F1978">
        <v>0</v>
      </c>
      <c r="G1978">
        <v>36</v>
      </c>
      <c r="H1978">
        <v>1570530476884</v>
      </c>
      <c r="I1978">
        <v>526.6875</v>
      </c>
      <c r="J1978" s="4">
        <f t="shared" si="30"/>
        <v>43746.727741712959</v>
      </c>
      <c r="K1978" s="6">
        <v>43746.727741712959</v>
      </c>
      <c r="L1978" s="7">
        <v>43746.727743055555</v>
      </c>
    </row>
    <row r="1979" spans="1:12" x14ac:dyDescent="0.25">
      <c r="A1979" t="e">
        <f>-LqeuL3DVI18Y0lII7ze</f>
        <v>#NAME?</v>
      </c>
      <c r="B1979">
        <v>393.75</v>
      </c>
      <c r="C1979">
        <v>20.531590000000001</v>
      </c>
      <c r="D1979">
        <v>49</v>
      </c>
      <c r="E1979">
        <v>0</v>
      </c>
      <c r="F1979">
        <v>0</v>
      </c>
      <c r="G1979">
        <v>28</v>
      </c>
      <c r="H1979">
        <v>1570530483085</v>
      </c>
      <c r="I1979">
        <v>526.6875</v>
      </c>
      <c r="J1979" s="5">
        <f t="shared" si="30"/>
        <v>43746.727813483791</v>
      </c>
      <c r="K1979" s="6">
        <v>43746.727813483791</v>
      </c>
      <c r="L1979" s="7">
        <v>43746.727812500001</v>
      </c>
    </row>
    <row r="1980" spans="1:12" x14ac:dyDescent="0.25">
      <c r="A1980" t="e">
        <f>-LqeuMmBQyOaLs7yUiHL</f>
        <v>#NAME?</v>
      </c>
      <c r="B1980">
        <v>393.75</v>
      </c>
      <c r="C1980">
        <v>20.584240000000001</v>
      </c>
      <c r="D1980">
        <v>49</v>
      </c>
      <c r="E1980">
        <v>0</v>
      </c>
      <c r="F1980">
        <v>0</v>
      </c>
      <c r="G1980">
        <v>31</v>
      </c>
      <c r="H1980">
        <v>1570530490294</v>
      </c>
      <c r="I1980">
        <v>526.6875</v>
      </c>
      <c r="J1980" s="4">
        <f t="shared" si="30"/>
        <v>43746.727896921293</v>
      </c>
      <c r="K1980" s="6">
        <v>43746.727896921293</v>
      </c>
      <c r="L1980" s="7">
        <v>43746.727893518517</v>
      </c>
    </row>
    <row r="1981" spans="1:12" x14ac:dyDescent="0.25">
      <c r="A1981" t="e">
        <f>-LqeuO_CoO-Mcc_MbtQr</f>
        <v>#NAME?</v>
      </c>
      <c r="B1981">
        <v>393.75</v>
      </c>
      <c r="C1981">
        <v>20.584240000000001</v>
      </c>
      <c r="D1981">
        <v>50</v>
      </c>
      <c r="E1981">
        <v>0</v>
      </c>
      <c r="F1981">
        <v>0</v>
      </c>
      <c r="G1981">
        <v>31</v>
      </c>
      <c r="H1981">
        <v>1570530497505</v>
      </c>
      <c r="I1981">
        <v>526.6875</v>
      </c>
      <c r="J1981" s="5">
        <f t="shared" si="30"/>
        <v>43746.727980381947</v>
      </c>
      <c r="K1981" s="6">
        <v>43746.727980381947</v>
      </c>
      <c r="L1981" s="7">
        <v>43746.727986111109</v>
      </c>
    </row>
    <row r="1982" spans="1:12" x14ac:dyDescent="0.25">
      <c r="A1982" t="e">
        <f>-LqeuQIBqKweWITT76m4</f>
        <v>#NAME?</v>
      </c>
      <c r="B1982">
        <v>412.5</v>
      </c>
      <c r="C1982">
        <v>20.531590000000001</v>
      </c>
      <c r="D1982">
        <v>51</v>
      </c>
      <c r="E1982">
        <v>0</v>
      </c>
      <c r="F1982">
        <v>0</v>
      </c>
      <c r="G1982">
        <v>29</v>
      </c>
      <c r="H1982">
        <v>1570530504727</v>
      </c>
      <c r="I1982">
        <v>532.3125</v>
      </c>
      <c r="J1982" s="4">
        <f t="shared" si="30"/>
        <v>43746.728063969909</v>
      </c>
      <c r="K1982" s="6">
        <v>43746.728063969909</v>
      </c>
      <c r="L1982" s="7">
        <v>43746.728067129632</v>
      </c>
    </row>
    <row r="1983" spans="1:12" x14ac:dyDescent="0.25">
      <c r="A1983" t="e">
        <f>-LqeuS03Xnl7iNmRwDCL</f>
        <v>#NAME?</v>
      </c>
      <c r="B1983">
        <v>393.75</v>
      </c>
      <c r="C1983">
        <v>20.584240000000001</v>
      </c>
      <c r="D1983">
        <v>50</v>
      </c>
      <c r="E1983">
        <v>0</v>
      </c>
      <c r="F1983">
        <v>0</v>
      </c>
      <c r="G1983">
        <v>35</v>
      </c>
      <c r="H1983">
        <v>1570530511924</v>
      </c>
      <c r="I1983">
        <v>526.6875</v>
      </c>
      <c r="J1983" s="5">
        <f t="shared" si="30"/>
        <v>43746.728147268521</v>
      </c>
      <c r="K1983" s="6">
        <v>43746.728147268521</v>
      </c>
      <c r="L1983" s="7">
        <v>43746.728148148148</v>
      </c>
    </row>
    <row r="1984" spans="1:12" x14ac:dyDescent="0.25">
      <c r="A1984" t="e">
        <f>-LqeuT_LFTNeld6mpoma</f>
        <v>#NAME?</v>
      </c>
      <c r="B1984">
        <v>393.75</v>
      </c>
      <c r="C1984">
        <v>20.531590000000001</v>
      </c>
      <c r="D1984">
        <v>50</v>
      </c>
      <c r="E1984">
        <v>0</v>
      </c>
      <c r="F1984">
        <v>0</v>
      </c>
      <c r="G1984">
        <v>35</v>
      </c>
      <c r="H1984">
        <v>1570530518113</v>
      </c>
      <c r="I1984">
        <v>526.6875</v>
      </c>
      <c r="J1984" s="4">
        <f t="shared" si="30"/>
        <v>43746.728218900462</v>
      </c>
      <c r="K1984" s="6">
        <v>43746.728218900462</v>
      </c>
      <c r="L1984" s="7">
        <v>43746.728217592594</v>
      </c>
    </row>
    <row r="1985" spans="1:12" x14ac:dyDescent="0.25">
      <c r="A1985" t="e">
        <f>-LqeuVmBAXH9aCnAs-nh</f>
        <v>#NAME?</v>
      </c>
      <c r="B1985">
        <v>393.75</v>
      </c>
      <c r="C1985">
        <v>20.584240000000001</v>
      </c>
      <c r="D1985">
        <v>49</v>
      </c>
      <c r="E1985">
        <v>0</v>
      </c>
      <c r="F1985">
        <v>0</v>
      </c>
      <c r="G1985">
        <v>28</v>
      </c>
      <c r="H1985">
        <v>1570530525325</v>
      </c>
      <c r="I1985">
        <v>526.6875</v>
      </c>
      <c r="J1985" s="5">
        <f t="shared" si="30"/>
        <v>43746.728302372685</v>
      </c>
      <c r="K1985" s="6">
        <v>43746.728302372685</v>
      </c>
      <c r="L1985" s="7">
        <v>43746.728298611109</v>
      </c>
    </row>
    <row r="1986" spans="1:12" x14ac:dyDescent="0.25">
      <c r="A1986" t="e">
        <f>-LqeuXKKM_ayEgd0nnpz</f>
        <v>#NAME?</v>
      </c>
      <c r="B1986">
        <v>393.75</v>
      </c>
      <c r="C1986">
        <v>20.584240000000001</v>
      </c>
      <c r="D1986">
        <v>46</v>
      </c>
      <c r="E1986">
        <v>0</v>
      </c>
      <c r="F1986">
        <v>0</v>
      </c>
      <c r="G1986">
        <v>27</v>
      </c>
      <c r="H1986">
        <v>1570530533537</v>
      </c>
      <c r="I1986">
        <v>526.6875</v>
      </c>
      <c r="J1986" s="4">
        <f t="shared" ref="J1986:K2049" si="31">(H1986/86400000)+25569+(7/24)</f>
        <v>43746.728397418978</v>
      </c>
      <c r="K1986" s="6">
        <v>43746.728397418978</v>
      </c>
      <c r="L1986" s="7">
        <v>43746.728402777779</v>
      </c>
    </row>
    <row r="1987" spans="1:12" x14ac:dyDescent="0.25">
      <c r="A1987" t="e">
        <f>-LqeuYtV7_W2acJRrUfO</f>
        <v>#NAME?</v>
      </c>
      <c r="B1987">
        <v>393.75</v>
      </c>
      <c r="C1987">
        <v>20.584240000000001</v>
      </c>
      <c r="D1987">
        <v>46</v>
      </c>
      <c r="E1987">
        <v>0</v>
      </c>
      <c r="F1987">
        <v>0</v>
      </c>
      <c r="G1987">
        <v>21</v>
      </c>
      <c r="H1987">
        <v>1570530539723</v>
      </c>
      <c r="I1987">
        <v>526.6875</v>
      </c>
      <c r="J1987" s="5">
        <f t="shared" si="31"/>
        <v>43746.728469016198</v>
      </c>
      <c r="K1987" s="6">
        <v>43746.728469016198</v>
      </c>
      <c r="L1987" s="7">
        <v>43746.728472222225</v>
      </c>
    </row>
    <row r="1988" spans="1:12" x14ac:dyDescent="0.25">
      <c r="A1988" t="e">
        <f>-Lqeu_b3Yf_zYJe3i3oI</f>
        <v>#NAME?</v>
      </c>
      <c r="B1988">
        <v>393.75</v>
      </c>
      <c r="C1988">
        <v>20.531590000000001</v>
      </c>
      <c r="D1988">
        <v>47</v>
      </c>
      <c r="E1988">
        <v>0</v>
      </c>
      <c r="F1988">
        <v>0</v>
      </c>
      <c r="G1988">
        <v>29</v>
      </c>
      <c r="H1988">
        <v>1570530546964</v>
      </c>
      <c r="I1988">
        <v>526.6875</v>
      </c>
      <c r="J1988" s="4">
        <f t="shared" si="31"/>
        <v>43746.728552824068</v>
      </c>
      <c r="K1988" s="6">
        <v>43746.728552824068</v>
      </c>
      <c r="L1988" s="7">
        <v>43746.72855324074</v>
      </c>
    </row>
    <row r="1989" spans="1:12" x14ac:dyDescent="0.25">
      <c r="A1989" t="e">
        <f>-LqeubPAQmCEtnSH2i58</f>
        <v>#NAME?</v>
      </c>
      <c r="B1989">
        <v>393.75</v>
      </c>
      <c r="C1989">
        <v>20.584240000000001</v>
      </c>
      <c r="D1989">
        <v>48</v>
      </c>
      <c r="E1989">
        <v>0</v>
      </c>
      <c r="F1989">
        <v>0</v>
      </c>
      <c r="G1989">
        <v>34</v>
      </c>
      <c r="H1989">
        <v>1570530554163</v>
      </c>
      <c r="I1989">
        <v>526.6875</v>
      </c>
      <c r="J1989" s="5">
        <f t="shared" si="31"/>
        <v>43746.728636145832</v>
      </c>
      <c r="K1989" s="6">
        <v>43746.728636145832</v>
      </c>
      <c r="L1989" s="7">
        <v>43746.728634259256</v>
      </c>
    </row>
    <row r="1990" spans="1:12" x14ac:dyDescent="0.25">
      <c r="A1990" t="e">
        <f>-LqeudMCh1tCRKcAAXTy</f>
        <v>#NAME?</v>
      </c>
      <c r="B1990">
        <v>393.75</v>
      </c>
      <c r="C1990">
        <v>20.584240000000001</v>
      </c>
      <c r="D1990">
        <v>48</v>
      </c>
      <c r="E1990">
        <v>0</v>
      </c>
      <c r="F1990">
        <v>0</v>
      </c>
      <c r="G1990">
        <v>25</v>
      </c>
      <c r="H1990">
        <v>1570530562378</v>
      </c>
      <c r="I1990">
        <v>526.6875</v>
      </c>
      <c r="J1990" s="4">
        <f t="shared" si="31"/>
        <v>43746.728731226853</v>
      </c>
      <c r="K1990" s="6">
        <v>43746.728731226853</v>
      </c>
      <c r="L1990" s="7">
        <v>43746.728726851848</v>
      </c>
    </row>
    <row r="1991" spans="1:12" x14ac:dyDescent="0.25">
      <c r="A1991" t="s">
        <v>3026</v>
      </c>
      <c r="B1991">
        <v>393.75</v>
      </c>
      <c r="C1991">
        <v>20.584240000000001</v>
      </c>
      <c r="D1991">
        <v>49</v>
      </c>
      <c r="E1991">
        <v>0</v>
      </c>
      <c r="F1991">
        <v>0</v>
      </c>
      <c r="G1991">
        <v>23</v>
      </c>
      <c r="H1991">
        <v>1570530568594</v>
      </c>
      <c r="I1991">
        <v>526.6875</v>
      </c>
      <c r="J1991" s="5">
        <f t="shared" si="31"/>
        <v>43746.728803171289</v>
      </c>
      <c r="K1991" s="6">
        <v>43746.728803171289</v>
      </c>
      <c r="L1991" s="7">
        <v>43746.728807870371</v>
      </c>
    </row>
    <row r="1992" spans="1:12" x14ac:dyDescent="0.25">
      <c r="A1992" t="e">
        <f>-Lqeugx8gqhe76LzoAAk</f>
        <v>#NAME?</v>
      </c>
      <c r="B1992">
        <v>393.75</v>
      </c>
      <c r="C1992">
        <v>20.584240000000001</v>
      </c>
      <c r="D1992">
        <v>48</v>
      </c>
      <c r="E1992">
        <v>0</v>
      </c>
      <c r="F1992">
        <v>0</v>
      </c>
      <c r="G1992">
        <v>31</v>
      </c>
      <c r="H1992">
        <v>1570530575773</v>
      </c>
      <c r="I1992">
        <v>526.6875</v>
      </c>
      <c r="J1992" s="4">
        <f t="shared" si="31"/>
        <v>43746.728886261575</v>
      </c>
      <c r="K1992" s="6">
        <v>43746.728886261575</v>
      </c>
      <c r="L1992" s="7">
        <v>43746.728888888887</v>
      </c>
    </row>
    <row r="1993" spans="1:12" x14ac:dyDescent="0.25">
      <c r="A1993" t="e">
        <f>-LqeuiwOhSFWXbKkPns1</f>
        <v>#NAME?</v>
      </c>
      <c r="B1993">
        <v>393.75</v>
      </c>
      <c r="C1993">
        <v>20.531590000000001</v>
      </c>
      <c r="D1993">
        <v>48</v>
      </c>
      <c r="E1993">
        <v>0</v>
      </c>
      <c r="F1993">
        <v>0</v>
      </c>
      <c r="G1993">
        <v>23</v>
      </c>
      <c r="H1993">
        <v>1570530584053</v>
      </c>
      <c r="I1993">
        <v>526.6875</v>
      </c>
      <c r="J1993" s="5">
        <f t="shared" si="31"/>
        <v>43746.728982094901</v>
      </c>
      <c r="K1993" s="6">
        <v>43746.728982094901</v>
      </c>
      <c r="L1993" s="7">
        <v>43746.728981481479</v>
      </c>
    </row>
    <row r="1994" spans="1:12" x14ac:dyDescent="0.25">
      <c r="A1994" t="e">
        <f>-LqeukTBa7MEJSQQZf9c</f>
        <v>#NAME?</v>
      </c>
      <c r="B1994">
        <v>393.75</v>
      </c>
      <c r="C1994">
        <v>20.531590000000001</v>
      </c>
      <c r="D1994">
        <v>48</v>
      </c>
      <c r="E1994">
        <v>0</v>
      </c>
      <c r="F1994">
        <v>0</v>
      </c>
      <c r="G1994">
        <v>23</v>
      </c>
      <c r="H1994">
        <v>1570530591250</v>
      </c>
      <c r="I1994">
        <v>526.6875</v>
      </c>
      <c r="J1994" s="4">
        <f t="shared" si="31"/>
        <v>43746.729065393512</v>
      </c>
      <c r="K1994" s="6">
        <v>43746.729065393512</v>
      </c>
      <c r="L1994" s="7">
        <v>43746.729062500002</v>
      </c>
    </row>
    <row r="1995" spans="1:12" x14ac:dyDescent="0.25">
      <c r="A1995" t="e">
        <f>-LqeumKF3LHDbXvHiRxm</f>
        <v>#NAME?</v>
      </c>
      <c r="B1995">
        <v>393.75</v>
      </c>
      <c r="C1995">
        <v>20.531590000000001</v>
      </c>
      <c r="D1995">
        <v>49</v>
      </c>
      <c r="E1995">
        <v>0</v>
      </c>
      <c r="F1995">
        <v>0</v>
      </c>
      <c r="G1995">
        <v>29</v>
      </c>
      <c r="H1995">
        <v>1570530598483</v>
      </c>
      <c r="I1995">
        <v>526.6875</v>
      </c>
      <c r="J1995" s="5">
        <f t="shared" si="31"/>
        <v>43746.729149108789</v>
      </c>
      <c r="K1995" s="6">
        <v>43746.729149108789</v>
      </c>
      <c r="L1995" s="7">
        <v>43746.729143518518</v>
      </c>
    </row>
    <row r="1996" spans="1:12" x14ac:dyDescent="0.25">
      <c r="A1996" t="e">
        <f>-LqeunzBy2wavRPPWe-a</f>
        <v>#NAME?</v>
      </c>
      <c r="B1996">
        <v>393.75</v>
      </c>
      <c r="C1996">
        <v>20.584240000000001</v>
      </c>
      <c r="D1996">
        <v>49</v>
      </c>
      <c r="E1996">
        <v>0</v>
      </c>
      <c r="F1996">
        <v>0</v>
      </c>
      <c r="G1996">
        <v>31</v>
      </c>
      <c r="H1996">
        <v>1570530605684</v>
      </c>
      <c r="I1996">
        <v>526.6875</v>
      </c>
      <c r="J1996" s="4">
        <f t="shared" si="31"/>
        <v>43746.729232453705</v>
      </c>
      <c r="K1996" s="6">
        <v>43746.729232453705</v>
      </c>
      <c r="L1996" s="7">
        <v>43746.72923611111</v>
      </c>
    </row>
    <row r="1997" spans="1:12" x14ac:dyDescent="0.25">
      <c r="A1997" t="e">
        <f>-LqeuphBTZmkznL6zWrN</f>
        <v>#NAME?</v>
      </c>
      <c r="B1997">
        <v>393.75</v>
      </c>
      <c r="C1997">
        <v>20.584240000000001</v>
      </c>
      <c r="D1997">
        <v>50</v>
      </c>
      <c r="E1997">
        <v>0</v>
      </c>
      <c r="F1997">
        <v>0</v>
      </c>
      <c r="G1997">
        <v>28</v>
      </c>
      <c r="H1997">
        <v>1570530612882</v>
      </c>
      <c r="I1997">
        <v>526.6875</v>
      </c>
      <c r="J1997" s="5">
        <f t="shared" si="31"/>
        <v>43746.729315763885</v>
      </c>
      <c r="K1997" s="6">
        <v>43746.729315763885</v>
      </c>
      <c r="L1997" s="7">
        <v>43746.729317129626</v>
      </c>
    </row>
    <row r="1998" spans="1:12" x14ac:dyDescent="0.25">
      <c r="A1998" t="e">
        <f>-LqeurVApSHOGunrkbCN</f>
        <v>#NAME?</v>
      </c>
      <c r="B1998">
        <v>421.875</v>
      </c>
      <c r="C1998">
        <v>20.584240000000001</v>
      </c>
      <c r="D1998">
        <v>51</v>
      </c>
      <c r="E1998">
        <v>0</v>
      </c>
      <c r="F1998">
        <v>0</v>
      </c>
      <c r="G1998">
        <v>28</v>
      </c>
      <c r="H1998">
        <v>1570530620103</v>
      </c>
      <c r="I1998">
        <v>535.875</v>
      </c>
      <c r="J1998" s="4">
        <f t="shared" si="31"/>
        <v>43746.729399340278</v>
      </c>
      <c r="K1998" s="6">
        <v>43746.729399340278</v>
      </c>
      <c r="L1998" s="7">
        <v>43746.729398148149</v>
      </c>
    </row>
    <row r="1999" spans="1:12" x14ac:dyDescent="0.25">
      <c r="A1999" t="e">
        <f>-LqeutSBXyH4a1FGKKmd</f>
        <v>#NAME?</v>
      </c>
      <c r="B1999">
        <v>393.75</v>
      </c>
      <c r="C1999">
        <v>20.531590000000001</v>
      </c>
      <c r="D1999">
        <v>51</v>
      </c>
      <c r="E1999">
        <v>0</v>
      </c>
      <c r="F1999">
        <v>0</v>
      </c>
      <c r="G1999">
        <v>29</v>
      </c>
      <c r="H1999">
        <v>1570530627290</v>
      </c>
      <c r="I1999">
        <v>526.6875</v>
      </c>
      <c r="J1999" s="5">
        <f t="shared" si="31"/>
        <v>43746.729482523144</v>
      </c>
      <c r="K1999" s="6">
        <v>43746.729482523144</v>
      </c>
      <c r="L1999" s="7">
        <v>43746.729479166665</v>
      </c>
    </row>
    <row r="2000" spans="1:12" x14ac:dyDescent="0.25">
      <c r="A2000" t="e">
        <f>-Lqeuv0LZnEzLZgGUUCi</f>
        <v>#NAME?</v>
      </c>
      <c r="B2000">
        <v>412.5</v>
      </c>
      <c r="C2000">
        <v>20.531590000000001</v>
      </c>
      <c r="D2000">
        <v>49</v>
      </c>
      <c r="E2000">
        <v>0</v>
      </c>
      <c r="F2000">
        <v>0</v>
      </c>
      <c r="G2000">
        <v>27</v>
      </c>
      <c r="H2000">
        <v>1570530634534</v>
      </c>
      <c r="I2000">
        <v>532.3125</v>
      </c>
      <c r="J2000" s="4">
        <f t="shared" si="31"/>
        <v>43746.729566365735</v>
      </c>
      <c r="K2000" s="6">
        <v>43746.729566365735</v>
      </c>
      <c r="L2000" s="7">
        <v>43746.729571759257</v>
      </c>
    </row>
    <row r="2001" spans="1:12" x14ac:dyDescent="0.25">
      <c r="A2001" t="e">
        <f>-LqeuwjBW8quqy7ahlC4</f>
        <v>#NAME?</v>
      </c>
      <c r="B2001">
        <v>393.75</v>
      </c>
      <c r="C2001">
        <v>20.584240000000001</v>
      </c>
      <c r="D2001">
        <v>50</v>
      </c>
      <c r="E2001">
        <v>0</v>
      </c>
      <c r="F2001">
        <v>0</v>
      </c>
      <c r="G2001">
        <v>40</v>
      </c>
      <c r="H2001">
        <v>1570530641752</v>
      </c>
      <c r="I2001">
        <v>526.6875</v>
      </c>
      <c r="J2001" s="5">
        <f t="shared" si="31"/>
        <v>43746.729649907407</v>
      </c>
      <c r="K2001" s="6">
        <v>43746.729649907407</v>
      </c>
      <c r="L2001" s="7">
        <v>43746.72965277778</v>
      </c>
    </row>
    <row r="2002" spans="1:12" x14ac:dyDescent="0.25">
      <c r="A2002" t="e">
        <f>-LqeuyGvO7Ug5i6K6qlj</f>
        <v>#NAME?</v>
      </c>
      <c r="B2002">
        <v>393.75</v>
      </c>
      <c r="C2002">
        <v>20.584240000000001</v>
      </c>
      <c r="D2002">
        <v>47</v>
      </c>
      <c r="E2002">
        <v>0</v>
      </c>
      <c r="F2002">
        <v>0</v>
      </c>
      <c r="G2002">
        <v>26</v>
      </c>
      <c r="H2002">
        <v>1570530647924</v>
      </c>
      <c r="I2002">
        <v>526.6875</v>
      </c>
      <c r="J2002" s="4">
        <f t="shared" si="31"/>
        <v>43746.729721342592</v>
      </c>
      <c r="K2002" s="6">
        <v>43746.729721342592</v>
      </c>
      <c r="L2002" s="7">
        <v>43746.729722222219</v>
      </c>
    </row>
    <row r="2003" spans="1:12" x14ac:dyDescent="0.25">
      <c r="A2003" t="s">
        <v>3038</v>
      </c>
      <c r="B2003">
        <v>418.75</v>
      </c>
      <c r="C2003">
        <v>20.584240000000001</v>
      </c>
      <c r="D2003">
        <v>47</v>
      </c>
      <c r="E2003">
        <v>0</v>
      </c>
      <c r="F2003">
        <v>0</v>
      </c>
      <c r="G2003">
        <v>25</v>
      </c>
      <c r="H2003">
        <v>1570530655123</v>
      </c>
      <c r="I2003">
        <v>534.75</v>
      </c>
      <c r="J2003" s="5">
        <f t="shared" si="31"/>
        <v>43746.729804664348</v>
      </c>
      <c r="K2003" s="6">
        <v>43746.729804664348</v>
      </c>
      <c r="L2003" s="7">
        <v>43746.729803240742</v>
      </c>
    </row>
    <row r="2004" spans="1:12" x14ac:dyDescent="0.25">
      <c r="A2004" t="e">
        <f>-Lqev0nF8ZMijv4QXHgi</f>
        <v>#NAME?</v>
      </c>
      <c r="B2004">
        <v>393.75</v>
      </c>
      <c r="C2004">
        <v>20.531590000000001</v>
      </c>
      <c r="D2004">
        <v>47</v>
      </c>
      <c r="E2004">
        <v>0</v>
      </c>
      <c r="F2004">
        <v>0</v>
      </c>
      <c r="G2004">
        <v>25</v>
      </c>
      <c r="H2004">
        <v>1570530662343</v>
      </c>
      <c r="I2004">
        <v>526.6875</v>
      </c>
      <c r="J2004" s="4">
        <f t="shared" si="31"/>
        <v>43746.729888229165</v>
      </c>
      <c r="K2004" s="6">
        <v>43746.729888229165</v>
      </c>
      <c r="L2004" s="7">
        <v>43746.729884259257</v>
      </c>
    </row>
    <row r="2005" spans="1:12" x14ac:dyDescent="0.25">
      <c r="A2005" t="e">
        <f>-Lqev34BYcVKPGNlzXLq</f>
        <v>#NAME?</v>
      </c>
      <c r="B2005">
        <v>412.5</v>
      </c>
      <c r="C2005">
        <v>20.531590000000001</v>
      </c>
      <c r="D2005">
        <v>49</v>
      </c>
      <c r="E2005">
        <v>0</v>
      </c>
      <c r="F2005">
        <v>0</v>
      </c>
      <c r="G2005">
        <v>32</v>
      </c>
      <c r="H2005">
        <v>1570530671598</v>
      </c>
      <c r="I2005">
        <v>532.3125</v>
      </c>
      <c r="J2005" s="5">
        <f t="shared" si="31"/>
        <v>43746.729995347217</v>
      </c>
      <c r="K2005" s="6">
        <v>43746.729995347217</v>
      </c>
      <c r="L2005" s="7">
        <v>43746.73</v>
      </c>
    </row>
    <row r="2006" spans="1:12" x14ac:dyDescent="0.25">
      <c r="A2006" t="e">
        <f>-Lqev4n9IlBUvYQ2lvna</f>
        <v>#NAME?</v>
      </c>
      <c r="B2006">
        <v>393.75</v>
      </c>
      <c r="C2006">
        <v>20.531590000000001</v>
      </c>
      <c r="D2006">
        <v>45</v>
      </c>
      <c r="E2006">
        <v>0</v>
      </c>
      <c r="F2006">
        <v>0</v>
      </c>
      <c r="G2006">
        <v>28</v>
      </c>
      <c r="H2006">
        <v>1570530678803</v>
      </c>
      <c r="I2006">
        <v>526.6875</v>
      </c>
      <c r="J2006" s="4">
        <f t="shared" si="31"/>
        <v>43746.730078738423</v>
      </c>
      <c r="K2006" s="6">
        <v>43746.730078738423</v>
      </c>
      <c r="L2006" s="7">
        <v>43746.730081018519</v>
      </c>
    </row>
    <row r="2007" spans="1:12" x14ac:dyDescent="0.25">
      <c r="A2007" t="e">
        <f>-Lqev6MLwgTDLnht_0ub</f>
        <v>#NAME?</v>
      </c>
      <c r="B2007">
        <v>393.75</v>
      </c>
      <c r="C2007">
        <v>20.584240000000001</v>
      </c>
      <c r="D2007">
        <v>45</v>
      </c>
      <c r="E2007">
        <v>0</v>
      </c>
      <c r="F2007">
        <v>0</v>
      </c>
      <c r="G2007">
        <v>35</v>
      </c>
      <c r="H2007">
        <v>1570530685002</v>
      </c>
      <c r="I2007">
        <v>526.6875</v>
      </c>
      <c r="J2007" s="5">
        <f t="shared" si="31"/>
        <v>43746.73015048611</v>
      </c>
      <c r="K2007" s="6">
        <v>43746.73015048611</v>
      </c>
      <c r="L2007" s="7">
        <v>43746.730150462965</v>
      </c>
    </row>
    <row r="2008" spans="1:12" x14ac:dyDescent="0.25">
      <c r="A2008" t="e">
        <f>-Lqev81Y48pjNBtLSPlP</f>
        <v>#NAME?</v>
      </c>
      <c r="B2008">
        <v>393.75</v>
      </c>
      <c r="C2008">
        <v>20.531590000000001</v>
      </c>
      <c r="D2008">
        <v>45</v>
      </c>
      <c r="E2008">
        <v>0</v>
      </c>
      <c r="F2008">
        <v>0</v>
      </c>
      <c r="G2008">
        <v>27</v>
      </c>
      <c r="H2008">
        <v>1570530692242</v>
      </c>
      <c r="I2008">
        <v>526.6875</v>
      </c>
      <c r="J2008" s="4">
        <f t="shared" si="31"/>
        <v>43746.730234282404</v>
      </c>
      <c r="K2008" s="6">
        <v>43746.730234282404</v>
      </c>
      <c r="L2008" s="7">
        <v>43746.730231481481</v>
      </c>
    </row>
    <row r="2009" spans="1:12" x14ac:dyDescent="0.25">
      <c r="A2009" t="s">
        <v>3044</v>
      </c>
      <c r="B2009">
        <v>393.75</v>
      </c>
      <c r="C2009">
        <v>20.584240000000001</v>
      </c>
      <c r="D2009">
        <v>45</v>
      </c>
      <c r="E2009">
        <v>0</v>
      </c>
      <c r="F2009">
        <v>0</v>
      </c>
      <c r="G2009">
        <v>33</v>
      </c>
      <c r="H2009">
        <v>1570530698403</v>
      </c>
      <c r="I2009">
        <v>526.6875</v>
      </c>
      <c r="J2009" s="5">
        <f t="shared" si="31"/>
        <v>43746.730305590274</v>
      </c>
      <c r="K2009" s="6">
        <v>43746.730305590274</v>
      </c>
      <c r="L2009" s="7">
        <v>43746.730300925927</v>
      </c>
    </row>
    <row r="2010" spans="1:12" x14ac:dyDescent="0.25">
      <c r="A2010" t="e">
        <f>-LqevB7Bj4Wq6dEyEleD</f>
        <v>#NAME?</v>
      </c>
      <c r="B2010">
        <v>421.875</v>
      </c>
      <c r="C2010">
        <v>20.584240000000001</v>
      </c>
      <c r="D2010">
        <v>46</v>
      </c>
      <c r="E2010">
        <v>0</v>
      </c>
      <c r="F2010">
        <v>0</v>
      </c>
      <c r="G2010">
        <v>31</v>
      </c>
      <c r="H2010">
        <v>1570530704582</v>
      </c>
      <c r="I2010">
        <v>535.6875</v>
      </c>
      <c r="J2010" s="4">
        <f t="shared" si="31"/>
        <v>43746.730377106484</v>
      </c>
      <c r="K2010" s="6">
        <v>43746.730377106484</v>
      </c>
      <c r="L2010" s="7">
        <v>43746.730381944442</v>
      </c>
    </row>
    <row r="2011" spans="1:12" x14ac:dyDescent="0.25">
      <c r="A2011" t="e">
        <f>-LqevCbElQK0Z-aUtLzu</f>
        <v>#NAME?</v>
      </c>
      <c r="B2011">
        <v>393.75</v>
      </c>
      <c r="C2011">
        <v>20.584240000000001</v>
      </c>
      <c r="D2011">
        <v>46</v>
      </c>
      <c r="E2011">
        <v>0</v>
      </c>
      <c r="F2011">
        <v>0</v>
      </c>
      <c r="G2011">
        <v>33</v>
      </c>
      <c r="H2011">
        <v>1570530710761</v>
      </c>
      <c r="I2011">
        <v>526.6875</v>
      </c>
      <c r="J2011" s="5">
        <f t="shared" si="31"/>
        <v>43746.730448622686</v>
      </c>
      <c r="K2011" s="6">
        <v>43746.730448622686</v>
      </c>
      <c r="L2011" s="7">
        <v>43746.730451388888</v>
      </c>
    </row>
    <row r="2012" spans="1:12" x14ac:dyDescent="0.25">
      <c r="A2012" t="e">
        <f>-LqevEO4HJSS3V7R4L0Q</f>
        <v>#NAME?</v>
      </c>
      <c r="B2012">
        <v>393.75</v>
      </c>
      <c r="C2012">
        <v>20.584240000000001</v>
      </c>
      <c r="D2012">
        <v>49</v>
      </c>
      <c r="E2012">
        <v>0</v>
      </c>
      <c r="F2012">
        <v>0</v>
      </c>
      <c r="G2012">
        <v>23</v>
      </c>
      <c r="H2012">
        <v>1570530717972</v>
      </c>
      <c r="I2012">
        <v>526.6875</v>
      </c>
      <c r="J2012" s="4">
        <f t="shared" si="31"/>
        <v>43746.730532083333</v>
      </c>
      <c r="K2012" s="6">
        <v>43746.730532083333</v>
      </c>
      <c r="L2012" s="7">
        <v>43746.730532407404</v>
      </c>
    </row>
    <row r="2013" spans="1:12" x14ac:dyDescent="0.25">
      <c r="A2013" t="e">
        <f>-LqevG4qfbx_irw_V-QD</f>
        <v>#NAME?</v>
      </c>
      <c r="B2013">
        <v>393.75</v>
      </c>
      <c r="C2013">
        <v>20.531590000000001</v>
      </c>
      <c r="D2013">
        <v>50</v>
      </c>
      <c r="E2013">
        <v>0</v>
      </c>
      <c r="F2013">
        <v>0</v>
      </c>
      <c r="G2013">
        <v>28</v>
      </c>
      <c r="H2013">
        <v>1570530725203</v>
      </c>
      <c r="I2013">
        <v>526.5</v>
      </c>
      <c r="J2013" s="5">
        <f t="shared" si="31"/>
        <v>43746.730615775457</v>
      </c>
      <c r="K2013" s="6">
        <v>43746.730615775457</v>
      </c>
      <c r="L2013" s="7">
        <v>43746.730613425927</v>
      </c>
    </row>
    <row r="2014" spans="1:12" x14ac:dyDescent="0.25">
      <c r="A2014" t="e">
        <f>-LqevHvBqn8ifqLpXBg3</f>
        <v>#NAME?</v>
      </c>
      <c r="B2014">
        <v>393.75</v>
      </c>
      <c r="C2014">
        <v>20.584240000000001</v>
      </c>
      <c r="D2014">
        <v>44</v>
      </c>
      <c r="E2014">
        <v>0</v>
      </c>
      <c r="F2014">
        <v>0</v>
      </c>
      <c r="G2014">
        <v>28</v>
      </c>
      <c r="H2014">
        <v>1570530732403</v>
      </c>
      <c r="I2014">
        <v>526.6875</v>
      </c>
      <c r="J2014" s="4">
        <f t="shared" si="31"/>
        <v>43746.73069910879</v>
      </c>
      <c r="K2014" s="6">
        <v>43746.73069910879</v>
      </c>
      <c r="L2014" s="7">
        <v>43746.730694444443</v>
      </c>
    </row>
    <row r="2015" spans="1:12" x14ac:dyDescent="0.25">
      <c r="A2015" t="e">
        <f>-LqevJd3YuM5oOZ8_jtD</f>
        <v>#NAME?</v>
      </c>
      <c r="B2015">
        <v>393.75</v>
      </c>
      <c r="C2015">
        <v>20.531590000000001</v>
      </c>
      <c r="D2015">
        <v>46</v>
      </c>
      <c r="E2015">
        <v>0</v>
      </c>
      <c r="F2015">
        <v>0</v>
      </c>
      <c r="G2015">
        <v>30</v>
      </c>
      <c r="H2015">
        <v>1570530739603</v>
      </c>
      <c r="I2015">
        <v>526.6875</v>
      </c>
      <c r="J2015" s="5">
        <f t="shared" si="31"/>
        <v>43746.730782442122</v>
      </c>
      <c r="K2015" s="6">
        <v>43746.730782442122</v>
      </c>
      <c r="L2015" s="7">
        <v>43746.730787037035</v>
      </c>
    </row>
    <row r="2016" spans="1:12" x14ac:dyDescent="0.25">
      <c r="A2016" t="e">
        <f>-LqevLRAoadV-sa1IBKL</f>
        <v>#NAME?</v>
      </c>
      <c r="B2016">
        <v>393.75</v>
      </c>
      <c r="C2016">
        <v>20.584240000000001</v>
      </c>
      <c r="D2016">
        <v>50</v>
      </c>
      <c r="E2016">
        <v>0</v>
      </c>
      <c r="F2016">
        <v>0</v>
      </c>
      <c r="G2016">
        <v>35</v>
      </c>
      <c r="H2016">
        <v>1570530746823</v>
      </c>
      <c r="I2016">
        <v>526.5</v>
      </c>
      <c r="J2016" s="4">
        <f t="shared" si="31"/>
        <v>43746.730866006947</v>
      </c>
      <c r="K2016" s="6">
        <v>43746.730866006947</v>
      </c>
      <c r="L2016" s="7">
        <v>43746.730868055558</v>
      </c>
    </row>
    <row r="2017" spans="1:12" x14ac:dyDescent="0.25">
      <c r="A2017" t="e">
        <f>-LqevMuFekt5yM6pz1_7</f>
        <v>#NAME?</v>
      </c>
      <c r="B2017">
        <v>393.75</v>
      </c>
      <c r="C2017">
        <v>20.531590000000001</v>
      </c>
      <c r="D2017">
        <v>50</v>
      </c>
      <c r="E2017">
        <v>0</v>
      </c>
      <c r="F2017">
        <v>0</v>
      </c>
      <c r="G2017">
        <v>26</v>
      </c>
      <c r="H2017">
        <v>1570530752992</v>
      </c>
      <c r="I2017">
        <v>526.5</v>
      </c>
      <c r="J2017" s="5">
        <f t="shared" si="31"/>
        <v>43746.730937407403</v>
      </c>
      <c r="K2017" s="6">
        <v>43746.730937407403</v>
      </c>
      <c r="L2017" s="7">
        <v>43746.730937499997</v>
      </c>
    </row>
    <row r="2018" spans="1:12" x14ac:dyDescent="0.25">
      <c r="A2018" t="e">
        <f>-LqevOiLvZFy0PnrxyFr</f>
        <v>#NAME?</v>
      </c>
      <c r="B2018">
        <v>393.75</v>
      </c>
      <c r="C2018">
        <v>20.584240000000001</v>
      </c>
      <c r="D2018">
        <v>49</v>
      </c>
      <c r="E2018">
        <v>0</v>
      </c>
      <c r="F2018">
        <v>0</v>
      </c>
      <c r="G2018">
        <v>28</v>
      </c>
      <c r="H2018">
        <v>1570530760223</v>
      </c>
      <c r="I2018">
        <v>526.5</v>
      </c>
      <c r="J2018" s="4">
        <f t="shared" si="31"/>
        <v>43746.731021099535</v>
      </c>
      <c r="K2018" s="6">
        <v>43746.731021099535</v>
      </c>
      <c r="L2018" s="7">
        <v>43746.73101851852</v>
      </c>
    </row>
    <row r="2019" spans="1:12" x14ac:dyDescent="0.25">
      <c r="A2019" t="e">
        <f>-LqevQRDNBpQcGrY5Rpc</f>
        <v>#NAME?</v>
      </c>
      <c r="B2019">
        <v>393.75</v>
      </c>
      <c r="C2019">
        <v>20.584240000000001</v>
      </c>
      <c r="D2019">
        <v>49</v>
      </c>
      <c r="E2019">
        <v>0</v>
      </c>
      <c r="F2019">
        <v>0</v>
      </c>
      <c r="G2019">
        <v>23</v>
      </c>
      <c r="H2019">
        <v>1570530767443</v>
      </c>
      <c r="I2019">
        <v>526.6875</v>
      </c>
      <c r="J2019" s="5">
        <f t="shared" si="31"/>
        <v>43746.731104664352</v>
      </c>
      <c r="K2019" s="6">
        <v>43746.731104664352</v>
      </c>
      <c r="L2019" s="7">
        <v>43746.731099537035</v>
      </c>
    </row>
    <row r="2020" spans="1:12" x14ac:dyDescent="0.25">
      <c r="A2020" t="e">
        <f>-LqevSEDImIk4HGxJj2x</f>
        <v>#NAME?</v>
      </c>
      <c r="B2020">
        <v>393.75</v>
      </c>
      <c r="C2020">
        <v>20.584240000000001</v>
      </c>
      <c r="D2020">
        <v>49</v>
      </c>
      <c r="E2020">
        <v>0</v>
      </c>
      <c r="F2020">
        <v>0</v>
      </c>
      <c r="G2020">
        <v>30</v>
      </c>
      <c r="H2020">
        <v>1570530774642</v>
      </c>
      <c r="I2020">
        <v>526.6875</v>
      </c>
      <c r="J2020" s="4">
        <f t="shared" si="31"/>
        <v>43746.731187986108</v>
      </c>
      <c r="K2020" s="6">
        <v>43746.731187986108</v>
      </c>
      <c r="L2020" s="7">
        <v>43746.731192129628</v>
      </c>
    </row>
    <row r="2021" spans="1:12" x14ac:dyDescent="0.25">
      <c r="A2021" t="e">
        <f>-LqevTxAXBZw9sExlBhu</f>
        <v>#NAME?</v>
      </c>
      <c r="B2021">
        <v>393.75</v>
      </c>
      <c r="C2021">
        <v>20.531590000000001</v>
      </c>
      <c r="D2021">
        <v>48</v>
      </c>
      <c r="E2021">
        <v>0</v>
      </c>
      <c r="F2021">
        <v>0</v>
      </c>
      <c r="G2021">
        <v>31</v>
      </c>
      <c r="H2021">
        <v>1570530781843</v>
      </c>
      <c r="I2021">
        <v>526.6875</v>
      </c>
      <c r="J2021" s="5">
        <f t="shared" si="31"/>
        <v>43746.731271331017</v>
      </c>
      <c r="K2021" s="6">
        <v>43746.731271331017</v>
      </c>
      <c r="L2021" s="7">
        <v>43746.731273148151</v>
      </c>
    </row>
    <row r="2022" spans="1:12" x14ac:dyDescent="0.25">
      <c r="A2022" t="e">
        <f>-LqevVWBP8mkStx6gN6A</f>
        <v>#NAME?</v>
      </c>
      <c r="B2022">
        <v>393.75</v>
      </c>
      <c r="C2022">
        <v>20.531590000000001</v>
      </c>
      <c r="D2022">
        <v>48</v>
      </c>
      <c r="E2022">
        <v>0</v>
      </c>
      <c r="F2022">
        <v>0</v>
      </c>
      <c r="G2022">
        <v>31</v>
      </c>
      <c r="H2022">
        <v>1570530788042</v>
      </c>
      <c r="I2022">
        <v>526.6875</v>
      </c>
      <c r="J2022" s="4">
        <f t="shared" si="31"/>
        <v>43746.731343078696</v>
      </c>
      <c r="K2022" s="6">
        <v>43746.731343078696</v>
      </c>
      <c r="L2022" s="7">
        <v>43746.731342592589</v>
      </c>
    </row>
    <row r="2023" spans="1:12" x14ac:dyDescent="0.25">
      <c r="A2023" t="e">
        <f>-LqevXE9xaETZvyTwDIK</f>
        <v>#NAME?</v>
      </c>
      <c r="B2023">
        <v>393.75</v>
      </c>
      <c r="C2023">
        <v>20.584240000000001</v>
      </c>
      <c r="D2023">
        <v>47</v>
      </c>
      <c r="E2023">
        <v>0</v>
      </c>
      <c r="F2023">
        <v>0</v>
      </c>
      <c r="G2023">
        <v>30</v>
      </c>
      <c r="H2023">
        <v>1570530795252</v>
      </c>
      <c r="I2023">
        <v>526.6875</v>
      </c>
      <c r="J2023" s="5">
        <f t="shared" si="31"/>
        <v>43746.731426527775</v>
      </c>
      <c r="K2023" s="6">
        <v>43746.731426527775</v>
      </c>
      <c r="L2023" s="7">
        <v>43746.731423611112</v>
      </c>
    </row>
    <row r="2024" spans="1:12" x14ac:dyDescent="0.25">
      <c r="A2024" t="e">
        <f>-LqevYiBg3u5haXGOX4Z</f>
        <v>#NAME?</v>
      </c>
      <c r="B2024">
        <v>393.75</v>
      </c>
      <c r="C2024">
        <v>20.531590000000001</v>
      </c>
      <c r="D2024">
        <v>48</v>
      </c>
      <c r="E2024">
        <v>0</v>
      </c>
      <c r="F2024">
        <v>0</v>
      </c>
      <c r="G2024">
        <v>31</v>
      </c>
      <c r="H2024">
        <v>1570530801434</v>
      </c>
      <c r="I2024">
        <v>526.6875</v>
      </c>
      <c r="J2024" s="4">
        <f t="shared" si="31"/>
        <v>43746.731498078698</v>
      </c>
      <c r="K2024" s="6">
        <v>43746.731498078698</v>
      </c>
      <c r="L2024" s="7">
        <v>43746.731493055559</v>
      </c>
    </row>
    <row r="2025" spans="1:12" x14ac:dyDescent="0.25">
      <c r="A2025" t="e">
        <f>-Lqev_HALTVU-keQDMHo</f>
        <v>#NAME?</v>
      </c>
      <c r="B2025">
        <v>393.75</v>
      </c>
      <c r="C2025">
        <v>20.531590000000001</v>
      </c>
      <c r="D2025">
        <v>47</v>
      </c>
      <c r="E2025">
        <v>0</v>
      </c>
      <c r="F2025">
        <v>0</v>
      </c>
      <c r="G2025">
        <v>31</v>
      </c>
      <c r="H2025">
        <v>1570530807613</v>
      </c>
      <c r="I2025">
        <v>526.6875</v>
      </c>
      <c r="J2025" s="5">
        <f t="shared" si="31"/>
        <v>43746.7315695949</v>
      </c>
      <c r="K2025" s="6">
        <v>43746.7315695949</v>
      </c>
      <c r="L2025" s="7">
        <v>43746.731574074074</v>
      </c>
    </row>
    <row r="2026" spans="1:12" x14ac:dyDescent="0.25">
      <c r="A2026" t="e">
        <f>-LqevbAxxraNMkZDRShV</f>
        <v>#NAME?</v>
      </c>
      <c r="B2026">
        <v>393.75</v>
      </c>
      <c r="C2026">
        <v>20.531590000000001</v>
      </c>
      <c r="D2026">
        <v>47</v>
      </c>
      <c r="E2026">
        <v>0</v>
      </c>
      <c r="F2026">
        <v>0</v>
      </c>
      <c r="G2026">
        <v>31</v>
      </c>
      <c r="H2026">
        <v>1570530814803</v>
      </c>
      <c r="I2026">
        <v>526.6875</v>
      </c>
      <c r="J2026" s="4">
        <f t="shared" si="31"/>
        <v>43746.731652812501</v>
      </c>
      <c r="K2026" s="6">
        <v>43746.731652812501</v>
      </c>
      <c r="L2026" s="7">
        <v>43746.73165509259</v>
      </c>
    </row>
    <row r="2027" spans="1:12" x14ac:dyDescent="0.25">
      <c r="A2027" t="e">
        <f>-LqevcnFf6egWmKkNGeb</f>
        <v>#NAME?</v>
      </c>
      <c r="B2027">
        <v>393.75</v>
      </c>
      <c r="C2027">
        <v>20.584240000000001</v>
      </c>
      <c r="D2027">
        <v>48</v>
      </c>
      <c r="E2027">
        <v>0</v>
      </c>
      <c r="F2027">
        <v>0</v>
      </c>
      <c r="G2027">
        <v>30</v>
      </c>
      <c r="H2027">
        <v>1570530822047</v>
      </c>
      <c r="I2027">
        <v>526.5</v>
      </c>
      <c r="J2027" s="5">
        <f t="shared" si="31"/>
        <v>43746.731736655092</v>
      </c>
      <c r="K2027" s="6">
        <v>43746.731736655092</v>
      </c>
      <c r="L2027" s="7">
        <v>43746.731736111113</v>
      </c>
    </row>
    <row r="2028" spans="1:12" x14ac:dyDescent="0.25">
      <c r="A2028" t="e">
        <f>-LqeveWEb_E5rfBG_29B</f>
        <v>#NAME?</v>
      </c>
      <c r="B2028">
        <v>393.75</v>
      </c>
      <c r="C2028">
        <v>20.584240000000001</v>
      </c>
      <c r="D2028">
        <v>47</v>
      </c>
      <c r="E2028">
        <v>0</v>
      </c>
      <c r="F2028">
        <v>0</v>
      </c>
      <c r="G2028">
        <v>39</v>
      </c>
      <c r="H2028">
        <v>1570530829270</v>
      </c>
      <c r="I2028">
        <v>526.6875</v>
      </c>
      <c r="J2028" s="4">
        <f t="shared" si="31"/>
        <v>43746.731820254623</v>
      </c>
      <c r="K2028" s="6">
        <v>43746.731820254623</v>
      </c>
      <c r="L2028" s="7">
        <v>43746.731817129628</v>
      </c>
    </row>
    <row r="2029" spans="1:12" x14ac:dyDescent="0.25">
      <c r="A2029" t="e">
        <f>-Lqevg4E89HWQhwD0bX8</f>
        <v>#NAME?</v>
      </c>
      <c r="B2029">
        <v>412.5</v>
      </c>
      <c r="C2029">
        <v>20.584240000000001</v>
      </c>
      <c r="D2029">
        <v>47</v>
      </c>
      <c r="E2029">
        <v>0</v>
      </c>
      <c r="F2029">
        <v>0</v>
      </c>
      <c r="G2029">
        <v>28</v>
      </c>
      <c r="H2029">
        <v>1570530835436</v>
      </c>
      <c r="I2029">
        <v>532.3125</v>
      </c>
      <c r="J2029" s="5">
        <f t="shared" si="31"/>
        <v>43746.731891620373</v>
      </c>
      <c r="K2029" s="6">
        <v>43746.731891620373</v>
      </c>
      <c r="L2029" s="7">
        <v>43746.731886574074</v>
      </c>
    </row>
    <row r="2030" spans="1:12" x14ac:dyDescent="0.25">
      <c r="A2030" t="e">
        <f>-LqevhnEX8jPoQyV3iVd</f>
        <v>#NAME?</v>
      </c>
      <c r="B2030">
        <v>393.75</v>
      </c>
      <c r="C2030">
        <v>20.584240000000001</v>
      </c>
      <c r="D2030">
        <v>47</v>
      </c>
      <c r="E2030">
        <v>0</v>
      </c>
      <c r="F2030">
        <v>0</v>
      </c>
      <c r="G2030">
        <v>31</v>
      </c>
      <c r="H2030">
        <v>1570530842647</v>
      </c>
      <c r="I2030">
        <v>526.6875</v>
      </c>
      <c r="J2030" s="4">
        <f t="shared" si="31"/>
        <v>43746.73197508102</v>
      </c>
      <c r="K2030" s="6">
        <v>43746.73197508102</v>
      </c>
      <c r="L2030" s="7">
        <v>43746.731979166667</v>
      </c>
    </row>
    <row r="2031" spans="1:12" x14ac:dyDescent="0.25">
      <c r="A2031" t="e">
        <f>-LqevjpWcWZ3IULk23o5</f>
        <v>#NAME?</v>
      </c>
      <c r="B2031">
        <v>393.75</v>
      </c>
      <c r="C2031">
        <v>20.584240000000001</v>
      </c>
      <c r="D2031">
        <v>50</v>
      </c>
      <c r="E2031">
        <v>0</v>
      </c>
      <c r="F2031">
        <v>0</v>
      </c>
      <c r="G2031">
        <v>31</v>
      </c>
      <c r="H2031">
        <v>1570530849867</v>
      </c>
      <c r="I2031">
        <v>526.5</v>
      </c>
      <c r="J2031" s="5">
        <f t="shared" si="31"/>
        <v>43746.73205864583</v>
      </c>
      <c r="K2031" s="6">
        <v>43746.73205864583</v>
      </c>
      <c r="L2031" s="7">
        <v>43746.732060185182</v>
      </c>
    </row>
    <row r="2032" spans="1:12" x14ac:dyDescent="0.25">
      <c r="A2032" t="e">
        <f>-LqevlcEYjLdcIT2AMYO</f>
        <v>#NAME?</v>
      </c>
      <c r="B2032">
        <v>393.75</v>
      </c>
      <c r="C2032">
        <v>20.584240000000001</v>
      </c>
      <c r="D2032">
        <v>50</v>
      </c>
      <c r="E2032">
        <v>0</v>
      </c>
      <c r="F2032">
        <v>0</v>
      </c>
      <c r="G2032">
        <v>33</v>
      </c>
      <c r="H2032">
        <v>1570530858106</v>
      </c>
      <c r="I2032">
        <v>526.6875</v>
      </c>
      <c r="J2032" s="4">
        <f t="shared" si="31"/>
        <v>43746.732154004632</v>
      </c>
      <c r="K2032" s="6">
        <v>43746.732154004632</v>
      </c>
      <c r="L2032" s="7">
        <v>43746.732152777775</v>
      </c>
    </row>
    <row r="2033" spans="1:12" x14ac:dyDescent="0.25">
      <c r="A2033" t="s">
        <v>3068</v>
      </c>
      <c r="B2033">
        <v>393.75</v>
      </c>
      <c r="C2033">
        <v>20.531590000000001</v>
      </c>
      <c r="D2033">
        <v>50</v>
      </c>
      <c r="E2033">
        <v>0</v>
      </c>
      <c r="F2033">
        <v>0</v>
      </c>
      <c r="G2033">
        <v>31</v>
      </c>
      <c r="H2033">
        <v>1570530865316</v>
      </c>
      <c r="I2033">
        <v>526.6875</v>
      </c>
      <c r="J2033" s="5">
        <f t="shared" si="31"/>
        <v>43746.732237453696</v>
      </c>
      <c r="K2033" s="6">
        <v>43746.732237453696</v>
      </c>
      <c r="L2033" s="7">
        <v>43746.732233796298</v>
      </c>
    </row>
    <row r="2034" spans="1:12" x14ac:dyDescent="0.25">
      <c r="A2034" t="e">
        <f>-Lqevp8EM4Yc06vmM02u</f>
        <v>#NAME?</v>
      </c>
      <c r="B2034">
        <v>393.75</v>
      </c>
      <c r="C2034">
        <v>20.584240000000001</v>
      </c>
      <c r="D2034">
        <v>50</v>
      </c>
      <c r="E2034">
        <v>0</v>
      </c>
      <c r="F2034">
        <v>0</v>
      </c>
      <c r="G2034">
        <v>36</v>
      </c>
      <c r="H2034">
        <v>1570530872527</v>
      </c>
      <c r="I2034">
        <v>526.6875</v>
      </c>
      <c r="J2034" s="4">
        <f t="shared" si="31"/>
        <v>43746.732320914351</v>
      </c>
      <c r="K2034" s="6">
        <v>43746.732320914351</v>
      </c>
      <c r="L2034" s="7">
        <v>43746.73232638889</v>
      </c>
    </row>
    <row r="2035" spans="1:12" x14ac:dyDescent="0.25">
      <c r="A2035" t="e">
        <f>-LqevqrQG1jptJNAmcgN</f>
        <v>#NAME?</v>
      </c>
      <c r="B2035">
        <v>393.75</v>
      </c>
      <c r="C2035">
        <v>20.584240000000001</v>
      </c>
      <c r="D2035">
        <v>50</v>
      </c>
      <c r="E2035">
        <v>0</v>
      </c>
      <c r="F2035">
        <v>0</v>
      </c>
      <c r="G2035">
        <v>33</v>
      </c>
      <c r="H2035">
        <v>1570530879747</v>
      </c>
      <c r="I2035">
        <v>526.6875</v>
      </c>
      <c r="J2035" s="5">
        <f t="shared" si="31"/>
        <v>43746.732404479168</v>
      </c>
      <c r="K2035" s="6">
        <v>43746.732404479168</v>
      </c>
      <c r="L2035" s="7">
        <v>43746.732407407406</v>
      </c>
    </row>
    <row r="2036" spans="1:12" x14ac:dyDescent="0.25">
      <c r="A2036" t="e">
        <f>-LqevseFD7T7o_bsMwcH</f>
        <v>#NAME?</v>
      </c>
      <c r="B2036">
        <v>393.75</v>
      </c>
      <c r="C2036">
        <v>20.584240000000001</v>
      </c>
      <c r="D2036">
        <v>50</v>
      </c>
      <c r="E2036">
        <v>0</v>
      </c>
      <c r="F2036">
        <v>0</v>
      </c>
      <c r="G2036">
        <v>30</v>
      </c>
      <c r="H2036">
        <v>1570530886956</v>
      </c>
      <c r="I2036">
        <v>526.6875</v>
      </c>
      <c r="J2036" s="4">
        <f t="shared" si="31"/>
        <v>43746.732487916663</v>
      </c>
      <c r="K2036" s="6">
        <v>43746.732487916663</v>
      </c>
      <c r="L2036" s="7">
        <v>43746.732488425929</v>
      </c>
    </row>
    <row r="2037" spans="1:12" x14ac:dyDescent="0.25">
      <c r="A2037" t="e">
        <f>-LqevuNFXwC0d4oYH9y8</f>
        <v>#NAME?</v>
      </c>
      <c r="B2037">
        <v>393.75</v>
      </c>
      <c r="C2037">
        <v>20.531590000000001</v>
      </c>
      <c r="D2037">
        <v>48</v>
      </c>
      <c r="E2037">
        <v>0</v>
      </c>
      <c r="F2037">
        <v>0</v>
      </c>
      <c r="G2037">
        <v>36</v>
      </c>
      <c r="H2037">
        <v>1570530894167</v>
      </c>
      <c r="I2037">
        <v>526.6875</v>
      </c>
      <c r="J2037" s="5">
        <f t="shared" si="31"/>
        <v>43746.73257137731</v>
      </c>
      <c r="K2037" s="6">
        <v>43746.73257137731</v>
      </c>
      <c r="L2037" s="7">
        <v>43746.732569444444</v>
      </c>
    </row>
    <row r="2038" spans="1:12" x14ac:dyDescent="0.25">
      <c r="A2038" t="e">
        <f>-LqevwAGn8AnVDyDCK9u</f>
        <v>#NAME?</v>
      </c>
      <c r="B2038">
        <v>393.75</v>
      </c>
      <c r="C2038">
        <v>20.531590000000001</v>
      </c>
      <c r="D2038">
        <v>50</v>
      </c>
      <c r="E2038">
        <v>0</v>
      </c>
      <c r="F2038">
        <v>0</v>
      </c>
      <c r="G2038">
        <v>31</v>
      </c>
      <c r="H2038">
        <v>1570530901377</v>
      </c>
      <c r="I2038">
        <v>526.6875</v>
      </c>
      <c r="J2038" s="4">
        <f t="shared" si="31"/>
        <v>43746.732654826388</v>
      </c>
      <c r="K2038" s="6">
        <v>43746.732654826388</v>
      </c>
      <c r="L2038" s="7">
        <v>43746.73265046296</v>
      </c>
    </row>
    <row r="2039" spans="1:12" x14ac:dyDescent="0.25">
      <c r="A2039" t="e">
        <f>-Lqevxt61EfTedJ_h9Tp</f>
        <v>#NAME?</v>
      </c>
      <c r="B2039">
        <v>393.75</v>
      </c>
      <c r="C2039">
        <v>20.584240000000001</v>
      </c>
      <c r="D2039">
        <v>50</v>
      </c>
      <c r="E2039">
        <v>0</v>
      </c>
      <c r="F2039">
        <v>0</v>
      </c>
      <c r="G2039">
        <v>33</v>
      </c>
      <c r="H2039">
        <v>1570530908566</v>
      </c>
      <c r="I2039">
        <v>526.6875</v>
      </c>
      <c r="J2039" s="5">
        <f t="shared" si="31"/>
        <v>43746.732738032406</v>
      </c>
      <c r="K2039" s="6">
        <v>43746.732738032406</v>
      </c>
      <c r="L2039" s="7">
        <v>43746.732743055552</v>
      </c>
    </row>
    <row r="2040" spans="1:12" x14ac:dyDescent="0.25">
      <c r="A2040" t="e">
        <f>-LqevzRmB1IqWuq8gF2l</f>
        <v>#NAME?</v>
      </c>
      <c r="B2040">
        <v>393.75</v>
      </c>
      <c r="C2040">
        <v>20.584240000000001</v>
      </c>
      <c r="D2040">
        <v>49</v>
      </c>
      <c r="E2040">
        <v>0</v>
      </c>
      <c r="F2040">
        <v>0</v>
      </c>
      <c r="G2040">
        <v>35</v>
      </c>
      <c r="H2040">
        <v>1570530914767</v>
      </c>
      <c r="I2040">
        <v>526.6875</v>
      </c>
      <c r="J2040" s="4">
        <f t="shared" si="31"/>
        <v>43746.732809803238</v>
      </c>
      <c r="K2040" s="6">
        <v>43746.732809803238</v>
      </c>
      <c r="L2040" s="7">
        <v>43746.732812499999</v>
      </c>
    </row>
    <row r="2041" spans="1:12" x14ac:dyDescent="0.25">
      <c r="A2041" t="e">
        <f>-Lqew0AFuJ-P1SCeWJuT</f>
        <v>#NAME?</v>
      </c>
      <c r="B2041">
        <v>412.5</v>
      </c>
      <c r="C2041">
        <v>20.531590000000001</v>
      </c>
      <c r="D2041">
        <v>49</v>
      </c>
      <c r="E2041">
        <v>0</v>
      </c>
      <c r="F2041">
        <v>0</v>
      </c>
      <c r="G2041">
        <v>30</v>
      </c>
      <c r="H2041">
        <v>1570530922006</v>
      </c>
      <c r="I2041">
        <v>532.125</v>
      </c>
      <c r="J2041" s="5">
        <f t="shared" si="31"/>
        <v>43746.732893587956</v>
      </c>
      <c r="K2041" s="6">
        <v>43746.732893587956</v>
      </c>
      <c r="L2041" s="7">
        <v>43746.732893518521</v>
      </c>
    </row>
    <row r="2042" spans="1:12" x14ac:dyDescent="0.25">
      <c r="A2042" t="e">
        <f>-Lqew1yEkyXX438jn064</f>
        <v>#NAME?</v>
      </c>
      <c r="B2042">
        <v>393.75</v>
      </c>
      <c r="C2042">
        <v>20.584240000000001</v>
      </c>
      <c r="D2042">
        <v>49</v>
      </c>
      <c r="E2042">
        <v>0</v>
      </c>
      <c r="F2042">
        <v>0</v>
      </c>
      <c r="G2042">
        <v>37</v>
      </c>
      <c r="H2042">
        <v>1570530929199</v>
      </c>
      <c r="I2042">
        <v>526.6875</v>
      </c>
      <c r="J2042" s="4">
        <f t="shared" si="31"/>
        <v>43746.732976840278</v>
      </c>
      <c r="K2042" s="6">
        <v>43746.732976840278</v>
      </c>
      <c r="L2042" s="7">
        <v>43746.732974537037</v>
      </c>
    </row>
    <row r="2043" spans="1:12" x14ac:dyDescent="0.25">
      <c r="A2043" t="e">
        <f>-Lqew3gFsgHn5SdrjLHM</f>
        <v>#NAME?</v>
      </c>
      <c r="B2043">
        <v>393.75</v>
      </c>
      <c r="C2043">
        <v>20.584240000000001</v>
      </c>
      <c r="D2043">
        <v>49</v>
      </c>
      <c r="E2043">
        <v>0</v>
      </c>
      <c r="F2043">
        <v>0</v>
      </c>
      <c r="G2043">
        <v>34</v>
      </c>
      <c r="H2043">
        <v>1570530936407</v>
      </c>
      <c r="I2043">
        <v>526.6875</v>
      </c>
      <c r="J2043" s="5">
        <f t="shared" si="31"/>
        <v>43746.733060266204</v>
      </c>
      <c r="K2043" s="6">
        <v>43746.733060266204</v>
      </c>
      <c r="L2043" s="7">
        <v>43746.733055555553</v>
      </c>
    </row>
    <row r="2044" spans="1:12" x14ac:dyDescent="0.25">
      <c r="A2044" t="e">
        <f>-Lqew5TJRmN8SM_sRhvT</f>
        <v>#NAME?</v>
      </c>
      <c r="B2044">
        <v>393.75</v>
      </c>
      <c r="C2044">
        <v>20.584240000000001</v>
      </c>
      <c r="D2044">
        <v>49</v>
      </c>
      <c r="E2044">
        <v>0</v>
      </c>
      <c r="F2044">
        <v>0</v>
      </c>
      <c r="G2044">
        <v>31</v>
      </c>
      <c r="H2044">
        <v>1570530943626</v>
      </c>
      <c r="I2044">
        <v>526.6875</v>
      </c>
      <c r="J2044" s="4">
        <f t="shared" si="31"/>
        <v>43746.733143819445</v>
      </c>
      <c r="K2044" s="6">
        <v>43746.733143819445</v>
      </c>
      <c r="L2044" s="7">
        <v>43746.733148148145</v>
      </c>
    </row>
    <row r="2045" spans="1:12" x14ac:dyDescent="0.25">
      <c r="A2045" t="e">
        <f>-Lqew7CEoK6bgDvUGXt2</f>
        <v>#NAME?</v>
      </c>
      <c r="B2045">
        <v>393.75</v>
      </c>
      <c r="C2045">
        <v>20.584240000000001</v>
      </c>
      <c r="D2045">
        <v>48</v>
      </c>
      <c r="E2045">
        <v>0</v>
      </c>
      <c r="F2045">
        <v>0</v>
      </c>
      <c r="G2045">
        <v>36</v>
      </c>
      <c r="H2045">
        <v>1570530950807</v>
      </c>
      <c r="I2045">
        <v>526.5</v>
      </c>
      <c r="J2045" s="5">
        <f t="shared" si="31"/>
        <v>43746.733226932869</v>
      </c>
      <c r="K2045" s="6">
        <v>43746.733226932869</v>
      </c>
      <c r="L2045" s="7">
        <v>43746.733229166668</v>
      </c>
    </row>
    <row r="2046" spans="1:12" x14ac:dyDescent="0.25">
      <c r="A2046" t="e">
        <f>-Lqew8lFX9h7YcxA1FfG</f>
        <v>#NAME?</v>
      </c>
      <c r="B2046">
        <v>393.75</v>
      </c>
      <c r="C2046">
        <v>20.584240000000001</v>
      </c>
      <c r="D2046">
        <v>48</v>
      </c>
      <c r="E2046">
        <v>0</v>
      </c>
      <c r="F2046">
        <v>0</v>
      </c>
      <c r="G2046">
        <v>40</v>
      </c>
      <c r="H2046">
        <v>1570530957006</v>
      </c>
      <c r="I2046">
        <v>526.6875</v>
      </c>
      <c r="J2046" s="4">
        <f t="shared" si="31"/>
        <v>43746.733298680549</v>
      </c>
      <c r="K2046" s="6">
        <v>43746.733298680549</v>
      </c>
      <c r="L2046" s="7">
        <v>43746.733298611114</v>
      </c>
    </row>
    <row r="2047" spans="1:12" x14ac:dyDescent="0.25">
      <c r="A2047" t="e">
        <f>-LqewAUEE7zIZw_Xp2Lr</f>
        <v>#NAME?</v>
      </c>
      <c r="B2047">
        <v>393.75</v>
      </c>
      <c r="C2047">
        <v>20.531590000000001</v>
      </c>
      <c r="D2047">
        <v>46</v>
      </c>
      <c r="E2047">
        <v>0</v>
      </c>
      <c r="F2047">
        <v>0</v>
      </c>
      <c r="G2047">
        <v>30</v>
      </c>
      <c r="H2047">
        <v>1570530964227</v>
      </c>
      <c r="I2047">
        <v>526.6875</v>
      </c>
      <c r="J2047" s="5">
        <f t="shared" si="31"/>
        <v>43746.733382256942</v>
      </c>
      <c r="K2047" s="6">
        <v>43746.733382256942</v>
      </c>
      <c r="L2047" s="7">
        <v>43746.73337962963</v>
      </c>
    </row>
    <row r="2048" spans="1:12" x14ac:dyDescent="0.25">
      <c r="A2048" t="e">
        <f>-LqewCH7ijv9dc3e1a5N</f>
        <v>#NAME?</v>
      </c>
      <c r="B2048">
        <v>393.75</v>
      </c>
      <c r="C2048">
        <v>20.584240000000001</v>
      </c>
      <c r="D2048">
        <v>50</v>
      </c>
      <c r="E2048">
        <v>0</v>
      </c>
      <c r="F2048">
        <v>0</v>
      </c>
      <c r="G2048">
        <v>33</v>
      </c>
      <c r="H2048">
        <v>1570530971436</v>
      </c>
      <c r="I2048">
        <v>526.6875</v>
      </c>
      <c r="J2048" s="4">
        <f t="shared" si="31"/>
        <v>43746.733465694437</v>
      </c>
      <c r="K2048" s="6">
        <v>43746.733465694437</v>
      </c>
      <c r="L2048" s="7">
        <v>43746.733460648145</v>
      </c>
    </row>
    <row r="2049" spans="1:12" x14ac:dyDescent="0.25">
      <c r="A2049" t="e">
        <f>-LqewDzdwdsVktNley_m</f>
        <v>#NAME?</v>
      </c>
      <c r="B2049">
        <v>393.75</v>
      </c>
      <c r="C2049">
        <v>20.584240000000001</v>
      </c>
      <c r="D2049">
        <v>50</v>
      </c>
      <c r="E2049">
        <v>0</v>
      </c>
      <c r="F2049">
        <v>0</v>
      </c>
      <c r="G2049">
        <v>39</v>
      </c>
      <c r="H2049">
        <v>1570530978646</v>
      </c>
      <c r="I2049">
        <v>526.6875</v>
      </c>
      <c r="J2049" s="5">
        <f t="shared" si="31"/>
        <v>43746.733549143515</v>
      </c>
      <c r="K2049" s="6">
        <v>43746.733549143515</v>
      </c>
      <c r="L2049" s="7">
        <v>43746.733553240738</v>
      </c>
    </row>
    <row r="2050" spans="1:12" x14ac:dyDescent="0.25">
      <c r="A2050" t="e">
        <f>-LqewFnDAJzX67Kx1CPD</f>
        <v>#NAME?</v>
      </c>
      <c r="B2050">
        <v>393.75</v>
      </c>
      <c r="C2050">
        <v>20.584240000000001</v>
      </c>
      <c r="D2050">
        <v>49</v>
      </c>
      <c r="E2050">
        <v>0</v>
      </c>
      <c r="F2050">
        <v>0</v>
      </c>
      <c r="G2050">
        <v>39</v>
      </c>
      <c r="H2050">
        <v>1570530985867</v>
      </c>
      <c r="I2050">
        <v>526.6875</v>
      </c>
      <c r="J2050" s="4">
        <f t="shared" ref="J2050:K2113" si="32">(H2050/86400000)+25569+(7/24)</f>
        <v>43746.733632719908</v>
      </c>
      <c r="K2050" s="6">
        <v>43746.733632719908</v>
      </c>
      <c r="L2050" s="7">
        <v>43746.733634259261</v>
      </c>
    </row>
    <row r="2051" spans="1:12" x14ac:dyDescent="0.25">
      <c r="A2051" t="e">
        <f>-LqewHWEzX4mWytLkSka</f>
        <v>#NAME?</v>
      </c>
      <c r="B2051">
        <v>393.75</v>
      </c>
      <c r="C2051">
        <v>20.531590000000001</v>
      </c>
      <c r="D2051">
        <v>47</v>
      </c>
      <c r="E2051">
        <v>0</v>
      </c>
      <c r="F2051">
        <v>0</v>
      </c>
      <c r="G2051">
        <v>23</v>
      </c>
      <c r="H2051">
        <v>1570530993046</v>
      </c>
      <c r="I2051">
        <v>526.6875</v>
      </c>
      <c r="J2051" s="5">
        <f t="shared" si="32"/>
        <v>43746.73371581018</v>
      </c>
      <c r="K2051" s="6">
        <v>43746.73371581018</v>
      </c>
      <c r="L2051" s="7">
        <v>43746.733715277776</v>
      </c>
    </row>
    <row r="2052" spans="1:12" x14ac:dyDescent="0.25">
      <c r="A2052" t="e">
        <f>-LqewJ5T8ddU_iHqJQyb</f>
        <v>#NAME?</v>
      </c>
      <c r="B2052">
        <v>393.75</v>
      </c>
      <c r="C2052">
        <v>20.531590000000001</v>
      </c>
      <c r="D2052">
        <v>47</v>
      </c>
      <c r="E2052">
        <v>0</v>
      </c>
      <c r="F2052">
        <v>0</v>
      </c>
      <c r="G2052">
        <v>31</v>
      </c>
      <c r="H2052">
        <v>1570530999238</v>
      </c>
      <c r="I2052">
        <v>526.6875</v>
      </c>
      <c r="J2052" s="4">
        <f t="shared" si="32"/>
        <v>43746.733787476849</v>
      </c>
      <c r="K2052" s="6">
        <v>43746.733787476849</v>
      </c>
      <c r="L2052" s="7">
        <v>43746.733784722222</v>
      </c>
    </row>
    <row r="2053" spans="1:12" x14ac:dyDescent="0.25">
      <c r="A2053" t="e">
        <f>-LqewKnFzRJqRXnwbxOI</f>
        <v>#NAME?</v>
      </c>
      <c r="B2053">
        <v>393.75</v>
      </c>
      <c r="C2053">
        <v>20.584240000000001</v>
      </c>
      <c r="D2053">
        <v>48</v>
      </c>
      <c r="E2053">
        <v>0</v>
      </c>
      <c r="F2053">
        <v>0</v>
      </c>
      <c r="G2053">
        <v>35</v>
      </c>
      <c r="H2053">
        <v>1570531006487</v>
      </c>
      <c r="I2053">
        <v>526.5</v>
      </c>
      <c r="J2053" s="5">
        <f t="shared" si="32"/>
        <v>43746.733871377313</v>
      </c>
      <c r="K2053" s="6">
        <v>43746.733871377313</v>
      </c>
      <c r="L2053" s="7">
        <v>43746.733865740738</v>
      </c>
    </row>
    <row r="2054" spans="1:12" x14ac:dyDescent="0.25">
      <c r="A2054" t="e">
        <f>-LqewMaHNOBQNRpszMIL</f>
        <v>#NAME?</v>
      </c>
      <c r="B2054">
        <v>393.75</v>
      </c>
      <c r="C2054">
        <v>20.584240000000001</v>
      </c>
      <c r="D2054">
        <v>48</v>
      </c>
      <c r="E2054">
        <v>0</v>
      </c>
      <c r="F2054">
        <v>0</v>
      </c>
      <c r="G2054">
        <v>31</v>
      </c>
      <c r="H2054">
        <v>1570531013677</v>
      </c>
      <c r="I2054">
        <v>526.6875</v>
      </c>
      <c r="J2054" s="4">
        <f t="shared" si="32"/>
        <v>43746.7339545949</v>
      </c>
      <c r="K2054" s="6">
        <v>43746.7339545949</v>
      </c>
      <c r="L2054" s="7">
        <v>43746.733958333331</v>
      </c>
    </row>
    <row r="2055" spans="1:12" x14ac:dyDescent="0.25">
      <c r="A2055" t="e">
        <f>-LqewOJNsWI5SBVefyRM</f>
        <v>#NAME?</v>
      </c>
      <c r="B2055">
        <v>393.75</v>
      </c>
      <c r="C2055">
        <v>20.531590000000001</v>
      </c>
      <c r="D2055">
        <v>49</v>
      </c>
      <c r="E2055">
        <v>0</v>
      </c>
      <c r="F2055">
        <v>0</v>
      </c>
      <c r="G2055">
        <v>38</v>
      </c>
      <c r="H2055">
        <v>1570531020886</v>
      </c>
      <c r="I2055">
        <v>526.6875</v>
      </c>
      <c r="J2055" s="5">
        <f t="shared" si="32"/>
        <v>43746.734038032409</v>
      </c>
      <c r="K2055" s="6">
        <v>43746.734038032409</v>
      </c>
      <c r="L2055" s="7">
        <v>43746.734039351853</v>
      </c>
    </row>
    <row r="2056" spans="1:12" x14ac:dyDescent="0.25">
      <c r="A2056" t="e">
        <f>-LqewQ6FpdGfcSTcJTiE</f>
        <v>#NAME?</v>
      </c>
      <c r="B2056">
        <v>393.75</v>
      </c>
      <c r="C2056">
        <v>20.584240000000001</v>
      </c>
      <c r="D2056">
        <v>49</v>
      </c>
      <c r="E2056">
        <v>0</v>
      </c>
      <c r="F2056">
        <v>0</v>
      </c>
      <c r="G2056">
        <v>35</v>
      </c>
      <c r="H2056">
        <v>1570531028097</v>
      </c>
      <c r="I2056">
        <v>526.6875</v>
      </c>
      <c r="J2056" s="4">
        <f t="shared" si="32"/>
        <v>43746.734121493057</v>
      </c>
      <c r="K2056" s="6">
        <v>43746.734121493057</v>
      </c>
      <c r="L2056" s="7">
        <v>43746.734120370369</v>
      </c>
    </row>
    <row r="2057" spans="1:12" x14ac:dyDescent="0.25">
      <c r="A2057" t="e">
        <f>-LqewRpEfFzCP_3Lu54p</f>
        <v>#NAME?</v>
      </c>
      <c r="B2057">
        <v>393.75</v>
      </c>
      <c r="C2057">
        <v>20.584240000000001</v>
      </c>
      <c r="D2057">
        <v>48</v>
      </c>
      <c r="E2057">
        <v>0</v>
      </c>
      <c r="F2057">
        <v>0</v>
      </c>
      <c r="G2057">
        <v>31</v>
      </c>
      <c r="H2057">
        <v>1570531035295</v>
      </c>
      <c r="I2057">
        <v>526.6875</v>
      </c>
      <c r="J2057" s="5">
        <f t="shared" si="32"/>
        <v>43746.734204803237</v>
      </c>
      <c r="K2057" s="6">
        <v>43746.734204803237</v>
      </c>
      <c r="L2057" s="7">
        <v>43746.734201388892</v>
      </c>
    </row>
    <row r="2058" spans="1:12" x14ac:dyDescent="0.25">
      <c r="A2058" t="e">
        <f>-LqewTccXbjbWm0h9FDG</f>
        <v>#NAME?</v>
      </c>
      <c r="B2058">
        <v>412.5</v>
      </c>
      <c r="C2058">
        <v>20.531590000000001</v>
      </c>
      <c r="D2058">
        <v>47</v>
      </c>
      <c r="E2058">
        <v>0</v>
      </c>
      <c r="F2058">
        <v>0</v>
      </c>
      <c r="G2058">
        <v>23</v>
      </c>
      <c r="H2058">
        <v>1570531042526</v>
      </c>
      <c r="I2058">
        <v>532.3125</v>
      </c>
      <c r="J2058" s="4">
        <f t="shared" si="32"/>
        <v>43746.734288495369</v>
      </c>
      <c r="K2058" s="6">
        <v>43746.734288495369</v>
      </c>
      <c r="L2058" s="7">
        <v>43746.734293981484</v>
      </c>
    </row>
    <row r="2059" spans="1:12" x14ac:dyDescent="0.25">
      <c r="A2059" t="e">
        <f>-LqewVLEiDlfHl1zsmFK</f>
        <v>#NAME?</v>
      </c>
      <c r="B2059">
        <v>393.75</v>
      </c>
      <c r="C2059">
        <v>20.584240000000001</v>
      </c>
      <c r="D2059">
        <v>48</v>
      </c>
      <c r="E2059">
        <v>0</v>
      </c>
      <c r="F2059">
        <v>0</v>
      </c>
      <c r="G2059">
        <v>29</v>
      </c>
      <c r="H2059">
        <v>1570531049706</v>
      </c>
      <c r="I2059">
        <v>526.6875</v>
      </c>
      <c r="J2059" s="5">
        <f t="shared" si="32"/>
        <v>43746.734371597217</v>
      </c>
      <c r="K2059" s="6">
        <v>43746.734371597217</v>
      </c>
      <c r="L2059" s="7">
        <v>43746.734375</v>
      </c>
    </row>
    <row r="2060" spans="1:12" x14ac:dyDescent="0.25">
      <c r="A2060" t="s">
        <v>3095</v>
      </c>
      <c r="B2060">
        <v>393.75</v>
      </c>
      <c r="C2060">
        <v>20.531590000000001</v>
      </c>
      <c r="D2060">
        <v>48</v>
      </c>
      <c r="E2060">
        <v>0</v>
      </c>
      <c r="F2060">
        <v>0</v>
      </c>
      <c r="G2060">
        <v>37</v>
      </c>
      <c r="H2060">
        <v>1570531058267</v>
      </c>
      <c r="I2060">
        <v>526.6875</v>
      </c>
      <c r="J2060" s="4">
        <f t="shared" si="32"/>
        <v>43746.734470682866</v>
      </c>
      <c r="K2060" s="6">
        <v>43746.734470682866</v>
      </c>
      <c r="L2060" s="7">
        <v>43746.734467592592</v>
      </c>
    </row>
    <row r="2061" spans="1:12" x14ac:dyDescent="0.25">
      <c r="A2061" t="e">
        <f>-LqewZAQN713_cEo08Iw</f>
        <v>#NAME?</v>
      </c>
      <c r="B2061">
        <v>393.75</v>
      </c>
      <c r="C2061">
        <v>20.584240000000001</v>
      </c>
      <c r="D2061">
        <v>54</v>
      </c>
      <c r="E2061">
        <v>0</v>
      </c>
      <c r="F2061">
        <v>0</v>
      </c>
      <c r="G2061">
        <v>39</v>
      </c>
      <c r="H2061">
        <v>1570531065188</v>
      </c>
      <c r="I2061">
        <v>526.5</v>
      </c>
      <c r="J2061" s="5">
        <f t="shared" si="32"/>
        <v>43746.734550787034</v>
      </c>
      <c r="K2061" s="6">
        <v>43746.734550787034</v>
      </c>
      <c r="L2061" s="7">
        <v>43746.734548611108</v>
      </c>
    </row>
    <row r="2062" spans="1:12" x14ac:dyDescent="0.25">
      <c r="A2062" t="e">
        <f>-Lqewa5u-jKjWCe4cfBb</f>
        <v>#NAME?</v>
      </c>
      <c r="B2062">
        <v>412.5</v>
      </c>
      <c r="C2062">
        <v>20.531590000000001</v>
      </c>
      <c r="D2062">
        <v>50</v>
      </c>
      <c r="E2062">
        <v>0</v>
      </c>
      <c r="F2062">
        <v>0</v>
      </c>
      <c r="G2062">
        <v>28</v>
      </c>
      <c r="H2062">
        <v>1570531072407</v>
      </c>
      <c r="I2062">
        <v>532.5</v>
      </c>
      <c r="J2062" s="4">
        <f t="shared" si="32"/>
        <v>43746.734634340275</v>
      </c>
      <c r="K2062" s="6">
        <v>43746.734634340275</v>
      </c>
      <c r="L2062" s="7">
        <v>43746.734629629631</v>
      </c>
    </row>
    <row r="2063" spans="1:12" x14ac:dyDescent="0.25">
      <c r="A2063" t="e">
        <f>-LqewbgHDHnVQs_f2Lp_</f>
        <v>#NAME?</v>
      </c>
      <c r="B2063">
        <v>393.75</v>
      </c>
      <c r="C2063">
        <v>20.584240000000001</v>
      </c>
      <c r="D2063">
        <v>53</v>
      </c>
      <c r="E2063">
        <v>0</v>
      </c>
      <c r="F2063">
        <v>0</v>
      </c>
      <c r="G2063">
        <v>37</v>
      </c>
      <c r="H2063">
        <v>1570531079610</v>
      </c>
      <c r="I2063">
        <v>526.6875</v>
      </c>
      <c r="J2063" s="5">
        <f t="shared" si="32"/>
        <v>43746.734717708336</v>
      </c>
      <c r="K2063" s="6">
        <v>43746.734717708336</v>
      </c>
      <c r="L2063" s="7">
        <v>43746.734722222223</v>
      </c>
    </row>
    <row r="2064" spans="1:12" x14ac:dyDescent="0.25">
      <c r="A2064" t="e">
        <f>-LqewdPL7bX4LR99ELPv</f>
        <v>#NAME?</v>
      </c>
      <c r="B2064">
        <v>393.75</v>
      </c>
      <c r="C2064">
        <v>20.584240000000001</v>
      </c>
      <c r="D2064">
        <v>54</v>
      </c>
      <c r="E2064">
        <v>0</v>
      </c>
      <c r="F2064">
        <v>0</v>
      </c>
      <c r="G2064">
        <v>37</v>
      </c>
      <c r="H2064">
        <v>1570531086809</v>
      </c>
      <c r="I2064">
        <v>526.5</v>
      </c>
      <c r="J2064" s="4">
        <f t="shared" si="32"/>
        <v>43746.734801030085</v>
      </c>
      <c r="K2064" s="6">
        <v>43746.734801030085</v>
      </c>
      <c r="L2064" s="7">
        <v>43746.734803240739</v>
      </c>
    </row>
    <row r="2065" spans="1:12" x14ac:dyDescent="0.25">
      <c r="A2065" t="e">
        <f>-LqeweyF2aeXl5fIagzl</f>
        <v>#NAME?</v>
      </c>
      <c r="B2065">
        <v>393.75</v>
      </c>
      <c r="C2065">
        <v>20.584240000000001</v>
      </c>
      <c r="D2065">
        <v>54</v>
      </c>
      <c r="E2065">
        <v>0</v>
      </c>
      <c r="F2065">
        <v>0</v>
      </c>
      <c r="G2065">
        <v>27</v>
      </c>
      <c r="H2065">
        <v>1570531093008</v>
      </c>
      <c r="I2065">
        <v>526.6875</v>
      </c>
      <c r="J2065" s="5">
        <f t="shared" si="32"/>
        <v>43746.734872777779</v>
      </c>
      <c r="K2065" s="6">
        <v>43746.734872777779</v>
      </c>
      <c r="L2065" s="7">
        <v>43746.734872685185</v>
      </c>
    </row>
    <row r="2066" spans="1:12" x14ac:dyDescent="0.25">
      <c r="A2066" t="e">
        <f>-LqewggNNBPdeiHsrgKT</f>
        <v>#NAME?</v>
      </c>
      <c r="B2066">
        <v>393.75</v>
      </c>
      <c r="C2066">
        <v>20.584240000000001</v>
      </c>
      <c r="D2066">
        <v>53</v>
      </c>
      <c r="E2066">
        <v>0</v>
      </c>
      <c r="F2066">
        <v>0</v>
      </c>
      <c r="G2066">
        <v>37</v>
      </c>
      <c r="H2066">
        <v>1570531100217</v>
      </c>
      <c r="I2066">
        <v>526.6875</v>
      </c>
      <c r="J2066" s="4">
        <f t="shared" si="32"/>
        <v>43746.734956215274</v>
      </c>
      <c r="K2066" s="6">
        <v>43746.734956215274</v>
      </c>
      <c r="L2066" s="7">
        <v>43746.734953703701</v>
      </c>
    </row>
    <row r="2067" spans="1:12" x14ac:dyDescent="0.25">
      <c r="A2067" t="e">
        <f>-LqewiUEpjq6dgJyFmBM</f>
        <v>#NAME?</v>
      </c>
      <c r="B2067">
        <v>393.75</v>
      </c>
      <c r="C2067">
        <v>20.531590000000001</v>
      </c>
      <c r="D2067">
        <v>52</v>
      </c>
      <c r="E2067">
        <v>0</v>
      </c>
      <c r="F2067">
        <v>0</v>
      </c>
      <c r="G2067">
        <v>36</v>
      </c>
      <c r="H2067">
        <v>1570531107437</v>
      </c>
      <c r="I2067">
        <v>526.6875</v>
      </c>
      <c r="J2067" s="5">
        <f t="shared" si="32"/>
        <v>43746.735039780091</v>
      </c>
      <c r="K2067" s="6">
        <v>43746.735039780091</v>
      </c>
      <c r="L2067" s="7">
        <v>43746.735034722224</v>
      </c>
    </row>
    <row r="2068" spans="1:12" x14ac:dyDescent="0.25">
      <c r="A2068" t="e">
        <f>-LqewkCFNbcyukOwOTtj</f>
        <v>#NAME?</v>
      </c>
      <c r="B2068">
        <v>393.75</v>
      </c>
      <c r="C2068">
        <v>20.584240000000001</v>
      </c>
      <c r="D2068">
        <v>52</v>
      </c>
      <c r="E2068">
        <v>0</v>
      </c>
      <c r="F2068">
        <v>0</v>
      </c>
      <c r="G2068">
        <v>30</v>
      </c>
      <c r="H2068">
        <v>1570531114647</v>
      </c>
      <c r="I2068">
        <v>526.6875</v>
      </c>
      <c r="J2068" s="4">
        <f t="shared" si="32"/>
        <v>43746.735123229162</v>
      </c>
      <c r="K2068" s="6">
        <v>43746.735123229162</v>
      </c>
      <c r="L2068" s="7">
        <v>43746.735127314816</v>
      </c>
    </row>
    <row r="2069" spans="1:12" x14ac:dyDescent="0.25">
      <c r="A2069" t="e">
        <f>-Lqewm-GUBIv8wdGY3j1</f>
        <v>#NAME?</v>
      </c>
      <c r="B2069">
        <v>393.75</v>
      </c>
      <c r="C2069">
        <v>20.531590000000001</v>
      </c>
      <c r="D2069">
        <v>52</v>
      </c>
      <c r="E2069">
        <v>0</v>
      </c>
      <c r="F2069">
        <v>0</v>
      </c>
      <c r="G2069">
        <v>36</v>
      </c>
      <c r="H2069">
        <v>1570531121858</v>
      </c>
      <c r="I2069">
        <v>526.6875</v>
      </c>
      <c r="J2069" s="5">
        <f t="shared" si="32"/>
        <v>43746.735206689809</v>
      </c>
      <c r="K2069" s="6">
        <v>43746.735206689809</v>
      </c>
      <c r="L2069" s="7">
        <v>43746.735208333332</v>
      </c>
    </row>
    <row r="2070" spans="1:12" x14ac:dyDescent="0.25">
      <c r="A2070" t="e">
        <f>-Lqewnh8lVNwoW03lpey</f>
        <v>#NAME?</v>
      </c>
      <c r="B2070">
        <v>393.75</v>
      </c>
      <c r="C2070">
        <v>20.531590000000001</v>
      </c>
      <c r="D2070">
        <v>53</v>
      </c>
      <c r="E2070">
        <v>0</v>
      </c>
      <c r="F2070">
        <v>0</v>
      </c>
      <c r="G2070">
        <v>41</v>
      </c>
      <c r="H2070">
        <v>1570531129048</v>
      </c>
      <c r="I2070">
        <v>526.6875</v>
      </c>
      <c r="J2070" s="4">
        <f t="shared" si="32"/>
        <v>43746.73528990741</v>
      </c>
      <c r="K2070" s="6">
        <v>43746.73528990741</v>
      </c>
      <c r="L2070" s="7">
        <v>43746.735289351855</v>
      </c>
    </row>
    <row r="2071" spans="1:12" x14ac:dyDescent="0.25">
      <c r="A2071" t="e">
        <f>-LqewpHGjyrqbDuNn4W9</f>
        <v>#NAME?</v>
      </c>
      <c r="B2071">
        <v>393.75</v>
      </c>
      <c r="C2071">
        <v>20.584240000000001</v>
      </c>
      <c r="D2071">
        <v>53</v>
      </c>
      <c r="E2071">
        <v>0</v>
      </c>
      <c r="F2071">
        <v>0</v>
      </c>
      <c r="G2071">
        <v>37</v>
      </c>
      <c r="H2071">
        <v>1570531135247</v>
      </c>
      <c r="I2071">
        <v>526.5</v>
      </c>
      <c r="J2071" s="5">
        <f t="shared" si="32"/>
        <v>43746.73536165509</v>
      </c>
      <c r="K2071" s="6">
        <v>43746.73536165509</v>
      </c>
      <c r="L2071" s="7">
        <v>43746.735358796293</v>
      </c>
    </row>
    <row r="2072" spans="1:12" x14ac:dyDescent="0.25">
      <c r="A2072" t="e">
        <f>-Lqewr-GhX0dGcNdFKkb</f>
        <v>#NAME?</v>
      </c>
      <c r="B2072">
        <v>393.75</v>
      </c>
      <c r="C2072">
        <v>20.584240000000001</v>
      </c>
      <c r="D2072">
        <v>56</v>
      </c>
      <c r="E2072">
        <v>0</v>
      </c>
      <c r="F2072">
        <v>0</v>
      </c>
      <c r="G2072">
        <v>31</v>
      </c>
      <c r="H2072">
        <v>1570531142468</v>
      </c>
      <c r="I2072">
        <v>526.6875</v>
      </c>
      <c r="J2072" s="4">
        <f t="shared" si="32"/>
        <v>43746.735445231483</v>
      </c>
      <c r="K2072" s="6">
        <v>43746.735445231483</v>
      </c>
      <c r="L2072" s="7">
        <v>43746.735439814816</v>
      </c>
    </row>
    <row r="2073" spans="1:12" x14ac:dyDescent="0.25">
      <c r="A2073" t="s">
        <v>3108</v>
      </c>
      <c r="B2073">
        <v>393.75</v>
      </c>
      <c r="C2073">
        <v>20.531590000000001</v>
      </c>
      <c r="D2073">
        <v>54</v>
      </c>
      <c r="E2073">
        <v>0</v>
      </c>
      <c r="F2073">
        <v>0</v>
      </c>
      <c r="G2073">
        <v>31</v>
      </c>
      <c r="H2073">
        <v>1570531149677</v>
      </c>
      <c r="I2073">
        <v>526.5</v>
      </c>
      <c r="J2073" s="5">
        <f t="shared" si="32"/>
        <v>43746.735528668978</v>
      </c>
      <c r="K2073" s="6">
        <v>43746.735528668978</v>
      </c>
      <c r="L2073" s="7">
        <v>43746.735532407409</v>
      </c>
    </row>
    <row r="2074" spans="1:12" x14ac:dyDescent="0.25">
      <c r="A2074" t="e">
        <f>-LqewulWFax14NLlFyb4</f>
        <v>#NAME?</v>
      </c>
      <c r="B2074">
        <v>393.75</v>
      </c>
      <c r="C2074">
        <v>20.584240000000001</v>
      </c>
      <c r="D2074">
        <v>52</v>
      </c>
      <c r="E2074">
        <v>0</v>
      </c>
      <c r="F2074">
        <v>0</v>
      </c>
      <c r="G2074">
        <v>28</v>
      </c>
      <c r="H2074">
        <v>1570531157918</v>
      </c>
      <c r="I2074">
        <v>526.6875</v>
      </c>
      <c r="J2074" s="4">
        <f t="shared" si="32"/>
        <v>43746.735624050925</v>
      </c>
      <c r="K2074" s="6">
        <v>43746.735624050925</v>
      </c>
      <c r="L2074" s="7">
        <v>43746.735625000001</v>
      </c>
    </row>
    <row r="2075" spans="1:12" x14ac:dyDescent="0.25">
      <c r="A2075" t="e">
        <f>-LqewwJ6UNpcVqmZdSfQ</f>
        <v>#NAME?</v>
      </c>
      <c r="B2075">
        <v>393.75</v>
      </c>
      <c r="C2075">
        <v>20.584240000000001</v>
      </c>
      <c r="D2075">
        <v>52</v>
      </c>
      <c r="E2075">
        <v>0</v>
      </c>
      <c r="F2075">
        <v>0</v>
      </c>
      <c r="G2075">
        <v>32</v>
      </c>
      <c r="H2075">
        <v>1570531164097</v>
      </c>
      <c r="I2075">
        <v>526.6875</v>
      </c>
      <c r="J2075" s="5">
        <f t="shared" si="32"/>
        <v>43746.735695567128</v>
      </c>
      <c r="K2075" s="6">
        <v>43746.735695567128</v>
      </c>
      <c r="L2075" s="7">
        <v>43746.735694444447</v>
      </c>
    </row>
    <row r="2076" spans="1:12" x14ac:dyDescent="0.25">
      <c r="A2076" t="e">
        <f>-LqewxnF9ZQKBOUhmBPJ</f>
        <v>#NAME?</v>
      </c>
      <c r="B2076">
        <v>393.75</v>
      </c>
      <c r="C2076">
        <v>20.584240000000001</v>
      </c>
      <c r="D2076">
        <v>52</v>
      </c>
      <c r="E2076">
        <v>0</v>
      </c>
      <c r="F2076">
        <v>0</v>
      </c>
      <c r="G2076">
        <v>32</v>
      </c>
      <c r="H2076">
        <v>1570531170278</v>
      </c>
      <c r="I2076">
        <v>526.6875</v>
      </c>
      <c r="J2076" s="4">
        <f t="shared" si="32"/>
        <v>43746.735767106475</v>
      </c>
      <c r="K2076" s="6">
        <v>43746.735767106475</v>
      </c>
      <c r="L2076" s="7">
        <v>43746.735763888886</v>
      </c>
    </row>
    <row r="2077" spans="1:12" x14ac:dyDescent="0.25">
      <c r="A2077" t="e">
        <f>-LqewzaFiq8vbmnawp93</f>
        <v>#NAME?</v>
      </c>
      <c r="B2077">
        <v>393.75</v>
      </c>
      <c r="C2077">
        <v>20.584240000000001</v>
      </c>
      <c r="D2077">
        <v>52</v>
      </c>
      <c r="E2077">
        <v>0</v>
      </c>
      <c r="F2077">
        <v>0</v>
      </c>
      <c r="G2077">
        <v>41</v>
      </c>
      <c r="H2077">
        <v>1570531177488</v>
      </c>
      <c r="I2077">
        <v>526.6875</v>
      </c>
      <c r="J2077" s="5">
        <f t="shared" si="32"/>
        <v>43746.735850555553</v>
      </c>
      <c r="K2077" s="6">
        <v>43746.735850555553</v>
      </c>
      <c r="L2077" s="7">
        <v>43746.735844907409</v>
      </c>
    </row>
    <row r="2078" spans="1:12" x14ac:dyDescent="0.25">
      <c r="A2078" t="e">
        <f>-Lqex0cPTkyc1HdMarQw</f>
        <v>#NAME?</v>
      </c>
      <c r="B2078">
        <v>393.75</v>
      </c>
      <c r="C2078">
        <v>20.584240000000001</v>
      </c>
      <c r="D2078">
        <v>52</v>
      </c>
      <c r="E2078">
        <v>0</v>
      </c>
      <c r="F2078">
        <v>0</v>
      </c>
      <c r="G2078">
        <v>37</v>
      </c>
      <c r="H2078">
        <v>1570531184727</v>
      </c>
      <c r="I2078">
        <v>526.6875</v>
      </c>
      <c r="J2078" s="4">
        <f t="shared" si="32"/>
        <v>43746.735934340271</v>
      </c>
      <c r="K2078" s="6">
        <v>43746.735934340271</v>
      </c>
      <c r="L2078" s="7">
        <v>43746.735937500001</v>
      </c>
    </row>
    <row r="2079" spans="1:12" x14ac:dyDescent="0.25">
      <c r="A2079" t="e">
        <f>-Lqex2LRRtiXk3a9hDGD</f>
        <v>#NAME?</v>
      </c>
      <c r="B2079">
        <v>412.5</v>
      </c>
      <c r="C2079">
        <v>20.584240000000001</v>
      </c>
      <c r="D2079">
        <v>52</v>
      </c>
      <c r="E2079">
        <v>0</v>
      </c>
      <c r="F2079">
        <v>0</v>
      </c>
      <c r="G2079">
        <v>40</v>
      </c>
      <c r="H2079">
        <v>1570531192948</v>
      </c>
      <c r="I2079">
        <v>532.5</v>
      </c>
      <c r="J2079" s="5">
        <f t="shared" si="32"/>
        <v>43746.736029490734</v>
      </c>
      <c r="K2079" s="6">
        <v>43746.736029490734</v>
      </c>
      <c r="L2079" s="7">
        <v>43746.736030092594</v>
      </c>
    </row>
    <row r="2080" spans="1:12" x14ac:dyDescent="0.25">
      <c r="A2080" t="e">
        <f>-Lqex43Fxbt3WiNA2bxi</f>
        <v>#NAME?</v>
      </c>
      <c r="B2080">
        <v>393.75</v>
      </c>
      <c r="C2080">
        <v>20.584240000000001</v>
      </c>
      <c r="D2080">
        <v>52</v>
      </c>
      <c r="E2080">
        <v>0</v>
      </c>
      <c r="F2080">
        <v>0</v>
      </c>
      <c r="G2080">
        <v>30</v>
      </c>
      <c r="H2080">
        <v>1570531200167</v>
      </c>
      <c r="I2080">
        <v>526.6875</v>
      </c>
      <c r="J2080" s="4">
        <f t="shared" si="32"/>
        <v>43746.736113043975</v>
      </c>
      <c r="K2080" s="6">
        <v>43746.736113043975</v>
      </c>
      <c r="L2080" s="7">
        <v>43746.736111111109</v>
      </c>
    </row>
    <row r="2081" spans="1:12" x14ac:dyDescent="0.25">
      <c r="A2081" t="e">
        <f>-Lqex5cHeKr87bLb7b56</f>
        <v>#NAME?</v>
      </c>
      <c r="B2081">
        <v>393.75</v>
      </c>
      <c r="C2081">
        <v>20.531590000000001</v>
      </c>
      <c r="D2081">
        <v>52</v>
      </c>
      <c r="E2081">
        <v>0</v>
      </c>
      <c r="F2081">
        <v>0</v>
      </c>
      <c r="G2081">
        <v>33</v>
      </c>
      <c r="H2081">
        <v>1570531206347</v>
      </c>
      <c r="I2081">
        <v>526.6875</v>
      </c>
      <c r="J2081" s="5">
        <f t="shared" si="32"/>
        <v>43746.736184571761</v>
      </c>
      <c r="K2081" s="6">
        <v>43746.736184571761</v>
      </c>
      <c r="L2081" s="7">
        <v>43746.736180555556</v>
      </c>
    </row>
    <row r="2082" spans="1:12" x14ac:dyDescent="0.25">
      <c r="A2082" t="e">
        <f>-Lqex7LFfPPfRaFCVZ67</f>
        <v>#NAME?</v>
      </c>
      <c r="B2082">
        <v>393.75</v>
      </c>
      <c r="C2082">
        <v>20.584240000000001</v>
      </c>
      <c r="D2082">
        <v>51</v>
      </c>
      <c r="E2082">
        <v>0</v>
      </c>
      <c r="F2082">
        <v>0</v>
      </c>
      <c r="G2082">
        <v>42</v>
      </c>
      <c r="H2082">
        <v>1570531213528</v>
      </c>
      <c r="I2082">
        <v>526.6875</v>
      </c>
      <c r="J2082" s="4">
        <f t="shared" si="32"/>
        <v>43746.736267685184</v>
      </c>
      <c r="K2082" s="6">
        <v>43746.736267685184</v>
      </c>
      <c r="L2082" s="7">
        <v>43746.736273148148</v>
      </c>
    </row>
    <row r="2083" spans="1:12" x14ac:dyDescent="0.25">
      <c r="A2083" t="e">
        <f>-Lqex8uGWplLw-efZdSM</f>
        <v>#NAME?</v>
      </c>
      <c r="B2083">
        <v>393.75</v>
      </c>
      <c r="C2083">
        <v>20.584240000000001</v>
      </c>
      <c r="D2083">
        <v>51</v>
      </c>
      <c r="E2083">
        <v>0</v>
      </c>
      <c r="F2083">
        <v>0</v>
      </c>
      <c r="G2083">
        <v>32</v>
      </c>
      <c r="H2083">
        <v>1570531219748</v>
      </c>
      <c r="I2083">
        <v>526.6875</v>
      </c>
      <c r="J2083" s="5">
        <f t="shared" si="32"/>
        <v>43746.736339675925</v>
      </c>
      <c r="K2083" s="6">
        <v>43746.736339675925</v>
      </c>
      <c r="L2083" s="7">
        <v>43746.736342592594</v>
      </c>
    </row>
    <row r="2084" spans="1:12" x14ac:dyDescent="0.25">
      <c r="A2084" t="e">
        <f>-LqexAcFIy491vRlEM8n</f>
        <v>#NAME?</v>
      </c>
      <c r="B2084">
        <v>393.75</v>
      </c>
      <c r="C2084">
        <v>20.531590000000001</v>
      </c>
      <c r="D2084">
        <v>50</v>
      </c>
      <c r="E2084">
        <v>0</v>
      </c>
      <c r="F2084">
        <v>0</v>
      </c>
      <c r="G2084">
        <v>38</v>
      </c>
      <c r="H2084">
        <v>1570531226968</v>
      </c>
      <c r="I2084">
        <v>526.6875</v>
      </c>
      <c r="J2084" s="4">
        <f t="shared" si="32"/>
        <v>43746.736423240734</v>
      </c>
      <c r="K2084" s="6">
        <v>43746.736423240734</v>
      </c>
      <c r="L2084" s="7">
        <v>43746.73642361111</v>
      </c>
    </row>
    <row r="2085" spans="1:12" x14ac:dyDescent="0.25">
      <c r="A2085" t="e">
        <f>-LqexCfM1OYmwJgpWNlv</f>
        <v>#NAME?</v>
      </c>
      <c r="B2085">
        <v>393.75</v>
      </c>
      <c r="C2085">
        <v>20.584240000000001</v>
      </c>
      <c r="D2085">
        <v>51</v>
      </c>
      <c r="E2085">
        <v>0</v>
      </c>
      <c r="F2085">
        <v>0</v>
      </c>
      <c r="G2085">
        <v>29</v>
      </c>
      <c r="H2085">
        <v>1570531234167</v>
      </c>
      <c r="I2085">
        <v>526.6875</v>
      </c>
      <c r="J2085" s="5">
        <f t="shared" si="32"/>
        <v>43746.736506562498</v>
      </c>
      <c r="K2085" s="6">
        <v>43746.736506562498</v>
      </c>
      <c r="L2085" s="7">
        <v>43746.736504629633</v>
      </c>
    </row>
    <row r="2086" spans="1:12" x14ac:dyDescent="0.25">
      <c r="A2086" t="e">
        <f>-LqexENRzg5ZhF3hZwrt</f>
        <v>#NAME?</v>
      </c>
      <c r="B2086">
        <v>393.75</v>
      </c>
      <c r="C2086">
        <v>20.584240000000001</v>
      </c>
      <c r="D2086">
        <v>51</v>
      </c>
      <c r="E2086">
        <v>0</v>
      </c>
      <c r="F2086">
        <v>0</v>
      </c>
      <c r="G2086">
        <v>41</v>
      </c>
      <c r="H2086">
        <v>1570531242407</v>
      </c>
      <c r="I2086">
        <v>526.6875</v>
      </c>
      <c r="J2086" s="4">
        <f t="shared" si="32"/>
        <v>43746.736601932869</v>
      </c>
      <c r="K2086" s="6">
        <v>43746.736601932869</v>
      </c>
      <c r="L2086" s="7">
        <v>43746.736597222225</v>
      </c>
    </row>
    <row r="2087" spans="1:12" x14ac:dyDescent="0.25">
      <c r="A2087" t="e">
        <f>-LqexFwGs-FnvJ_6weB0</f>
        <v>#NAME?</v>
      </c>
      <c r="B2087">
        <v>393.75</v>
      </c>
      <c r="C2087">
        <v>20.584240000000001</v>
      </c>
      <c r="D2087">
        <v>51</v>
      </c>
      <c r="E2087">
        <v>0</v>
      </c>
      <c r="F2087">
        <v>0</v>
      </c>
      <c r="G2087">
        <v>38</v>
      </c>
      <c r="H2087">
        <v>1570531248588</v>
      </c>
      <c r="I2087">
        <v>526.6875</v>
      </c>
      <c r="J2087" s="5">
        <f t="shared" si="32"/>
        <v>43746.736673472224</v>
      </c>
      <c r="K2087" s="6">
        <v>43746.736673472224</v>
      </c>
      <c r="L2087" s="7">
        <v>43746.736678240741</v>
      </c>
    </row>
    <row r="2088" spans="1:12" x14ac:dyDescent="0.25">
      <c r="A2088" t="e">
        <f>-LqexHeEmhBF1CI51BdT</f>
        <v>#NAME?</v>
      </c>
      <c r="B2088">
        <v>393.75</v>
      </c>
      <c r="C2088">
        <v>20.584240000000001</v>
      </c>
      <c r="D2088">
        <v>52</v>
      </c>
      <c r="E2088">
        <v>0</v>
      </c>
      <c r="F2088">
        <v>0</v>
      </c>
      <c r="G2088">
        <v>39</v>
      </c>
      <c r="H2088">
        <v>1570531255778</v>
      </c>
      <c r="I2088">
        <v>526.6875</v>
      </c>
      <c r="J2088" s="4">
        <f t="shared" si="32"/>
        <v>43746.73675668981</v>
      </c>
      <c r="K2088" s="6">
        <v>43746.73675668981</v>
      </c>
      <c r="L2088" s="7">
        <v>43746.736759259256</v>
      </c>
    </row>
    <row r="2089" spans="1:12" x14ac:dyDescent="0.25">
      <c r="A2089" t="e">
        <f>-LqexJQsLJiCurzpMnH4</f>
        <v>#NAME?</v>
      </c>
      <c r="B2089">
        <v>393.75</v>
      </c>
      <c r="C2089">
        <v>20.531590000000001</v>
      </c>
      <c r="D2089">
        <v>52</v>
      </c>
      <c r="E2089">
        <v>0</v>
      </c>
      <c r="F2089">
        <v>0</v>
      </c>
      <c r="G2089">
        <v>35</v>
      </c>
      <c r="H2089">
        <v>1570531261960</v>
      </c>
      <c r="I2089">
        <v>526.6875</v>
      </c>
      <c r="J2089" s="5">
        <f t="shared" si="32"/>
        <v>43746.736828240733</v>
      </c>
      <c r="K2089" s="6">
        <v>43746.736828240733</v>
      </c>
      <c r="L2089" s="7">
        <v>43746.736828703702</v>
      </c>
    </row>
    <row r="2090" spans="1:12" x14ac:dyDescent="0.25">
      <c r="A2090" t="s">
        <v>3125</v>
      </c>
      <c r="B2090">
        <v>393.75</v>
      </c>
      <c r="C2090">
        <v>20.584240000000001</v>
      </c>
      <c r="D2090">
        <v>52</v>
      </c>
      <c r="E2090">
        <v>0</v>
      </c>
      <c r="F2090">
        <v>0</v>
      </c>
      <c r="G2090">
        <v>31</v>
      </c>
      <c r="H2090">
        <v>1570531270227</v>
      </c>
      <c r="I2090">
        <v>526.6875</v>
      </c>
      <c r="J2090" s="4">
        <f t="shared" si="32"/>
        <v>43746.736923923607</v>
      </c>
      <c r="K2090" s="6">
        <v>43746.736923923607</v>
      </c>
      <c r="L2090" s="7">
        <v>43746.736921296295</v>
      </c>
    </row>
    <row r="2091" spans="1:12" x14ac:dyDescent="0.25">
      <c r="A2091" t="e">
        <f>-LqexMjEeHNbzbPBqldC</f>
        <v>#NAME?</v>
      </c>
      <c r="B2091">
        <v>393.75</v>
      </c>
      <c r="C2091">
        <v>20.584240000000001</v>
      </c>
      <c r="D2091">
        <v>52</v>
      </c>
      <c r="E2091">
        <v>0</v>
      </c>
      <c r="F2091">
        <v>0</v>
      </c>
      <c r="G2091">
        <v>35</v>
      </c>
      <c r="H2091">
        <v>1570531276406</v>
      </c>
      <c r="I2091">
        <v>526.6875</v>
      </c>
      <c r="J2091" s="5">
        <f t="shared" si="32"/>
        <v>43746.736995439809</v>
      </c>
      <c r="K2091" s="6">
        <v>43746.736995439809</v>
      </c>
      <c r="L2091" s="7">
        <v>43746.736990740741</v>
      </c>
    </row>
    <row r="2092" spans="1:12" x14ac:dyDescent="0.25">
      <c r="A2092" t="e">
        <f>-LqexOSGzmsAS9NOUW2l</f>
        <v>#NAME?</v>
      </c>
      <c r="B2092">
        <v>412.5</v>
      </c>
      <c r="C2092">
        <v>20.531590000000001</v>
      </c>
      <c r="D2092">
        <v>51</v>
      </c>
      <c r="E2092">
        <v>0</v>
      </c>
      <c r="F2092">
        <v>0</v>
      </c>
      <c r="G2092">
        <v>30</v>
      </c>
      <c r="H2092">
        <v>1570531283611</v>
      </c>
      <c r="I2092">
        <v>532.3125</v>
      </c>
      <c r="J2092" s="4">
        <f t="shared" si="32"/>
        <v>43746.737078831015</v>
      </c>
      <c r="K2092" s="6">
        <v>43746.737078831015</v>
      </c>
      <c r="L2092" s="7">
        <v>43746.737083333333</v>
      </c>
    </row>
    <row r="2093" spans="1:12" x14ac:dyDescent="0.25">
      <c r="A2093" t="e">
        <f>-LqexQZ5JJN9Dxpzu3hK</f>
        <v>#NAME?</v>
      </c>
      <c r="B2093">
        <v>393.75</v>
      </c>
      <c r="C2093">
        <v>20.584240000000001</v>
      </c>
      <c r="D2093">
        <v>52</v>
      </c>
      <c r="E2093">
        <v>0</v>
      </c>
      <c r="F2093">
        <v>0</v>
      </c>
      <c r="G2093">
        <v>32</v>
      </c>
      <c r="H2093">
        <v>1570531290838</v>
      </c>
      <c r="I2093">
        <v>526.6875</v>
      </c>
      <c r="J2093" s="5">
        <f t="shared" si="32"/>
        <v>43746.737162476849</v>
      </c>
      <c r="K2093" s="6">
        <v>43746.737162476849</v>
      </c>
      <c r="L2093" s="7">
        <v>43746.737164351849</v>
      </c>
    </row>
    <row r="2094" spans="1:12" x14ac:dyDescent="0.25">
      <c r="A2094" t="e">
        <f>-LqexSHEhnAaHfSHFfcV</f>
        <v>#NAME?</v>
      </c>
      <c r="B2094">
        <v>393.75</v>
      </c>
      <c r="C2094">
        <v>20.584240000000001</v>
      </c>
      <c r="D2094">
        <v>52</v>
      </c>
      <c r="E2094">
        <v>0</v>
      </c>
      <c r="F2094">
        <v>0</v>
      </c>
      <c r="G2094">
        <v>34</v>
      </c>
      <c r="H2094">
        <v>1570531299077</v>
      </c>
      <c r="I2094">
        <v>526.6875</v>
      </c>
      <c r="J2094" s="4">
        <f t="shared" si="32"/>
        <v>43746.737257835644</v>
      </c>
      <c r="K2094" s="6">
        <v>43746.737257835644</v>
      </c>
      <c r="L2094" s="7">
        <v>43746.737256944441</v>
      </c>
    </row>
    <row r="2095" spans="1:12" x14ac:dyDescent="0.25">
      <c r="A2095" t="e">
        <f>-LqexU-F5kRwXdN5JpOe</f>
        <v>#NAME?</v>
      </c>
      <c r="B2095">
        <v>393.75</v>
      </c>
      <c r="C2095">
        <v>20.584240000000001</v>
      </c>
      <c r="D2095">
        <v>52</v>
      </c>
      <c r="E2095">
        <v>0</v>
      </c>
      <c r="F2095">
        <v>0</v>
      </c>
      <c r="G2095">
        <v>39</v>
      </c>
      <c r="H2095">
        <v>1570531306286</v>
      </c>
      <c r="I2095">
        <v>526.6875</v>
      </c>
      <c r="J2095" s="5">
        <f t="shared" si="32"/>
        <v>43746.737341273147</v>
      </c>
      <c r="K2095" s="6">
        <v>43746.737341273147</v>
      </c>
      <c r="L2095" s="7">
        <v>43746.737337962964</v>
      </c>
    </row>
    <row r="2096" spans="1:12" x14ac:dyDescent="0.25">
      <c r="A2096" t="e">
        <f>-LqexVn5pGKQ5lJOI-#REF!</f>
        <v>#NAME?</v>
      </c>
      <c r="B2096">
        <v>393.75</v>
      </c>
      <c r="C2096">
        <v>20.531590000000001</v>
      </c>
      <c r="D2096">
        <v>49</v>
      </c>
      <c r="E2096">
        <v>0</v>
      </c>
      <c r="F2096">
        <v>0</v>
      </c>
      <c r="G2096">
        <v>33</v>
      </c>
      <c r="H2096">
        <v>1570531313496</v>
      </c>
      <c r="I2096">
        <v>526.6875</v>
      </c>
      <c r="J2096" s="4">
        <f t="shared" si="32"/>
        <v>43746.737424722225</v>
      </c>
      <c r="K2096" s="6">
        <v>43746.737424722225</v>
      </c>
      <c r="L2096" s="7">
        <v>43746.73741898148</v>
      </c>
    </row>
    <row r="2097" spans="1:12" x14ac:dyDescent="0.25">
      <c r="A2097" t="e">
        <f>-LqexXpYXAKDmoL35csc</f>
        <v>#NAME?</v>
      </c>
      <c r="B2097">
        <v>393.75</v>
      </c>
      <c r="C2097">
        <v>20.531590000000001</v>
      </c>
      <c r="D2097">
        <v>49</v>
      </c>
      <c r="E2097">
        <v>0</v>
      </c>
      <c r="F2097">
        <v>0</v>
      </c>
      <c r="G2097">
        <v>35</v>
      </c>
      <c r="H2097">
        <v>1570531322061</v>
      </c>
      <c r="I2097">
        <v>526.6875</v>
      </c>
      <c r="J2097" s="5">
        <f t="shared" si="32"/>
        <v>43746.737523854164</v>
      </c>
      <c r="K2097" s="6">
        <v>43746.737523854164</v>
      </c>
      <c r="L2097" s="7">
        <v>43746.737523148149</v>
      </c>
    </row>
    <row r="2098" spans="1:12" x14ac:dyDescent="0.25">
      <c r="A2098" t="e">
        <f>-LqexZY58mLOZMyrum19</f>
        <v>#NAME?</v>
      </c>
      <c r="B2098">
        <v>400</v>
      </c>
      <c r="C2098">
        <v>20.584240000000001</v>
      </c>
      <c r="D2098">
        <v>51</v>
      </c>
      <c r="E2098">
        <v>0</v>
      </c>
      <c r="F2098">
        <v>0</v>
      </c>
      <c r="G2098">
        <v>36</v>
      </c>
      <c r="H2098">
        <v>1570531328958</v>
      </c>
      <c r="I2098">
        <v>528.5625</v>
      </c>
      <c r="J2098" s="4">
        <f t="shared" si="32"/>
        <v>43746.737603680558</v>
      </c>
      <c r="K2098" s="6">
        <v>43746.737603680558</v>
      </c>
      <c r="L2098" s="7">
        <v>43746.737604166665</v>
      </c>
    </row>
    <row r="2099" spans="1:12" x14ac:dyDescent="0.25">
      <c r="A2099" t="e">
        <f>-LqexaLEzwfOw_zjsJpx</f>
        <v>#NAME?</v>
      </c>
      <c r="B2099">
        <v>393.75</v>
      </c>
      <c r="C2099">
        <v>20.584240000000001</v>
      </c>
      <c r="D2099">
        <v>51</v>
      </c>
      <c r="E2099">
        <v>0</v>
      </c>
      <c r="F2099">
        <v>0</v>
      </c>
      <c r="G2099">
        <v>35</v>
      </c>
      <c r="H2099">
        <v>1570531336276</v>
      </c>
      <c r="I2099">
        <v>526.6875</v>
      </c>
      <c r="J2099" s="5">
        <f t="shared" si="32"/>
        <v>43746.737688379631</v>
      </c>
      <c r="K2099" s="6">
        <v>43746.737688379631</v>
      </c>
      <c r="L2099" s="7">
        <v>43746.737685185188</v>
      </c>
    </row>
    <row r="2100" spans="1:12" x14ac:dyDescent="0.25">
      <c r="A2100" t="e">
        <f>-Lqexc3EEeKx8JDf6nwU</f>
        <v>#NAME?</v>
      </c>
      <c r="B2100">
        <v>393.75</v>
      </c>
      <c r="C2100">
        <v>20.584240000000001</v>
      </c>
      <c r="D2100">
        <v>50</v>
      </c>
      <c r="E2100">
        <v>0</v>
      </c>
      <c r="F2100">
        <v>0</v>
      </c>
      <c r="G2100">
        <v>36</v>
      </c>
      <c r="H2100">
        <v>1570531343380</v>
      </c>
      <c r="I2100">
        <v>526.6875</v>
      </c>
      <c r="J2100" s="4">
        <f t="shared" si="32"/>
        <v>43746.737770601852</v>
      </c>
      <c r="K2100" s="6">
        <v>43746.737770601852</v>
      </c>
      <c r="L2100" s="7">
        <v>43746.737766203703</v>
      </c>
    </row>
    <row r="2101" spans="1:12" x14ac:dyDescent="0.25">
      <c r="A2101" t="e">
        <f>-LqexdZCymI91uDO-VgO</f>
        <v>#NAME?</v>
      </c>
      <c r="B2101">
        <v>393.75</v>
      </c>
      <c r="C2101">
        <v>20.584240000000001</v>
      </c>
      <c r="D2101">
        <v>52</v>
      </c>
      <c r="E2101">
        <v>0</v>
      </c>
      <c r="F2101">
        <v>0</v>
      </c>
      <c r="G2101">
        <v>38</v>
      </c>
      <c r="H2101">
        <v>1570531349536</v>
      </c>
      <c r="I2101">
        <v>526.5</v>
      </c>
      <c r="J2101" s="5">
        <f t="shared" si="32"/>
        <v>43746.737841851849</v>
      </c>
      <c r="K2101" s="6">
        <v>43746.737841851849</v>
      </c>
      <c r="L2101" s="7">
        <v>43746.737847222219</v>
      </c>
    </row>
    <row r="2102" spans="1:12" x14ac:dyDescent="0.25">
      <c r="A2102" t="e">
        <f>-Lqexf6FmmYXBuvg3vUO</f>
        <v>#NAME?</v>
      </c>
      <c r="B2102">
        <v>393.75</v>
      </c>
      <c r="C2102">
        <v>20.584240000000001</v>
      </c>
      <c r="D2102">
        <v>52</v>
      </c>
      <c r="E2102">
        <v>0</v>
      </c>
      <c r="F2102">
        <v>0</v>
      </c>
      <c r="G2102">
        <v>36</v>
      </c>
      <c r="H2102">
        <v>1570531355717</v>
      </c>
      <c r="I2102">
        <v>526.6875</v>
      </c>
      <c r="J2102" s="4">
        <f t="shared" si="32"/>
        <v>43746.737913391196</v>
      </c>
      <c r="K2102" s="6">
        <v>43746.737913391196</v>
      </c>
      <c r="L2102" s="7">
        <v>43746.737916666665</v>
      </c>
    </row>
    <row r="2103" spans="1:12" x14ac:dyDescent="0.25">
      <c r="A2103" t="e">
        <f>-Lqexgp8cC4YG519VFdH</f>
        <v>#NAME?</v>
      </c>
      <c r="B2103">
        <v>393.75</v>
      </c>
      <c r="C2103">
        <v>20.584240000000001</v>
      </c>
      <c r="D2103">
        <v>51</v>
      </c>
      <c r="E2103">
        <v>0</v>
      </c>
      <c r="F2103">
        <v>0</v>
      </c>
      <c r="G2103">
        <v>33</v>
      </c>
      <c r="H2103">
        <v>1570531362966</v>
      </c>
      <c r="I2103">
        <v>526.6875</v>
      </c>
      <c r="J2103" s="5">
        <f t="shared" si="32"/>
        <v>43746.737997291661</v>
      </c>
      <c r="K2103" s="6">
        <v>43746.737997291661</v>
      </c>
      <c r="L2103" s="7">
        <v>43746.737997685188</v>
      </c>
    </row>
    <row r="2104" spans="1:12" x14ac:dyDescent="0.25">
      <c r="A2104" t="s">
        <v>3139</v>
      </c>
      <c r="B2104">
        <v>393.75</v>
      </c>
      <c r="C2104">
        <v>20.584240000000001</v>
      </c>
      <c r="D2104">
        <v>50</v>
      </c>
      <c r="E2104">
        <v>0</v>
      </c>
      <c r="F2104">
        <v>0</v>
      </c>
      <c r="G2104">
        <v>31</v>
      </c>
      <c r="H2104">
        <v>1570531369138</v>
      </c>
      <c r="I2104">
        <v>526.6875</v>
      </c>
      <c r="J2104" s="4">
        <f t="shared" si="32"/>
        <v>43746.738068726852</v>
      </c>
      <c r="K2104" s="6">
        <v>43746.738068726852</v>
      </c>
      <c r="L2104" s="7">
        <v>43746.738067129627</v>
      </c>
    </row>
    <row r="2105" spans="1:12" x14ac:dyDescent="0.25">
      <c r="A2105" t="e">
        <f>-Lqexk6QhGwDvyPk_z6D</f>
        <v>#NAME?</v>
      </c>
      <c r="B2105">
        <v>393.75</v>
      </c>
      <c r="C2105">
        <v>20.531590000000001</v>
      </c>
      <c r="D2105">
        <v>50</v>
      </c>
      <c r="E2105">
        <v>0</v>
      </c>
      <c r="F2105">
        <v>0</v>
      </c>
      <c r="G2105">
        <v>31</v>
      </c>
      <c r="H2105">
        <v>1570531376346</v>
      </c>
      <c r="I2105">
        <v>526.6875</v>
      </c>
      <c r="J2105" s="5">
        <f t="shared" si="32"/>
        <v>43746.738152152779</v>
      </c>
      <c r="K2105" s="6">
        <v>43746.738152152779</v>
      </c>
      <c r="L2105" s="7">
        <v>43746.73814814815</v>
      </c>
    </row>
    <row r="2106" spans="1:12" x14ac:dyDescent="0.25">
      <c r="A2106" t="e">
        <f>-LqexluEKboQxznucedr</f>
        <v>#NAME?</v>
      </c>
      <c r="B2106">
        <v>393.75</v>
      </c>
      <c r="C2106">
        <v>20.584240000000001</v>
      </c>
      <c r="D2106">
        <v>49</v>
      </c>
      <c r="E2106">
        <v>0</v>
      </c>
      <c r="F2106">
        <v>0</v>
      </c>
      <c r="G2106">
        <v>42</v>
      </c>
      <c r="H2106">
        <v>1570531383558</v>
      </c>
      <c r="I2106">
        <v>526.6875</v>
      </c>
      <c r="J2106" s="4">
        <f t="shared" si="32"/>
        <v>43746.738235624995</v>
      </c>
      <c r="K2106" s="6">
        <v>43746.738235624995</v>
      </c>
      <c r="L2106" s="7">
        <v>43746.738240740742</v>
      </c>
    </row>
    <row r="2107" spans="1:12" x14ac:dyDescent="0.25">
      <c r="A2107" t="e">
        <f>-Lqexnc5AqnTiETTAWkS</f>
        <v>#NAME?</v>
      </c>
      <c r="B2107">
        <v>393.75</v>
      </c>
      <c r="C2107">
        <v>20.584240000000001</v>
      </c>
      <c r="D2107">
        <v>49</v>
      </c>
      <c r="E2107">
        <v>0</v>
      </c>
      <c r="F2107">
        <v>0</v>
      </c>
      <c r="G2107">
        <v>40</v>
      </c>
      <c r="H2107">
        <v>1570531390778</v>
      </c>
      <c r="I2107">
        <v>526.6875</v>
      </c>
      <c r="J2107" s="5">
        <f t="shared" si="32"/>
        <v>43746.738319189812</v>
      </c>
      <c r="K2107" s="6">
        <v>43746.738319189812</v>
      </c>
      <c r="L2107" s="7">
        <v>43746.738321759258</v>
      </c>
    </row>
    <row r="2108" spans="1:12" x14ac:dyDescent="0.25">
      <c r="A2108" t="e">
        <f>-Lqexp7UKx1F1CuL2heV</f>
        <v>#NAME?</v>
      </c>
      <c r="B2108">
        <v>393.75</v>
      </c>
      <c r="C2108">
        <v>20.531590000000001</v>
      </c>
      <c r="D2108">
        <v>49</v>
      </c>
      <c r="E2108">
        <v>0</v>
      </c>
      <c r="F2108">
        <v>0</v>
      </c>
      <c r="G2108">
        <v>40</v>
      </c>
      <c r="H2108">
        <v>1570531396955</v>
      </c>
      <c r="I2108">
        <v>526.6875</v>
      </c>
      <c r="J2108" s="4">
        <f t="shared" si="32"/>
        <v>43746.738390682869</v>
      </c>
      <c r="K2108" s="6">
        <v>43746.738390682869</v>
      </c>
      <c r="L2108" s="7">
        <v>43746.738391203704</v>
      </c>
    </row>
    <row r="2109" spans="1:12" x14ac:dyDescent="0.25">
      <c r="A2109" t="e">
        <f>-LqexqfEnuLdcoL3342Z</f>
        <v>#NAME?</v>
      </c>
      <c r="B2109">
        <v>393.75</v>
      </c>
      <c r="C2109">
        <v>20.584240000000001</v>
      </c>
      <c r="D2109">
        <v>49</v>
      </c>
      <c r="E2109">
        <v>0</v>
      </c>
      <c r="F2109">
        <v>0</v>
      </c>
      <c r="G2109">
        <v>37</v>
      </c>
      <c r="H2109">
        <v>1570531403138</v>
      </c>
      <c r="I2109">
        <v>526.6875</v>
      </c>
      <c r="J2109" s="5">
        <f t="shared" si="32"/>
        <v>43746.738462245368</v>
      </c>
      <c r="K2109" s="6">
        <v>43746.738462245368</v>
      </c>
      <c r="L2109" s="7">
        <v>43746.73846064815</v>
      </c>
    </row>
    <row r="2110" spans="1:12" x14ac:dyDescent="0.25">
      <c r="A2110" t="e">
        <f>-LqexsPLJJxs2EVMu95u</f>
        <v>#NAME?</v>
      </c>
      <c r="B2110">
        <v>393.75</v>
      </c>
      <c r="C2110">
        <v>20.584240000000001</v>
      </c>
      <c r="D2110">
        <v>49</v>
      </c>
      <c r="E2110">
        <v>0</v>
      </c>
      <c r="F2110">
        <v>0</v>
      </c>
      <c r="G2110">
        <v>46</v>
      </c>
      <c r="H2110">
        <v>1570531410326</v>
      </c>
      <c r="I2110">
        <v>526.6875</v>
      </c>
      <c r="J2110" s="4">
        <f t="shared" si="32"/>
        <v>43746.73854543981</v>
      </c>
      <c r="K2110" s="6">
        <v>43746.73854543981</v>
      </c>
      <c r="L2110" s="7">
        <v>43746.738541666666</v>
      </c>
    </row>
    <row r="2111" spans="1:12" x14ac:dyDescent="0.25">
      <c r="A2111" t="e">
        <f>-LqextxEn-WOGP-Bb77d</f>
        <v>#NAME?</v>
      </c>
      <c r="B2111">
        <v>393.75</v>
      </c>
      <c r="C2111">
        <v>20.584240000000001</v>
      </c>
      <c r="D2111">
        <v>51</v>
      </c>
      <c r="E2111">
        <v>0</v>
      </c>
      <c r="F2111">
        <v>0</v>
      </c>
      <c r="G2111">
        <v>40</v>
      </c>
      <c r="H2111">
        <v>1570531416526</v>
      </c>
      <c r="I2111">
        <v>526.6875</v>
      </c>
      <c r="J2111" s="5">
        <f t="shared" si="32"/>
        <v>43746.738617199073</v>
      </c>
      <c r="K2111" s="6">
        <v>43746.738617199073</v>
      </c>
      <c r="L2111" s="7">
        <v>43746.738622685189</v>
      </c>
    </row>
    <row r="2112" spans="1:12" x14ac:dyDescent="0.25">
      <c r="A2112" t="e">
        <f>-LqexvkFZ1ZD_22XdZO8</f>
        <v>#NAME?</v>
      </c>
      <c r="B2112">
        <v>393.75</v>
      </c>
      <c r="C2112">
        <v>20.584240000000001</v>
      </c>
      <c r="D2112">
        <v>50</v>
      </c>
      <c r="E2112">
        <v>0</v>
      </c>
      <c r="F2112">
        <v>0</v>
      </c>
      <c r="G2112">
        <v>36</v>
      </c>
      <c r="H2112">
        <v>1570531423746</v>
      </c>
      <c r="I2112">
        <v>526.6875</v>
      </c>
      <c r="J2112" s="4">
        <f t="shared" si="32"/>
        <v>43746.738700763883</v>
      </c>
      <c r="K2112" s="6">
        <v>43746.738700763883</v>
      </c>
      <c r="L2112" s="7">
        <v>43746.738703703704</v>
      </c>
    </row>
    <row r="2113" spans="1:12" x14ac:dyDescent="0.25">
      <c r="A2113" t="e">
        <f>-LqexxTEa7pKSd0fz4jp</f>
        <v>#NAME?</v>
      </c>
      <c r="B2113">
        <v>393.75</v>
      </c>
      <c r="C2113">
        <v>20.584240000000001</v>
      </c>
      <c r="D2113">
        <v>51</v>
      </c>
      <c r="E2113">
        <v>0</v>
      </c>
      <c r="F2113">
        <v>0</v>
      </c>
      <c r="G2113">
        <v>34</v>
      </c>
      <c r="H2113">
        <v>1570531430957</v>
      </c>
      <c r="I2113">
        <v>526.6875</v>
      </c>
      <c r="J2113" s="5">
        <f t="shared" si="32"/>
        <v>43746.73878422453</v>
      </c>
      <c r="K2113" s="6">
        <v>43746.73878422453</v>
      </c>
      <c r="L2113" s="7">
        <v>43746.73878472222</v>
      </c>
    </row>
    <row r="2114" spans="1:12" x14ac:dyDescent="0.25">
      <c r="A2114" t="e">
        <f>-LqexzBFtpDHgHCzQuuf</f>
        <v>#NAME?</v>
      </c>
      <c r="B2114">
        <v>393.75</v>
      </c>
      <c r="C2114">
        <v>20.531590000000001</v>
      </c>
      <c r="D2114">
        <v>51</v>
      </c>
      <c r="E2114">
        <v>0</v>
      </c>
      <c r="F2114">
        <v>0</v>
      </c>
      <c r="G2114">
        <v>37</v>
      </c>
      <c r="H2114">
        <v>1570531438168</v>
      </c>
      <c r="I2114">
        <v>526.6875</v>
      </c>
      <c r="J2114" s="4">
        <f t="shared" ref="J2114:K2177" si="33">(H2114/86400000)+25569+(7/24)</f>
        <v>43746.738867685184</v>
      </c>
      <c r="K2114" s="6">
        <v>43746.738867685184</v>
      </c>
      <c r="L2114" s="7">
        <v>43746.738865740743</v>
      </c>
    </row>
    <row r="2115" spans="1:12" x14ac:dyDescent="0.25">
      <c r="A2115" t="e">
        <f>-Lqey-zFCJs74JnOBddX</f>
        <v>#NAME?</v>
      </c>
      <c r="B2115">
        <v>393.75</v>
      </c>
      <c r="C2115">
        <v>20.584240000000001</v>
      </c>
      <c r="D2115">
        <v>51</v>
      </c>
      <c r="E2115">
        <v>0</v>
      </c>
      <c r="F2115">
        <v>0</v>
      </c>
      <c r="G2115">
        <v>32</v>
      </c>
      <c r="H2115">
        <v>1570531445377</v>
      </c>
      <c r="I2115">
        <v>526.6875</v>
      </c>
      <c r="J2115" s="5">
        <f t="shared" si="33"/>
        <v>43746.738951122687</v>
      </c>
      <c r="K2115" s="6">
        <v>43746.738951122687</v>
      </c>
      <c r="L2115" s="7">
        <v>43746.738946759258</v>
      </c>
    </row>
    <row r="2116" spans="1:12" x14ac:dyDescent="0.25">
      <c r="A2116" t="e">
        <f>-Lqey1hOeKnzhEr6FcVi</f>
        <v>#NAME?</v>
      </c>
      <c r="B2116">
        <v>393.75</v>
      </c>
      <c r="C2116">
        <v>20.584240000000001</v>
      </c>
      <c r="D2116">
        <v>52</v>
      </c>
      <c r="E2116">
        <v>0</v>
      </c>
      <c r="F2116">
        <v>0</v>
      </c>
      <c r="G2116">
        <v>35</v>
      </c>
      <c r="H2116">
        <v>1570531452568</v>
      </c>
      <c r="I2116">
        <v>526.6875</v>
      </c>
      <c r="J2116" s="4">
        <f t="shared" si="33"/>
        <v>43746.739034351849</v>
      </c>
      <c r="K2116" s="6">
        <v>43746.739034351849</v>
      </c>
      <c r="L2116" s="7">
        <v>43746.739039351851</v>
      </c>
    </row>
    <row r="2117" spans="1:12" x14ac:dyDescent="0.25">
      <c r="A2117" t="s">
        <v>3152</v>
      </c>
      <c r="B2117">
        <v>412.5</v>
      </c>
      <c r="C2117">
        <v>20.584240000000001</v>
      </c>
      <c r="D2117">
        <v>52</v>
      </c>
      <c r="E2117">
        <v>0</v>
      </c>
      <c r="F2117">
        <v>0</v>
      </c>
      <c r="G2117">
        <v>42</v>
      </c>
      <c r="H2117">
        <v>1570531458768</v>
      </c>
      <c r="I2117">
        <v>532.125</v>
      </c>
      <c r="J2117" s="5">
        <f t="shared" si="33"/>
        <v>43746.739106111105</v>
      </c>
      <c r="K2117" s="6">
        <v>43746.739106111105</v>
      </c>
      <c r="L2117" s="7">
        <v>43746.739108796297</v>
      </c>
    </row>
    <row r="2118" spans="1:12" x14ac:dyDescent="0.25">
      <c r="A2118" t="e">
        <f>-Lqey4gN1OBUwCIGPcEX</f>
        <v>#NAME?</v>
      </c>
      <c r="B2118">
        <v>393.75</v>
      </c>
      <c r="C2118">
        <v>20.584240000000001</v>
      </c>
      <c r="D2118">
        <v>52</v>
      </c>
      <c r="E2118">
        <v>0</v>
      </c>
      <c r="F2118">
        <v>0</v>
      </c>
      <c r="G2118">
        <v>37</v>
      </c>
      <c r="H2118">
        <v>1570531464956</v>
      </c>
      <c r="I2118">
        <v>526.6875</v>
      </c>
      <c r="J2118" s="4">
        <f t="shared" si="33"/>
        <v>43746.739177731484</v>
      </c>
      <c r="K2118" s="6">
        <v>43746.739177731484</v>
      </c>
      <c r="L2118" s="7">
        <v>43746.739178240743</v>
      </c>
    </row>
    <row r="2119" spans="1:12" x14ac:dyDescent="0.25">
      <c r="A2119" t="s">
        <v>3154</v>
      </c>
      <c r="B2119">
        <v>393.75</v>
      </c>
      <c r="C2119">
        <v>20.584240000000001</v>
      </c>
      <c r="D2119">
        <v>52</v>
      </c>
      <c r="E2119">
        <v>0</v>
      </c>
      <c r="F2119">
        <v>0</v>
      </c>
      <c r="G2119">
        <v>41</v>
      </c>
      <c r="H2119">
        <v>1570531471128</v>
      </c>
      <c r="I2119">
        <v>526.6875</v>
      </c>
      <c r="J2119" s="5">
        <f t="shared" si="33"/>
        <v>43746.739249166661</v>
      </c>
      <c r="K2119" s="6">
        <v>43746.739249166661</v>
      </c>
      <c r="L2119" s="7">
        <v>43746.739247685182</v>
      </c>
    </row>
    <row r="2120" spans="1:12" x14ac:dyDescent="0.25">
      <c r="A2120" t="e">
        <f>-Lqey816_XSD4YTsw8fK</f>
        <v>#NAME?</v>
      </c>
      <c r="B2120">
        <v>393.75</v>
      </c>
      <c r="C2120">
        <v>20.584240000000001</v>
      </c>
      <c r="D2120">
        <v>52</v>
      </c>
      <c r="E2120">
        <v>0</v>
      </c>
      <c r="F2120">
        <v>0</v>
      </c>
      <c r="G2120">
        <v>39</v>
      </c>
      <c r="H2120">
        <v>1570531478347</v>
      </c>
      <c r="I2120">
        <v>526.6875</v>
      </c>
      <c r="J2120" s="4">
        <f t="shared" si="33"/>
        <v>43746.739332719902</v>
      </c>
      <c r="K2120" s="6">
        <v>43746.739332719902</v>
      </c>
      <c r="L2120" s="7">
        <v>43746.739328703705</v>
      </c>
    </row>
    <row r="2121" spans="1:12" x14ac:dyDescent="0.25">
      <c r="A2121" t="e">
        <f>-Lqey9WGkDaJvvzjQTNE</f>
        <v>#NAME?</v>
      </c>
      <c r="B2121">
        <v>393.75</v>
      </c>
      <c r="C2121">
        <v>20.531590000000001</v>
      </c>
      <c r="D2121">
        <v>52</v>
      </c>
      <c r="E2121">
        <v>0</v>
      </c>
      <c r="F2121">
        <v>0</v>
      </c>
      <c r="G2121">
        <v>39</v>
      </c>
      <c r="H2121">
        <v>1570531484527</v>
      </c>
      <c r="I2121">
        <v>526.6875</v>
      </c>
      <c r="J2121" s="5">
        <f t="shared" si="33"/>
        <v>43746.739404247688</v>
      </c>
      <c r="K2121" s="6">
        <v>43746.739404247688</v>
      </c>
      <c r="L2121" s="7">
        <v>43746.73940972222</v>
      </c>
    </row>
    <row r="2122" spans="1:12" x14ac:dyDescent="0.25">
      <c r="A2122" t="e">
        <f>-LqeyBJFjsDq5o4pDmEz</f>
        <v>#NAME?</v>
      </c>
      <c r="B2122">
        <v>393.75</v>
      </c>
      <c r="C2122">
        <v>20.584240000000001</v>
      </c>
      <c r="D2122">
        <v>52</v>
      </c>
      <c r="E2122">
        <v>0</v>
      </c>
      <c r="F2122">
        <v>0</v>
      </c>
      <c r="G2122">
        <v>34</v>
      </c>
      <c r="H2122">
        <v>1570531491738</v>
      </c>
      <c r="I2122">
        <v>526.6875</v>
      </c>
      <c r="J2122" s="4">
        <f t="shared" si="33"/>
        <v>43746.739487708335</v>
      </c>
      <c r="K2122" s="6">
        <v>43746.739487708335</v>
      </c>
      <c r="L2122" s="7">
        <v>43746.739490740743</v>
      </c>
    </row>
    <row r="2123" spans="1:12" x14ac:dyDescent="0.25">
      <c r="A2123" t="e">
        <f>-LqeyD1FfHEGwsFrskVG</f>
        <v>#NAME?</v>
      </c>
      <c r="B2123">
        <v>393.75</v>
      </c>
      <c r="C2123">
        <v>20.531590000000001</v>
      </c>
      <c r="D2123">
        <v>53</v>
      </c>
      <c r="E2123">
        <v>0</v>
      </c>
      <c r="F2123">
        <v>0</v>
      </c>
      <c r="G2123">
        <v>41</v>
      </c>
      <c r="H2123">
        <v>1570531498966</v>
      </c>
      <c r="I2123">
        <v>526.6875</v>
      </c>
      <c r="J2123" s="5">
        <f t="shared" si="33"/>
        <v>43746.739571365739</v>
      </c>
      <c r="K2123" s="6">
        <v>43746.739571365739</v>
      </c>
      <c r="L2123" s="7">
        <v>43746.739571759259</v>
      </c>
    </row>
    <row r="2124" spans="1:12" x14ac:dyDescent="0.25">
      <c r="A2124" t="e">
        <f>-LqeyEpY67YLL6v8c_Cd</f>
        <v>#NAME?</v>
      </c>
      <c r="B2124">
        <v>393.75</v>
      </c>
      <c r="C2124">
        <v>20.584240000000001</v>
      </c>
      <c r="D2124">
        <v>53</v>
      </c>
      <c r="E2124">
        <v>0</v>
      </c>
      <c r="F2124">
        <v>0</v>
      </c>
      <c r="G2124">
        <v>38</v>
      </c>
      <c r="H2124">
        <v>1570531506167</v>
      </c>
      <c r="I2124">
        <v>526.5</v>
      </c>
      <c r="J2124" s="4">
        <f t="shared" si="33"/>
        <v>43746.739654710647</v>
      </c>
      <c r="K2124" s="6">
        <v>43746.739654710647</v>
      </c>
      <c r="L2124" s="7">
        <v>43746.739652777775</v>
      </c>
    </row>
    <row r="2125" spans="1:12" x14ac:dyDescent="0.25">
      <c r="A2125" t="e">
        <f>-LqeyGYPjoJ_LoCD291h</f>
        <v>#NAME?</v>
      </c>
      <c r="B2125">
        <v>393.75</v>
      </c>
      <c r="C2125">
        <v>20.584240000000001</v>
      </c>
      <c r="D2125">
        <v>52</v>
      </c>
      <c r="E2125">
        <v>0</v>
      </c>
      <c r="F2125">
        <v>0</v>
      </c>
      <c r="G2125">
        <v>36</v>
      </c>
      <c r="H2125">
        <v>1570531513368</v>
      </c>
      <c r="I2125">
        <v>526.6875</v>
      </c>
      <c r="J2125" s="5">
        <f t="shared" si="33"/>
        <v>43746.739738055556</v>
      </c>
      <c r="K2125" s="6">
        <v>43746.739738055556</v>
      </c>
      <c r="L2125" s="7">
        <v>43746.739733796298</v>
      </c>
    </row>
    <row r="2126" spans="1:12" x14ac:dyDescent="0.25">
      <c r="A2126" t="e">
        <f>-LqeyIdwHISpK9bNdmBO</f>
        <v>#NAME?</v>
      </c>
      <c r="B2126">
        <v>393.75</v>
      </c>
      <c r="C2126">
        <v>20.584240000000001</v>
      </c>
      <c r="D2126">
        <v>52</v>
      </c>
      <c r="E2126">
        <v>0</v>
      </c>
      <c r="F2126">
        <v>0</v>
      </c>
      <c r="G2126">
        <v>41</v>
      </c>
      <c r="H2126">
        <v>1570531520586</v>
      </c>
      <c r="I2126">
        <v>526.6875</v>
      </c>
      <c r="J2126" s="4">
        <f t="shared" si="33"/>
        <v>43746.739821597221</v>
      </c>
      <c r="K2126" s="6">
        <v>43746.739821597221</v>
      </c>
      <c r="L2126" s="7">
        <v>43746.73982638889</v>
      </c>
    </row>
    <row r="2127" spans="1:12" x14ac:dyDescent="0.25">
      <c r="A2127" t="e">
        <f>-LqeyK_ToF3EuqzdhKzt</f>
        <v>#NAME?</v>
      </c>
      <c r="B2127">
        <v>393.75</v>
      </c>
      <c r="C2127">
        <v>20.584240000000001</v>
      </c>
      <c r="D2127">
        <v>53</v>
      </c>
      <c r="E2127">
        <v>0</v>
      </c>
      <c r="F2127">
        <v>0</v>
      </c>
      <c r="G2127">
        <v>42</v>
      </c>
      <c r="H2127">
        <v>1570531528829</v>
      </c>
      <c r="I2127">
        <v>526.6875</v>
      </c>
      <c r="J2127" s="5">
        <f t="shared" si="33"/>
        <v>43746.739917002313</v>
      </c>
      <c r="K2127" s="6">
        <v>43746.739917002313</v>
      </c>
      <c r="L2127" s="7">
        <v>43746.739918981482</v>
      </c>
    </row>
    <row r="2128" spans="1:12" x14ac:dyDescent="0.25">
      <c r="A2128" t="e">
        <f>-LqeyMKAk7DrUT_FDsdJ</f>
        <v>#NAME?</v>
      </c>
      <c r="B2128">
        <v>393.75</v>
      </c>
      <c r="C2128">
        <v>20.584240000000001</v>
      </c>
      <c r="D2128">
        <v>53</v>
      </c>
      <c r="E2128">
        <v>0</v>
      </c>
      <c r="F2128">
        <v>0</v>
      </c>
      <c r="G2128">
        <v>40</v>
      </c>
      <c r="H2128">
        <v>1570531537047</v>
      </c>
      <c r="I2128">
        <v>526.6875</v>
      </c>
      <c r="J2128" s="4">
        <f t="shared" si="33"/>
        <v>43746.740012118054</v>
      </c>
      <c r="K2128" s="6">
        <v>43746.740012118054</v>
      </c>
      <c r="L2128" s="7">
        <v>43746.740011574075</v>
      </c>
    </row>
    <row r="2129" spans="1:12" x14ac:dyDescent="0.25">
      <c r="A2129" t="e">
        <f>-LqeyNtG9goMJWjbmvpE</f>
        <v>#NAME?</v>
      </c>
      <c r="B2129">
        <v>393.75</v>
      </c>
      <c r="C2129">
        <v>20.531590000000001</v>
      </c>
      <c r="D2129">
        <v>53</v>
      </c>
      <c r="E2129">
        <v>0</v>
      </c>
      <c r="F2129">
        <v>0</v>
      </c>
      <c r="G2129">
        <v>44</v>
      </c>
      <c r="H2129">
        <v>1570531543259</v>
      </c>
      <c r="I2129">
        <v>526.6875</v>
      </c>
      <c r="J2129" s="5">
        <f t="shared" si="33"/>
        <v>43746.740084016201</v>
      </c>
      <c r="K2129" s="6">
        <v>43746.740084016201</v>
      </c>
      <c r="L2129" s="7">
        <v>43746.740081018521</v>
      </c>
    </row>
    <row r="2130" spans="1:12" x14ac:dyDescent="0.25">
      <c r="A2130" t="e">
        <f>-LqeyPapn2pnRfenEcl4</f>
        <v>#NAME?</v>
      </c>
      <c r="B2130">
        <v>393.75</v>
      </c>
      <c r="C2130">
        <v>20.584240000000001</v>
      </c>
      <c r="D2130">
        <v>51</v>
      </c>
      <c r="E2130">
        <v>0</v>
      </c>
      <c r="F2130">
        <v>0</v>
      </c>
      <c r="G2130">
        <v>44</v>
      </c>
      <c r="H2130">
        <v>1570531550488</v>
      </c>
      <c r="I2130">
        <v>526.6875</v>
      </c>
      <c r="J2130" s="4">
        <f t="shared" si="33"/>
        <v>43746.74016768518</v>
      </c>
      <c r="K2130" s="6">
        <v>43746.74016768518</v>
      </c>
      <c r="L2130" s="7">
        <v>43746.740162037036</v>
      </c>
    </row>
    <row r="2131" spans="1:12" x14ac:dyDescent="0.25">
      <c r="A2131" t="e">
        <f>-LqeyRPFNkVitX0D43Yg</f>
        <v>#NAME?</v>
      </c>
      <c r="B2131">
        <v>393.75</v>
      </c>
      <c r="C2131">
        <v>20.584240000000001</v>
      </c>
      <c r="D2131">
        <v>51</v>
      </c>
      <c r="E2131">
        <v>0</v>
      </c>
      <c r="F2131">
        <v>0</v>
      </c>
      <c r="G2131">
        <v>34</v>
      </c>
      <c r="H2131">
        <v>1570531557678</v>
      </c>
      <c r="I2131">
        <v>526.6875</v>
      </c>
      <c r="J2131" s="5">
        <f t="shared" si="33"/>
        <v>43746.740250902774</v>
      </c>
      <c r="K2131" s="6">
        <v>43746.740250902774</v>
      </c>
      <c r="L2131" s="7">
        <v>43746.740254629629</v>
      </c>
    </row>
    <row r="2132" spans="1:12" x14ac:dyDescent="0.25">
      <c r="A2132" t="e">
        <f>-LqeyT7GXzwccTCkgdyz</f>
        <v>#NAME?</v>
      </c>
      <c r="B2132">
        <v>418.75</v>
      </c>
      <c r="C2132">
        <v>20.531590000000001</v>
      </c>
      <c r="D2132">
        <v>51</v>
      </c>
      <c r="E2132">
        <v>0</v>
      </c>
      <c r="F2132">
        <v>0</v>
      </c>
      <c r="G2132">
        <v>31</v>
      </c>
      <c r="H2132">
        <v>1570531564887</v>
      </c>
      <c r="I2132">
        <v>534</v>
      </c>
      <c r="J2132" s="4">
        <f t="shared" si="33"/>
        <v>43746.740334340277</v>
      </c>
      <c r="K2132" s="6">
        <v>43746.740334340277</v>
      </c>
      <c r="L2132" s="7">
        <v>43746.740335648145</v>
      </c>
    </row>
    <row r="2133" spans="1:12" x14ac:dyDescent="0.25">
      <c r="A2133" t="e">
        <f>-LqeyUvHDNkh4DYML6Rb</f>
        <v>#NAME?</v>
      </c>
      <c r="B2133">
        <v>393.75</v>
      </c>
      <c r="C2133">
        <v>20.584240000000001</v>
      </c>
      <c r="D2133">
        <v>51</v>
      </c>
      <c r="E2133">
        <v>0</v>
      </c>
      <c r="F2133">
        <v>0</v>
      </c>
      <c r="G2133">
        <v>45</v>
      </c>
      <c r="H2133">
        <v>1570531572097</v>
      </c>
      <c r="I2133">
        <v>526.6875</v>
      </c>
      <c r="J2133" s="5">
        <f t="shared" si="33"/>
        <v>43746.740417789348</v>
      </c>
      <c r="K2133" s="6">
        <v>43746.740417789348</v>
      </c>
      <c r="L2133" s="7">
        <v>43746.740416666667</v>
      </c>
    </row>
    <row r="2134" spans="1:12" x14ac:dyDescent="0.25">
      <c r="A2134" t="e">
        <f>-LqeyWdFRz11F4eReKmA</f>
        <v>#NAME?</v>
      </c>
      <c r="B2134">
        <v>393.75</v>
      </c>
      <c r="C2134">
        <v>20.584240000000001</v>
      </c>
      <c r="D2134">
        <v>50</v>
      </c>
      <c r="E2134">
        <v>0</v>
      </c>
      <c r="F2134">
        <v>0</v>
      </c>
      <c r="G2134">
        <v>49</v>
      </c>
      <c r="H2134">
        <v>1570531579289</v>
      </c>
      <c r="I2134">
        <v>526.6875</v>
      </c>
      <c r="J2134" s="4">
        <f t="shared" si="33"/>
        <v>43746.740501030094</v>
      </c>
      <c r="K2134" s="6">
        <v>43746.740501030094</v>
      </c>
      <c r="L2134" s="7">
        <v>43746.740497685183</v>
      </c>
    </row>
    <row r="2135" spans="1:12" x14ac:dyDescent="0.25">
      <c r="A2135" t="s">
        <v>3170</v>
      </c>
      <c r="B2135">
        <v>393.75</v>
      </c>
      <c r="C2135">
        <v>20.531590000000001</v>
      </c>
      <c r="D2135">
        <v>50</v>
      </c>
      <c r="E2135">
        <v>0</v>
      </c>
      <c r="F2135">
        <v>0</v>
      </c>
      <c r="G2135">
        <v>44</v>
      </c>
      <c r="H2135">
        <v>1570531585479</v>
      </c>
      <c r="I2135">
        <v>526.6875</v>
      </c>
      <c r="J2135" s="5">
        <f t="shared" si="33"/>
        <v>43746.740572673611</v>
      </c>
      <c r="K2135" s="6">
        <v>43746.740572673611</v>
      </c>
      <c r="L2135" s="7">
        <v>43746.740567129629</v>
      </c>
    </row>
    <row r="2136" spans="1:12" x14ac:dyDescent="0.25">
      <c r="A2136" t="e">
        <f>-LqeyZvFhKbJlxnYS6iF</f>
        <v>#NAME?</v>
      </c>
      <c r="B2136">
        <v>393.75</v>
      </c>
      <c r="C2136">
        <v>20.584240000000001</v>
      </c>
      <c r="D2136">
        <v>52</v>
      </c>
      <c r="E2136">
        <v>0</v>
      </c>
      <c r="F2136">
        <v>0</v>
      </c>
      <c r="G2136">
        <v>42</v>
      </c>
      <c r="H2136">
        <v>1570531592728</v>
      </c>
      <c r="I2136">
        <v>526.6875</v>
      </c>
      <c r="J2136" s="4">
        <f t="shared" si="33"/>
        <v>43746.740656574075</v>
      </c>
      <c r="K2136" s="6">
        <v>43746.740656574075</v>
      </c>
      <c r="L2136" s="7">
        <v>43746.740659722222</v>
      </c>
    </row>
    <row r="2137" spans="1:12" x14ac:dyDescent="0.25">
      <c r="A2137" t="e">
        <f>-LqeyaiFp7yYLflpR3j7</f>
        <v>#NAME?</v>
      </c>
      <c r="B2137">
        <v>393.75</v>
      </c>
      <c r="C2137">
        <v>20.584240000000001</v>
      </c>
      <c r="D2137">
        <v>53</v>
      </c>
      <c r="E2137">
        <v>0</v>
      </c>
      <c r="F2137">
        <v>0</v>
      </c>
      <c r="G2137">
        <v>37</v>
      </c>
      <c r="H2137">
        <v>1570531599920</v>
      </c>
      <c r="I2137">
        <v>526.6875</v>
      </c>
      <c r="J2137" s="5">
        <f t="shared" si="33"/>
        <v>43746.740739814813</v>
      </c>
      <c r="K2137" s="6">
        <v>43746.740739814813</v>
      </c>
      <c r="L2137" s="7">
        <v>43746.740740740737</v>
      </c>
    </row>
    <row r="2138" spans="1:12" x14ac:dyDescent="0.25">
      <c r="A2138" t="e">
        <f>-LqeycRc_42thneLg29o</f>
        <v>#NAME?</v>
      </c>
      <c r="B2138">
        <v>393.75</v>
      </c>
      <c r="C2138">
        <v>20.531590000000001</v>
      </c>
      <c r="D2138">
        <v>52</v>
      </c>
      <c r="E2138">
        <v>0</v>
      </c>
      <c r="F2138">
        <v>0</v>
      </c>
      <c r="G2138">
        <v>43</v>
      </c>
      <c r="H2138">
        <v>1570531607129</v>
      </c>
      <c r="I2138">
        <v>526.6875</v>
      </c>
      <c r="J2138" s="4">
        <f t="shared" si="33"/>
        <v>43746.740823252308</v>
      </c>
      <c r="K2138" s="6">
        <v>43746.740823252308</v>
      </c>
      <c r="L2138" s="7">
        <v>43746.74082175926</v>
      </c>
    </row>
    <row r="2139" spans="1:12" x14ac:dyDescent="0.25">
      <c r="A2139" t="e">
        <f>-LqeyeEF1lGeU2LLo4kh</f>
        <v>#NAME?</v>
      </c>
      <c r="B2139">
        <v>393.75</v>
      </c>
      <c r="C2139">
        <v>20.531590000000001</v>
      </c>
      <c r="D2139">
        <v>51</v>
      </c>
      <c r="E2139">
        <v>0</v>
      </c>
      <c r="F2139">
        <v>0</v>
      </c>
      <c r="G2139">
        <v>43</v>
      </c>
      <c r="H2139">
        <v>1570531614348</v>
      </c>
      <c r="I2139">
        <v>526.6875</v>
      </c>
      <c r="J2139" s="5">
        <f t="shared" si="33"/>
        <v>43746.740906805549</v>
      </c>
      <c r="K2139" s="6">
        <v>43746.740906805549</v>
      </c>
      <c r="L2139" s="7">
        <v>43746.740902777776</v>
      </c>
    </row>
    <row r="2140" spans="1:12" x14ac:dyDescent="0.25">
      <c r="A2140" t="e">
        <f>-LqeyfucYuU5WNGh4hw6</f>
        <v>#NAME?</v>
      </c>
      <c r="B2140">
        <v>393.75</v>
      </c>
      <c r="C2140">
        <v>20.584240000000001</v>
      </c>
      <c r="D2140">
        <v>51</v>
      </c>
      <c r="E2140">
        <v>0</v>
      </c>
      <c r="F2140">
        <v>0</v>
      </c>
      <c r="G2140">
        <v>45</v>
      </c>
      <c r="H2140">
        <v>1570531621529</v>
      </c>
      <c r="I2140">
        <v>526.6875</v>
      </c>
      <c r="J2140" s="4">
        <f t="shared" si="33"/>
        <v>43746.740989918981</v>
      </c>
      <c r="K2140" s="6">
        <v>43746.740989918981</v>
      </c>
      <c r="L2140" s="7">
        <v>43746.740995370368</v>
      </c>
    </row>
    <row r="2141" spans="1:12" x14ac:dyDescent="0.25">
      <c r="A2141" t="s">
        <v>3176</v>
      </c>
      <c r="B2141">
        <v>393.75</v>
      </c>
      <c r="C2141">
        <v>20.531590000000001</v>
      </c>
      <c r="D2141">
        <v>50</v>
      </c>
      <c r="E2141">
        <v>0</v>
      </c>
      <c r="F2141">
        <v>0</v>
      </c>
      <c r="G2141">
        <v>44</v>
      </c>
      <c r="H2141">
        <v>1570531628318</v>
      </c>
      <c r="I2141">
        <v>526.6875</v>
      </c>
      <c r="J2141" s="5">
        <f t="shared" si="33"/>
        <v>43746.741068495372</v>
      </c>
      <c r="K2141" s="6">
        <v>43746.741068495372</v>
      </c>
      <c r="L2141" s="7">
        <v>43746.741064814814</v>
      </c>
    </row>
    <row r="2142" spans="1:12" x14ac:dyDescent="0.25">
      <c r="A2142" t="e">
        <f>-LqeyjEQPM5sF6JJmPHp</f>
        <v>#NAME?</v>
      </c>
      <c r="B2142">
        <v>415.625</v>
      </c>
      <c r="C2142">
        <v>20.584240000000001</v>
      </c>
      <c r="D2142">
        <v>50</v>
      </c>
      <c r="E2142">
        <v>0</v>
      </c>
      <c r="F2142">
        <v>0</v>
      </c>
      <c r="G2142">
        <v>42</v>
      </c>
      <c r="H2142">
        <v>1570531634968</v>
      </c>
      <c r="I2142">
        <v>533.0625</v>
      </c>
      <c r="J2142" s="4">
        <f t="shared" si="33"/>
        <v>43746.741145462962</v>
      </c>
      <c r="K2142" s="6">
        <v>43746.741145462962</v>
      </c>
      <c r="L2142" s="7">
        <v>43746.74114583333</v>
      </c>
    </row>
    <row r="2143" spans="1:12" x14ac:dyDescent="0.25">
      <c r="A2143" t="s">
        <v>3178</v>
      </c>
      <c r="B2143">
        <v>393.75</v>
      </c>
      <c r="C2143">
        <v>20.584240000000001</v>
      </c>
      <c r="D2143">
        <v>51</v>
      </c>
      <c r="E2143">
        <v>0</v>
      </c>
      <c r="F2143">
        <v>0</v>
      </c>
      <c r="G2143">
        <v>51</v>
      </c>
      <c r="H2143">
        <v>1570531642169</v>
      </c>
      <c r="I2143">
        <v>526.6875</v>
      </c>
      <c r="J2143" s="5">
        <f t="shared" si="33"/>
        <v>43746.74122880787</v>
      </c>
      <c r="K2143" s="6">
        <v>43746.74122880787</v>
      </c>
      <c r="L2143" s="7">
        <v>43746.741226851853</v>
      </c>
    </row>
    <row r="2144" spans="1:12" x14ac:dyDescent="0.25">
      <c r="A2144" t="e">
        <f>-LqeymkFwU1Sr7801u9m</f>
        <v>#NAME?</v>
      </c>
      <c r="B2144">
        <v>393.75</v>
      </c>
      <c r="C2144">
        <v>20.584240000000001</v>
      </c>
      <c r="D2144">
        <v>52</v>
      </c>
      <c r="E2144">
        <v>0</v>
      </c>
      <c r="F2144">
        <v>0</v>
      </c>
      <c r="G2144">
        <v>34</v>
      </c>
      <c r="H2144">
        <v>1570531649367</v>
      </c>
      <c r="I2144">
        <v>526.6875</v>
      </c>
      <c r="J2144" s="4">
        <f t="shared" si="33"/>
        <v>43746.741312118051</v>
      </c>
      <c r="K2144" s="6">
        <v>43746.741312118051</v>
      </c>
      <c r="L2144" s="7">
        <v>43746.741307870368</v>
      </c>
    </row>
    <row r="2145" spans="1:12" x14ac:dyDescent="0.25">
      <c r="A2145" t="e">
        <f>-LqeyoYIDUIIXBDvHfTN</f>
        <v>#NAME?</v>
      </c>
      <c r="B2145">
        <v>393.75</v>
      </c>
      <c r="C2145">
        <v>20.531590000000001</v>
      </c>
      <c r="D2145">
        <v>52</v>
      </c>
      <c r="E2145">
        <v>0</v>
      </c>
      <c r="F2145">
        <v>0</v>
      </c>
      <c r="G2145">
        <v>43</v>
      </c>
      <c r="H2145">
        <v>1570531656613</v>
      </c>
      <c r="I2145">
        <v>526.6875</v>
      </c>
      <c r="J2145" s="5">
        <f t="shared" si="33"/>
        <v>43746.741395983794</v>
      </c>
      <c r="K2145" s="6">
        <v>43746.741395983794</v>
      </c>
      <c r="L2145" s="7">
        <v>43746.741400462961</v>
      </c>
    </row>
    <row r="2146" spans="1:12" x14ac:dyDescent="0.25">
      <c r="A2146" t="e">
        <f>-LqeyqGFIaMZmVK-mjjp</f>
        <v>#NAME?</v>
      </c>
      <c r="B2146">
        <v>393.75</v>
      </c>
      <c r="C2146">
        <v>20.531590000000001</v>
      </c>
      <c r="D2146">
        <v>52</v>
      </c>
      <c r="E2146">
        <v>0</v>
      </c>
      <c r="F2146">
        <v>0</v>
      </c>
      <c r="G2146">
        <v>48</v>
      </c>
      <c r="H2146">
        <v>1570531663767</v>
      </c>
      <c r="I2146">
        <v>526.5</v>
      </c>
      <c r="J2146" s="4">
        <f t="shared" si="33"/>
        <v>43746.741478784716</v>
      </c>
      <c r="K2146" s="6">
        <v>43746.741478784716</v>
      </c>
      <c r="L2146" s="7">
        <v>43746.741481481484</v>
      </c>
    </row>
    <row r="2147" spans="1:12" x14ac:dyDescent="0.25">
      <c r="A2147" t="e">
        <f>-LqeyrpHmOxsdweM1qJO</f>
        <v>#NAME?</v>
      </c>
      <c r="B2147">
        <v>412.5</v>
      </c>
      <c r="C2147">
        <v>20.584240000000001</v>
      </c>
      <c r="D2147">
        <v>52</v>
      </c>
      <c r="E2147">
        <v>0</v>
      </c>
      <c r="F2147">
        <v>0</v>
      </c>
      <c r="G2147">
        <v>49</v>
      </c>
      <c r="H2147">
        <v>1570531669959</v>
      </c>
      <c r="I2147">
        <v>532.125</v>
      </c>
      <c r="J2147" s="5">
        <f t="shared" si="33"/>
        <v>43746.741550451385</v>
      </c>
      <c r="K2147" s="6">
        <v>43746.741550451385</v>
      </c>
      <c r="L2147" s="7">
        <v>43746.741550925923</v>
      </c>
    </row>
    <row r="2148" spans="1:12" x14ac:dyDescent="0.25">
      <c r="A2148" t="e">
        <f>-LqeytYFeoOrFWDvmc1e</f>
        <v>#NAME?</v>
      </c>
      <c r="B2148">
        <v>393.75</v>
      </c>
      <c r="C2148">
        <v>20.584240000000001</v>
      </c>
      <c r="D2148">
        <v>50</v>
      </c>
      <c r="E2148">
        <v>0</v>
      </c>
      <c r="F2148">
        <v>0</v>
      </c>
      <c r="G2148">
        <v>43</v>
      </c>
      <c r="H2148">
        <v>1570531677207</v>
      </c>
      <c r="I2148">
        <v>526.6875</v>
      </c>
      <c r="J2148" s="4">
        <f t="shared" si="33"/>
        <v>43746.74163434028</v>
      </c>
      <c r="K2148" s="6">
        <v>43746.74163434028</v>
      </c>
      <c r="L2148" s="7">
        <v>43746.741631944446</v>
      </c>
    </row>
    <row r="2149" spans="1:12" x14ac:dyDescent="0.25">
      <c r="A2149" t="e">
        <f>-LqeyvLFkFJ8KU5uRmzk</f>
        <v>#NAME?</v>
      </c>
      <c r="B2149">
        <v>393.75</v>
      </c>
      <c r="C2149">
        <v>20.531590000000001</v>
      </c>
      <c r="D2149">
        <v>51</v>
      </c>
      <c r="E2149">
        <v>0</v>
      </c>
      <c r="F2149">
        <v>0</v>
      </c>
      <c r="G2149">
        <v>49</v>
      </c>
      <c r="H2149">
        <v>1570531684409</v>
      </c>
      <c r="I2149">
        <v>526.6875</v>
      </c>
      <c r="J2149" s="5">
        <f t="shared" si="33"/>
        <v>43746.741717696757</v>
      </c>
      <c r="K2149" s="6">
        <v>43746.741717696757</v>
      </c>
      <c r="L2149" s="7">
        <v>43746.741712962961</v>
      </c>
    </row>
    <row r="2150" spans="1:12" x14ac:dyDescent="0.25">
      <c r="A2150" t="s">
        <v>3185</v>
      </c>
      <c r="B2150">
        <v>393.75</v>
      </c>
      <c r="C2150">
        <v>20.584240000000001</v>
      </c>
      <c r="D2150">
        <v>51</v>
      </c>
      <c r="E2150">
        <v>0</v>
      </c>
      <c r="F2150">
        <v>0</v>
      </c>
      <c r="G2150">
        <v>47</v>
      </c>
      <c r="H2150">
        <v>1570531691608</v>
      </c>
      <c r="I2150">
        <v>526.6875</v>
      </c>
      <c r="J2150" s="4">
        <f t="shared" si="33"/>
        <v>43746.741801018514</v>
      </c>
      <c r="K2150" s="6">
        <v>43746.741801018514</v>
      </c>
      <c r="L2150" s="7">
        <v>43746.741805555554</v>
      </c>
    </row>
    <row r="2151" spans="1:12" x14ac:dyDescent="0.25">
      <c r="A2151" t="e">
        <f>-LqeyzDHVflL1N48V7jN</f>
        <v>#NAME?</v>
      </c>
      <c r="B2151">
        <v>393.75</v>
      </c>
      <c r="C2151">
        <v>20.531590000000001</v>
      </c>
      <c r="D2151">
        <v>51</v>
      </c>
      <c r="E2151">
        <v>0</v>
      </c>
      <c r="F2151">
        <v>0</v>
      </c>
      <c r="G2151">
        <v>49</v>
      </c>
      <c r="H2151">
        <v>1570531698827</v>
      </c>
      <c r="I2151">
        <v>526.6875</v>
      </c>
      <c r="J2151" s="5">
        <f t="shared" si="33"/>
        <v>43746.741884571755</v>
      </c>
      <c r="K2151" s="6">
        <v>43746.741884571755</v>
      </c>
      <c r="L2151" s="7">
        <v>43746.741886574076</v>
      </c>
    </row>
    <row r="2152" spans="1:12" x14ac:dyDescent="0.25">
      <c r="A2152" t="e">
        <f>-LqeZ-tIzQ-zrOxkJ029</f>
        <v>#NAME?</v>
      </c>
      <c r="B2152">
        <v>393.75</v>
      </c>
      <c r="C2152">
        <v>20.584240000000001</v>
      </c>
      <c r="D2152">
        <v>51</v>
      </c>
      <c r="E2152">
        <v>0</v>
      </c>
      <c r="F2152">
        <v>0</v>
      </c>
      <c r="G2152">
        <v>46</v>
      </c>
      <c r="H2152">
        <v>1570531707080</v>
      </c>
      <c r="I2152">
        <v>526.6875</v>
      </c>
      <c r="J2152" s="4">
        <f t="shared" si="33"/>
        <v>43746.741980092593</v>
      </c>
      <c r="K2152" s="6">
        <v>43746.741980092593</v>
      </c>
      <c r="L2152" s="7">
        <v>43746.741979166669</v>
      </c>
    </row>
    <row r="2153" spans="1:12" x14ac:dyDescent="0.25">
      <c r="A2153" t="e">
        <f>-Lqez1bHfHux-AhoV4bj</f>
        <v>#NAME?</v>
      </c>
      <c r="B2153">
        <v>393.75</v>
      </c>
      <c r="C2153">
        <v>20.531590000000001</v>
      </c>
      <c r="D2153">
        <v>51</v>
      </c>
      <c r="E2153">
        <v>0</v>
      </c>
      <c r="F2153">
        <v>0</v>
      </c>
      <c r="G2153">
        <v>48</v>
      </c>
      <c r="H2153">
        <v>1570531714288</v>
      </c>
      <c r="I2153">
        <v>526.6875</v>
      </c>
      <c r="J2153" s="5">
        <f t="shared" si="33"/>
        <v>43746.742063518519</v>
      </c>
      <c r="K2153" s="6">
        <v>43746.742063518519</v>
      </c>
      <c r="L2153" s="7">
        <v>43746.742060185185</v>
      </c>
    </row>
    <row r="2154" spans="1:12" x14ac:dyDescent="0.25">
      <c r="A2154" t="e">
        <f>-Lqez3P7g3q4xGmL3Ryp</f>
        <v>#NAME?</v>
      </c>
      <c r="B2154">
        <v>393.75</v>
      </c>
      <c r="C2154">
        <v>20.531590000000001</v>
      </c>
      <c r="D2154">
        <v>51</v>
      </c>
      <c r="E2154">
        <v>0</v>
      </c>
      <c r="F2154">
        <v>0</v>
      </c>
      <c r="G2154">
        <v>46</v>
      </c>
      <c r="H2154">
        <v>1570531721497</v>
      </c>
      <c r="I2154">
        <v>526.5</v>
      </c>
      <c r="J2154" s="4">
        <f t="shared" si="33"/>
        <v>43746.742146956014</v>
      </c>
      <c r="K2154" s="6">
        <v>43746.742146956014</v>
      </c>
      <c r="L2154" s="7">
        <v>43746.7421412037</v>
      </c>
    </row>
    <row r="2155" spans="1:12" x14ac:dyDescent="0.25">
      <c r="A2155" t="e">
        <f>-Lqez5CMShxKG0lr5RaX</f>
        <v>#NAME?</v>
      </c>
      <c r="B2155">
        <v>393.75</v>
      </c>
      <c r="C2155">
        <v>20.531590000000001</v>
      </c>
      <c r="D2155">
        <v>50</v>
      </c>
      <c r="E2155">
        <v>0</v>
      </c>
      <c r="F2155">
        <v>0</v>
      </c>
      <c r="G2155">
        <v>48</v>
      </c>
      <c r="H2155">
        <v>1570531729129</v>
      </c>
      <c r="I2155">
        <v>526.6875</v>
      </c>
      <c r="J2155" s="5">
        <f t="shared" si="33"/>
        <v>43746.742235289348</v>
      </c>
      <c r="K2155" s="6">
        <v>43746.742235289348</v>
      </c>
      <c r="L2155" s="7">
        <v>43746.7422337963</v>
      </c>
    </row>
    <row r="2156" spans="1:12" x14ac:dyDescent="0.25">
      <c r="A2156" t="e">
        <f>-Lqez6vF8wQXYxwko3be</f>
        <v>#NAME?</v>
      </c>
      <c r="B2156">
        <v>412.5</v>
      </c>
      <c r="C2156">
        <v>20.531590000000001</v>
      </c>
      <c r="D2156">
        <v>49</v>
      </c>
      <c r="E2156">
        <v>0</v>
      </c>
      <c r="F2156">
        <v>0</v>
      </c>
      <c r="G2156">
        <v>49</v>
      </c>
      <c r="H2156">
        <v>1570531735918</v>
      </c>
      <c r="I2156">
        <v>532.125</v>
      </c>
      <c r="J2156" s="4">
        <f t="shared" si="33"/>
        <v>43746.74231386574</v>
      </c>
      <c r="K2156" s="6">
        <v>43746.74231386574</v>
      </c>
      <c r="L2156" s="7">
        <v>43746.742314814815</v>
      </c>
    </row>
    <row r="2157" spans="1:12" x14ac:dyDescent="0.25">
      <c r="A2157" t="e">
        <f>-Lqez8dFgxKXlhB53ly2</f>
        <v>#NAME?</v>
      </c>
      <c r="B2157">
        <v>393.75</v>
      </c>
      <c r="C2157">
        <v>20.584240000000001</v>
      </c>
      <c r="D2157">
        <v>49</v>
      </c>
      <c r="E2157">
        <v>0</v>
      </c>
      <c r="F2157">
        <v>0</v>
      </c>
      <c r="G2157">
        <v>42</v>
      </c>
      <c r="H2157">
        <v>1570531743128</v>
      </c>
      <c r="I2157">
        <v>526.6875</v>
      </c>
      <c r="J2157" s="5">
        <f t="shared" si="33"/>
        <v>43746.742397314811</v>
      </c>
      <c r="K2157" s="6">
        <v>43746.742397314811</v>
      </c>
      <c r="L2157" s="7">
        <v>43746.742395833331</v>
      </c>
    </row>
    <row r="2158" spans="1:12" x14ac:dyDescent="0.25">
      <c r="A2158" t="e">
        <f>-LqezAQ08egglTLqzwqB</f>
        <v>#NAME?</v>
      </c>
      <c r="B2158">
        <v>393.75</v>
      </c>
      <c r="C2158">
        <v>20.531590000000001</v>
      </c>
      <c r="D2158">
        <v>49</v>
      </c>
      <c r="E2158">
        <v>0</v>
      </c>
      <c r="F2158">
        <v>0</v>
      </c>
      <c r="G2158">
        <v>37</v>
      </c>
      <c r="H2158">
        <v>1570531750339</v>
      </c>
      <c r="I2158">
        <v>526.6875</v>
      </c>
      <c r="J2158" s="4">
        <f t="shared" si="33"/>
        <v>43746.742480775465</v>
      </c>
      <c r="K2158" s="6">
        <v>43746.742480775465</v>
      </c>
      <c r="L2158" s="7">
        <v>43746.742476851854</v>
      </c>
    </row>
    <row r="2159" spans="1:12" x14ac:dyDescent="0.25">
      <c r="A2159" t="e">
        <f>-LqezCFB58jO0hFETqu7</f>
        <v>#NAME?</v>
      </c>
      <c r="B2159">
        <v>393.75</v>
      </c>
      <c r="C2159">
        <v>20.584240000000001</v>
      </c>
      <c r="D2159">
        <v>50</v>
      </c>
      <c r="E2159">
        <v>0</v>
      </c>
      <c r="F2159">
        <v>0</v>
      </c>
      <c r="G2159">
        <v>39</v>
      </c>
      <c r="H2159">
        <v>1570531757528</v>
      </c>
      <c r="I2159">
        <v>526.5</v>
      </c>
      <c r="J2159" s="5">
        <f t="shared" si="33"/>
        <v>43746.742563981483</v>
      </c>
      <c r="K2159" s="6">
        <v>43746.742563981483</v>
      </c>
      <c r="L2159" s="7">
        <v>43746.742569444446</v>
      </c>
    </row>
    <row r="2160" spans="1:12" x14ac:dyDescent="0.25">
      <c r="A2160" t="e">
        <f>-LqezEBCX8_O_JmYGsPH</f>
        <v>#NAME?</v>
      </c>
      <c r="B2160">
        <v>393.75</v>
      </c>
      <c r="C2160">
        <v>20.584240000000001</v>
      </c>
      <c r="D2160">
        <v>50</v>
      </c>
      <c r="E2160">
        <v>0</v>
      </c>
      <c r="F2160">
        <v>0</v>
      </c>
      <c r="G2160">
        <v>41</v>
      </c>
      <c r="H2160">
        <v>1570531765873</v>
      </c>
      <c r="I2160">
        <v>526.6875</v>
      </c>
      <c r="J2160" s="4">
        <f t="shared" si="33"/>
        <v>43746.742660567128</v>
      </c>
      <c r="K2160" s="6">
        <v>43746.742660567128</v>
      </c>
      <c r="L2160" s="7">
        <v>43746.742662037039</v>
      </c>
    </row>
    <row r="2161" spans="1:12" x14ac:dyDescent="0.25">
      <c r="A2161" t="e">
        <f>-LqezFzD_r4ZXq8oUNPK</f>
        <v>#NAME?</v>
      </c>
      <c r="B2161">
        <v>393.75</v>
      </c>
      <c r="C2161">
        <v>20.531590000000001</v>
      </c>
      <c r="D2161">
        <v>50</v>
      </c>
      <c r="E2161">
        <v>0</v>
      </c>
      <c r="F2161">
        <v>0</v>
      </c>
      <c r="G2161">
        <v>50</v>
      </c>
      <c r="H2161">
        <v>1570531773005</v>
      </c>
      <c r="I2161">
        <v>526.6875</v>
      </c>
      <c r="J2161" s="5">
        <f t="shared" si="33"/>
        <v>43746.74274311342</v>
      </c>
      <c r="K2161" s="6">
        <v>43746.74274311342</v>
      </c>
      <c r="L2161" s="7">
        <v>43746.742743055554</v>
      </c>
    </row>
    <row r="2162" spans="1:12" x14ac:dyDescent="0.25">
      <c r="A2162" t="e">
        <f>-LqezHhC4vDAX8dQsgDH</f>
        <v>#NAME?</v>
      </c>
      <c r="B2162">
        <v>393.75</v>
      </c>
      <c r="C2162">
        <v>20.584240000000001</v>
      </c>
      <c r="D2162">
        <v>50</v>
      </c>
      <c r="E2162">
        <v>0</v>
      </c>
      <c r="F2162">
        <v>0</v>
      </c>
      <c r="G2162">
        <v>47</v>
      </c>
      <c r="H2162">
        <v>1570531780214</v>
      </c>
      <c r="I2162">
        <v>526.5</v>
      </c>
      <c r="J2162" s="4">
        <f t="shared" si="33"/>
        <v>43746.742826550922</v>
      </c>
      <c r="K2162" s="6">
        <v>43746.742826550922</v>
      </c>
      <c r="L2162" s="7">
        <v>43746.742824074077</v>
      </c>
    </row>
    <row r="2163" spans="1:12" x14ac:dyDescent="0.25">
      <c r="A2163" t="e">
        <f>-LqezJTLH9P04kjBe98B</f>
        <v>#NAME?</v>
      </c>
      <c r="B2163">
        <v>393.75</v>
      </c>
      <c r="C2163">
        <v>20.584240000000001</v>
      </c>
      <c r="D2163">
        <v>51</v>
      </c>
      <c r="E2163">
        <v>0</v>
      </c>
      <c r="F2163">
        <v>0</v>
      </c>
      <c r="G2163">
        <v>54</v>
      </c>
      <c r="H2163">
        <v>1570531786395</v>
      </c>
      <c r="I2163">
        <v>526.6875</v>
      </c>
      <c r="J2163" s="5">
        <f t="shared" si="33"/>
        <v>43746.742898090277</v>
      </c>
      <c r="K2163" s="6">
        <v>43746.742898090277</v>
      </c>
      <c r="L2163" s="7">
        <v>43746.742893518516</v>
      </c>
    </row>
    <row r="2164" spans="1:12" x14ac:dyDescent="0.25">
      <c r="A2164" t="e">
        <f>-LqezLDD_wrXo9Jqg7c7</f>
        <v>#NAME?</v>
      </c>
      <c r="B2164">
        <v>393.75</v>
      </c>
      <c r="C2164">
        <v>20.531590000000001</v>
      </c>
      <c r="D2164">
        <v>52</v>
      </c>
      <c r="E2164">
        <v>0</v>
      </c>
      <c r="F2164">
        <v>0</v>
      </c>
      <c r="G2164">
        <v>46</v>
      </c>
      <c r="H2164">
        <v>1570531794645</v>
      </c>
      <c r="I2164">
        <v>526.6875</v>
      </c>
      <c r="J2164" s="4">
        <f t="shared" si="33"/>
        <v>43746.742993576387</v>
      </c>
      <c r="K2164" s="6">
        <v>43746.742993576387</v>
      </c>
      <c r="L2164" s="7">
        <v>43746.742997685185</v>
      </c>
    </row>
    <row r="2165" spans="1:12" x14ac:dyDescent="0.25">
      <c r="A2165" t="e">
        <f>-LqezMmD_yiTqaRop87M</f>
        <v>#NAME?</v>
      </c>
      <c r="B2165">
        <v>393.75</v>
      </c>
      <c r="C2165">
        <v>20.531590000000001</v>
      </c>
      <c r="D2165">
        <v>53</v>
      </c>
      <c r="E2165">
        <v>0</v>
      </c>
      <c r="F2165">
        <v>0</v>
      </c>
      <c r="G2165">
        <v>54</v>
      </c>
      <c r="H2165">
        <v>1570531800825</v>
      </c>
      <c r="I2165">
        <v>526.6875</v>
      </c>
      <c r="J2165" s="5">
        <f t="shared" si="33"/>
        <v>43746.743065104165</v>
      </c>
      <c r="K2165" s="6">
        <v>43746.743065104165</v>
      </c>
      <c r="L2165" s="7">
        <v>43746.743067129632</v>
      </c>
    </row>
    <row r="2166" spans="1:12" x14ac:dyDescent="0.25">
      <c r="A2166" t="e">
        <f>-LqezOVBHbbhttTpLODG</f>
        <v>#NAME?</v>
      </c>
      <c r="B2166">
        <v>393.75</v>
      </c>
      <c r="C2166">
        <v>20.531590000000001</v>
      </c>
      <c r="D2166">
        <v>52</v>
      </c>
      <c r="E2166">
        <v>0</v>
      </c>
      <c r="F2166">
        <v>0</v>
      </c>
      <c r="G2166">
        <v>45</v>
      </c>
      <c r="H2166">
        <v>1570531808033</v>
      </c>
      <c r="I2166">
        <v>526.5</v>
      </c>
      <c r="J2166" s="4">
        <f t="shared" si="33"/>
        <v>43746.743148530091</v>
      </c>
      <c r="K2166" s="6">
        <v>43746.743148530091</v>
      </c>
      <c r="L2166" s="7">
        <v>43746.743148148147</v>
      </c>
    </row>
    <row r="2167" spans="1:12" x14ac:dyDescent="0.25">
      <c r="A2167" t="e">
        <f>-LqezPzDScBd_yV78hAy</f>
        <v>#NAME?</v>
      </c>
      <c r="B2167">
        <v>393.75</v>
      </c>
      <c r="C2167">
        <v>20.531590000000001</v>
      </c>
      <c r="D2167">
        <v>52</v>
      </c>
      <c r="E2167">
        <v>0</v>
      </c>
      <c r="F2167">
        <v>0</v>
      </c>
      <c r="G2167">
        <v>41</v>
      </c>
      <c r="H2167">
        <v>1570531814225</v>
      </c>
      <c r="I2167">
        <v>526.6875</v>
      </c>
      <c r="J2167" s="5">
        <f t="shared" si="33"/>
        <v>43746.743220196753</v>
      </c>
      <c r="K2167" s="6">
        <v>43746.743220196753</v>
      </c>
      <c r="L2167" s="7">
        <v>43746.743217592593</v>
      </c>
    </row>
    <row r="2168" spans="1:12" x14ac:dyDescent="0.25">
      <c r="A2168" t="e">
        <f>-LqezRhMvl2kTV84mhnk</f>
        <v>#NAME?</v>
      </c>
      <c r="B2168">
        <v>421.875</v>
      </c>
      <c r="C2168">
        <v>20.584240000000001</v>
      </c>
      <c r="D2168">
        <v>52</v>
      </c>
      <c r="E2168">
        <v>0</v>
      </c>
      <c r="F2168">
        <v>0</v>
      </c>
      <c r="G2168">
        <v>40</v>
      </c>
      <c r="H2168">
        <v>1570531821161</v>
      </c>
      <c r="I2168">
        <v>535.125</v>
      </c>
      <c r="J2168" s="4">
        <f t="shared" si="33"/>
        <v>43746.743300474533</v>
      </c>
      <c r="K2168" s="6">
        <v>43746.743300474533</v>
      </c>
      <c r="L2168" s="7">
        <v>43746.743298611109</v>
      </c>
    </row>
    <row r="2169" spans="1:12" x14ac:dyDescent="0.25">
      <c r="A2169" t="s">
        <v>3204</v>
      </c>
      <c r="B2169">
        <v>393.75</v>
      </c>
      <c r="C2169">
        <v>20.584240000000001</v>
      </c>
      <c r="D2169">
        <v>52</v>
      </c>
      <c r="E2169">
        <v>0</v>
      </c>
      <c r="F2169">
        <v>0</v>
      </c>
      <c r="G2169">
        <v>44</v>
      </c>
      <c r="H2169">
        <v>1570531827606</v>
      </c>
      <c r="I2169">
        <v>526.6875</v>
      </c>
      <c r="J2169" s="5">
        <f t="shared" si="33"/>
        <v>43746.74337506944</v>
      </c>
      <c r="K2169" s="6">
        <v>43746.74337506944</v>
      </c>
      <c r="L2169" s="7">
        <v>43746.743379629632</v>
      </c>
    </row>
    <row r="2170" spans="1:12" x14ac:dyDescent="0.25">
      <c r="A2170" t="e">
        <f>-LqezV32m6W97cAO_t_R</f>
        <v>#NAME?</v>
      </c>
      <c r="B2170">
        <v>393.75</v>
      </c>
      <c r="C2170">
        <v>20.584240000000001</v>
      </c>
      <c r="D2170">
        <v>52</v>
      </c>
      <c r="E2170">
        <v>0</v>
      </c>
      <c r="F2170">
        <v>0</v>
      </c>
      <c r="G2170">
        <v>43</v>
      </c>
      <c r="H2170">
        <v>1570531834826</v>
      </c>
      <c r="I2170">
        <v>526.6875</v>
      </c>
      <c r="J2170" s="4">
        <f t="shared" si="33"/>
        <v>43746.743458634257</v>
      </c>
      <c r="K2170" s="6">
        <v>43746.743458634257</v>
      </c>
      <c r="L2170" s="7">
        <v>43746.743460648147</v>
      </c>
    </row>
    <row r="2171" spans="1:12" x14ac:dyDescent="0.25">
      <c r="A2171" t="e">
        <f>-LqezWYESd_2Vnu0z1bg</f>
        <v>#NAME?</v>
      </c>
      <c r="B2171">
        <v>393.75</v>
      </c>
      <c r="C2171">
        <v>20.531590000000001</v>
      </c>
      <c r="D2171">
        <v>52</v>
      </c>
      <c r="E2171">
        <v>0</v>
      </c>
      <c r="F2171">
        <v>0</v>
      </c>
      <c r="G2171">
        <v>48</v>
      </c>
      <c r="H2171">
        <v>1570531840994</v>
      </c>
      <c r="I2171">
        <v>526.6875</v>
      </c>
      <c r="J2171" s="5">
        <f t="shared" si="33"/>
        <v>43746.743530023145</v>
      </c>
      <c r="K2171" s="6">
        <v>43746.743530023145</v>
      </c>
      <c r="L2171" s="7">
        <v>43746.743530092594</v>
      </c>
    </row>
    <row r="2172" spans="1:12" x14ac:dyDescent="0.25">
      <c r="A2172" t="e">
        <f>-LqezY14buFAIkvtRib3</f>
        <v>#NAME?</v>
      </c>
      <c r="B2172">
        <v>393.75</v>
      </c>
      <c r="C2172">
        <v>20.584240000000001</v>
      </c>
      <c r="D2172">
        <v>52</v>
      </c>
      <c r="E2172">
        <v>0</v>
      </c>
      <c r="F2172">
        <v>0</v>
      </c>
      <c r="G2172">
        <v>44</v>
      </c>
      <c r="H2172">
        <v>1570531847133</v>
      </c>
      <c r="I2172">
        <v>526.6875</v>
      </c>
      <c r="J2172" s="4">
        <f t="shared" si="33"/>
        <v>43746.743601076385</v>
      </c>
      <c r="K2172" s="6">
        <v>43746.743601076385</v>
      </c>
      <c r="L2172" s="7">
        <v>43746.74359953704</v>
      </c>
    </row>
    <row r="2173" spans="1:12" x14ac:dyDescent="0.25">
      <c r="A2173" t="e">
        <f>-LqezZaBZYOKZ0j81zJ6</f>
        <v>#NAME?</v>
      </c>
      <c r="B2173">
        <v>393.75</v>
      </c>
      <c r="C2173">
        <v>20.531590000000001</v>
      </c>
      <c r="D2173">
        <v>54</v>
      </c>
      <c r="E2173">
        <v>0</v>
      </c>
      <c r="F2173">
        <v>0</v>
      </c>
      <c r="G2173">
        <v>41</v>
      </c>
      <c r="H2173">
        <v>1570531853365</v>
      </c>
      <c r="I2173">
        <v>526.6875</v>
      </c>
      <c r="J2173" s="5">
        <f t="shared" si="33"/>
        <v>43746.743673206016</v>
      </c>
      <c r="K2173" s="6">
        <v>43746.743673206016</v>
      </c>
      <c r="L2173" s="7">
        <v>43746.743668981479</v>
      </c>
    </row>
    <row r="2174" spans="1:12" x14ac:dyDescent="0.25">
      <c r="A2174" t="e">
        <f>-LqezaIsjc4R5NjBb6aS</f>
        <v>#NAME?</v>
      </c>
      <c r="B2174">
        <v>393.75</v>
      </c>
      <c r="C2174">
        <v>20.584240000000001</v>
      </c>
      <c r="D2174">
        <v>54</v>
      </c>
      <c r="E2174">
        <v>0</v>
      </c>
      <c r="F2174">
        <v>0</v>
      </c>
      <c r="G2174">
        <v>44</v>
      </c>
      <c r="H2174">
        <v>1570531860565</v>
      </c>
      <c r="I2174">
        <v>526.5</v>
      </c>
      <c r="J2174" s="4">
        <f t="shared" si="33"/>
        <v>43746.743756539348</v>
      </c>
      <c r="K2174" s="6">
        <v>43746.743756539348</v>
      </c>
      <c r="L2174" s="7">
        <v>43746.743761574071</v>
      </c>
    </row>
    <row r="2175" spans="1:12" x14ac:dyDescent="0.25">
      <c r="A2175" t="e">
        <f>-LqezbsDCIIhixbNXCDx</f>
        <v>#NAME?</v>
      </c>
      <c r="B2175">
        <v>393.75</v>
      </c>
      <c r="C2175">
        <v>20.584240000000001</v>
      </c>
      <c r="D2175">
        <v>54</v>
      </c>
      <c r="E2175">
        <v>0</v>
      </c>
      <c r="F2175">
        <v>0</v>
      </c>
      <c r="G2175">
        <v>40</v>
      </c>
      <c r="H2175">
        <v>1570531866755</v>
      </c>
      <c r="I2175">
        <v>526.6875</v>
      </c>
      <c r="J2175" s="5">
        <f t="shared" si="33"/>
        <v>43746.743828182873</v>
      </c>
      <c r="K2175" s="6">
        <v>43746.743828182873</v>
      </c>
      <c r="L2175" s="7">
        <v>43746.743831018517</v>
      </c>
    </row>
    <row r="2176" spans="1:12" x14ac:dyDescent="0.25">
      <c r="A2176" t="e">
        <f>-LqezdaBGYHx7xre_jsW</f>
        <v>#NAME?</v>
      </c>
      <c r="B2176">
        <v>393.75</v>
      </c>
      <c r="C2176">
        <v>20.584240000000001</v>
      </c>
      <c r="D2176">
        <v>54</v>
      </c>
      <c r="E2176">
        <v>0</v>
      </c>
      <c r="F2176">
        <v>0</v>
      </c>
      <c r="G2176">
        <v>44</v>
      </c>
      <c r="H2176">
        <v>1570531873974</v>
      </c>
      <c r="I2176">
        <v>526.6875</v>
      </c>
      <c r="J2176" s="4">
        <f t="shared" si="33"/>
        <v>43746.743911736114</v>
      </c>
      <c r="K2176" s="6">
        <v>43746.743911736114</v>
      </c>
      <c r="L2176" s="7">
        <v>43746.74391203704</v>
      </c>
    </row>
    <row r="2177" spans="1:12" x14ac:dyDescent="0.25">
      <c r="A2177" t="e">
        <f>-Lqezf4LTLrz1Ic4x_cx</f>
        <v>#NAME?</v>
      </c>
      <c r="B2177">
        <v>393.75</v>
      </c>
      <c r="C2177">
        <v>20.584240000000001</v>
      </c>
      <c r="D2177">
        <v>54</v>
      </c>
      <c r="E2177">
        <v>0</v>
      </c>
      <c r="F2177">
        <v>0</v>
      </c>
      <c r="G2177">
        <v>47</v>
      </c>
      <c r="H2177">
        <v>1570531880155</v>
      </c>
      <c r="I2177">
        <v>526.6875</v>
      </c>
      <c r="J2177" s="5">
        <f t="shared" si="33"/>
        <v>43746.743983275461</v>
      </c>
      <c r="K2177" s="6">
        <v>43746.743983275461</v>
      </c>
      <c r="L2177" s="7">
        <v>43746.743981481479</v>
      </c>
    </row>
    <row r="2178" spans="1:12" x14ac:dyDescent="0.25">
      <c r="A2178" t="e">
        <f>-Lqezgd2hyIEDvqpMzCC</f>
        <v>#NAME?</v>
      </c>
      <c r="B2178">
        <v>393.75</v>
      </c>
      <c r="C2178">
        <v>20.584240000000001</v>
      </c>
      <c r="D2178">
        <v>54</v>
      </c>
      <c r="E2178">
        <v>0</v>
      </c>
      <c r="F2178">
        <v>0</v>
      </c>
      <c r="G2178">
        <v>40</v>
      </c>
      <c r="H2178">
        <v>1570531886339</v>
      </c>
      <c r="I2178">
        <v>526.6875</v>
      </c>
      <c r="J2178" s="4">
        <f t="shared" ref="J2178:K2241" si="34">(H2178/86400000)+25569+(7/24)</f>
        <v>43746.744054849536</v>
      </c>
      <c r="K2178" s="6">
        <v>43746.744054849536</v>
      </c>
      <c r="L2178" s="7">
        <v>43746.744050925925</v>
      </c>
    </row>
    <row r="2179" spans="1:12" x14ac:dyDescent="0.25">
      <c r="A2179" t="e">
        <f>-LqeziMDu4RawCgm852x</f>
        <v>#NAME?</v>
      </c>
      <c r="B2179">
        <v>393.75</v>
      </c>
      <c r="C2179">
        <v>20.531590000000001</v>
      </c>
      <c r="D2179">
        <v>54</v>
      </c>
      <c r="E2179">
        <v>0</v>
      </c>
      <c r="F2179">
        <v>0</v>
      </c>
      <c r="G2179">
        <v>47</v>
      </c>
      <c r="H2179">
        <v>1570531893525</v>
      </c>
      <c r="I2179">
        <v>526.6875</v>
      </c>
      <c r="J2179" s="5">
        <f t="shared" si="34"/>
        <v>43746.744138020826</v>
      </c>
      <c r="K2179" s="6">
        <v>43746.744138020826</v>
      </c>
      <c r="L2179" s="7">
        <v>43746.744143518517</v>
      </c>
    </row>
    <row r="2180" spans="1:12" x14ac:dyDescent="0.25">
      <c r="A2180" t="e">
        <f>-LqezjwTFEppk11DCkzP</f>
        <v>#NAME?</v>
      </c>
      <c r="B2180">
        <v>393.75</v>
      </c>
      <c r="C2180">
        <v>20.584240000000001</v>
      </c>
      <c r="D2180">
        <v>54</v>
      </c>
      <c r="E2180">
        <v>0</v>
      </c>
      <c r="F2180">
        <v>0</v>
      </c>
      <c r="G2180">
        <v>45</v>
      </c>
      <c r="H2180">
        <v>1570531899714</v>
      </c>
      <c r="I2180">
        <v>526.5</v>
      </c>
      <c r="J2180" s="4">
        <f t="shared" si="34"/>
        <v>43746.744209652774</v>
      </c>
      <c r="K2180" s="6">
        <v>43746.744209652774</v>
      </c>
      <c r="L2180" s="7">
        <v>43746.744212962964</v>
      </c>
    </row>
    <row r="2181" spans="1:12" x14ac:dyDescent="0.25">
      <c r="A2181" t="e">
        <f>-LqezldDhaUh-CF30wU1</f>
        <v>#NAME?</v>
      </c>
      <c r="B2181">
        <v>412.5</v>
      </c>
      <c r="C2181">
        <v>20.584240000000001</v>
      </c>
      <c r="D2181">
        <v>54</v>
      </c>
      <c r="E2181">
        <v>0</v>
      </c>
      <c r="F2181">
        <v>0</v>
      </c>
      <c r="G2181">
        <v>49</v>
      </c>
      <c r="H2181">
        <v>1570531906965</v>
      </c>
      <c r="I2181">
        <v>532.3125</v>
      </c>
      <c r="J2181" s="5">
        <f t="shared" si="34"/>
        <v>43746.74429357639</v>
      </c>
      <c r="K2181" s="6">
        <v>43746.74429357639</v>
      </c>
      <c r="L2181" s="7">
        <v>43746.744293981479</v>
      </c>
    </row>
    <row r="2182" spans="1:12" x14ac:dyDescent="0.25">
      <c r="A2182" t="e">
        <f>-LqeznRBvOkCgT7aLw8e</f>
        <v>#NAME?</v>
      </c>
      <c r="B2182">
        <v>393.75</v>
      </c>
      <c r="C2182">
        <v>20.584240000000001</v>
      </c>
      <c r="D2182">
        <v>54</v>
      </c>
      <c r="E2182">
        <v>0</v>
      </c>
      <c r="F2182">
        <v>0</v>
      </c>
      <c r="G2182">
        <v>38</v>
      </c>
      <c r="H2182">
        <v>1570531914154</v>
      </c>
      <c r="I2182">
        <v>526.5</v>
      </c>
      <c r="J2182" s="4">
        <f t="shared" si="34"/>
        <v>43746.744376782408</v>
      </c>
      <c r="K2182" s="6">
        <v>43746.744376782408</v>
      </c>
      <c r="L2182" s="7">
        <v>43746.744375000002</v>
      </c>
    </row>
    <row r="2183" spans="1:12" x14ac:dyDescent="0.25">
      <c r="A2183" t="e">
        <f>-Lqezp9MGVANNI7aBx67</f>
        <v>#NAME?</v>
      </c>
      <c r="B2183">
        <v>393.75</v>
      </c>
      <c r="C2183">
        <v>20.531590000000001</v>
      </c>
      <c r="D2183">
        <v>54</v>
      </c>
      <c r="E2183">
        <v>0</v>
      </c>
      <c r="F2183">
        <v>0</v>
      </c>
      <c r="G2183">
        <v>42</v>
      </c>
      <c r="H2183">
        <v>1570531921365</v>
      </c>
      <c r="I2183">
        <v>526.6875</v>
      </c>
      <c r="J2183" s="5">
        <f t="shared" si="34"/>
        <v>43746.744460243055</v>
      </c>
      <c r="K2183" s="6">
        <v>43746.744460243055</v>
      </c>
      <c r="L2183" s="7">
        <v>43746.744456018518</v>
      </c>
    </row>
    <row r="2184" spans="1:12" x14ac:dyDescent="0.25">
      <c r="A2184" t="e">
        <f>-LqezqxEWKar3ftT19k4</f>
        <v>#NAME?</v>
      </c>
      <c r="B2184">
        <v>393.75</v>
      </c>
      <c r="C2184">
        <v>20.584240000000001</v>
      </c>
      <c r="D2184">
        <v>53</v>
      </c>
      <c r="E2184">
        <v>0</v>
      </c>
      <c r="F2184">
        <v>0</v>
      </c>
      <c r="G2184">
        <v>44</v>
      </c>
      <c r="H2184">
        <v>1570531928585</v>
      </c>
      <c r="I2184">
        <v>526.6875</v>
      </c>
      <c r="J2184" s="4">
        <f t="shared" si="34"/>
        <v>43746.744543807865</v>
      </c>
      <c r="K2184" s="6">
        <v>43746.744543807865</v>
      </c>
      <c r="L2184" s="7">
        <v>43746.74454861111</v>
      </c>
    </row>
    <row r="2185" spans="1:12" x14ac:dyDescent="0.25">
      <c r="A2185" t="e">
        <f>-LqezsfC3G5aZNSgyyKf</f>
        <v>#NAME?</v>
      </c>
      <c r="B2185">
        <v>393.75</v>
      </c>
      <c r="C2185">
        <v>20.584240000000001</v>
      </c>
      <c r="D2185">
        <v>53</v>
      </c>
      <c r="E2185">
        <v>0</v>
      </c>
      <c r="F2185">
        <v>0</v>
      </c>
      <c r="G2185">
        <v>43</v>
      </c>
      <c r="H2185">
        <v>1570531935767</v>
      </c>
      <c r="I2185">
        <v>526.6875</v>
      </c>
      <c r="J2185" s="5">
        <f t="shared" si="34"/>
        <v>43746.744626932872</v>
      </c>
      <c r="K2185" s="6">
        <v>43746.744626932872</v>
      </c>
      <c r="L2185" s="7">
        <v>43746.744629629633</v>
      </c>
    </row>
    <row r="2186" spans="1:12" x14ac:dyDescent="0.25">
      <c r="A2186" t="e">
        <f>-LqezuECv4NeBtEsidrJ</f>
        <v>#NAME?</v>
      </c>
      <c r="B2186">
        <v>393.75</v>
      </c>
      <c r="C2186">
        <v>20.531590000000001</v>
      </c>
      <c r="D2186">
        <v>53</v>
      </c>
      <c r="E2186">
        <v>0</v>
      </c>
      <c r="F2186">
        <v>0</v>
      </c>
      <c r="G2186">
        <v>45</v>
      </c>
      <c r="H2186">
        <v>1570531941975</v>
      </c>
      <c r="I2186">
        <v>526.5</v>
      </c>
      <c r="J2186" s="4">
        <f t="shared" si="34"/>
        <v>43746.744698784722</v>
      </c>
      <c r="K2186" s="6">
        <v>43746.744698784722</v>
      </c>
      <c r="L2186" s="7">
        <v>43746.744699074072</v>
      </c>
    </row>
    <row r="2187" spans="1:12" x14ac:dyDescent="0.25">
      <c r="A2187" t="e">
        <f>-LqezvxDVumu3q_XzW0C</f>
        <v>#NAME?</v>
      </c>
      <c r="B2187">
        <v>393.75</v>
      </c>
      <c r="C2187">
        <v>20.584240000000001</v>
      </c>
      <c r="D2187">
        <v>53</v>
      </c>
      <c r="E2187">
        <v>0</v>
      </c>
      <c r="F2187">
        <v>0</v>
      </c>
      <c r="G2187">
        <v>46</v>
      </c>
      <c r="H2187">
        <v>1570531949205</v>
      </c>
      <c r="I2187">
        <v>526.6875</v>
      </c>
      <c r="J2187" s="5">
        <f t="shared" si="34"/>
        <v>43746.74478246527</v>
      </c>
      <c r="K2187" s="6">
        <v>43746.74478246527</v>
      </c>
      <c r="L2187" s="7">
        <v>43746.744780092595</v>
      </c>
    </row>
    <row r="2188" spans="1:12" x14ac:dyDescent="0.25">
      <c r="A2188" t="e">
        <f>-LqezxR4N2lKlBWxBkyl</f>
        <v>#NAME?</v>
      </c>
      <c r="B2188">
        <v>393.75</v>
      </c>
      <c r="C2188">
        <v>20.584240000000001</v>
      </c>
      <c r="D2188">
        <v>53</v>
      </c>
      <c r="E2188">
        <v>0</v>
      </c>
      <c r="F2188">
        <v>0</v>
      </c>
      <c r="G2188">
        <v>40</v>
      </c>
      <c r="H2188">
        <v>1570531955374</v>
      </c>
      <c r="I2188">
        <v>526.6875</v>
      </c>
      <c r="J2188" s="4">
        <f t="shared" si="34"/>
        <v>43746.744853865741</v>
      </c>
      <c r="K2188" s="6">
        <v>43746.744853865741</v>
      </c>
      <c r="L2188" s="7">
        <v>43746.744849537034</v>
      </c>
    </row>
    <row r="2189" spans="1:12" x14ac:dyDescent="0.25">
      <c r="A2189" t="e">
        <f>-Lqezz-BAZbhXxXa2PT1</f>
        <v>#NAME?</v>
      </c>
      <c r="B2189">
        <v>412.5</v>
      </c>
      <c r="C2189">
        <v>20.531590000000001</v>
      </c>
      <c r="D2189">
        <v>54</v>
      </c>
      <c r="E2189">
        <v>0</v>
      </c>
      <c r="F2189">
        <v>0</v>
      </c>
      <c r="G2189">
        <v>41</v>
      </c>
      <c r="H2189">
        <v>1570531961554</v>
      </c>
      <c r="I2189">
        <v>532.3125</v>
      </c>
      <c r="J2189" s="5">
        <f t="shared" si="34"/>
        <v>43746.744925393512</v>
      </c>
      <c r="K2189" s="6">
        <v>43746.744925393512</v>
      </c>
      <c r="L2189" s="7">
        <v>43746.744930555556</v>
      </c>
    </row>
    <row r="2190" spans="1:12" x14ac:dyDescent="0.25">
      <c r="A2190" t="e">
        <f>-Lqf--iDJRQqJYfqgQ8u</f>
        <v>#NAME?</v>
      </c>
      <c r="B2190">
        <v>393.75</v>
      </c>
      <c r="C2190">
        <v>20.531590000000001</v>
      </c>
      <c r="D2190">
        <v>53</v>
      </c>
      <c r="E2190">
        <v>0</v>
      </c>
      <c r="F2190">
        <v>0</v>
      </c>
      <c r="G2190">
        <v>43</v>
      </c>
      <c r="H2190">
        <v>1570531968745</v>
      </c>
      <c r="I2190">
        <v>526.6875</v>
      </c>
      <c r="J2190" s="4">
        <f t="shared" si="34"/>
        <v>43746.745008622682</v>
      </c>
      <c r="K2190" s="6">
        <v>43746.745008622682</v>
      </c>
      <c r="L2190" s="7">
        <v>43746.745011574072</v>
      </c>
    </row>
    <row r="2191" spans="1:12" x14ac:dyDescent="0.25">
      <c r="A2191" t="s">
        <v>3226</v>
      </c>
      <c r="B2191">
        <v>393.75</v>
      </c>
      <c r="C2191">
        <v>20.531590000000001</v>
      </c>
      <c r="D2191">
        <v>53</v>
      </c>
      <c r="E2191">
        <v>0</v>
      </c>
      <c r="F2191">
        <v>0</v>
      </c>
      <c r="G2191">
        <v>47</v>
      </c>
      <c r="H2191">
        <v>1570531974914</v>
      </c>
      <c r="I2191">
        <v>526.6875</v>
      </c>
      <c r="J2191" s="5">
        <f t="shared" si="34"/>
        <v>43746.745080023145</v>
      </c>
      <c r="K2191" s="6">
        <v>43746.745080023145</v>
      </c>
      <c r="L2191" s="7">
        <v>43746.745081018518</v>
      </c>
    </row>
    <row r="2192" spans="1:12" x14ac:dyDescent="0.25">
      <c r="A2192" t="s">
        <v>3227</v>
      </c>
      <c r="B2192">
        <v>412.5</v>
      </c>
      <c r="C2192">
        <v>20.584240000000001</v>
      </c>
      <c r="D2192">
        <v>54</v>
      </c>
      <c r="E2192">
        <v>0</v>
      </c>
      <c r="F2192">
        <v>0</v>
      </c>
      <c r="G2192">
        <v>48</v>
      </c>
      <c r="H2192">
        <v>1570531982164</v>
      </c>
      <c r="I2192">
        <v>532.125</v>
      </c>
      <c r="J2192" s="4">
        <f t="shared" si="34"/>
        <v>43746.745163935186</v>
      </c>
      <c r="K2192" s="6">
        <v>43746.745163935186</v>
      </c>
      <c r="L2192" s="7">
        <v>43746.745162037034</v>
      </c>
    </row>
    <row r="2193" spans="1:12" x14ac:dyDescent="0.25">
      <c r="A2193" t="s">
        <v>3228</v>
      </c>
      <c r="B2193">
        <v>393.75</v>
      </c>
      <c r="C2193">
        <v>20.584240000000001</v>
      </c>
      <c r="D2193">
        <v>54</v>
      </c>
      <c r="E2193">
        <v>0</v>
      </c>
      <c r="F2193">
        <v>0</v>
      </c>
      <c r="G2193">
        <v>55</v>
      </c>
      <c r="H2193">
        <v>1570531988334</v>
      </c>
      <c r="I2193">
        <v>526.5</v>
      </c>
      <c r="J2193" s="5">
        <f t="shared" si="34"/>
        <v>43746.745235347218</v>
      </c>
      <c r="K2193" s="6">
        <v>43746.745235347218</v>
      </c>
      <c r="L2193" s="7">
        <v>43746.74523148148</v>
      </c>
    </row>
    <row r="2194" spans="1:12" x14ac:dyDescent="0.25">
      <c r="A2194" t="s">
        <v>3229</v>
      </c>
      <c r="B2194">
        <v>393.75</v>
      </c>
      <c r="C2194">
        <v>20.584240000000001</v>
      </c>
      <c r="D2194">
        <v>54</v>
      </c>
      <c r="E2194">
        <v>0</v>
      </c>
      <c r="F2194">
        <v>0</v>
      </c>
      <c r="G2194">
        <v>47</v>
      </c>
      <c r="H2194">
        <v>1570531998286</v>
      </c>
      <c r="I2194">
        <v>526.6875</v>
      </c>
      <c r="J2194" s="4">
        <f t="shared" si="34"/>
        <v>43746.745350532401</v>
      </c>
      <c r="K2194" s="6">
        <v>43746.745350532401</v>
      </c>
      <c r="L2194" s="7">
        <v>43746.745347222219</v>
      </c>
    </row>
    <row r="2195" spans="1:12" x14ac:dyDescent="0.25">
      <c r="A2195" t="s">
        <v>3230</v>
      </c>
      <c r="B2195">
        <v>393.75</v>
      </c>
      <c r="C2195">
        <v>20.584240000000001</v>
      </c>
      <c r="D2195">
        <v>55</v>
      </c>
      <c r="E2195">
        <v>0</v>
      </c>
      <c r="F2195">
        <v>0</v>
      </c>
      <c r="G2195">
        <v>51</v>
      </c>
      <c r="H2195">
        <v>1570532006853</v>
      </c>
      <c r="I2195">
        <v>526.5</v>
      </c>
      <c r="J2195" s="5">
        <f t="shared" si="34"/>
        <v>43746.745449687493</v>
      </c>
      <c r="K2195" s="6">
        <v>43746.745449687493</v>
      </c>
      <c r="L2195" s="7">
        <v>43746.745451388888</v>
      </c>
    </row>
    <row r="2196" spans="1:12" x14ac:dyDescent="0.25">
      <c r="A2196" t="e">
        <f>-Lqf-A_9pIRvicwBFcYy</f>
        <v>#NAME?</v>
      </c>
      <c r="B2196">
        <v>393.75</v>
      </c>
      <c r="C2196">
        <v>20.584240000000001</v>
      </c>
      <c r="D2196">
        <v>55</v>
      </c>
      <c r="E2196">
        <v>0</v>
      </c>
      <c r="F2196">
        <v>0</v>
      </c>
      <c r="G2196">
        <v>42</v>
      </c>
      <c r="H2196">
        <v>1570532013064</v>
      </c>
      <c r="I2196">
        <v>526.6875</v>
      </c>
      <c r="J2196" s="4">
        <f t="shared" si="34"/>
        <v>43746.74552157407</v>
      </c>
      <c r="K2196" s="6">
        <v>43746.74552157407</v>
      </c>
      <c r="L2196" s="7">
        <v>43746.745520833334</v>
      </c>
    </row>
    <row r="2197" spans="1:12" x14ac:dyDescent="0.25">
      <c r="A2197" t="s">
        <v>3232</v>
      </c>
      <c r="B2197">
        <v>393.75</v>
      </c>
      <c r="C2197">
        <v>20.584240000000001</v>
      </c>
      <c r="D2197">
        <v>55</v>
      </c>
      <c r="E2197">
        <v>0</v>
      </c>
      <c r="F2197">
        <v>0</v>
      </c>
      <c r="G2197">
        <v>47</v>
      </c>
      <c r="H2197">
        <v>1570532019243</v>
      </c>
      <c r="I2197">
        <v>526.6875</v>
      </c>
      <c r="J2197" s="5">
        <f t="shared" si="34"/>
        <v>43746.745593090272</v>
      </c>
      <c r="K2197" s="6">
        <v>43746.745593090272</v>
      </c>
      <c r="L2197" s="7">
        <v>43746.74559027778</v>
      </c>
    </row>
    <row r="2198" spans="1:12" x14ac:dyDescent="0.25">
      <c r="A2198" t="e">
        <f>-Lqf-DY1LfB7ydcQZyMU</f>
        <v>#NAME?</v>
      </c>
      <c r="B2198">
        <v>393.75</v>
      </c>
      <c r="C2198">
        <v>20.584240000000001</v>
      </c>
      <c r="D2198">
        <v>54</v>
      </c>
      <c r="E2198">
        <v>0</v>
      </c>
      <c r="F2198">
        <v>0</v>
      </c>
      <c r="G2198">
        <v>41</v>
      </c>
      <c r="H2198">
        <v>1570532025433</v>
      </c>
      <c r="I2198">
        <v>526.6875</v>
      </c>
      <c r="J2198" s="4">
        <f t="shared" si="34"/>
        <v>43746.745664733789</v>
      </c>
      <c r="K2198" s="6">
        <v>43746.745664733789</v>
      </c>
      <c r="L2198" s="7">
        <v>43746.745659722219</v>
      </c>
    </row>
    <row r="2199" spans="1:12" x14ac:dyDescent="0.25">
      <c r="A2199" t="e">
        <f>-Lqf-F6BpBaa6wYtFZL6</f>
        <v>#NAME?</v>
      </c>
      <c r="B2199">
        <v>434.375</v>
      </c>
      <c r="C2199">
        <v>20.584240000000001</v>
      </c>
      <c r="D2199">
        <v>54</v>
      </c>
      <c r="E2199">
        <v>0</v>
      </c>
      <c r="F2199">
        <v>0</v>
      </c>
      <c r="G2199">
        <v>51</v>
      </c>
      <c r="H2199">
        <v>1570532031611</v>
      </c>
      <c r="I2199">
        <v>539.4375</v>
      </c>
      <c r="J2199" s="5">
        <f t="shared" si="34"/>
        <v>43746.745736238423</v>
      </c>
      <c r="K2199" s="6">
        <v>43746.745736238423</v>
      </c>
      <c r="L2199" s="7">
        <v>43746.745740740742</v>
      </c>
    </row>
    <row r="2200" spans="1:12" x14ac:dyDescent="0.25">
      <c r="A2200" t="e">
        <f>-Lqf-GmfhGvuxoYq3ir8</f>
        <v>#NAME?</v>
      </c>
      <c r="B2200">
        <v>393.75</v>
      </c>
      <c r="C2200">
        <v>20.584240000000001</v>
      </c>
      <c r="D2200">
        <v>56</v>
      </c>
      <c r="E2200">
        <v>0</v>
      </c>
      <c r="F2200">
        <v>0</v>
      </c>
      <c r="G2200">
        <v>46</v>
      </c>
      <c r="H2200">
        <v>1570532038802</v>
      </c>
      <c r="I2200">
        <v>526.6875</v>
      </c>
      <c r="J2200" s="4">
        <f t="shared" si="34"/>
        <v>43746.745819467593</v>
      </c>
      <c r="K2200" s="6">
        <v>43746.745819467593</v>
      </c>
      <c r="L2200" s="7">
        <v>43746.745821759258</v>
      </c>
    </row>
    <row r="2201" spans="1:12" x14ac:dyDescent="0.25">
      <c r="A2201" t="e">
        <f>-Lqf-IOIH5PULO1fuXBP</f>
        <v>#NAME?</v>
      </c>
      <c r="B2201">
        <v>393.75</v>
      </c>
      <c r="C2201">
        <v>20.584240000000001</v>
      </c>
      <c r="D2201">
        <v>56</v>
      </c>
      <c r="E2201">
        <v>0</v>
      </c>
      <c r="F2201">
        <v>0</v>
      </c>
      <c r="G2201">
        <v>49</v>
      </c>
      <c r="H2201">
        <v>1570532045001</v>
      </c>
      <c r="I2201">
        <v>526.6875</v>
      </c>
      <c r="J2201" s="5">
        <f t="shared" si="34"/>
        <v>43746.745891215272</v>
      </c>
      <c r="K2201" s="6">
        <v>43746.745891215272</v>
      </c>
      <c r="L2201" s="7">
        <v>43746.745891203704</v>
      </c>
    </row>
    <row r="2202" spans="1:12" x14ac:dyDescent="0.25">
      <c r="A2202" t="e">
        <f>-Lqf-K696gAAj6PeAzgZ</f>
        <v>#NAME?</v>
      </c>
      <c r="B2202">
        <v>393.75</v>
      </c>
      <c r="C2202">
        <v>20.531590000000001</v>
      </c>
      <c r="D2202">
        <v>55</v>
      </c>
      <c r="E2202">
        <v>0</v>
      </c>
      <c r="F2202">
        <v>0</v>
      </c>
      <c r="G2202">
        <v>51</v>
      </c>
      <c r="H2202">
        <v>1570532052222</v>
      </c>
      <c r="I2202">
        <v>526.6875</v>
      </c>
      <c r="J2202" s="4">
        <f t="shared" si="34"/>
        <v>43746.745974791666</v>
      </c>
      <c r="K2202" s="6">
        <v>43746.745974791666</v>
      </c>
      <c r="L2202" s="7">
        <v>43746.745972222219</v>
      </c>
    </row>
    <row r="2203" spans="1:12" x14ac:dyDescent="0.25">
      <c r="A2203" t="e">
        <f>-Lqf-LZwrGOoYbnrSmUA</f>
        <v>#NAME?</v>
      </c>
      <c r="B2203">
        <v>393.75</v>
      </c>
      <c r="C2203">
        <v>20.584240000000001</v>
      </c>
      <c r="D2203">
        <v>55</v>
      </c>
      <c r="E2203">
        <v>0</v>
      </c>
      <c r="F2203">
        <v>0</v>
      </c>
      <c r="G2203">
        <v>48</v>
      </c>
      <c r="H2203">
        <v>1570532058403</v>
      </c>
      <c r="I2203">
        <v>526.6875</v>
      </c>
      <c r="J2203" s="5">
        <f t="shared" si="34"/>
        <v>43746.74604633102</v>
      </c>
      <c r="K2203" s="6">
        <v>43746.74604633102</v>
      </c>
      <c r="L2203" s="7">
        <v>43746.746041666665</v>
      </c>
    </row>
    <row r="2204" spans="1:12" x14ac:dyDescent="0.25">
      <c r="A2204" t="e">
        <f>-Lqf-N9J_DUqYEF3XloJ</f>
        <v>#NAME?</v>
      </c>
      <c r="B2204">
        <v>393.75</v>
      </c>
      <c r="C2204">
        <v>20.584240000000001</v>
      </c>
      <c r="D2204">
        <v>55</v>
      </c>
      <c r="E2204">
        <v>0</v>
      </c>
      <c r="F2204">
        <v>0</v>
      </c>
      <c r="G2204">
        <v>49</v>
      </c>
      <c r="H2204">
        <v>1570532064584</v>
      </c>
      <c r="I2204">
        <v>526.6875</v>
      </c>
      <c r="J2204" s="4">
        <f t="shared" si="34"/>
        <v>43746.746117870367</v>
      </c>
      <c r="K2204" s="6">
        <v>43746.746117870367</v>
      </c>
      <c r="L2204" s="7">
        <v>43746.746122685188</v>
      </c>
    </row>
    <row r="2205" spans="1:12" x14ac:dyDescent="0.25">
      <c r="A2205" t="e">
        <f>-Lqf-OsKCbwn7QCfmWLb</f>
        <v>#NAME?</v>
      </c>
      <c r="B2205">
        <v>393.75</v>
      </c>
      <c r="C2205">
        <v>20.584240000000001</v>
      </c>
      <c r="D2205">
        <v>54</v>
      </c>
      <c r="E2205">
        <v>0</v>
      </c>
      <c r="F2205">
        <v>0</v>
      </c>
      <c r="G2205">
        <v>48</v>
      </c>
      <c r="H2205">
        <v>1570532071763</v>
      </c>
      <c r="I2205">
        <v>526.6875</v>
      </c>
      <c r="J2205" s="5">
        <f t="shared" si="34"/>
        <v>43746.746200960646</v>
      </c>
      <c r="K2205" s="6">
        <v>43746.746200960646</v>
      </c>
      <c r="L2205" s="7">
        <v>43746.746203703704</v>
      </c>
    </row>
    <row r="2206" spans="1:12" x14ac:dyDescent="0.25">
      <c r="A2206" t="e">
        <f>-Lqf-QRBY56KyA1V0X_o</f>
        <v>#NAME?</v>
      </c>
      <c r="B2206">
        <v>393.75</v>
      </c>
      <c r="C2206">
        <v>20.531590000000001</v>
      </c>
      <c r="D2206">
        <v>54</v>
      </c>
      <c r="E2206">
        <v>0</v>
      </c>
      <c r="F2206">
        <v>0</v>
      </c>
      <c r="G2206">
        <v>50</v>
      </c>
      <c r="H2206">
        <v>1570532077963</v>
      </c>
      <c r="I2206">
        <v>526.6875</v>
      </c>
      <c r="J2206" s="4">
        <f t="shared" si="34"/>
        <v>43746.746272719909</v>
      </c>
      <c r="K2206" s="6">
        <v>43746.746272719909</v>
      </c>
      <c r="L2206" s="7">
        <v>43746.74627314815</v>
      </c>
    </row>
    <row r="2207" spans="1:12" x14ac:dyDescent="0.25">
      <c r="A2207" t="e">
        <f>-Lqf-S98gDnIfls0jqVA</f>
        <v>#NAME?</v>
      </c>
      <c r="B2207">
        <v>393.75</v>
      </c>
      <c r="C2207">
        <v>20.584240000000001</v>
      </c>
      <c r="D2207">
        <v>56</v>
      </c>
      <c r="E2207">
        <v>0</v>
      </c>
      <c r="F2207">
        <v>0</v>
      </c>
      <c r="G2207">
        <v>54</v>
      </c>
      <c r="H2207">
        <v>1570532085202</v>
      </c>
      <c r="I2207">
        <v>526.6875</v>
      </c>
      <c r="J2207" s="5">
        <f t="shared" si="34"/>
        <v>43746.746356504627</v>
      </c>
      <c r="K2207" s="6">
        <v>43746.746356504627</v>
      </c>
      <c r="L2207" s="7">
        <v>43746.746354166666</v>
      </c>
    </row>
    <row r="2208" spans="1:12" x14ac:dyDescent="0.25">
      <c r="A2208" t="e">
        <f>-Lqf-Td1e-U5uAxBt0sj</f>
        <v>#NAME?</v>
      </c>
      <c r="B2208">
        <v>393.75</v>
      </c>
      <c r="C2208">
        <v>20.584240000000001</v>
      </c>
      <c r="D2208">
        <v>55</v>
      </c>
      <c r="E2208">
        <v>0</v>
      </c>
      <c r="F2208">
        <v>0</v>
      </c>
      <c r="G2208">
        <v>46</v>
      </c>
      <c r="H2208">
        <v>1570532091372</v>
      </c>
      <c r="I2208">
        <v>526.6875</v>
      </c>
      <c r="J2208" s="4">
        <f t="shared" si="34"/>
        <v>43746.746427916667</v>
      </c>
      <c r="K2208" s="6">
        <v>43746.746427916667</v>
      </c>
      <c r="L2208" s="7">
        <v>43746.746423611112</v>
      </c>
    </row>
    <row r="2209" spans="1:12" x14ac:dyDescent="0.25">
      <c r="A2209" t="e">
        <f>-Lqf-VCAmNibzhKoTJ82</f>
        <v>#NAME?</v>
      </c>
      <c r="B2209">
        <v>393.75</v>
      </c>
      <c r="C2209">
        <v>20.584240000000001</v>
      </c>
      <c r="D2209">
        <v>57</v>
      </c>
      <c r="E2209">
        <v>0</v>
      </c>
      <c r="F2209">
        <v>0</v>
      </c>
      <c r="G2209">
        <v>42</v>
      </c>
      <c r="H2209">
        <v>1570532097552</v>
      </c>
      <c r="I2209">
        <v>526.6875</v>
      </c>
      <c r="J2209" s="5">
        <f t="shared" si="34"/>
        <v>43746.746499444438</v>
      </c>
      <c r="K2209" s="6">
        <v>43746.746499444438</v>
      </c>
      <c r="L2209" s="7">
        <v>43746.746504629627</v>
      </c>
    </row>
    <row r="2210" spans="1:12" x14ac:dyDescent="0.25">
      <c r="A2210" t="e">
        <f>-Lqf-Wg8XtVTj0j5a-#REF!</f>
        <v>#NAME?</v>
      </c>
      <c r="B2210">
        <v>393.75</v>
      </c>
      <c r="C2210">
        <v>20.584240000000001</v>
      </c>
      <c r="D2210">
        <v>57</v>
      </c>
      <c r="E2210">
        <v>0</v>
      </c>
      <c r="F2210">
        <v>0</v>
      </c>
      <c r="G2210">
        <v>55</v>
      </c>
      <c r="H2210">
        <v>1570532103732</v>
      </c>
      <c r="I2210">
        <v>526.6875</v>
      </c>
      <c r="J2210" s="4">
        <f t="shared" si="34"/>
        <v>43746.746570972224</v>
      </c>
      <c r="K2210" s="6">
        <v>43746.746570972224</v>
      </c>
      <c r="L2210" s="7">
        <v>43746.746574074074</v>
      </c>
    </row>
    <row r="2211" spans="1:12" x14ac:dyDescent="0.25">
      <c r="A2211" t="e">
        <f>-Lqf-YADOstEBa1-WkoF</f>
        <v>#NAME?</v>
      </c>
      <c r="B2211">
        <v>393.75</v>
      </c>
      <c r="C2211">
        <v>20.531590000000001</v>
      </c>
      <c r="D2211">
        <v>57</v>
      </c>
      <c r="E2211">
        <v>0</v>
      </c>
      <c r="F2211">
        <v>0</v>
      </c>
      <c r="G2211">
        <v>41</v>
      </c>
      <c r="H2211">
        <v>1570532109921</v>
      </c>
      <c r="I2211">
        <v>526.6875</v>
      </c>
      <c r="J2211" s="5">
        <f t="shared" si="34"/>
        <v>43746.746642604165</v>
      </c>
      <c r="K2211" s="6">
        <v>43746.746642604165</v>
      </c>
      <c r="L2211" s="7">
        <v>43746.74664351852</v>
      </c>
    </row>
    <row r="2212" spans="1:12" x14ac:dyDescent="0.25">
      <c r="A2212" t="e">
        <f>-Lqf-Zj0mx641BXMYsWX</f>
        <v>#NAME?</v>
      </c>
      <c r="B2212">
        <v>393.75</v>
      </c>
      <c r="C2212">
        <v>20.531590000000001</v>
      </c>
      <c r="D2212">
        <v>55</v>
      </c>
      <c r="E2212">
        <v>0</v>
      </c>
      <c r="F2212">
        <v>0</v>
      </c>
      <c r="G2212">
        <v>43</v>
      </c>
      <c r="H2212">
        <v>1570532116095</v>
      </c>
      <c r="I2212">
        <v>526.6875</v>
      </c>
      <c r="J2212" s="4">
        <f t="shared" si="34"/>
        <v>43746.746714062501</v>
      </c>
      <c r="K2212" s="6">
        <v>43746.746714062501</v>
      </c>
      <c r="L2212" s="7">
        <v>43746.746712962966</v>
      </c>
    </row>
    <row r="2213" spans="1:12" x14ac:dyDescent="0.25">
      <c r="A2213" t="e">
        <f>-Lqf-aC5JZITvc7-orAL</f>
        <v>#NAME?</v>
      </c>
      <c r="B2213">
        <v>412.5</v>
      </c>
      <c r="C2213">
        <v>20.584240000000001</v>
      </c>
      <c r="D2213">
        <v>55</v>
      </c>
      <c r="E2213">
        <v>0</v>
      </c>
      <c r="F2213">
        <v>0</v>
      </c>
      <c r="G2213">
        <v>44</v>
      </c>
      <c r="H2213">
        <v>1570532122271</v>
      </c>
      <c r="I2213">
        <v>532.3125</v>
      </c>
      <c r="J2213" s="5">
        <f t="shared" si="34"/>
        <v>43746.746785543983</v>
      </c>
      <c r="K2213" s="6">
        <v>43746.746785543983</v>
      </c>
      <c r="L2213" s="7">
        <v>43746.746782407405</v>
      </c>
    </row>
    <row r="2214" spans="1:12" x14ac:dyDescent="0.25">
      <c r="A2214" t="e">
        <f>-Lqf-cBIh1VRnNaR6iCY</f>
        <v>#NAME?</v>
      </c>
      <c r="B2214">
        <v>393.75</v>
      </c>
      <c r="C2214">
        <v>20.584240000000001</v>
      </c>
      <c r="D2214">
        <v>54</v>
      </c>
      <c r="E2214">
        <v>0</v>
      </c>
      <c r="F2214">
        <v>0</v>
      </c>
      <c r="G2214">
        <v>45</v>
      </c>
      <c r="H2214">
        <v>1570532129492</v>
      </c>
      <c r="I2214">
        <v>526.6875</v>
      </c>
      <c r="J2214" s="4">
        <f t="shared" si="34"/>
        <v>43746.746869120369</v>
      </c>
      <c r="K2214" s="6">
        <v>43746.746869120369</v>
      </c>
      <c r="L2214" s="7">
        <v>43746.746863425928</v>
      </c>
    </row>
    <row r="2215" spans="1:12" x14ac:dyDescent="0.25">
      <c r="A2215" t="e">
        <f>-Lqf-djBdOzx3VX8PWmm</f>
        <v>#NAME?</v>
      </c>
      <c r="B2215">
        <v>393.75</v>
      </c>
      <c r="C2215">
        <v>20.584240000000001</v>
      </c>
      <c r="D2215">
        <v>54</v>
      </c>
      <c r="E2215">
        <v>0</v>
      </c>
      <c r="F2215">
        <v>0</v>
      </c>
      <c r="G2215">
        <v>39</v>
      </c>
      <c r="H2215">
        <v>1570532136722</v>
      </c>
      <c r="I2215">
        <v>526.6875</v>
      </c>
      <c r="J2215" s="5">
        <f t="shared" si="34"/>
        <v>43746.746952800924</v>
      </c>
      <c r="K2215" s="6">
        <v>43746.746952800924</v>
      </c>
      <c r="L2215" s="7">
        <v>43746.74695601852</v>
      </c>
    </row>
    <row r="2216" spans="1:12" x14ac:dyDescent="0.25">
      <c r="A2216" t="e">
        <f>-Lqf-fD1s3wayKkn6P_q</f>
        <v>#NAME?</v>
      </c>
      <c r="B2216">
        <v>393.75</v>
      </c>
      <c r="C2216">
        <v>20.584240000000001</v>
      </c>
      <c r="D2216">
        <v>54</v>
      </c>
      <c r="E2216">
        <v>0</v>
      </c>
      <c r="F2216">
        <v>0</v>
      </c>
      <c r="G2216">
        <v>48</v>
      </c>
      <c r="H2216">
        <v>1570532142881</v>
      </c>
      <c r="I2216">
        <v>526.6875</v>
      </c>
      <c r="J2216" s="4">
        <f t="shared" si="34"/>
        <v>43746.747024085642</v>
      </c>
      <c r="K2216" s="6">
        <v>43746.747024085642</v>
      </c>
      <c r="L2216" s="7">
        <v>43746.747025462966</v>
      </c>
    </row>
    <row r="2217" spans="1:12" x14ac:dyDescent="0.25">
      <c r="A2217" t="e">
        <f>-Lqf-gmBjxQmfnndrTp8</f>
        <v>#NAME?</v>
      </c>
      <c r="B2217">
        <v>393.75</v>
      </c>
      <c r="C2217">
        <v>20.584240000000001</v>
      </c>
      <c r="D2217">
        <v>53</v>
      </c>
      <c r="E2217">
        <v>0</v>
      </c>
      <c r="F2217">
        <v>0</v>
      </c>
      <c r="G2217">
        <v>46</v>
      </c>
      <c r="H2217">
        <v>1570532149071</v>
      </c>
      <c r="I2217">
        <v>526.6875</v>
      </c>
      <c r="J2217" s="5">
        <f t="shared" si="34"/>
        <v>43746.747095729159</v>
      </c>
      <c r="K2217" s="6">
        <v>43746.747095729159</v>
      </c>
      <c r="L2217" s="7">
        <v>43746.747094907405</v>
      </c>
    </row>
    <row r="2218" spans="1:12" x14ac:dyDescent="0.25">
      <c r="A2218" t="e">
        <f>-Lqf-iVKWXxKXN8opkkT</f>
        <v>#NAME?</v>
      </c>
      <c r="B2218">
        <v>393.75</v>
      </c>
      <c r="C2218">
        <v>20.531590000000001</v>
      </c>
      <c r="D2218">
        <v>53</v>
      </c>
      <c r="E2218">
        <v>0</v>
      </c>
      <c r="F2218">
        <v>0</v>
      </c>
      <c r="G2218">
        <v>53</v>
      </c>
      <c r="H2218">
        <v>1570532156242</v>
      </c>
      <c r="I2218">
        <v>526.6875</v>
      </c>
      <c r="J2218" s="4">
        <f t="shared" si="34"/>
        <v>43746.747178726851</v>
      </c>
      <c r="K2218" s="6">
        <v>43746.747178726851</v>
      </c>
      <c r="L2218" s="7">
        <v>43746.747175925928</v>
      </c>
    </row>
    <row r="2219" spans="1:12" x14ac:dyDescent="0.25">
      <c r="A2219" t="e">
        <f>-Lqf-k39qZSq0oacXARl</f>
        <v>#NAME?</v>
      </c>
      <c r="B2219">
        <v>412.5</v>
      </c>
      <c r="C2219">
        <v>20.584240000000001</v>
      </c>
      <c r="D2219">
        <v>53</v>
      </c>
      <c r="E2219">
        <v>0</v>
      </c>
      <c r="F2219">
        <v>0</v>
      </c>
      <c r="G2219">
        <v>51</v>
      </c>
      <c r="H2219">
        <v>1570532162442</v>
      </c>
      <c r="I2219">
        <v>532.3125</v>
      </c>
      <c r="J2219" s="5">
        <f t="shared" si="34"/>
        <v>43746.747250486107</v>
      </c>
      <c r="K2219" s="6">
        <v>43746.747250486107</v>
      </c>
      <c r="L2219" s="7">
        <v>43746.747245370374</v>
      </c>
    </row>
    <row r="2220" spans="1:12" x14ac:dyDescent="0.25">
      <c r="A2220" t="e">
        <f>-Lqf-lmJ2Ji3esF41cpI</f>
        <v>#NAME?</v>
      </c>
      <c r="B2220">
        <v>393.75</v>
      </c>
      <c r="C2220">
        <v>20.531590000000001</v>
      </c>
      <c r="D2220">
        <v>54</v>
      </c>
      <c r="E2220">
        <v>0</v>
      </c>
      <c r="F2220">
        <v>0</v>
      </c>
      <c r="G2220">
        <v>49</v>
      </c>
      <c r="H2220">
        <v>1570532169681</v>
      </c>
      <c r="I2220">
        <v>526.5</v>
      </c>
      <c r="J2220" s="4">
        <f t="shared" si="34"/>
        <v>43746.747334270833</v>
      </c>
      <c r="K2220" s="6">
        <v>43746.747334270833</v>
      </c>
      <c r="L2220" s="7">
        <v>43746.747337962966</v>
      </c>
    </row>
    <row r="2221" spans="1:12" x14ac:dyDescent="0.25">
      <c r="A2221" t="e">
        <f>-Lqf-n_1bDIvAFBHod5H</f>
        <v>#NAME?</v>
      </c>
      <c r="B2221">
        <v>393.75</v>
      </c>
      <c r="C2221">
        <v>20.584240000000001</v>
      </c>
      <c r="D2221">
        <v>54</v>
      </c>
      <c r="E2221">
        <v>0</v>
      </c>
      <c r="F2221">
        <v>0</v>
      </c>
      <c r="G2221">
        <v>46</v>
      </c>
      <c r="H2221">
        <v>1570532176892</v>
      </c>
      <c r="I2221">
        <v>526.6875</v>
      </c>
      <c r="J2221" s="5">
        <f t="shared" si="34"/>
        <v>43746.74741773148</v>
      </c>
      <c r="K2221" s="6">
        <v>43746.74741773148</v>
      </c>
      <c r="L2221" s="7">
        <v>43746.747418981482</v>
      </c>
    </row>
    <row r="2222" spans="1:12" x14ac:dyDescent="0.25">
      <c r="A2222" t="e">
        <f>-Lqf-pICfwoXelTGd6wF</f>
        <v>#NAME?</v>
      </c>
      <c r="B2222">
        <v>393.75</v>
      </c>
      <c r="C2222">
        <v>20.531590000000001</v>
      </c>
      <c r="D2222">
        <v>54</v>
      </c>
      <c r="E2222">
        <v>0</v>
      </c>
      <c r="F2222">
        <v>0</v>
      </c>
      <c r="G2222">
        <v>38</v>
      </c>
      <c r="H2222">
        <v>1570532184082</v>
      </c>
      <c r="I2222">
        <v>526.6875</v>
      </c>
      <c r="J2222" s="4">
        <f t="shared" si="34"/>
        <v>43746.747500949066</v>
      </c>
      <c r="K2222" s="6">
        <v>43746.747500949066</v>
      </c>
      <c r="L2222" s="7">
        <v>43746.747499999998</v>
      </c>
    </row>
    <row r="2223" spans="1:12" x14ac:dyDescent="0.25">
      <c r="A2223" t="e">
        <f>-Lqf-qpv0Wgg7and_-Gx</f>
        <v>#NAME?</v>
      </c>
      <c r="B2223">
        <v>393.75</v>
      </c>
      <c r="C2223">
        <v>20.584240000000001</v>
      </c>
      <c r="D2223">
        <v>54</v>
      </c>
      <c r="E2223">
        <v>0</v>
      </c>
      <c r="F2223">
        <v>0</v>
      </c>
      <c r="G2223">
        <v>52</v>
      </c>
      <c r="H2223">
        <v>1570532190282</v>
      </c>
      <c r="I2223">
        <v>526.6875</v>
      </c>
      <c r="J2223" s="5">
        <f t="shared" si="34"/>
        <v>43746.747572708329</v>
      </c>
      <c r="K2223" s="6">
        <v>43746.747572708329</v>
      </c>
      <c r="L2223" s="7">
        <v>43746.747569444444</v>
      </c>
    </row>
    <row r="2224" spans="1:12" x14ac:dyDescent="0.25">
      <c r="A2224" t="e">
        <f>-Lqf-sL1Bc5KRyg67jV8</f>
        <v>#NAME?</v>
      </c>
      <c r="B2224">
        <v>393.75</v>
      </c>
      <c r="C2224">
        <v>20.584240000000001</v>
      </c>
      <c r="D2224">
        <v>54</v>
      </c>
      <c r="E2224">
        <v>0</v>
      </c>
      <c r="F2224">
        <v>0</v>
      </c>
      <c r="G2224">
        <v>48</v>
      </c>
      <c r="H2224">
        <v>1570532196442</v>
      </c>
      <c r="I2224">
        <v>526.6875</v>
      </c>
      <c r="J2224" s="4">
        <f t="shared" si="34"/>
        <v>43746.747644004623</v>
      </c>
      <c r="K2224" s="6">
        <v>43746.747644004623</v>
      </c>
      <c r="L2224" s="7">
        <v>43746.74763888889</v>
      </c>
    </row>
    <row r="2225" spans="1:12" x14ac:dyDescent="0.25">
      <c r="A2225" t="e">
        <f>-Lqf-tp19ETp_C-U0J-d</f>
        <v>#NAME?</v>
      </c>
      <c r="B2225">
        <v>412.5</v>
      </c>
      <c r="C2225">
        <v>20.531590000000001</v>
      </c>
      <c r="D2225">
        <v>53</v>
      </c>
      <c r="E2225">
        <v>0</v>
      </c>
      <c r="F2225">
        <v>0</v>
      </c>
      <c r="G2225">
        <v>46</v>
      </c>
      <c r="H2225">
        <v>1570532202643</v>
      </c>
      <c r="I2225">
        <v>532.125</v>
      </c>
      <c r="J2225" s="5">
        <f t="shared" si="34"/>
        <v>43746.747715775462</v>
      </c>
      <c r="K2225" s="6">
        <v>43746.747715775462</v>
      </c>
      <c r="L2225" s="7">
        <v>43746.747719907406</v>
      </c>
    </row>
    <row r="2226" spans="1:12" x14ac:dyDescent="0.25">
      <c r="A2226" t="e">
        <f>-Lqf-vhVhsV5bd4-xYwo</f>
        <v>#NAME?</v>
      </c>
      <c r="B2226">
        <v>393.75</v>
      </c>
      <c r="C2226">
        <v>20.584240000000001</v>
      </c>
      <c r="D2226">
        <v>53</v>
      </c>
      <c r="E2226">
        <v>0</v>
      </c>
      <c r="F2226">
        <v>0</v>
      </c>
      <c r="G2226">
        <v>46</v>
      </c>
      <c r="H2226">
        <v>1570532208832</v>
      </c>
      <c r="I2226">
        <v>526.6875</v>
      </c>
      <c r="J2226" s="4">
        <f t="shared" si="34"/>
        <v>43746.747787407403</v>
      </c>
      <c r="K2226" s="6">
        <v>43746.747787407403</v>
      </c>
      <c r="L2226" s="7">
        <v>43746.747789351852</v>
      </c>
    </row>
    <row r="2227" spans="1:12" x14ac:dyDescent="0.25">
      <c r="A2227" t="e">
        <f>-Lqf-x_BUbLe1o9tObDE</f>
        <v>#NAME?</v>
      </c>
      <c r="B2227">
        <v>393.75</v>
      </c>
      <c r="C2227">
        <v>20.584240000000001</v>
      </c>
      <c r="D2227">
        <v>56</v>
      </c>
      <c r="E2227">
        <v>0</v>
      </c>
      <c r="F2227">
        <v>0</v>
      </c>
      <c r="G2227">
        <v>60</v>
      </c>
      <c r="H2227">
        <v>1570532217910</v>
      </c>
      <c r="I2227">
        <v>526.6875</v>
      </c>
      <c r="J2227" s="5">
        <f t="shared" si="34"/>
        <v>43746.747892476851</v>
      </c>
      <c r="K2227" s="6">
        <v>43746.747892476851</v>
      </c>
      <c r="L2227" s="7">
        <v>43746.747893518521</v>
      </c>
    </row>
    <row r="2228" spans="1:12" x14ac:dyDescent="0.25">
      <c r="A2228" t="e">
        <f>-Lqf-z8BTxOHYjaESD_j</f>
        <v>#NAME?</v>
      </c>
      <c r="B2228">
        <v>393.75</v>
      </c>
      <c r="C2228">
        <v>20.584240000000001</v>
      </c>
      <c r="D2228">
        <v>56</v>
      </c>
      <c r="E2228">
        <v>0</v>
      </c>
      <c r="F2228">
        <v>0</v>
      </c>
      <c r="G2228">
        <v>45</v>
      </c>
      <c r="H2228">
        <v>1570532224293</v>
      </c>
      <c r="I2228">
        <v>526.5</v>
      </c>
      <c r="J2228" s="4">
        <f t="shared" si="34"/>
        <v>43746.747966354167</v>
      </c>
      <c r="K2228" s="6">
        <v>43746.747966354167</v>
      </c>
      <c r="L2228" s="7">
        <v>43746.74796296296</v>
      </c>
    </row>
    <row r="2229" spans="1:12" x14ac:dyDescent="0.25">
      <c r="A2229" t="e">
        <f>-Lqf0-cDgMcPewxq1ad1</f>
        <v>#NAME?</v>
      </c>
      <c r="B2229">
        <v>393.75</v>
      </c>
      <c r="C2229">
        <v>20.584240000000001</v>
      </c>
      <c r="D2229">
        <v>56</v>
      </c>
      <c r="E2229">
        <v>0</v>
      </c>
      <c r="F2229">
        <v>0</v>
      </c>
      <c r="G2229">
        <v>46</v>
      </c>
      <c r="H2229">
        <v>1570532230443</v>
      </c>
      <c r="I2229">
        <v>526.6875</v>
      </c>
      <c r="J2229" s="5">
        <f t="shared" si="34"/>
        <v>43746.748037534715</v>
      </c>
      <c r="K2229" s="6">
        <v>43746.748037534715</v>
      </c>
      <c r="L2229" s="7">
        <v>43746.748032407406</v>
      </c>
    </row>
    <row r="2230" spans="1:12" x14ac:dyDescent="0.25">
      <c r="A2230" t="e">
        <f>-Lqf01QGamp7YM2SaZH8</f>
        <v>#NAME?</v>
      </c>
      <c r="B2230">
        <v>393.75</v>
      </c>
      <c r="C2230">
        <v>20.584240000000001</v>
      </c>
      <c r="D2230">
        <v>56</v>
      </c>
      <c r="E2230">
        <v>0</v>
      </c>
      <c r="F2230">
        <v>0</v>
      </c>
      <c r="G2230">
        <v>49</v>
      </c>
      <c r="H2230">
        <v>1570532237686</v>
      </c>
      <c r="I2230">
        <v>526.5</v>
      </c>
      <c r="J2230" s="4">
        <f t="shared" si="34"/>
        <v>43746.748121365737</v>
      </c>
      <c r="K2230" s="6">
        <v>43746.748121365737</v>
      </c>
      <c r="L2230" s="7">
        <v>43746.748124999998</v>
      </c>
    </row>
    <row r="2231" spans="1:12" x14ac:dyDescent="0.25">
      <c r="A2231" t="e">
        <f>-Lqf038EGUV5n13y3Xlo</f>
        <v>#NAME?</v>
      </c>
      <c r="B2231">
        <v>393.75</v>
      </c>
      <c r="C2231">
        <v>20.584240000000001</v>
      </c>
      <c r="D2231">
        <v>56</v>
      </c>
      <c r="E2231">
        <v>0</v>
      </c>
      <c r="F2231">
        <v>0</v>
      </c>
      <c r="G2231">
        <v>40</v>
      </c>
      <c r="H2231">
        <v>1570532244885</v>
      </c>
      <c r="I2231">
        <v>526.5</v>
      </c>
      <c r="J2231" s="5">
        <f t="shared" si="34"/>
        <v>43746.748204687501</v>
      </c>
      <c r="K2231" s="6">
        <v>43746.748204687501</v>
      </c>
      <c r="L2231" s="7">
        <v>43746.748206018521</v>
      </c>
    </row>
    <row r="2232" spans="1:12" x14ac:dyDescent="0.25">
      <c r="A2232" t="e">
        <f>-Lqf04hqUJSG92q1tpxi</f>
        <v>#NAME?</v>
      </c>
      <c r="B2232">
        <v>393.75</v>
      </c>
      <c r="C2232">
        <v>20.584240000000001</v>
      </c>
      <c r="D2232">
        <v>56</v>
      </c>
      <c r="E2232">
        <v>0</v>
      </c>
      <c r="F2232">
        <v>0</v>
      </c>
      <c r="G2232">
        <v>46</v>
      </c>
      <c r="H2232">
        <v>1570532251074</v>
      </c>
      <c r="I2232">
        <v>526.6875</v>
      </c>
      <c r="J2232" s="4">
        <f t="shared" si="34"/>
        <v>43746.748276319442</v>
      </c>
      <c r="K2232" s="6">
        <v>43746.748276319442</v>
      </c>
      <c r="L2232" s="7">
        <v>43746.74827546296</v>
      </c>
    </row>
    <row r="2233" spans="1:12" x14ac:dyDescent="0.25">
      <c r="A2233" t="e">
        <f>-Lqf06P6rw_H3G2aXeel</f>
        <v>#NAME?</v>
      </c>
      <c r="B2233">
        <v>393.75</v>
      </c>
      <c r="C2233">
        <v>20.584240000000001</v>
      </c>
      <c r="D2233">
        <v>57</v>
      </c>
      <c r="E2233">
        <v>0</v>
      </c>
      <c r="F2233">
        <v>0</v>
      </c>
      <c r="G2233">
        <v>44</v>
      </c>
      <c r="H2233">
        <v>1570532258293</v>
      </c>
      <c r="I2233">
        <v>526.5</v>
      </c>
      <c r="J2233" s="5">
        <f t="shared" si="34"/>
        <v>43746.748359872683</v>
      </c>
      <c r="K2233" s="6">
        <v>43746.748359872683</v>
      </c>
      <c r="L2233" s="7">
        <v>43746.748356481483</v>
      </c>
    </row>
    <row r="2234" spans="1:12" x14ac:dyDescent="0.25">
      <c r="A2234" t="e">
        <f>-Lqf07sTCR4K32u2COPr</f>
        <v>#NAME?</v>
      </c>
      <c r="B2234">
        <v>393.75</v>
      </c>
      <c r="C2234">
        <v>20.584240000000001</v>
      </c>
      <c r="D2234">
        <v>57</v>
      </c>
      <c r="E2234">
        <v>0</v>
      </c>
      <c r="F2234">
        <v>0</v>
      </c>
      <c r="G2234">
        <v>55</v>
      </c>
      <c r="H2234">
        <v>1570532264483</v>
      </c>
      <c r="I2234">
        <v>526.6875</v>
      </c>
      <c r="J2234" s="4">
        <f t="shared" si="34"/>
        <v>43746.7484315162</v>
      </c>
      <c r="K2234" s="6">
        <v>43746.7484315162</v>
      </c>
      <c r="L2234" s="7">
        <v>43746.748425925929</v>
      </c>
    </row>
    <row r="2235" spans="1:12" x14ac:dyDescent="0.25">
      <c r="A2235" t="e">
        <f>-Lqf09T2EzkQd1DlCuwF</f>
        <v>#NAME?</v>
      </c>
      <c r="B2235">
        <v>393.75</v>
      </c>
      <c r="C2235">
        <v>20.584240000000001</v>
      </c>
      <c r="D2235">
        <v>57</v>
      </c>
      <c r="E2235">
        <v>0</v>
      </c>
      <c r="F2235">
        <v>0</v>
      </c>
      <c r="G2235">
        <v>55</v>
      </c>
      <c r="H2235">
        <v>1570532270654</v>
      </c>
      <c r="I2235">
        <v>526.6875</v>
      </c>
      <c r="J2235" s="5">
        <f t="shared" si="34"/>
        <v>43746.748502939816</v>
      </c>
      <c r="K2235" s="6">
        <v>43746.748502939816</v>
      </c>
      <c r="L2235" s="7">
        <v>43746.748506944445</v>
      </c>
    </row>
    <row r="2236" spans="1:12" x14ac:dyDescent="0.25">
      <c r="A2236" t="e">
        <f>-Lqf0AuYzOSTEr0v_1mC</f>
        <v>#NAME?</v>
      </c>
      <c r="B2236">
        <v>393.75</v>
      </c>
      <c r="C2236">
        <v>20.584240000000001</v>
      </c>
      <c r="D2236">
        <v>57</v>
      </c>
      <c r="E2236">
        <v>0</v>
      </c>
      <c r="F2236">
        <v>0</v>
      </c>
      <c r="G2236">
        <v>46</v>
      </c>
      <c r="H2236">
        <v>1570532276835</v>
      </c>
      <c r="I2236">
        <v>526.6875</v>
      </c>
      <c r="J2236" s="4">
        <f t="shared" si="34"/>
        <v>43746.748574479163</v>
      </c>
      <c r="K2236" s="6">
        <v>43746.748574479163</v>
      </c>
      <c r="L2236" s="7">
        <v>43746.748576388891</v>
      </c>
    </row>
    <row r="2237" spans="1:12" x14ac:dyDescent="0.25">
      <c r="A2237" t="e">
        <f>-Lqf0CRCZSMY3kvt3Hef</f>
        <v>#NAME?</v>
      </c>
      <c r="B2237">
        <v>428.125</v>
      </c>
      <c r="C2237">
        <v>20.584240000000001</v>
      </c>
      <c r="D2237">
        <v>58</v>
      </c>
      <c r="E2237">
        <v>0</v>
      </c>
      <c r="F2237">
        <v>0</v>
      </c>
      <c r="G2237">
        <v>50</v>
      </c>
      <c r="H2237">
        <v>1570532283034</v>
      </c>
      <c r="I2237">
        <v>537.1875</v>
      </c>
      <c r="J2237" s="5">
        <f t="shared" si="34"/>
        <v>43746.74864622685</v>
      </c>
      <c r="K2237" s="6">
        <v>43746.74864622685</v>
      </c>
      <c r="L2237" s="7">
        <v>43746.748645833337</v>
      </c>
    </row>
    <row r="2238" spans="1:12" x14ac:dyDescent="0.25">
      <c r="A2238" t="s">
        <v>3273</v>
      </c>
      <c r="B2238">
        <v>393.75</v>
      </c>
      <c r="C2238">
        <v>20.584240000000001</v>
      </c>
      <c r="D2238">
        <v>58</v>
      </c>
      <c r="E2238">
        <v>0</v>
      </c>
      <c r="F2238">
        <v>0</v>
      </c>
      <c r="G2238">
        <v>44</v>
      </c>
      <c r="H2238">
        <v>1570532289204</v>
      </c>
      <c r="I2238">
        <v>526.6875</v>
      </c>
      <c r="J2238" s="4">
        <f t="shared" si="34"/>
        <v>43746.74871763889</v>
      </c>
      <c r="K2238" s="6">
        <v>43746.74871763889</v>
      </c>
      <c r="L2238" s="7">
        <v>43746.748715277776</v>
      </c>
    </row>
    <row r="2239" spans="1:12" x14ac:dyDescent="0.25">
      <c r="A2239" t="e">
        <f>-Lqf0Fj_QY73gcHhV9uW</f>
        <v>#NAME?</v>
      </c>
      <c r="B2239">
        <v>393.75</v>
      </c>
      <c r="C2239">
        <v>20.584240000000001</v>
      </c>
      <c r="D2239">
        <v>58</v>
      </c>
      <c r="E2239">
        <v>0</v>
      </c>
      <c r="F2239">
        <v>0</v>
      </c>
      <c r="G2239">
        <v>51</v>
      </c>
      <c r="H2239">
        <v>1570532296405</v>
      </c>
      <c r="I2239">
        <v>526.5</v>
      </c>
      <c r="J2239" s="5">
        <f t="shared" si="34"/>
        <v>43746.748800983791</v>
      </c>
      <c r="K2239" s="6">
        <v>43746.748800983791</v>
      </c>
      <c r="L2239" s="7">
        <v>43746.748796296299</v>
      </c>
    </row>
    <row r="2240" spans="1:12" x14ac:dyDescent="0.25">
      <c r="A2240" t="e">
        <f>-Lqf0HFxJY2dWS3LHjY4</f>
        <v>#NAME?</v>
      </c>
      <c r="B2240">
        <v>393.75</v>
      </c>
      <c r="C2240">
        <v>20.584240000000001</v>
      </c>
      <c r="D2240">
        <v>58</v>
      </c>
      <c r="E2240">
        <v>0</v>
      </c>
      <c r="F2240">
        <v>0</v>
      </c>
      <c r="G2240">
        <v>44</v>
      </c>
      <c r="H2240">
        <v>1570532302597</v>
      </c>
      <c r="I2240">
        <v>526.6875</v>
      </c>
      <c r="J2240" s="4">
        <f t="shared" si="34"/>
        <v>43746.74887265046</v>
      </c>
      <c r="K2240" s="6">
        <v>43746.74887265046</v>
      </c>
      <c r="L2240" s="7">
        <v>43746.748877314814</v>
      </c>
    </row>
    <row r="2241" spans="1:12" x14ac:dyDescent="0.25">
      <c r="A2241" t="e">
        <f>-Lqf0Il3E2nPzEokn7Ox</f>
        <v>#NAME?</v>
      </c>
      <c r="B2241">
        <v>393.75</v>
      </c>
      <c r="C2241">
        <v>20.584240000000001</v>
      </c>
      <c r="D2241">
        <v>58</v>
      </c>
      <c r="E2241">
        <v>0</v>
      </c>
      <c r="F2241">
        <v>0</v>
      </c>
      <c r="G2241">
        <v>46</v>
      </c>
      <c r="H2241">
        <v>1570532308765</v>
      </c>
      <c r="I2241">
        <v>526.6875</v>
      </c>
      <c r="J2241" s="5">
        <f t="shared" si="34"/>
        <v>43746.748944039347</v>
      </c>
      <c r="K2241" s="6">
        <v>43746.748944039347</v>
      </c>
      <c r="L2241" s="7">
        <v>43746.74894675926</v>
      </c>
    </row>
    <row r="2242" spans="1:12" x14ac:dyDescent="0.25">
      <c r="A2242" t="e">
        <f>-Lqf0KFDUOYMDTvlrA1L</f>
        <v>#NAME?</v>
      </c>
      <c r="B2242">
        <v>393.75</v>
      </c>
      <c r="C2242">
        <v>20.584240000000001</v>
      </c>
      <c r="D2242">
        <v>56</v>
      </c>
      <c r="E2242">
        <v>0</v>
      </c>
      <c r="F2242">
        <v>0</v>
      </c>
      <c r="G2242">
        <v>53</v>
      </c>
      <c r="H2242">
        <v>1570532314965</v>
      </c>
      <c r="I2242">
        <v>526.6875</v>
      </c>
      <c r="J2242" s="4">
        <f t="shared" ref="J2242:K2305" si="35">(H2242/86400000)+25569+(7/24)</f>
        <v>43746.74901579861</v>
      </c>
      <c r="K2242" s="6">
        <v>43746.74901579861</v>
      </c>
      <c r="L2242" s="7">
        <v>43746.749016203707</v>
      </c>
    </row>
    <row r="2243" spans="1:12" x14ac:dyDescent="0.25">
      <c r="A2243" t="e">
        <f>-Lqf0M2F0JMIyjbU0kov</f>
        <v>#NAME?</v>
      </c>
      <c r="B2243">
        <v>393.75</v>
      </c>
      <c r="C2243">
        <v>20.584240000000001</v>
      </c>
      <c r="D2243">
        <v>56</v>
      </c>
      <c r="E2243">
        <v>0</v>
      </c>
      <c r="F2243">
        <v>0</v>
      </c>
      <c r="G2243">
        <v>43</v>
      </c>
      <c r="H2243">
        <v>1570532322173</v>
      </c>
      <c r="I2243">
        <v>526.6875</v>
      </c>
      <c r="J2243" s="5">
        <f t="shared" si="35"/>
        <v>43746.749099224537</v>
      </c>
      <c r="K2243" s="6">
        <v>43746.749099224537</v>
      </c>
      <c r="L2243" s="7">
        <v>43746.749097222222</v>
      </c>
    </row>
    <row r="2244" spans="1:12" x14ac:dyDescent="0.25">
      <c r="A2244" t="e">
        <f>-Lqf0NlAqKLXAbUaFSS0</f>
        <v>#NAME?</v>
      </c>
      <c r="B2244">
        <v>393.75</v>
      </c>
      <c r="C2244">
        <v>20.584240000000001</v>
      </c>
      <c r="D2244">
        <v>57</v>
      </c>
      <c r="E2244">
        <v>0</v>
      </c>
      <c r="F2244">
        <v>0</v>
      </c>
      <c r="G2244">
        <v>44</v>
      </c>
      <c r="H2244">
        <v>1570532329367</v>
      </c>
      <c r="I2244">
        <v>526.6875</v>
      </c>
      <c r="J2244" s="4">
        <f t="shared" si="35"/>
        <v>43746.749182488427</v>
      </c>
      <c r="K2244" s="6">
        <v>43746.749182488427</v>
      </c>
      <c r="L2244" s="7">
        <v>43746.749178240738</v>
      </c>
    </row>
    <row r="2245" spans="1:12" x14ac:dyDescent="0.25">
      <c r="A2245" t="e">
        <f>-Lqf0PKLMNagwL4pxA1J</f>
        <v>#NAME?</v>
      </c>
      <c r="B2245">
        <v>393.75</v>
      </c>
      <c r="C2245">
        <v>20.584240000000001</v>
      </c>
      <c r="D2245">
        <v>57</v>
      </c>
      <c r="E2245">
        <v>0</v>
      </c>
      <c r="F2245">
        <v>0</v>
      </c>
      <c r="G2245">
        <v>52</v>
      </c>
      <c r="H2245">
        <v>1570532335573</v>
      </c>
      <c r="I2245">
        <v>526.5</v>
      </c>
      <c r="J2245" s="5">
        <f t="shared" si="35"/>
        <v>43746.749254317132</v>
      </c>
      <c r="K2245" s="6">
        <v>43746.749254317132</v>
      </c>
      <c r="L2245" s="7">
        <v>43746.749259259261</v>
      </c>
    </row>
    <row r="2246" spans="1:12" x14ac:dyDescent="0.25">
      <c r="A2246" t="e">
        <f>-Lqf0R23WvkRhQShZFYu</f>
        <v>#NAME?</v>
      </c>
      <c r="B2246">
        <v>393.75</v>
      </c>
      <c r="C2246">
        <v>20.531590000000001</v>
      </c>
      <c r="D2246">
        <v>56</v>
      </c>
      <c r="E2246">
        <v>0</v>
      </c>
      <c r="F2246">
        <v>0</v>
      </c>
      <c r="G2246">
        <v>56</v>
      </c>
      <c r="H2246">
        <v>1570532342803</v>
      </c>
      <c r="I2246">
        <v>526.6875</v>
      </c>
      <c r="J2246" s="4">
        <f t="shared" si="35"/>
        <v>43746.749337997688</v>
      </c>
      <c r="K2246" s="6">
        <v>43746.749337997688</v>
      </c>
      <c r="L2246" s="7">
        <v>43746.749340277776</v>
      </c>
    </row>
    <row r="2247" spans="1:12" x14ac:dyDescent="0.25">
      <c r="A2247" t="e">
        <f>-Lqf0SXASkZ7iSV4xywR</f>
        <v>#NAME?</v>
      </c>
      <c r="B2247">
        <v>393.75</v>
      </c>
      <c r="C2247">
        <v>20.531590000000001</v>
      </c>
      <c r="D2247">
        <v>57</v>
      </c>
      <c r="E2247">
        <v>0</v>
      </c>
      <c r="F2247">
        <v>0</v>
      </c>
      <c r="G2247">
        <v>49</v>
      </c>
      <c r="H2247">
        <v>1570532348963</v>
      </c>
      <c r="I2247">
        <v>526.6875</v>
      </c>
      <c r="J2247" s="5">
        <f t="shared" si="35"/>
        <v>43746.749409293981</v>
      </c>
      <c r="K2247" s="6">
        <v>43746.749409293981</v>
      </c>
      <c r="L2247" s="7">
        <v>43746.749409722222</v>
      </c>
    </row>
    <row r="2248" spans="1:12" x14ac:dyDescent="0.25">
      <c r="A2248" t="e">
        <f>-Lqf0U53J9lU693gjog2</f>
        <v>#NAME?</v>
      </c>
      <c r="B2248">
        <v>393.75</v>
      </c>
      <c r="C2248">
        <v>20.531590000000001</v>
      </c>
      <c r="D2248">
        <v>56</v>
      </c>
      <c r="E2248">
        <v>0</v>
      </c>
      <c r="F2248">
        <v>0</v>
      </c>
      <c r="G2248">
        <v>43</v>
      </c>
      <c r="H2248">
        <v>1570532355154</v>
      </c>
      <c r="I2248">
        <v>526.6875</v>
      </c>
      <c r="J2248" s="4">
        <f t="shared" si="35"/>
        <v>43746.749480949067</v>
      </c>
      <c r="K2248" s="6">
        <v>43746.749480949067</v>
      </c>
      <c r="L2248" s="7">
        <v>43746.749479166669</v>
      </c>
    </row>
    <row r="2249" spans="1:12" x14ac:dyDescent="0.25">
      <c r="A2249" t="e">
        <f>-Lqf0V_3FgbSWp1bTUci</f>
        <v>#NAME?</v>
      </c>
      <c r="B2249">
        <v>393.75</v>
      </c>
      <c r="C2249">
        <v>20.584240000000001</v>
      </c>
      <c r="D2249">
        <v>56</v>
      </c>
      <c r="E2249">
        <v>0</v>
      </c>
      <c r="F2249">
        <v>0</v>
      </c>
      <c r="G2249">
        <v>43</v>
      </c>
      <c r="H2249">
        <v>1570532361324</v>
      </c>
      <c r="I2249">
        <v>526.6875</v>
      </c>
      <c r="J2249" s="5">
        <f t="shared" si="35"/>
        <v>43746.749552361107</v>
      </c>
      <c r="K2249" s="6">
        <v>43746.749552361107</v>
      </c>
      <c r="L2249" s="7">
        <v>43746.749548611115</v>
      </c>
    </row>
    <row r="2250" spans="1:12" x14ac:dyDescent="0.25">
      <c r="A2250" t="e">
        <f>-Lqf0X33LcSJBfl9sFG9</f>
        <v>#NAME?</v>
      </c>
      <c r="B2250">
        <v>393.75</v>
      </c>
      <c r="C2250">
        <v>20.531590000000001</v>
      </c>
      <c r="D2250">
        <v>54</v>
      </c>
      <c r="E2250">
        <v>0</v>
      </c>
      <c r="F2250">
        <v>0</v>
      </c>
      <c r="G2250">
        <v>48</v>
      </c>
      <c r="H2250">
        <v>1570532367513</v>
      </c>
      <c r="I2250">
        <v>526.6875</v>
      </c>
      <c r="J2250" s="4">
        <f t="shared" si="35"/>
        <v>43746.749623993055</v>
      </c>
      <c r="K2250" s="6">
        <v>43746.749623993055</v>
      </c>
      <c r="L2250" s="7">
        <v>43746.74962962963</v>
      </c>
    </row>
    <row r="2251" spans="1:12" x14ac:dyDescent="0.25">
      <c r="A2251" t="e">
        <f>-Lqf0Yax9AtR1uTZFkAw</f>
        <v>#NAME?</v>
      </c>
      <c r="B2251">
        <v>412.5</v>
      </c>
      <c r="C2251">
        <v>20.584240000000001</v>
      </c>
      <c r="D2251">
        <v>55</v>
      </c>
      <c r="E2251">
        <v>0</v>
      </c>
      <c r="F2251">
        <v>0</v>
      </c>
      <c r="G2251">
        <v>48</v>
      </c>
      <c r="H2251">
        <v>1570532373694</v>
      </c>
      <c r="I2251">
        <v>532.3125</v>
      </c>
      <c r="J2251" s="5">
        <f t="shared" si="35"/>
        <v>43746.74969553241</v>
      </c>
      <c r="K2251" s="6">
        <v>43746.74969553241</v>
      </c>
      <c r="L2251" s="7">
        <v>43746.749699074076</v>
      </c>
    </row>
    <row r="2252" spans="1:12" x14ac:dyDescent="0.25">
      <c r="A2252" t="e">
        <f>-Lqf0_63x_deOXKrvnXH</f>
        <v>#NAME?</v>
      </c>
      <c r="B2252">
        <v>393.75</v>
      </c>
      <c r="C2252">
        <v>20.584240000000001</v>
      </c>
      <c r="D2252">
        <v>55</v>
      </c>
      <c r="E2252">
        <v>0</v>
      </c>
      <c r="F2252">
        <v>0</v>
      </c>
      <c r="G2252">
        <v>52</v>
      </c>
      <c r="H2252">
        <v>1570532379874</v>
      </c>
      <c r="I2252">
        <v>526.6875</v>
      </c>
      <c r="J2252" s="4">
        <f t="shared" si="35"/>
        <v>43746.749767060181</v>
      </c>
      <c r="K2252" s="6">
        <v>43746.749767060181</v>
      </c>
      <c r="L2252" s="7">
        <v>43746.749768518515</v>
      </c>
    </row>
    <row r="2253" spans="1:12" x14ac:dyDescent="0.25">
      <c r="A2253" t="e">
        <f>-Lqf0aaC-taYIbAHNrUW</f>
        <v>#NAME?</v>
      </c>
      <c r="B2253">
        <v>393.75</v>
      </c>
      <c r="C2253">
        <v>20.531590000000001</v>
      </c>
      <c r="D2253">
        <v>56</v>
      </c>
      <c r="E2253">
        <v>0</v>
      </c>
      <c r="F2253">
        <v>0</v>
      </c>
      <c r="G2253">
        <v>41</v>
      </c>
      <c r="H2253">
        <v>1570532386074</v>
      </c>
      <c r="I2253">
        <v>526.6875</v>
      </c>
      <c r="J2253" s="5">
        <f t="shared" si="35"/>
        <v>43746.749838819444</v>
      </c>
      <c r="K2253" s="6">
        <v>43746.749838819444</v>
      </c>
      <c r="L2253" s="7">
        <v>43746.749837962961</v>
      </c>
    </row>
    <row r="2254" spans="1:12" x14ac:dyDescent="0.25">
      <c r="A2254" t="e">
        <f>-Lqf0c9Bo7b-ufm_LhCT</f>
        <v>#NAME?</v>
      </c>
      <c r="B2254">
        <v>393.75</v>
      </c>
      <c r="C2254">
        <v>20.531590000000001</v>
      </c>
      <c r="D2254">
        <v>56</v>
      </c>
      <c r="E2254">
        <v>0</v>
      </c>
      <c r="F2254">
        <v>0</v>
      </c>
      <c r="G2254">
        <v>48</v>
      </c>
      <c r="H2254">
        <v>1570532392244</v>
      </c>
      <c r="I2254">
        <v>526.6875</v>
      </c>
      <c r="J2254" s="4">
        <f t="shared" si="35"/>
        <v>43746.749910231483</v>
      </c>
      <c r="K2254" s="6">
        <v>43746.749910231483</v>
      </c>
      <c r="L2254" s="7">
        <v>43746.749907407408</v>
      </c>
    </row>
    <row r="2255" spans="1:12" x14ac:dyDescent="0.25">
      <c r="A2255" t="s">
        <v>3290</v>
      </c>
      <c r="B2255">
        <v>412.5</v>
      </c>
      <c r="C2255">
        <v>20.531590000000001</v>
      </c>
      <c r="D2255">
        <v>57</v>
      </c>
      <c r="E2255">
        <v>0</v>
      </c>
      <c r="F2255">
        <v>0</v>
      </c>
      <c r="G2255">
        <v>50</v>
      </c>
      <c r="H2255">
        <v>1570532399445</v>
      </c>
      <c r="I2255">
        <v>532.3125</v>
      </c>
      <c r="J2255" s="5">
        <f t="shared" si="35"/>
        <v>43746.749993576384</v>
      </c>
      <c r="K2255" s="6">
        <v>43746.749993576384</v>
      </c>
      <c r="L2255" s="7">
        <v>43746.749988425923</v>
      </c>
    </row>
    <row r="2256" spans="1:12" x14ac:dyDescent="0.25">
      <c r="A2256" t="e">
        <f>-Lqf0fRKPOHEOzsi97jD</f>
        <v>#NAME?</v>
      </c>
      <c r="B2256">
        <v>393.75</v>
      </c>
      <c r="C2256">
        <v>20.531590000000001</v>
      </c>
      <c r="D2256">
        <v>57</v>
      </c>
      <c r="E2256">
        <v>0</v>
      </c>
      <c r="F2256">
        <v>0</v>
      </c>
      <c r="G2256">
        <v>50</v>
      </c>
      <c r="H2256">
        <v>1570532405662</v>
      </c>
      <c r="I2256">
        <v>526.6875</v>
      </c>
      <c r="J2256" s="4">
        <f t="shared" si="35"/>
        <v>43746.750065532404</v>
      </c>
      <c r="K2256" s="6">
        <v>43746.750065532404</v>
      </c>
      <c r="L2256" s="7">
        <v>43746.750069444446</v>
      </c>
    </row>
    <row r="2257" spans="1:12" x14ac:dyDescent="0.25">
      <c r="A2257" t="e">
        <f>-Lqf0h9J1jNZjl0lENhy</f>
        <v>#NAME?</v>
      </c>
      <c r="B2257">
        <v>393.75</v>
      </c>
      <c r="C2257">
        <v>20.531590000000001</v>
      </c>
      <c r="D2257">
        <v>57</v>
      </c>
      <c r="E2257">
        <v>0</v>
      </c>
      <c r="F2257">
        <v>0</v>
      </c>
      <c r="G2257">
        <v>42</v>
      </c>
      <c r="H2257">
        <v>1570532412854</v>
      </c>
      <c r="I2257">
        <v>526.6875</v>
      </c>
      <c r="J2257" s="5">
        <f t="shared" si="35"/>
        <v>43746.750148773142</v>
      </c>
      <c r="K2257" s="6">
        <v>43746.750148773142</v>
      </c>
      <c r="L2257" s="7">
        <v>43746.750150462962</v>
      </c>
    </row>
    <row r="2258" spans="1:12" x14ac:dyDescent="0.25">
      <c r="A2258" t="e">
        <f>-Lqf0is4Zy7jUbalr20n</f>
        <v>#NAME?</v>
      </c>
      <c r="B2258">
        <v>393.75</v>
      </c>
      <c r="C2258">
        <v>20.584240000000001</v>
      </c>
      <c r="D2258">
        <v>58</v>
      </c>
      <c r="E2258">
        <v>0</v>
      </c>
      <c r="F2258">
        <v>0</v>
      </c>
      <c r="G2258">
        <v>50</v>
      </c>
      <c r="H2258">
        <v>1570532420065</v>
      </c>
      <c r="I2258">
        <v>526.5</v>
      </c>
      <c r="J2258" s="4">
        <f t="shared" si="35"/>
        <v>43746.75023223379</v>
      </c>
      <c r="K2258" s="6">
        <v>43746.75023223379</v>
      </c>
      <c r="L2258" s="7">
        <v>43746.750231481485</v>
      </c>
    </row>
    <row r="2259" spans="1:12" x14ac:dyDescent="0.25">
      <c r="A2259" t="e">
        <f>-Lqf0kRKA9D_F9nUQrYh</f>
        <v>#NAME?</v>
      </c>
      <c r="B2259">
        <v>393.75</v>
      </c>
      <c r="C2259">
        <v>20.584240000000001</v>
      </c>
      <c r="D2259">
        <v>58</v>
      </c>
      <c r="E2259">
        <v>0</v>
      </c>
      <c r="F2259">
        <v>0</v>
      </c>
      <c r="G2259">
        <v>51</v>
      </c>
      <c r="H2259">
        <v>1570532426245</v>
      </c>
      <c r="I2259">
        <v>526.6875</v>
      </c>
      <c r="J2259" s="5">
        <f t="shared" si="35"/>
        <v>43746.750303761575</v>
      </c>
      <c r="K2259" s="6">
        <v>43746.750303761575</v>
      </c>
      <c r="L2259" s="7">
        <v>43746.750300925924</v>
      </c>
    </row>
    <row r="2260" spans="1:12" x14ac:dyDescent="0.25">
      <c r="A2260" t="e">
        <f>-Lqf0mm1M7RJTbUMSFXp</f>
        <v>#NAME?</v>
      </c>
      <c r="B2260">
        <v>393.75</v>
      </c>
      <c r="C2260">
        <v>20.584240000000001</v>
      </c>
      <c r="D2260">
        <v>57</v>
      </c>
      <c r="E2260">
        <v>0</v>
      </c>
      <c r="F2260">
        <v>0</v>
      </c>
      <c r="G2260">
        <v>54</v>
      </c>
      <c r="H2260">
        <v>1570532435976</v>
      </c>
      <c r="I2260">
        <v>526.6875</v>
      </c>
      <c r="J2260" s="4">
        <f t="shared" si="35"/>
        <v>43746.750416388888</v>
      </c>
      <c r="K2260" s="6">
        <v>43746.750416388888</v>
      </c>
      <c r="L2260" s="7">
        <v>43746.750416666669</v>
      </c>
    </row>
    <row r="2261" spans="1:12" x14ac:dyDescent="0.25">
      <c r="A2261" t="e">
        <f>-Lqf0oQ1i9TIpOVWwPM9</f>
        <v>#NAME?</v>
      </c>
      <c r="B2261">
        <v>393.75</v>
      </c>
      <c r="C2261">
        <v>20.584240000000001</v>
      </c>
      <c r="D2261">
        <v>58</v>
      </c>
      <c r="E2261">
        <v>0</v>
      </c>
      <c r="F2261">
        <v>0</v>
      </c>
      <c r="G2261">
        <v>54</v>
      </c>
      <c r="H2261">
        <v>1570532442734</v>
      </c>
      <c r="I2261">
        <v>526.6875</v>
      </c>
      <c r="J2261" s="5">
        <f t="shared" si="35"/>
        <v>43746.75049460648</v>
      </c>
      <c r="K2261" s="6">
        <v>43746.75049460648</v>
      </c>
      <c r="L2261" s="7">
        <v>43746.750497685185</v>
      </c>
    </row>
    <row r="2262" spans="1:12" x14ac:dyDescent="0.25">
      <c r="A2262" t="e">
        <f>-Lqf0pz9VMGQU7nrU_MU</f>
        <v>#NAME?</v>
      </c>
      <c r="B2262">
        <v>418.75</v>
      </c>
      <c r="C2262">
        <v>20.531590000000001</v>
      </c>
      <c r="D2262">
        <v>59</v>
      </c>
      <c r="E2262">
        <v>0</v>
      </c>
      <c r="F2262">
        <v>0</v>
      </c>
      <c r="G2262">
        <v>47</v>
      </c>
      <c r="H2262">
        <v>1570532448912</v>
      </c>
      <c r="I2262">
        <v>534.75</v>
      </c>
      <c r="J2262" s="4">
        <f t="shared" si="35"/>
        <v>43746.750566111114</v>
      </c>
      <c r="K2262" s="6">
        <v>43746.750566111114</v>
      </c>
      <c r="L2262" s="7">
        <v>43746.750567129631</v>
      </c>
    </row>
    <row r="2263" spans="1:12" x14ac:dyDescent="0.25">
      <c r="A2263" t="e">
        <f>-Lqf0rT8zS4vmNPIStD7</f>
        <v>#NAME?</v>
      </c>
      <c r="B2263">
        <v>393.75</v>
      </c>
      <c r="C2263">
        <v>20.584240000000001</v>
      </c>
      <c r="D2263">
        <v>59</v>
      </c>
      <c r="E2263">
        <v>0</v>
      </c>
      <c r="F2263">
        <v>0</v>
      </c>
      <c r="G2263">
        <v>49</v>
      </c>
      <c r="H2263">
        <v>1570532455083</v>
      </c>
      <c r="I2263">
        <v>526.6875</v>
      </c>
      <c r="J2263" s="5">
        <f t="shared" si="35"/>
        <v>43746.750637534722</v>
      </c>
      <c r="K2263" s="6">
        <v>43746.750637534722</v>
      </c>
      <c r="L2263" s="7">
        <v>43746.750636574077</v>
      </c>
    </row>
    <row r="2264" spans="1:12" x14ac:dyDescent="0.25">
      <c r="A2264" t="e">
        <f>-Lqf0swhMeup65NHJk7j</f>
        <v>#NAME?</v>
      </c>
      <c r="B2264">
        <v>393.75</v>
      </c>
      <c r="C2264">
        <v>20.531590000000001</v>
      </c>
      <c r="D2264">
        <v>58</v>
      </c>
      <c r="E2264">
        <v>0</v>
      </c>
      <c r="F2264">
        <v>0</v>
      </c>
      <c r="G2264">
        <v>52</v>
      </c>
      <c r="H2264">
        <v>1570532461281</v>
      </c>
      <c r="I2264">
        <v>526.6875</v>
      </c>
      <c r="J2264" s="4">
        <f t="shared" si="35"/>
        <v>43746.750709270833</v>
      </c>
      <c r="K2264" s="6">
        <v>43746.750709270833</v>
      </c>
      <c r="L2264" s="7">
        <v>43746.750706018516</v>
      </c>
    </row>
    <row r="2265" spans="1:12" x14ac:dyDescent="0.25">
      <c r="A2265" t="e">
        <f>-Lqf0uV228vBmBq0TCmr</f>
        <v>#NAME?</v>
      </c>
      <c r="B2265">
        <v>393.75</v>
      </c>
      <c r="C2265">
        <v>20.584240000000001</v>
      </c>
      <c r="D2265">
        <v>57</v>
      </c>
      <c r="E2265">
        <v>0</v>
      </c>
      <c r="F2265">
        <v>0</v>
      </c>
      <c r="G2265">
        <v>45</v>
      </c>
      <c r="H2265">
        <v>1570532467462</v>
      </c>
      <c r="I2265">
        <v>526.6875</v>
      </c>
      <c r="J2265" s="5">
        <f t="shared" si="35"/>
        <v>43746.750780810187</v>
      </c>
      <c r="K2265" s="6">
        <v>43746.750780810187</v>
      </c>
      <c r="L2265" s="7">
        <v>43746.750775462962</v>
      </c>
    </row>
    <row r="2266" spans="1:12" x14ac:dyDescent="0.25">
      <c r="A2266" t="e">
        <f>-Lqf0wEBajwKjHPxJotl</f>
        <v>#NAME?</v>
      </c>
      <c r="B2266">
        <v>418.75</v>
      </c>
      <c r="C2266">
        <v>20.584240000000001</v>
      </c>
      <c r="D2266">
        <v>57</v>
      </c>
      <c r="E2266">
        <v>0</v>
      </c>
      <c r="F2266">
        <v>0</v>
      </c>
      <c r="G2266">
        <v>51</v>
      </c>
      <c r="H2266">
        <v>1570532474645</v>
      </c>
      <c r="I2266">
        <v>534.75</v>
      </c>
      <c r="J2266" s="4">
        <f t="shared" si="35"/>
        <v>43746.750863946756</v>
      </c>
      <c r="K2266" s="6">
        <v>43746.750863946756</v>
      </c>
      <c r="L2266" s="7">
        <v>43746.750868055555</v>
      </c>
    </row>
    <row r="2267" spans="1:12" x14ac:dyDescent="0.25">
      <c r="A2267" t="e">
        <f>-Lqf0xnARy1-Ik0YOTxz</f>
        <v>#NAME?</v>
      </c>
      <c r="B2267">
        <v>393.75</v>
      </c>
      <c r="C2267">
        <v>20.584240000000001</v>
      </c>
      <c r="D2267">
        <v>57</v>
      </c>
      <c r="E2267">
        <v>0</v>
      </c>
      <c r="F2267">
        <v>0</v>
      </c>
      <c r="G2267">
        <v>57</v>
      </c>
      <c r="H2267">
        <v>1570532480831</v>
      </c>
      <c r="I2267">
        <v>526.6875</v>
      </c>
      <c r="J2267" s="5">
        <f t="shared" si="35"/>
        <v>43746.750935543976</v>
      </c>
      <c r="K2267" s="6">
        <v>43746.750935543976</v>
      </c>
      <c r="L2267" s="7">
        <v>43746.750937500001</v>
      </c>
    </row>
    <row r="2268" spans="1:12" x14ac:dyDescent="0.25">
      <c r="A2268" t="e">
        <f>-Lqf0zW8JJUV0ioNgcSS</f>
        <v>#NAME?</v>
      </c>
      <c r="B2268">
        <v>393.75</v>
      </c>
      <c r="C2268">
        <v>20.584240000000001</v>
      </c>
      <c r="D2268">
        <v>58</v>
      </c>
      <c r="E2268">
        <v>0</v>
      </c>
      <c r="F2268">
        <v>0</v>
      </c>
      <c r="G2268">
        <v>50</v>
      </c>
      <c r="H2268">
        <v>1570532488081</v>
      </c>
      <c r="I2268">
        <v>526.6875</v>
      </c>
      <c r="J2268" s="4">
        <f t="shared" si="35"/>
        <v>43746.751019456016</v>
      </c>
      <c r="K2268" s="6">
        <v>43746.751019456016</v>
      </c>
      <c r="L2268" s="7">
        <v>43746.751018518517</v>
      </c>
    </row>
    <row r="2269" spans="1:12" x14ac:dyDescent="0.25">
      <c r="A2269" t="s">
        <v>3304</v>
      </c>
      <c r="B2269">
        <v>412.5</v>
      </c>
      <c r="C2269">
        <v>20.584240000000001</v>
      </c>
      <c r="D2269">
        <v>56</v>
      </c>
      <c r="E2269">
        <v>0</v>
      </c>
      <c r="F2269">
        <v>0</v>
      </c>
      <c r="G2269">
        <v>49</v>
      </c>
      <c r="H2269">
        <v>1570532494251</v>
      </c>
      <c r="I2269">
        <v>532.3125</v>
      </c>
      <c r="J2269" s="5">
        <f t="shared" si="35"/>
        <v>43746.751090868049</v>
      </c>
      <c r="K2269" s="6">
        <v>43746.751090868049</v>
      </c>
      <c r="L2269" s="7">
        <v>43746.751087962963</v>
      </c>
    </row>
    <row r="2270" spans="1:12" x14ac:dyDescent="0.25">
      <c r="A2270" t="e">
        <f>-Lqf11Z9VOZ3LOd3sRJJ</f>
        <v>#NAME?</v>
      </c>
      <c r="B2270">
        <v>393.75</v>
      </c>
      <c r="C2270">
        <v>20.584240000000001</v>
      </c>
      <c r="D2270">
        <v>55</v>
      </c>
      <c r="E2270">
        <v>0</v>
      </c>
      <c r="F2270">
        <v>0</v>
      </c>
      <c r="G2270">
        <v>50</v>
      </c>
      <c r="H2270">
        <v>1570532500433</v>
      </c>
      <c r="I2270">
        <v>526.6875</v>
      </c>
      <c r="J2270" s="4">
        <f t="shared" si="35"/>
        <v>43746.751162418979</v>
      </c>
      <c r="K2270" s="6">
        <v>43746.751162418979</v>
      </c>
      <c r="L2270" s="7">
        <v>43746.751157407409</v>
      </c>
    </row>
    <row r="2271" spans="1:12" x14ac:dyDescent="0.25">
      <c r="A2271" t="e">
        <f>-Lqf133P2lABuk90cFtE</f>
        <v>#NAME?</v>
      </c>
      <c r="B2271">
        <v>393.75</v>
      </c>
      <c r="C2271">
        <v>20.531590000000001</v>
      </c>
      <c r="D2271">
        <v>55</v>
      </c>
      <c r="E2271">
        <v>0</v>
      </c>
      <c r="F2271">
        <v>0</v>
      </c>
      <c r="G2271">
        <v>47</v>
      </c>
      <c r="H2271">
        <v>1570532506611</v>
      </c>
      <c r="I2271">
        <v>526.6875</v>
      </c>
      <c r="J2271" s="5">
        <f t="shared" si="35"/>
        <v>43746.751233923605</v>
      </c>
      <c r="K2271" s="6">
        <v>43746.751233923605</v>
      </c>
      <c r="L2271" s="7">
        <v>43746.751238425924</v>
      </c>
    </row>
    <row r="2272" spans="1:12" x14ac:dyDescent="0.25">
      <c r="A2272" t="e">
        <f>-Lqf14X8f2nfmVHhTXgQ</f>
        <v>#NAME?</v>
      </c>
      <c r="B2272">
        <v>393.75</v>
      </c>
      <c r="C2272">
        <v>20.531590000000001</v>
      </c>
      <c r="D2272">
        <v>54</v>
      </c>
      <c r="E2272">
        <v>0</v>
      </c>
      <c r="F2272">
        <v>0</v>
      </c>
      <c r="G2272">
        <v>63</v>
      </c>
      <c r="H2272">
        <v>1570532512791</v>
      </c>
      <c r="I2272">
        <v>526.6875</v>
      </c>
      <c r="J2272" s="4">
        <f t="shared" si="35"/>
        <v>43746.751305451391</v>
      </c>
      <c r="K2272" s="6">
        <v>43746.751305451391</v>
      </c>
      <c r="L2272" s="7">
        <v>43746.751307870371</v>
      </c>
    </row>
    <row r="2273" spans="1:12" x14ac:dyDescent="0.25">
      <c r="A2273" t="e">
        <f>-Lqf16BW5mYw17DoNkqC</f>
        <v>#NAME?</v>
      </c>
      <c r="B2273">
        <v>393.75</v>
      </c>
      <c r="C2273">
        <v>20.584240000000001</v>
      </c>
      <c r="D2273">
        <v>55</v>
      </c>
      <c r="E2273">
        <v>0</v>
      </c>
      <c r="F2273">
        <v>0</v>
      </c>
      <c r="G2273">
        <v>47</v>
      </c>
      <c r="H2273">
        <v>1570532519356</v>
      </c>
      <c r="I2273">
        <v>526.6875</v>
      </c>
      <c r="J2273" s="5">
        <f t="shared" si="35"/>
        <v>43746.751381435184</v>
      </c>
      <c r="K2273" s="6">
        <v>43746.751381435184</v>
      </c>
      <c r="L2273" s="7">
        <v>43746.751377314817</v>
      </c>
    </row>
    <row r="2274" spans="1:12" x14ac:dyDescent="0.25">
      <c r="A2274" t="e">
        <f>-Lqf17oA5KVKBTkfoFS3</f>
        <v>#NAME?</v>
      </c>
      <c r="B2274">
        <v>393.75</v>
      </c>
      <c r="C2274">
        <v>20.584240000000001</v>
      </c>
      <c r="D2274">
        <v>56</v>
      </c>
      <c r="E2274">
        <v>0</v>
      </c>
      <c r="F2274">
        <v>0</v>
      </c>
      <c r="G2274">
        <v>53</v>
      </c>
      <c r="H2274">
        <v>1570532526169</v>
      </c>
      <c r="I2274">
        <v>526.6875</v>
      </c>
      <c r="J2274" s="4">
        <f t="shared" si="35"/>
        <v>43746.75146028935</v>
      </c>
      <c r="K2274" s="6">
        <v>43746.75146028935</v>
      </c>
      <c r="L2274" s="7">
        <v>43746.751458333332</v>
      </c>
    </row>
    <row r="2275" spans="1:12" x14ac:dyDescent="0.25">
      <c r="A2275" t="e">
        <f>-Lqf19NTK9krySktaEr0</f>
        <v>#NAME?</v>
      </c>
      <c r="B2275">
        <v>393.75</v>
      </c>
      <c r="C2275">
        <v>20.584240000000001</v>
      </c>
      <c r="D2275">
        <v>53</v>
      </c>
      <c r="E2275">
        <v>0</v>
      </c>
      <c r="F2275">
        <v>0</v>
      </c>
      <c r="G2275">
        <v>48</v>
      </c>
      <c r="H2275">
        <v>1570532532372</v>
      </c>
      <c r="I2275">
        <v>526.5</v>
      </c>
      <c r="J2275" s="5">
        <f t="shared" si="35"/>
        <v>43746.751532083326</v>
      </c>
      <c r="K2275" s="6">
        <v>43746.751532083326</v>
      </c>
      <c r="L2275" s="7">
        <v>43746.751527777778</v>
      </c>
    </row>
    <row r="2276" spans="1:12" x14ac:dyDescent="0.25">
      <c r="A2276" t="e">
        <f>-Lqf1B5HCqrtHSQRBRRV</f>
        <v>#NAME?</v>
      </c>
      <c r="B2276">
        <v>393.75</v>
      </c>
      <c r="C2276">
        <v>20.584240000000001</v>
      </c>
      <c r="D2276">
        <v>53</v>
      </c>
      <c r="E2276">
        <v>0</v>
      </c>
      <c r="F2276">
        <v>0</v>
      </c>
      <c r="G2276">
        <v>47</v>
      </c>
      <c r="H2276">
        <v>1570532539601</v>
      </c>
      <c r="I2276">
        <v>526.6875</v>
      </c>
      <c r="J2276" s="4">
        <f t="shared" si="35"/>
        <v>43746.751615752313</v>
      </c>
      <c r="K2276" s="6">
        <v>43746.751615752313</v>
      </c>
      <c r="L2276" s="7">
        <v>43746.751620370371</v>
      </c>
    </row>
    <row r="2277" spans="1:12" x14ac:dyDescent="0.25">
      <c r="A2277" t="e">
        <f>-Lqf1Ct8kS1jdfenW1X_</f>
        <v>#NAME?</v>
      </c>
      <c r="B2277">
        <v>393.75</v>
      </c>
      <c r="C2277">
        <v>20.584240000000001</v>
      </c>
      <c r="D2277">
        <v>56</v>
      </c>
      <c r="E2277">
        <v>0</v>
      </c>
      <c r="F2277">
        <v>0</v>
      </c>
      <c r="G2277">
        <v>46</v>
      </c>
      <c r="H2277">
        <v>1570532546804</v>
      </c>
      <c r="I2277">
        <v>526.6875</v>
      </c>
      <c r="J2277" s="5">
        <f t="shared" si="35"/>
        <v>43746.751699120367</v>
      </c>
      <c r="K2277" s="6">
        <v>43746.751699120367</v>
      </c>
      <c r="L2277" s="7">
        <v>43746.751701388886</v>
      </c>
    </row>
    <row r="2278" spans="1:12" x14ac:dyDescent="0.25">
      <c r="A2278" t="e">
        <f>-Lqf1EqJz7u7C7w-tTYM</f>
        <v>#NAME?</v>
      </c>
      <c r="B2278">
        <v>393.75</v>
      </c>
      <c r="C2278">
        <v>20.584240000000001</v>
      </c>
      <c r="D2278">
        <v>54</v>
      </c>
      <c r="E2278">
        <v>0</v>
      </c>
      <c r="F2278">
        <v>0</v>
      </c>
      <c r="G2278">
        <v>55</v>
      </c>
      <c r="H2278">
        <v>1570532555007</v>
      </c>
      <c r="I2278">
        <v>526.6875</v>
      </c>
      <c r="J2278" s="4">
        <f t="shared" si="35"/>
        <v>43746.751794062497</v>
      </c>
      <c r="K2278" s="6">
        <v>43746.751794062497</v>
      </c>
      <c r="L2278" s="7">
        <v>43746.751793981479</v>
      </c>
    </row>
    <row r="2279" spans="1:12" x14ac:dyDescent="0.25">
      <c r="A2279" t="e">
        <f>-Lqf1Gi9eaG_DAa7ampp</f>
        <v>#NAME?</v>
      </c>
      <c r="B2279">
        <v>393.75</v>
      </c>
      <c r="C2279">
        <v>20.584240000000001</v>
      </c>
      <c r="D2279">
        <v>49</v>
      </c>
      <c r="E2279">
        <v>0</v>
      </c>
      <c r="F2279">
        <v>0</v>
      </c>
      <c r="G2279">
        <v>56</v>
      </c>
      <c r="H2279">
        <v>1570532562412</v>
      </c>
      <c r="I2279">
        <v>526.6875</v>
      </c>
      <c r="J2279" s="5">
        <f t="shared" si="35"/>
        <v>43746.751879768512</v>
      </c>
      <c r="K2279" s="6">
        <v>43746.751879768512</v>
      </c>
      <c r="L2279" s="7">
        <v>43746.751875000002</v>
      </c>
    </row>
    <row r="2280" spans="1:12" x14ac:dyDescent="0.25">
      <c r="A2280" t="e">
        <f>-Lqf1IRAwhcn1HAf9qBC</f>
        <v>#NAME?</v>
      </c>
      <c r="B2280">
        <v>393.75</v>
      </c>
      <c r="C2280">
        <v>20.584240000000001</v>
      </c>
      <c r="D2280">
        <v>49</v>
      </c>
      <c r="E2280">
        <v>0</v>
      </c>
      <c r="F2280">
        <v>0</v>
      </c>
      <c r="G2280">
        <v>47</v>
      </c>
      <c r="H2280">
        <v>1570532569464</v>
      </c>
      <c r="I2280">
        <v>526.6875</v>
      </c>
      <c r="J2280" s="4">
        <f t="shared" si="35"/>
        <v>43746.751961388887</v>
      </c>
      <c r="K2280" s="6">
        <v>43746.751961388887</v>
      </c>
      <c r="L2280" s="7">
        <v>43746.751956018517</v>
      </c>
    </row>
    <row r="2281" spans="1:12" x14ac:dyDescent="0.25">
      <c r="A2281" t="e">
        <f>-Lqf1K90ZZhKrSbCrq2N</f>
        <v>#NAME?</v>
      </c>
      <c r="B2281">
        <v>393.75</v>
      </c>
      <c r="C2281">
        <v>20.531590000000001</v>
      </c>
      <c r="D2281">
        <v>50</v>
      </c>
      <c r="E2281">
        <v>0</v>
      </c>
      <c r="F2281">
        <v>0</v>
      </c>
      <c r="G2281">
        <v>50</v>
      </c>
      <c r="H2281">
        <v>1570532576672</v>
      </c>
      <c r="I2281">
        <v>526.6875</v>
      </c>
      <c r="J2281" s="5">
        <f t="shared" si="35"/>
        <v>43746.752044814813</v>
      </c>
      <c r="K2281" s="6">
        <v>43746.752044814813</v>
      </c>
      <c r="L2281" s="7">
        <v>43746.75204861111</v>
      </c>
    </row>
    <row r="2282" spans="1:12" x14ac:dyDescent="0.25">
      <c r="A2282" t="e">
        <f>-Lqf1LdL08mLqIfpW5KB</f>
        <v>#NAME?</v>
      </c>
      <c r="B2282">
        <v>393.75</v>
      </c>
      <c r="C2282">
        <v>20.584240000000001</v>
      </c>
      <c r="D2282">
        <v>50</v>
      </c>
      <c r="E2282">
        <v>0</v>
      </c>
      <c r="F2282">
        <v>0</v>
      </c>
      <c r="G2282">
        <v>50</v>
      </c>
      <c r="H2282">
        <v>1570532582872</v>
      </c>
      <c r="I2282">
        <v>526.6875</v>
      </c>
      <c r="J2282" s="4">
        <f t="shared" si="35"/>
        <v>43746.752116574069</v>
      </c>
      <c r="K2282" s="6">
        <v>43746.752116574069</v>
      </c>
      <c r="L2282" s="7">
        <v>43746.752118055556</v>
      </c>
    </row>
    <row r="2283" spans="1:12" x14ac:dyDescent="0.25">
      <c r="A2283" t="e">
        <f>-Lqf1N7KhCSQ5RexqhUr</f>
        <v>#NAME?</v>
      </c>
      <c r="B2283">
        <v>393.75</v>
      </c>
      <c r="C2283">
        <v>20.584240000000001</v>
      </c>
      <c r="D2283">
        <v>53</v>
      </c>
      <c r="E2283">
        <v>0</v>
      </c>
      <c r="F2283">
        <v>0</v>
      </c>
      <c r="G2283">
        <v>51</v>
      </c>
      <c r="H2283">
        <v>1570532589043</v>
      </c>
      <c r="I2283">
        <v>526.5</v>
      </c>
      <c r="J2283" s="5">
        <f t="shared" si="35"/>
        <v>43746.752187997678</v>
      </c>
      <c r="K2283" s="6">
        <v>43746.752187997678</v>
      </c>
      <c r="L2283" s="7">
        <v>43746.752187500002</v>
      </c>
    </row>
    <row r="2284" spans="1:12" x14ac:dyDescent="0.25">
      <c r="A2284" t="e">
        <f>-Lqf1Og114mmGJMqkl1L</f>
        <v>#NAME?</v>
      </c>
      <c r="B2284">
        <v>393.75</v>
      </c>
      <c r="C2284">
        <v>20.584240000000001</v>
      </c>
      <c r="D2284">
        <v>54</v>
      </c>
      <c r="E2284">
        <v>0</v>
      </c>
      <c r="F2284">
        <v>0</v>
      </c>
      <c r="G2284">
        <v>52</v>
      </c>
      <c r="H2284">
        <v>1570532595221</v>
      </c>
      <c r="I2284">
        <v>526.6875</v>
      </c>
      <c r="J2284" s="4">
        <f t="shared" si="35"/>
        <v>43746.752259502311</v>
      </c>
      <c r="K2284" s="6">
        <v>43746.752259502311</v>
      </c>
      <c r="L2284" s="7">
        <v>43746.752256944441</v>
      </c>
    </row>
    <row r="2285" spans="1:12" x14ac:dyDescent="0.25">
      <c r="A2285" t="e">
        <f>-Lqf1QAAHElWjBSOXQZh</f>
        <v>#NAME?</v>
      </c>
      <c r="B2285">
        <v>393.75</v>
      </c>
      <c r="C2285">
        <v>20.584240000000001</v>
      </c>
      <c r="D2285">
        <v>54</v>
      </c>
      <c r="E2285">
        <v>0</v>
      </c>
      <c r="F2285">
        <v>0</v>
      </c>
      <c r="G2285">
        <v>53</v>
      </c>
      <c r="H2285">
        <v>1570532601421</v>
      </c>
      <c r="I2285">
        <v>526.6875</v>
      </c>
      <c r="J2285" s="5">
        <f t="shared" si="35"/>
        <v>43746.752331261574</v>
      </c>
      <c r="K2285" s="6">
        <v>43746.752331261574</v>
      </c>
      <c r="L2285" s="7">
        <v>43746.752326388887</v>
      </c>
    </row>
    <row r="2286" spans="1:12" x14ac:dyDescent="0.25">
      <c r="A2286" t="e">
        <f>-Lqf1RjBPFSAmZcdOK7T</f>
        <v>#NAME?</v>
      </c>
      <c r="B2286">
        <v>393.75</v>
      </c>
      <c r="C2286">
        <v>20.584240000000001</v>
      </c>
      <c r="D2286">
        <v>55</v>
      </c>
      <c r="E2286">
        <v>0</v>
      </c>
      <c r="F2286">
        <v>0</v>
      </c>
      <c r="G2286">
        <v>53</v>
      </c>
      <c r="H2286">
        <v>1570532607593</v>
      </c>
      <c r="I2286">
        <v>526.6875</v>
      </c>
      <c r="J2286" s="4">
        <f t="shared" si="35"/>
        <v>43746.752402696759</v>
      </c>
      <c r="K2286" s="6">
        <v>43746.752402696759</v>
      </c>
      <c r="L2286" s="7">
        <v>43746.75240740741</v>
      </c>
    </row>
    <row r="2287" spans="1:12" x14ac:dyDescent="0.25">
      <c r="A2287" t="e">
        <f>-Lqf1TS9GmJ7NoCSypcy</f>
        <v>#NAME?</v>
      </c>
      <c r="B2287">
        <v>393.75</v>
      </c>
      <c r="C2287">
        <v>20.531590000000001</v>
      </c>
      <c r="D2287">
        <v>55</v>
      </c>
      <c r="E2287">
        <v>0</v>
      </c>
      <c r="F2287">
        <v>0</v>
      </c>
      <c r="G2287">
        <v>51</v>
      </c>
      <c r="H2287">
        <v>1570532614802</v>
      </c>
      <c r="I2287">
        <v>526.6875</v>
      </c>
      <c r="J2287" s="5">
        <f t="shared" si="35"/>
        <v>43746.752486134261</v>
      </c>
      <c r="K2287" s="6">
        <v>43746.752486134261</v>
      </c>
      <c r="L2287" s="7">
        <v>43746.752488425926</v>
      </c>
    </row>
    <row r="2288" spans="1:12" x14ac:dyDescent="0.25">
      <c r="A2288" t="e">
        <f>-Lqf1V0KUvkGyBKGvy8t</f>
        <v>#NAME?</v>
      </c>
      <c r="B2288">
        <v>393.75</v>
      </c>
      <c r="C2288">
        <v>20.584240000000001</v>
      </c>
      <c r="D2288">
        <v>56</v>
      </c>
      <c r="E2288">
        <v>0</v>
      </c>
      <c r="F2288">
        <v>0</v>
      </c>
      <c r="G2288">
        <v>58</v>
      </c>
      <c r="H2288">
        <v>1570532620983</v>
      </c>
      <c r="I2288">
        <v>526.6875</v>
      </c>
      <c r="J2288" s="4">
        <f t="shared" si="35"/>
        <v>43746.752557673608</v>
      </c>
      <c r="K2288" s="6">
        <v>43746.752557673608</v>
      </c>
      <c r="L2288" s="7">
        <v>43746.752557870372</v>
      </c>
    </row>
    <row r="2289" spans="1:12" x14ac:dyDescent="0.25">
      <c r="A2289" t="e">
        <f>-Lqf1WjAR7joS6f_kR66</f>
        <v>#NAME?</v>
      </c>
      <c r="B2289">
        <v>393.75</v>
      </c>
      <c r="C2289">
        <v>20.584240000000001</v>
      </c>
      <c r="D2289">
        <v>55</v>
      </c>
      <c r="E2289">
        <v>0</v>
      </c>
      <c r="F2289">
        <v>0</v>
      </c>
      <c r="G2289">
        <v>52</v>
      </c>
      <c r="H2289">
        <v>1570532628201</v>
      </c>
      <c r="I2289">
        <v>526.6875</v>
      </c>
      <c r="J2289" s="5">
        <f t="shared" si="35"/>
        <v>43746.752641215273</v>
      </c>
      <c r="K2289" s="6">
        <v>43746.752641215273</v>
      </c>
      <c r="L2289" s="7">
        <v>43746.752638888887</v>
      </c>
    </row>
    <row r="2290" spans="1:12" x14ac:dyDescent="0.25">
      <c r="A2290" t="e">
        <f>-Lqf1YDBdHXJdeWubTuk</f>
        <v>#NAME?</v>
      </c>
      <c r="B2290">
        <v>393.75</v>
      </c>
      <c r="C2290">
        <v>20.584240000000001</v>
      </c>
      <c r="D2290">
        <v>56</v>
      </c>
      <c r="E2290">
        <v>0</v>
      </c>
      <c r="F2290">
        <v>0</v>
      </c>
      <c r="G2290">
        <v>51</v>
      </c>
      <c r="H2290">
        <v>1570532634394</v>
      </c>
      <c r="I2290">
        <v>526.6875</v>
      </c>
      <c r="J2290" s="4">
        <f t="shared" si="35"/>
        <v>43746.752712893511</v>
      </c>
      <c r="K2290" s="6">
        <v>43746.752712893511</v>
      </c>
      <c r="L2290" s="7">
        <v>43746.752708333333</v>
      </c>
    </row>
    <row r="2291" spans="1:12" x14ac:dyDescent="0.25">
      <c r="A2291" t="e">
        <f>-Lqf1ZmHvReLXQFImAhn</f>
        <v>#NAME?</v>
      </c>
      <c r="B2291">
        <v>393.75</v>
      </c>
      <c r="C2291">
        <v>20.531590000000001</v>
      </c>
      <c r="D2291">
        <v>56</v>
      </c>
      <c r="E2291">
        <v>0</v>
      </c>
      <c r="F2291">
        <v>0</v>
      </c>
      <c r="G2291">
        <v>54</v>
      </c>
      <c r="H2291">
        <v>1570532640563</v>
      </c>
      <c r="I2291">
        <v>526.6875</v>
      </c>
      <c r="J2291" s="5">
        <f t="shared" si="35"/>
        <v>43746.752784293982</v>
      </c>
      <c r="K2291" s="6">
        <v>43746.752784293982</v>
      </c>
      <c r="L2291" s="7">
        <v>43746.752789351849</v>
      </c>
    </row>
    <row r="2292" spans="1:12" x14ac:dyDescent="0.25">
      <c r="A2292" t="e">
        <f>-Lqf1aV9GceNwiHNcG0N</f>
        <v>#NAME?</v>
      </c>
      <c r="B2292">
        <v>393.75</v>
      </c>
      <c r="C2292">
        <v>20.531590000000001</v>
      </c>
      <c r="D2292">
        <v>56</v>
      </c>
      <c r="E2292">
        <v>0</v>
      </c>
      <c r="F2292">
        <v>0</v>
      </c>
      <c r="G2292">
        <v>54</v>
      </c>
      <c r="H2292">
        <v>1570532647762</v>
      </c>
      <c r="I2292">
        <v>526.6875</v>
      </c>
      <c r="J2292" s="4">
        <f t="shared" si="35"/>
        <v>43746.752867615738</v>
      </c>
      <c r="K2292" s="6">
        <v>43746.752867615738</v>
      </c>
      <c r="L2292" s="7">
        <v>43746.752870370372</v>
      </c>
    </row>
    <row r="2293" spans="1:12" x14ac:dyDescent="0.25">
      <c r="A2293" t="e">
        <f>-Lqf1cKrypBgGuguxy9x</f>
        <v>#NAME?</v>
      </c>
      <c r="B2293">
        <v>393.75</v>
      </c>
      <c r="C2293">
        <v>20.531590000000001</v>
      </c>
      <c r="D2293">
        <v>57</v>
      </c>
      <c r="E2293">
        <v>0</v>
      </c>
      <c r="F2293">
        <v>0</v>
      </c>
      <c r="G2293">
        <v>50</v>
      </c>
      <c r="H2293">
        <v>1570532653961</v>
      </c>
      <c r="I2293">
        <v>526.6875</v>
      </c>
      <c r="J2293" s="5">
        <f t="shared" si="35"/>
        <v>43746.752939363425</v>
      </c>
      <c r="K2293" s="6">
        <v>43746.752939363425</v>
      </c>
      <c r="L2293" s="7">
        <v>43746.752939814818</v>
      </c>
    </row>
    <row r="2294" spans="1:12" x14ac:dyDescent="0.25">
      <c r="A2294" t="e">
        <f>-Lqf1e04CplTgcczI0_T</f>
        <v>#NAME?</v>
      </c>
      <c r="B2294">
        <v>393.75</v>
      </c>
      <c r="C2294">
        <v>20.584240000000001</v>
      </c>
      <c r="D2294">
        <v>57</v>
      </c>
      <c r="E2294">
        <v>0</v>
      </c>
      <c r="F2294">
        <v>0</v>
      </c>
      <c r="G2294">
        <v>62</v>
      </c>
      <c r="H2294">
        <v>1570532662176</v>
      </c>
      <c r="I2294">
        <v>526.6875</v>
      </c>
      <c r="J2294" s="4">
        <f t="shared" si="35"/>
        <v>43746.753034444446</v>
      </c>
      <c r="K2294" s="6">
        <v>43746.753034444446</v>
      </c>
      <c r="L2294" s="7">
        <v>43746.753032407411</v>
      </c>
    </row>
    <row r="2295" spans="1:12" x14ac:dyDescent="0.25">
      <c r="A2295" t="e">
        <f>-Lqf1fj5-vjDzId5GWfW</f>
        <v>#NAME?</v>
      </c>
      <c r="B2295">
        <v>393.75</v>
      </c>
      <c r="C2295">
        <v>20.584240000000001</v>
      </c>
      <c r="D2295">
        <v>57</v>
      </c>
      <c r="E2295">
        <v>0</v>
      </c>
      <c r="F2295">
        <v>0</v>
      </c>
      <c r="G2295">
        <v>44</v>
      </c>
      <c r="H2295">
        <v>1570532668355</v>
      </c>
      <c r="I2295">
        <v>526.6875</v>
      </c>
      <c r="J2295" s="5">
        <f t="shared" si="35"/>
        <v>43746.753105960648</v>
      </c>
      <c r="K2295" s="6">
        <v>43746.753105960648</v>
      </c>
      <c r="L2295" s="7">
        <v>43746.753101851849</v>
      </c>
    </row>
    <row r="2296" spans="1:12" x14ac:dyDescent="0.25">
      <c r="A2296" t="s">
        <v>3331</v>
      </c>
      <c r="B2296">
        <v>412.5</v>
      </c>
      <c r="C2296">
        <v>20.584240000000001</v>
      </c>
      <c r="D2296">
        <v>56</v>
      </c>
      <c r="E2296">
        <v>0</v>
      </c>
      <c r="F2296">
        <v>0</v>
      </c>
      <c r="G2296">
        <v>43</v>
      </c>
      <c r="H2296">
        <v>1570532675606</v>
      </c>
      <c r="I2296">
        <v>532.3125</v>
      </c>
      <c r="J2296" s="4">
        <f t="shared" si="35"/>
        <v>43746.753189884257</v>
      </c>
      <c r="K2296" s="6">
        <v>43746.753189884257</v>
      </c>
      <c r="L2296" s="7">
        <v>43746.753194444442</v>
      </c>
    </row>
    <row r="2297" spans="1:12" x14ac:dyDescent="0.25">
      <c r="A2297" t="e">
        <f>-Lqf1j5DyWNTA-sybmKV</f>
        <v>#NAME?</v>
      </c>
      <c r="B2297">
        <v>393.75</v>
      </c>
      <c r="C2297">
        <v>20.584240000000001</v>
      </c>
      <c r="D2297">
        <v>56</v>
      </c>
      <c r="E2297">
        <v>0</v>
      </c>
      <c r="F2297">
        <v>0</v>
      </c>
      <c r="G2297">
        <v>54</v>
      </c>
      <c r="H2297">
        <v>1570532682806</v>
      </c>
      <c r="I2297">
        <v>526.6875</v>
      </c>
      <c r="J2297" s="5">
        <f t="shared" si="35"/>
        <v>43746.75327321759</v>
      </c>
      <c r="K2297" s="6">
        <v>43746.75327321759</v>
      </c>
      <c r="L2297" s="7">
        <v>43746.753275462965</v>
      </c>
    </row>
    <row r="2298" spans="1:12" x14ac:dyDescent="0.25">
      <c r="A2298" t="e">
        <f>-Lqf1koC2zE9utSDGzFZ</f>
        <v>#NAME?</v>
      </c>
      <c r="B2298">
        <v>393.75</v>
      </c>
      <c r="C2298">
        <v>20.531590000000001</v>
      </c>
      <c r="D2298">
        <v>55</v>
      </c>
      <c r="E2298">
        <v>0</v>
      </c>
      <c r="F2298">
        <v>0</v>
      </c>
      <c r="G2298">
        <v>53</v>
      </c>
      <c r="H2298">
        <v>1570532690006</v>
      </c>
      <c r="I2298">
        <v>526.6875</v>
      </c>
      <c r="J2298" s="4">
        <f t="shared" si="35"/>
        <v>43746.753356550922</v>
      </c>
      <c r="K2298" s="6">
        <v>43746.753356550922</v>
      </c>
      <c r="L2298" s="7">
        <v>43746.75335648148</v>
      </c>
    </row>
    <row r="2299" spans="1:12" x14ac:dyDescent="0.25">
      <c r="A2299" t="e">
        <f>-Lqf1mND5vUNhTcyWZew</f>
        <v>#NAME?</v>
      </c>
      <c r="B2299">
        <v>393.75</v>
      </c>
      <c r="C2299">
        <v>20.584240000000001</v>
      </c>
      <c r="D2299">
        <v>52</v>
      </c>
      <c r="E2299">
        <v>0</v>
      </c>
      <c r="F2299">
        <v>0</v>
      </c>
      <c r="G2299">
        <v>50</v>
      </c>
      <c r="H2299">
        <v>1570532696206</v>
      </c>
      <c r="I2299">
        <v>526.6875</v>
      </c>
      <c r="J2299" s="5">
        <f t="shared" si="35"/>
        <v>43746.753428310178</v>
      </c>
      <c r="K2299" s="6">
        <v>43746.753428310178</v>
      </c>
      <c r="L2299" s="7">
        <v>43746.753425925926</v>
      </c>
    </row>
    <row r="2300" spans="1:12" x14ac:dyDescent="0.25">
      <c r="A2300" t="e">
        <f>-Lqf1o54PD-fEEC8hAzA</f>
        <v>#NAME?</v>
      </c>
      <c r="B2300">
        <v>393.75</v>
      </c>
      <c r="C2300">
        <v>20.584240000000001</v>
      </c>
      <c r="D2300">
        <v>54</v>
      </c>
      <c r="E2300">
        <v>0</v>
      </c>
      <c r="F2300">
        <v>0</v>
      </c>
      <c r="G2300">
        <v>56</v>
      </c>
      <c r="H2300">
        <v>1570532703415</v>
      </c>
      <c r="I2300">
        <v>526.6875</v>
      </c>
      <c r="J2300" s="4">
        <f t="shared" si="35"/>
        <v>43746.753511747687</v>
      </c>
      <c r="K2300" s="6">
        <v>43746.753511747687</v>
      </c>
      <c r="L2300" s="7">
        <v>43746.753506944442</v>
      </c>
    </row>
    <row r="2301" spans="1:12" x14ac:dyDescent="0.25">
      <c r="A2301" t="e">
        <f>-Lqf1p_5xrNBss1lHNAX</f>
        <v>#NAME?</v>
      </c>
      <c r="B2301">
        <v>393.75</v>
      </c>
      <c r="C2301">
        <v>20.584240000000001</v>
      </c>
      <c r="D2301">
        <v>56</v>
      </c>
      <c r="E2301">
        <v>0</v>
      </c>
      <c r="F2301">
        <v>0</v>
      </c>
      <c r="G2301">
        <v>45</v>
      </c>
      <c r="H2301">
        <v>1570532709595</v>
      </c>
      <c r="I2301">
        <v>526.6875</v>
      </c>
      <c r="J2301" s="5">
        <f t="shared" si="35"/>
        <v>43746.753583275458</v>
      </c>
      <c r="K2301" s="6">
        <v>43746.753583275458</v>
      </c>
      <c r="L2301" s="7">
        <v>43746.753587962965</v>
      </c>
    </row>
    <row r="2302" spans="1:12" x14ac:dyDescent="0.25">
      <c r="A2302" t="e">
        <f>-Lqf1r3MkhvaMsfYa3_k</f>
        <v>#NAME?</v>
      </c>
      <c r="B2302">
        <v>393.75</v>
      </c>
      <c r="C2302">
        <v>20.584240000000001</v>
      </c>
      <c r="D2302">
        <v>57</v>
      </c>
      <c r="E2302">
        <v>0</v>
      </c>
      <c r="F2302">
        <v>0</v>
      </c>
      <c r="G2302">
        <v>54</v>
      </c>
      <c r="H2302">
        <v>1570532715775</v>
      </c>
      <c r="I2302">
        <v>526.6875</v>
      </c>
      <c r="J2302" s="4">
        <f t="shared" si="35"/>
        <v>43746.753654803237</v>
      </c>
      <c r="K2302" s="6">
        <v>43746.753654803237</v>
      </c>
      <c r="L2302" s="7">
        <v>43746.753657407404</v>
      </c>
    </row>
    <row r="2303" spans="1:12" x14ac:dyDescent="0.25">
      <c r="A2303" t="e">
        <f>-Lqf1scC6EcxlNVPOMzY</f>
        <v>#NAME?</v>
      </c>
      <c r="B2303">
        <v>393.75</v>
      </c>
      <c r="C2303">
        <v>20.584240000000001</v>
      </c>
      <c r="D2303">
        <v>56</v>
      </c>
      <c r="E2303">
        <v>0</v>
      </c>
      <c r="F2303">
        <v>0</v>
      </c>
      <c r="G2303">
        <v>42</v>
      </c>
      <c r="H2303">
        <v>1570532721966</v>
      </c>
      <c r="I2303">
        <v>526.6875</v>
      </c>
      <c r="J2303" s="5">
        <f t="shared" si="35"/>
        <v>43746.75372645833</v>
      </c>
      <c r="K2303" s="6">
        <v>43746.75372645833</v>
      </c>
      <c r="L2303" s="7">
        <v>43746.75372685185</v>
      </c>
    </row>
    <row r="2304" spans="1:12" x14ac:dyDescent="0.25">
      <c r="A2304" t="e">
        <f>-Lqf1u6CszOkqKiBRXV8</f>
        <v>#NAME?</v>
      </c>
      <c r="B2304">
        <v>393.75</v>
      </c>
      <c r="C2304">
        <v>20.531590000000001</v>
      </c>
      <c r="D2304">
        <v>55</v>
      </c>
      <c r="E2304">
        <v>0</v>
      </c>
      <c r="F2304">
        <v>0</v>
      </c>
      <c r="G2304">
        <v>55</v>
      </c>
      <c r="H2304">
        <v>1570532728148</v>
      </c>
      <c r="I2304">
        <v>526.6875</v>
      </c>
      <c r="J2304" s="4">
        <f t="shared" si="35"/>
        <v>43746.753798009253</v>
      </c>
      <c r="K2304" s="6">
        <v>43746.753798009253</v>
      </c>
      <c r="L2304" s="7">
        <v>43746.753796296296</v>
      </c>
    </row>
    <row r="2305" spans="1:12" x14ac:dyDescent="0.25">
      <c r="A2305" t="e">
        <f>-Lqf1vgSTRYpS6gNHtpe</f>
        <v>#NAME?</v>
      </c>
      <c r="B2305">
        <v>393.75</v>
      </c>
      <c r="C2305">
        <v>20.584240000000001</v>
      </c>
      <c r="D2305">
        <v>55</v>
      </c>
      <c r="E2305">
        <v>0</v>
      </c>
      <c r="F2305">
        <v>0</v>
      </c>
      <c r="G2305">
        <v>47</v>
      </c>
      <c r="H2305">
        <v>1570532734328</v>
      </c>
      <c r="I2305">
        <v>526.6875</v>
      </c>
      <c r="J2305" s="5">
        <f t="shared" si="35"/>
        <v>43746.753869537039</v>
      </c>
      <c r="K2305" s="6">
        <v>43746.753869537039</v>
      </c>
      <c r="L2305" s="7">
        <v>43746.753865740742</v>
      </c>
    </row>
    <row r="2306" spans="1:12" x14ac:dyDescent="0.25">
      <c r="A2306" t="e">
        <f>-Lqf1xOCirf94Mhj79cb</f>
        <v>#NAME?</v>
      </c>
      <c r="B2306">
        <v>412.5</v>
      </c>
      <c r="C2306">
        <v>20.584240000000001</v>
      </c>
      <c r="D2306">
        <v>55</v>
      </c>
      <c r="E2306">
        <v>0</v>
      </c>
      <c r="F2306">
        <v>0</v>
      </c>
      <c r="G2306">
        <v>53</v>
      </c>
      <c r="H2306">
        <v>1570532741526</v>
      </c>
      <c r="I2306">
        <v>532.3125</v>
      </c>
      <c r="J2306" s="4">
        <f t="shared" ref="J2306:K2369" si="36">(H2306/86400000)+25569+(7/24)</f>
        <v>43746.753952847219</v>
      </c>
      <c r="K2306" s="6">
        <v>43746.753952847219</v>
      </c>
      <c r="L2306" s="7">
        <v>43746.753958333335</v>
      </c>
    </row>
    <row r="2307" spans="1:12" x14ac:dyDescent="0.25">
      <c r="A2307" t="e">
        <f>-Lqf1yxNi9lGIpetVUEO</f>
        <v>#NAME?</v>
      </c>
      <c r="B2307">
        <v>393.75</v>
      </c>
      <c r="C2307">
        <v>20.584240000000001</v>
      </c>
      <c r="D2307">
        <v>55</v>
      </c>
      <c r="E2307">
        <v>0</v>
      </c>
      <c r="F2307">
        <v>0</v>
      </c>
      <c r="G2307">
        <v>57</v>
      </c>
      <c r="H2307">
        <v>1570532747717</v>
      </c>
      <c r="I2307">
        <v>526.6875</v>
      </c>
      <c r="J2307" s="5">
        <f t="shared" si="36"/>
        <v>43746.754024502312</v>
      </c>
      <c r="K2307" s="6">
        <v>43746.754024502312</v>
      </c>
      <c r="L2307" s="7">
        <v>43746.754027777781</v>
      </c>
    </row>
    <row r="2308" spans="1:12" x14ac:dyDescent="0.25">
      <c r="A2308" t="s">
        <v>3343</v>
      </c>
      <c r="B2308">
        <v>393.75</v>
      </c>
      <c r="C2308">
        <v>20.584240000000001</v>
      </c>
      <c r="D2308">
        <v>57</v>
      </c>
      <c r="E2308">
        <v>0</v>
      </c>
      <c r="F2308">
        <v>0</v>
      </c>
      <c r="G2308">
        <v>53</v>
      </c>
      <c r="H2308">
        <v>1570532754936</v>
      </c>
      <c r="I2308">
        <v>526.6875</v>
      </c>
      <c r="J2308" s="4">
        <f t="shared" si="36"/>
        <v>43746.754108055553</v>
      </c>
      <c r="K2308" s="6">
        <v>43746.754108055553</v>
      </c>
      <c r="L2308" s="7">
        <v>43746.754108796296</v>
      </c>
    </row>
    <row r="2309" spans="1:12" x14ac:dyDescent="0.25">
      <c r="A2309" t="e">
        <f>-Lqf219D5U84uhESAqaR</f>
        <v>#NAME?</v>
      </c>
      <c r="B2309">
        <v>393.75</v>
      </c>
      <c r="C2309">
        <v>20.584240000000001</v>
      </c>
      <c r="D2309">
        <v>57</v>
      </c>
      <c r="E2309">
        <v>0</v>
      </c>
      <c r="F2309">
        <v>0</v>
      </c>
      <c r="G2309">
        <v>54</v>
      </c>
      <c r="H2309">
        <v>1570532761126</v>
      </c>
      <c r="I2309">
        <v>526.6875</v>
      </c>
      <c r="J2309" s="5">
        <f t="shared" si="36"/>
        <v>43746.75417969907</v>
      </c>
      <c r="K2309" s="6">
        <v>43746.75417969907</v>
      </c>
      <c r="L2309" s="7">
        <v>43746.754178240742</v>
      </c>
    </row>
    <row r="2310" spans="1:12" x14ac:dyDescent="0.25">
      <c r="A2310" t="e">
        <f>-Lqf22iC0s1XWNI6NhXA</f>
        <v>#NAME?</v>
      </c>
      <c r="B2310">
        <v>393.75</v>
      </c>
      <c r="C2310">
        <v>20.531590000000001</v>
      </c>
      <c r="D2310">
        <v>55</v>
      </c>
      <c r="E2310">
        <v>0</v>
      </c>
      <c r="F2310">
        <v>0</v>
      </c>
      <c r="G2310">
        <v>48</v>
      </c>
      <c r="H2310">
        <v>1570532767303</v>
      </c>
      <c r="I2310">
        <v>526.6875</v>
      </c>
      <c r="J2310" s="4">
        <f t="shared" si="36"/>
        <v>43746.754251192127</v>
      </c>
      <c r="K2310" s="6">
        <v>43746.754251192127</v>
      </c>
      <c r="L2310" s="7">
        <v>43746.754247685189</v>
      </c>
    </row>
    <row r="2311" spans="1:12" x14ac:dyDescent="0.25">
      <c r="A2311" t="e">
        <f>-Lqf24RCuZx39FLS1MCT</f>
        <v>#NAME?</v>
      </c>
      <c r="B2311">
        <v>393.75</v>
      </c>
      <c r="C2311">
        <v>20.584240000000001</v>
      </c>
      <c r="D2311">
        <v>56</v>
      </c>
      <c r="E2311">
        <v>0</v>
      </c>
      <c r="F2311">
        <v>0</v>
      </c>
      <c r="G2311">
        <v>60</v>
      </c>
      <c r="H2311">
        <v>1570532774486</v>
      </c>
      <c r="I2311">
        <v>526.6875</v>
      </c>
      <c r="J2311" s="5">
        <f t="shared" si="36"/>
        <v>43746.754334328703</v>
      </c>
      <c r="K2311" s="6">
        <v>43746.754334328703</v>
      </c>
      <c r="L2311" s="7">
        <v>43746.754328703704</v>
      </c>
    </row>
    <row r="2312" spans="1:12" x14ac:dyDescent="0.25">
      <c r="A2312" t="e">
        <f>-#REF!-E0eMq78DIvTk8</f>
        <v>#REF!</v>
      </c>
      <c r="B2312">
        <v>412.5</v>
      </c>
      <c r="C2312">
        <v>20.584240000000001</v>
      </c>
      <c r="D2312">
        <v>57</v>
      </c>
      <c r="E2312">
        <v>0</v>
      </c>
      <c r="F2312">
        <v>0</v>
      </c>
      <c r="G2312">
        <v>56</v>
      </c>
      <c r="H2312">
        <v>1570532780696</v>
      </c>
      <c r="I2312">
        <v>532.6875</v>
      </c>
      <c r="J2312" s="4">
        <f t="shared" si="36"/>
        <v>43746.754406203698</v>
      </c>
      <c r="K2312" s="6">
        <v>43746.754406203698</v>
      </c>
      <c r="L2312" s="7">
        <v>43746.75440972222</v>
      </c>
    </row>
    <row r="2313" spans="1:12" x14ac:dyDescent="0.25">
      <c r="A2313" t="e">
        <f>-Lqf27iDmq2mG5huSGqY</f>
        <v>#NAME?</v>
      </c>
      <c r="B2313">
        <v>393.75</v>
      </c>
      <c r="C2313">
        <v>20.584240000000001</v>
      </c>
      <c r="D2313">
        <v>57</v>
      </c>
      <c r="E2313">
        <v>0</v>
      </c>
      <c r="F2313">
        <v>0</v>
      </c>
      <c r="G2313">
        <v>56</v>
      </c>
      <c r="H2313">
        <v>1570532787926</v>
      </c>
      <c r="I2313">
        <v>526.6875</v>
      </c>
      <c r="J2313" s="5">
        <f t="shared" si="36"/>
        <v>43746.754489884253</v>
      </c>
      <c r="K2313" s="6">
        <v>43746.754489884253</v>
      </c>
      <c r="L2313" s="7">
        <v>43746.754490740743</v>
      </c>
    </row>
    <row r="2314" spans="1:12" x14ac:dyDescent="0.25">
      <c r="A2314" t="e">
        <f>-Lqf29CMmLcDOFf03kwN</f>
        <v>#NAME?</v>
      </c>
      <c r="B2314">
        <v>393.75</v>
      </c>
      <c r="C2314">
        <v>20.584240000000001</v>
      </c>
      <c r="D2314">
        <v>60</v>
      </c>
      <c r="E2314">
        <v>0</v>
      </c>
      <c r="F2314">
        <v>0</v>
      </c>
      <c r="G2314">
        <v>57</v>
      </c>
      <c r="H2314">
        <v>1570532794085</v>
      </c>
      <c r="I2314">
        <v>526.6875</v>
      </c>
      <c r="J2314" s="4">
        <f t="shared" si="36"/>
        <v>43746.754561168978</v>
      </c>
      <c r="K2314" s="6">
        <v>43746.754561168978</v>
      </c>
      <c r="L2314" s="7">
        <v>43746.754560185182</v>
      </c>
    </row>
    <row r="2315" spans="1:12" x14ac:dyDescent="0.25">
      <c r="A2315" t="e">
        <f>-Lqf2AlDvka1KhFpoHpG</f>
        <v>#NAME?</v>
      </c>
      <c r="B2315">
        <v>393.75</v>
      </c>
      <c r="C2315">
        <v>20.584240000000001</v>
      </c>
      <c r="D2315">
        <v>59</v>
      </c>
      <c r="E2315">
        <v>0</v>
      </c>
      <c r="F2315">
        <v>0</v>
      </c>
      <c r="G2315">
        <v>57</v>
      </c>
      <c r="H2315">
        <v>1570532800276</v>
      </c>
      <c r="I2315">
        <v>526.6875</v>
      </c>
      <c r="J2315" s="5">
        <f t="shared" si="36"/>
        <v>43746.754632824071</v>
      </c>
      <c r="K2315" s="6">
        <v>43746.754632824071</v>
      </c>
      <c r="L2315" s="7">
        <v>43746.754629629628</v>
      </c>
    </row>
    <row r="2316" spans="1:12" x14ac:dyDescent="0.25">
      <c r="A2316" t="e">
        <f>-Lqf2CFCYPk028Y0p_5Y</f>
        <v>#NAME?</v>
      </c>
      <c r="B2316">
        <v>393.75</v>
      </c>
      <c r="C2316">
        <v>20.584240000000001</v>
      </c>
      <c r="D2316">
        <v>59</v>
      </c>
      <c r="E2316">
        <v>0</v>
      </c>
      <c r="F2316">
        <v>0</v>
      </c>
      <c r="G2316">
        <v>58</v>
      </c>
      <c r="H2316">
        <v>1570532806447</v>
      </c>
      <c r="I2316">
        <v>526.6875</v>
      </c>
      <c r="J2316" s="4">
        <f t="shared" si="36"/>
        <v>43746.754704247687</v>
      </c>
      <c r="K2316" s="6">
        <v>43746.754704247687</v>
      </c>
      <c r="L2316" s="7">
        <v>43746.754699074074</v>
      </c>
    </row>
    <row r="2317" spans="1:12" x14ac:dyDescent="0.25">
      <c r="A2317" t="e">
        <f>-Lqf2E2CsZywjO_r_kPB</f>
        <v>#NAME?</v>
      </c>
      <c r="B2317">
        <v>393.75</v>
      </c>
      <c r="C2317">
        <v>20.584240000000001</v>
      </c>
      <c r="D2317">
        <v>57</v>
      </c>
      <c r="E2317">
        <v>0</v>
      </c>
      <c r="F2317">
        <v>0</v>
      </c>
      <c r="G2317">
        <v>52</v>
      </c>
      <c r="H2317">
        <v>1570532812636</v>
      </c>
      <c r="I2317">
        <v>526.6875</v>
      </c>
      <c r="J2317" s="5">
        <f t="shared" si="36"/>
        <v>43746.754775879628</v>
      </c>
      <c r="K2317" s="6">
        <v>43746.754775879628</v>
      </c>
      <c r="L2317" s="7">
        <v>43746.754780092589</v>
      </c>
    </row>
    <row r="2318" spans="1:12" x14ac:dyDescent="0.25">
      <c r="A2318" t="e">
        <f>-Lqf2Fl57-lf_prJ9zhN</f>
        <v>#NAME?</v>
      </c>
      <c r="B2318">
        <v>393.75</v>
      </c>
      <c r="C2318">
        <v>20.531590000000001</v>
      </c>
      <c r="D2318">
        <v>57</v>
      </c>
      <c r="E2318">
        <v>0</v>
      </c>
      <c r="F2318">
        <v>0</v>
      </c>
      <c r="G2318">
        <v>48</v>
      </c>
      <c r="H2318">
        <v>1570532820885</v>
      </c>
      <c r="I2318">
        <v>526.6875</v>
      </c>
      <c r="J2318" s="4">
        <f t="shared" si="36"/>
        <v>43746.754871354169</v>
      </c>
      <c r="K2318" s="6">
        <v>43746.754871354169</v>
      </c>
      <c r="L2318" s="7">
        <v>43746.754872685182</v>
      </c>
    </row>
    <row r="2319" spans="1:12" x14ac:dyDescent="0.25">
      <c r="A2319" t="e">
        <f>-Lqf2HK5nxGRgoOdFkNn</f>
        <v>#NAME?</v>
      </c>
      <c r="B2319">
        <v>393.75</v>
      </c>
      <c r="C2319">
        <v>20.584240000000001</v>
      </c>
      <c r="D2319">
        <v>57</v>
      </c>
      <c r="E2319">
        <v>0</v>
      </c>
      <c r="F2319">
        <v>0</v>
      </c>
      <c r="G2319">
        <v>58</v>
      </c>
      <c r="H2319">
        <v>1570532827066</v>
      </c>
      <c r="I2319">
        <v>526.6875</v>
      </c>
      <c r="J2319" s="5">
        <f t="shared" si="36"/>
        <v>43746.754942893516</v>
      </c>
      <c r="K2319" s="6">
        <v>43746.754942893516</v>
      </c>
      <c r="L2319" s="7">
        <v>43746.754942129628</v>
      </c>
    </row>
    <row r="2320" spans="1:12" x14ac:dyDescent="0.25">
      <c r="A2320" t="e">
        <f>-Lqf2J2FoXqEoLUf1_W2</f>
        <v>#NAME?</v>
      </c>
      <c r="B2320">
        <v>393.75</v>
      </c>
      <c r="C2320">
        <v>20.584240000000001</v>
      </c>
      <c r="D2320">
        <v>58</v>
      </c>
      <c r="E2320">
        <v>0</v>
      </c>
      <c r="F2320">
        <v>0</v>
      </c>
      <c r="G2320">
        <v>64</v>
      </c>
      <c r="H2320">
        <v>1570532834276</v>
      </c>
      <c r="I2320">
        <v>526.6875</v>
      </c>
      <c r="J2320" s="4">
        <f t="shared" si="36"/>
        <v>43746.755026342587</v>
      </c>
      <c r="K2320" s="6">
        <v>43746.755026342587</v>
      </c>
      <c r="L2320" s="7">
        <v>43746.755023148151</v>
      </c>
    </row>
    <row r="2321" spans="1:12" x14ac:dyDescent="0.25">
      <c r="A2321" t="e">
        <f>-Lqf2Kq6ccoBqcv53czO</f>
        <v>#NAME?</v>
      </c>
      <c r="B2321">
        <v>393.75</v>
      </c>
      <c r="C2321">
        <v>20.584240000000001</v>
      </c>
      <c r="D2321">
        <v>58</v>
      </c>
      <c r="E2321">
        <v>0</v>
      </c>
      <c r="F2321">
        <v>0</v>
      </c>
      <c r="G2321">
        <v>52</v>
      </c>
      <c r="H2321">
        <v>1570532841496</v>
      </c>
      <c r="I2321">
        <v>526.6875</v>
      </c>
      <c r="J2321" s="5">
        <f t="shared" si="36"/>
        <v>43746.755109907404</v>
      </c>
      <c r="K2321" s="6">
        <v>43746.755109907404</v>
      </c>
      <c r="L2321" s="7">
        <v>43746.755104166667</v>
      </c>
    </row>
    <row r="2322" spans="1:12" x14ac:dyDescent="0.25">
      <c r="A2322" t="e">
        <f>-Lqf2MZCsGTGSw9OnW0p</f>
        <v>#NAME?</v>
      </c>
      <c r="B2322">
        <v>393.75</v>
      </c>
      <c r="C2322">
        <v>20.584240000000001</v>
      </c>
      <c r="D2322">
        <v>58</v>
      </c>
      <c r="E2322">
        <v>0</v>
      </c>
      <c r="F2322">
        <v>0</v>
      </c>
      <c r="G2322">
        <v>64</v>
      </c>
      <c r="H2322">
        <v>1570532848705</v>
      </c>
      <c r="I2322">
        <v>526.6875</v>
      </c>
      <c r="J2322" s="4">
        <f t="shared" si="36"/>
        <v>43746.755193344907</v>
      </c>
      <c r="K2322" s="6">
        <v>43746.755193344907</v>
      </c>
      <c r="L2322" s="7">
        <v>43746.755196759259</v>
      </c>
    </row>
    <row r="2323" spans="1:12" x14ac:dyDescent="0.25">
      <c r="A2323" t="e">
        <f>-Lqf2O2DCH1muoZcp-F1</f>
        <v>#NAME?</v>
      </c>
      <c r="B2323">
        <v>393.75</v>
      </c>
      <c r="C2323">
        <v>20.584240000000001</v>
      </c>
      <c r="D2323">
        <v>58</v>
      </c>
      <c r="E2323">
        <v>0</v>
      </c>
      <c r="F2323">
        <v>0</v>
      </c>
      <c r="G2323">
        <v>57</v>
      </c>
      <c r="H2323">
        <v>1570532854888</v>
      </c>
      <c r="I2323">
        <v>526.5</v>
      </c>
      <c r="J2323" s="5">
        <f t="shared" si="36"/>
        <v>43746.755264907406</v>
      </c>
      <c r="K2323" s="6">
        <v>43746.755264907406</v>
      </c>
      <c r="L2323" s="7">
        <v>43746.755266203705</v>
      </c>
    </row>
    <row r="2324" spans="1:12" x14ac:dyDescent="0.25">
      <c r="A2324" t="e">
        <f>-Lqf2PbDbu1E05IJq1PS</f>
        <v>#NAME?</v>
      </c>
      <c r="B2324">
        <v>412.5</v>
      </c>
      <c r="C2324">
        <v>20.584240000000001</v>
      </c>
      <c r="D2324">
        <v>58</v>
      </c>
      <c r="E2324">
        <v>0</v>
      </c>
      <c r="F2324">
        <v>0</v>
      </c>
      <c r="G2324">
        <v>58</v>
      </c>
      <c r="H2324">
        <v>1570532861065</v>
      </c>
      <c r="I2324">
        <v>532.5</v>
      </c>
      <c r="J2324" s="4">
        <f t="shared" si="36"/>
        <v>43746.755336400463</v>
      </c>
      <c r="K2324" s="6">
        <v>43746.755336400463</v>
      </c>
      <c r="L2324" s="7">
        <v>43746.755335648151</v>
      </c>
    </row>
    <row r="2325" spans="1:12" x14ac:dyDescent="0.25">
      <c r="A2325" t="e">
        <f>-Lqf2RKCaulmM-QPlESh</f>
        <v>#NAME?</v>
      </c>
      <c r="B2325">
        <v>393.75</v>
      </c>
      <c r="C2325">
        <v>20.531590000000001</v>
      </c>
      <c r="D2325">
        <v>56</v>
      </c>
      <c r="E2325">
        <v>0</v>
      </c>
      <c r="F2325">
        <v>0</v>
      </c>
      <c r="G2325">
        <v>52</v>
      </c>
      <c r="H2325">
        <v>1570532868257</v>
      </c>
      <c r="I2325">
        <v>526.6875</v>
      </c>
      <c r="J2325" s="5">
        <f t="shared" si="36"/>
        <v>43746.755419641202</v>
      </c>
      <c r="K2325" s="6">
        <v>43746.755419641202</v>
      </c>
      <c r="L2325" s="7">
        <v>43746.755416666667</v>
      </c>
    </row>
    <row r="2326" spans="1:12" x14ac:dyDescent="0.25">
      <c r="A2326" t="e">
        <f>-Lqf2TDg7oMhWv12CZds</f>
        <v>#NAME?</v>
      </c>
      <c r="B2326">
        <v>393.75</v>
      </c>
      <c r="C2326">
        <v>20.584240000000001</v>
      </c>
      <c r="D2326">
        <v>57</v>
      </c>
      <c r="E2326">
        <v>0</v>
      </c>
      <c r="F2326">
        <v>0</v>
      </c>
      <c r="G2326">
        <v>52</v>
      </c>
      <c r="H2326">
        <v>1570532874465</v>
      </c>
      <c r="I2326">
        <v>526.6875</v>
      </c>
      <c r="J2326" s="4">
        <f t="shared" si="36"/>
        <v>43746.755491493052</v>
      </c>
      <c r="K2326" s="6">
        <v>43746.755491493052</v>
      </c>
      <c r="L2326" s="7">
        <v>43746.755486111113</v>
      </c>
    </row>
    <row r="2327" spans="1:12" x14ac:dyDescent="0.25">
      <c r="A2327" t="e">
        <f>-Lqf2UoyhJQH_s0BeNff</f>
        <v>#NAME?</v>
      </c>
      <c r="B2327">
        <v>393.75</v>
      </c>
      <c r="C2327">
        <v>20.584240000000001</v>
      </c>
      <c r="D2327">
        <v>57</v>
      </c>
      <c r="E2327">
        <v>0</v>
      </c>
      <c r="F2327">
        <v>0</v>
      </c>
      <c r="G2327">
        <v>61</v>
      </c>
      <c r="H2327">
        <v>1570532882723</v>
      </c>
      <c r="I2327">
        <v>526.6875</v>
      </c>
      <c r="J2327" s="5">
        <f t="shared" si="36"/>
        <v>43746.755587071755</v>
      </c>
      <c r="K2327" s="6">
        <v>43746.755587071755</v>
      </c>
      <c r="L2327" s="7">
        <v>43746.755590277775</v>
      </c>
    </row>
    <row r="2328" spans="1:12" x14ac:dyDescent="0.25">
      <c r="A2328" t="e">
        <f>-Lqf2WP4OsMa4HN3eMIQ</f>
        <v>#NAME?</v>
      </c>
      <c r="B2328">
        <v>393.75</v>
      </c>
      <c r="C2328">
        <v>20.584240000000001</v>
      </c>
      <c r="D2328">
        <v>59</v>
      </c>
      <c r="E2328">
        <v>0</v>
      </c>
      <c r="F2328">
        <v>0</v>
      </c>
      <c r="G2328">
        <v>52</v>
      </c>
      <c r="H2328">
        <v>1570532888893</v>
      </c>
      <c r="I2328">
        <v>526.6875</v>
      </c>
      <c r="J2328" s="4">
        <f t="shared" si="36"/>
        <v>43746.755658483795</v>
      </c>
      <c r="K2328" s="6">
        <v>43746.755658483795</v>
      </c>
      <c r="L2328" s="7">
        <v>43746.755659722221</v>
      </c>
    </row>
    <row r="2329" spans="1:12" x14ac:dyDescent="0.25">
      <c r="A2329" t="e">
        <f>-Lqf2Y77U7iOTz4HLqEo</f>
        <v>#NAME?</v>
      </c>
      <c r="B2329">
        <v>393.75</v>
      </c>
      <c r="C2329">
        <v>20.584240000000001</v>
      </c>
      <c r="D2329">
        <v>59</v>
      </c>
      <c r="E2329">
        <v>0</v>
      </c>
      <c r="F2329">
        <v>0</v>
      </c>
      <c r="G2329">
        <v>56</v>
      </c>
      <c r="H2329">
        <v>1570532896085</v>
      </c>
      <c r="I2329">
        <v>526.6875</v>
      </c>
      <c r="J2329" s="5">
        <f t="shared" si="36"/>
        <v>43746.755741724533</v>
      </c>
      <c r="K2329" s="6">
        <v>43746.755741724533</v>
      </c>
      <c r="L2329" s="7">
        <v>43746.755740740744</v>
      </c>
    </row>
    <row r="2330" spans="1:12" x14ac:dyDescent="0.25">
      <c r="A2330" t="e">
        <f>-Lqf2Zg3u1cojocA8hjo</f>
        <v>#NAME?</v>
      </c>
      <c r="B2330">
        <v>393.75</v>
      </c>
      <c r="C2330">
        <v>20.584240000000001</v>
      </c>
      <c r="D2330">
        <v>59</v>
      </c>
      <c r="E2330">
        <v>0</v>
      </c>
      <c r="F2330">
        <v>0</v>
      </c>
      <c r="G2330">
        <v>53</v>
      </c>
      <c r="H2330">
        <v>1570532902274</v>
      </c>
      <c r="I2330">
        <v>526.6875</v>
      </c>
      <c r="J2330" s="4">
        <f t="shared" si="36"/>
        <v>43746.755813356482</v>
      </c>
      <c r="K2330" s="6">
        <v>43746.755813356482</v>
      </c>
      <c r="L2330" s="7">
        <v>43746.755810185183</v>
      </c>
    </row>
    <row r="2331" spans="1:12" x14ac:dyDescent="0.25">
      <c r="A2331" t="e">
        <f>-Lqf2akc0ubUXmMZiQhQ</f>
        <v>#NAME?</v>
      </c>
      <c r="B2331">
        <v>393.75</v>
      </c>
      <c r="C2331">
        <v>20.531590000000001</v>
      </c>
      <c r="D2331">
        <v>59</v>
      </c>
      <c r="E2331">
        <v>0</v>
      </c>
      <c r="F2331">
        <v>0</v>
      </c>
      <c r="G2331">
        <v>57</v>
      </c>
      <c r="H2331">
        <v>1570532909495</v>
      </c>
      <c r="I2331">
        <v>526.6875</v>
      </c>
      <c r="J2331" s="5">
        <f t="shared" si="36"/>
        <v>43746.755896932867</v>
      </c>
      <c r="K2331" s="6">
        <v>43746.755896932867</v>
      </c>
      <c r="L2331" s="7">
        <v>43746.755891203706</v>
      </c>
    </row>
    <row r="2332" spans="1:12" x14ac:dyDescent="0.25">
      <c r="A2332" t="e">
        <f>-Lqf2cPqbnmxW_5wdDQA</f>
        <v>#NAME?</v>
      </c>
      <c r="B2332">
        <v>393.75</v>
      </c>
      <c r="C2332">
        <v>20.584240000000001</v>
      </c>
      <c r="D2332">
        <v>59</v>
      </c>
      <c r="E2332">
        <v>0</v>
      </c>
      <c r="F2332">
        <v>0</v>
      </c>
      <c r="G2332">
        <v>51</v>
      </c>
      <c r="H2332">
        <v>1570532917753</v>
      </c>
      <c r="I2332">
        <v>526.6875</v>
      </c>
      <c r="J2332" s="4">
        <f t="shared" si="36"/>
        <v>43746.755992511571</v>
      </c>
      <c r="K2332" s="6">
        <v>43746.755992511571</v>
      </c>
      <c r="L2332" s="7">
        <v>43746.755995370368</v>
      </c>
    </row>
    <row r="2333" spans="1:12" x14ac:dyDescent="0.25">
      <c r="A2333" t="e">
        <f>-Lqf2dvCM6OFrlEijKCt</f>
        <v>#NAME?</v>
      </c>
      <c r="B2333">
        <v>393.75</v>
      </c>
      <c r="C2333">
        <v>20.584240000000001</v>
      </c>
      <c r="D2333">
        <v>59</v>
      </c>
      <c r="E2333">
        <v>0</v>
      </c>
      <c r="F2333">
        <v>0</v>
      </c>
      <c r="G2333">
        <v>50</v>
      </c>
      <c r="H2333">
        <v>1570532923925</v>
      </c>
      <c r="I2333">
        <v>526.6875</v>
      </c>
      <c r="J2333" s="5">
        <f t="shared" si="36"/>
        <v>43746.756063946756</v>
      </c>
      <c r="K2333" s="6">
        <v>43746.756063946756</v>
      </c>
      <c r="L2333" s="7">
        <v>43746.756064814814</v>
      </c>
    </row>
    <row r="2334" spans="1:12" x14ac:dyDescent="0.25">
      <c r="A2334" t="e">
        <f>-Lqf2fU4JgyVRSNVsO14</f>
        <v>#NAME?</v>
      </c>
      <c r="B2334">
        <v>393.75</v>
      </c>
      <c r="C2334">
        <v>20.584240000000001</v>
      </c>
      <c r="D2334">
        <v>58</v>
      </c>
      <c r="E2334">
        <v>0</v>
      </c>
      <c r="F2334">
        <v>0</v>
      </c>
      <c r="G2334">
        <v>53</v>
      </c>
      <c r="H2334">
        <v>1570532930104</v>
      </c>
      <c r="I2334">
        <v>526.6875</v>
      </c>
      <c r="J2334" s="4">
        <f t="shared" si="36"/>
        <v>43746.756135462965</v>
      </c>
      <c r="K2334" s="6">
        <v>43746.756135462965</v>
      </c>
      <c r="L2334" s="7">
        <v>43746.75613425926</v>
      </c>
    </row>
    <row r="2335" spans="1:12" x14ac:dyDescent="0.25">
      <c r="A2335" t="e">
        <f>-Lqf2hCChhGkqCUJ_Qxz</f>
        <v>#NAME?</v>
      </c>
      <c r="B2335">
        <v>412.5</v>
      </c>
      <c r="C2335">
        <v>20.531590000000001</v>
      </c>
      <c r="D2335">
        <v>58</v>
      </c>
      <c r="E2335">
        <v>0</v>
      </c>
      <c r="F2335">
        <v>0</v>
      </c>
      <c r="G2335">
        <v>56</v>
      </c>
      <c r="H2335">
        <v>1570532937315</v>
      </c>
      <c r="I2335">
        <v>532.6875</v>
      </c>
      <c r="J2335" s="5">
        <f t="shared" si="36"/>
        <v>43746.756218923612</v>
      </c>
      <c r="K2335" s="6">
        <v>43746.756218923612</v>
      </c>
      <c r="L2335" s="7">
        <v>43746.756215277775</v>
      </c>
    </row>
    <row r="2336" spans="1:12" x14ac:dyDescent="0.25">
      <c r="A2336" t="e">
        <f>-Lqf2igGSPk-SQgNW0Ww</f>
        <v>#NAME?</v>
      </c>
      <c r="B2336">
        <v>393.75</v>
      </c>
      <c r="C2336">
        <v>20.531590000000001</v>
      </c>
      <c r="D2336">
        <v>59</v>
      </c>
      <c r="E2336">
        <v>0</v>
      </c>
      <c r="F2336">
        <v>0</v>
      </c>
      <c r="G2336">
        <v>54</v>
      </c>
      <c r="H2336">
        <v>1570532943516</v>
      </c>
      <c r="I2336">
        <v>526.6875</v>
      </c>
      <c r="J2336" s="4">
        <f t="shared" si="36"/>
        <v>43746.756290694444</v>
      </c>
      <c r="K2336" s="6">
        <v>43746.756290694444</v>
      </c>
      <c r="L2336" s="7">
        <v>43746.756296296298</v>
      </c>
    </row>
    <row r="2337" spans="1:12" x14ac:dyDescent="0.25">
      <c r="A2337" t="e">
        <f>-Lqf2kFCLoNzXavQ18eI</f>
        <v>#NAME?</v>
      </c>
      <c r="B2337">
        <v>393.75</v>
      </c>
      <c r="C2337">
        <v>20.584240000000001</v>
      </c>
      <c r="D2337">
        <v>59</v>
      </c>
      <c r="E2337">
        <v>0</v>
      </c>
      <c r="F2337">
        <v>0</v>
      </c>
      <c r="G2337">
        <v>58</v>
      </c>
      <c r="H2337">
        <v>1570532949654</v>
      </c>
      <c r="I2337">
        <v>526.6875</v>
      </c>
      <c r="J2337" s="5">
        <f t="shared" si="36"/>
        <v>43746.756361736108</v>
      </c>
      <c r="K2337" s="6">
        <v>43746.756361736108</v>
      </c>
      <c r="L2337" s="7">
        <v>43746.756365740737</v>
      </c>
    </row>
    <row r="2338" spans="1:12" x14ac:dyDescent="0.25">
      <c r="A2338" t="e">
        <f>-Lqf2lyX9GBZ8Su7pdyc</f>
        <v>#NAME?</v>
      </c>
      <c r="B2338">
        <v>393.75</v>
      </c>
      <c r="C2338">
        <v>20.584240000000001</v>
      </c>
      <c r="D2338">
        <v>59</v>
      </c>
      <c r="E2338">
        <v>0</v>
      </c>
      <c r="F2338">
        <v>0</v>
      </c>
      <c r="G2338">
        <v>60</v>
      </c>
      <c r="H2338">
        <v>1570532956885</v>
      </c>
      <c r="I2338">
        <v>526.6875</v>
      </c>
      <c r="J2338" s="4">
        <f t="shared" si="36"/>
        <v>43746.75644542824</v>
      </c>
      <c r="K2338" s="6">
        <v>43746.75644542824</v>
      </c>
      <c r="L2338" s="7">
        <v>43746.75644675926</v>
      </c>
    </row>
    <row r="2339" spans="1:12" x14ac:dyDescent="0.25">
      <c r="A2339" t="e">
        <f>-Lqf2nXDay7XcDrBzqp9</f>
        <v>#NAME?</v>
      </c>
      <c r="B2339">
        <v>393.75</v>
      </c>
      <c r="C2339">
        <v>20.584240000000001</v>
      </c>
      <c r="D2339">
        <v>59</v>
      </c>
      <c r="E2339">
        <v>0</v>
      </c>
      <c r="F2339">
        <v>0</v>
      </c>
      <c r="G2339">
        <v>47</v>
      </c>
      <c r="H2339">
        <v>1570532963076</v>
      </c>
      <c r="I2339">
        <v>526.5</v>
      </c>
      <c r="J2339" s="5">
        <f t="shared" si="36"/>
        <v>43746.756517083333</v>
      </c>
      <c r="K2339" s="6">
        <v>43746.756517083333</v>
      </c>
      <c r="L2339" s="7">
        <v>43746.756516203706</v>
      </c>
    </row>
    <row r="2340" spans="1:12" x14ac:dyDescent="0.25">
      <c r="A2340" t="e">
        <f>-Lqf2pFDkill22Ttr27p</f>
        <v>#NAME?</v>
      </c>
      <c r="B2340">
        <v>393.75</v>
      </c>
      <c r="C2340">
        <v>20.584240000000001</v>
      </c>
      <c r="D2340">
        <v>61</v>
      </c>
      <c r="E2340">
        <v>0</v>
      </c>
      <c r="F2340">
        <v>0</v>
      </c>
      <c r="G2340">
        <v>58</v>
      </c>
      <c r="H2340">
        <v>1570532970284</v>
      </c>
      <c r="I2340">
        <v>526.6875</v>
      </c>
      <c r="J2340" s="4">
        <f t="shared" si="36"/>
        <v>43746.756600509259</v>
      </c>
      <c r="K2340" s="6">
        <v>43746.756600509259</v>
      </c>
      <c r="L2340" s="7">
        <v>43746.756597222222</v>
      </c>
    </row>
    <row r="2341" spans="1:12" x14ac:dyDescent="0.25">
      <c r="A2341" t="e">
        <f>-Lqf2qrASrT3W4SXdUH1</f>
        <v>#NAME?</v>
      </c>
      <c r="B2341">
        <v>393.75</v>
      </c>
      <c r="C2341">
        <v>20.584240000000001</v>
      </c>
      <c r="D2341">
        <v>61</v>
      </c>
      <c r="E2341">
        <v>0</v>
      </c>
      <c r="F2341">
        <v>0</v>
      </c>
      <c r="G2341">
        <v>54</v>
      </c>
      <c r="H2341">
        <v>1570532976475</v>
      </c>
      <c r="I2341">
        <v>526.5</v>
      </c>
      <c r="J2341" s="5">
        <f t="shared" si="36"/>
        <v>43746.756672164345</v>
      </c>
      <c r="K2341" s="6">
        <v>43746.756672164345</v>
      </c>
      <c r="L2341" s="7">
        <v>43746.756666666668</v>
      </c>
    </row>
    <row r="2342" spans="1:12" x14ac:dyDescent="0.25">
      <c r="A2342" t="e">
        <f>-Lqf2sTJBKtPrSUUtzhB</f>
        <v>#NAME?</v>
      </c>
      <c r="B2342">
        <v>393.75</v>
      </c>
      <c r="C2342">
        <v>20.531590000000001</v>
      </c>
      <c r="D2342">
        <v>61</v>
      </c>
      <c r="E2342">
        <v>0</v>
      </c>
      <c r="F2342">
        <v>0</v>
      </c>
      <c r="G2342">
        <v>55</v>
      </c>
      <c r="H2342">
        <v>1570532983686</v>
      </c>
      <c r="I2342">
        <v>526.6875</v>
      </c>
      <c r="J2342" s="4">
        <f t="shared" si="36"/>
        <v>43746.756755624992</v>
      </c>
      <c r="K2342" s="6">
        <v>43746.756755624992</v>
      </c>
      <c r="L2342" s="7">
        <v>43746.75675925926</v>
      </c>
    </row>
    <row r="2343" spans="1:12" x14ac:dyDescent="0.25">
      <c r="A2343" t="e">
        <f>-Lqf2u0N_VJEwEGhyUIv</f>
        <v>#NAME?</v>
      </c>
      <c r="B2343">
        <v>393.75</v>
      </c>
      <c r="C2343">
        <v>20.531590000000001</v>
      </c>
      <c r="D2343">
        <v>59</v>
      </c>
      <c r="E2343">
        <v>0</v>
      </c>
      <c r="F2343">
        <v>0</v>
      </c>
      <c r="G2343">
        <v>54</v>
      </c>
      <c r="H2343">
        <v>1570532989846</v>
      </c>
      <c r="I2343">
        <v>526.6875</v>
      </c>
      <c r="J2343" s="5">
        <f t="shared" si="36"/>
        <v>43746.756826921293</v>
      </c>
      <c r="K2343" s="6">
        <v>43746.756826921293</v>
      </c>
      <c r="L2343" s="7">
        <v>43746.756828703707</v>
      </c>
    </row>
    <row r="2344" spans="1:12" x14ac:dyDescent="0.25">
      <c r="A2344" t="e">
        <f>-Lqf2v_DrDGk8_KYdFo4</f>
        <v>#NAME?</v>
      </c>
      <c r="B2344">
        <v>393.75</v>
      </c>
      <c r="C2344">
        <v>20.584240000000001</v>
      </c>
      <c r="D2344">
        <v>59</v>
      </c>
      <c r="E2344">
        <v>0</v>
      </c>
      <c r="F2344">
        <v>0</v>
      </c>
      <c r="G2344">
        <v>60</v>
      </c>
      <c r="H2344">
        <v>1570532996034</v>
      </c>
      <c r="I2344">
        <v>526.5</v>
      </c>
      <c r="J2344" s="4">
        <f t="shared" si="36"/>
        <v>43746.756898541666</v>
      </c>
      <c r="K2344" s="6">
        <v>43746.756898541666</v>
      </c>
      <c r="L2344" s="7">
        <v>43746.756898148145</v>
      </c>
    </row>
    <row r="2345" spans="1:12" x14ac:dyDescent="0.25">
      <c r="A2345" t="e">
        <f>-Lqf2xICrVJcYQZyj-fy</f>
        <v>#NAME?</v>
      </c>
      <c r="B2345">
        <v>393.75</v>
      </c>
      <c r="C2345">
        <v>20.531590000000001</v>
      </c>
      <c r="D2345">
        <v>58</v>
      </c>
      <c r="E2345">
        <v>0</v>
      </c>
      <c r="F2345">
        <v>0</v>
      </c>
      <c r="G2345">
        <v>55</v>
      </c>
      <c r="H2345">
        <v>1570533003268</v>
      </c>
      <c r="I2345">
        <v>526.6875</v>
      </c>
      <c r="J2345" s="5">
        <f t="shared" si="36"/>
        <v>43746.756982268511</v>
      </c>
      <c r="K2345" s="6">
        <v>43746.756982268511</v>
      </c>
      <c r="L2345" s="7">
        <v>43746.756979166668</v>
      </c>
    </row>
    <row r="2346" spans="1:12" x14ac:dyDescent="0.25">
      <c r="A2346" t="e">
        <f>-Lqf2z1_tUGGlwIYUzmC</f>
        <v>#NAME?</v>
      </c>
      <c r="B2346">
        <v>393.75</v>
      </c>
      <c r="C2346">
        <v>20.531590000000001</v>
      </c>
      <c r="D2346">
        <v>57</v>
      </c>
      <c r="E2346">
        <v>0</v>
      </c>
      <c r="F2346">
        <v>0</v>
      </c>
      <c r="G2346">
        <v>60</v>
      </c>
      <c r="H2346">
        <v>1570533009446</v>
      </c>
      <c r="I2346">
        <v>526.6875</v>
      </c>
      <c r="J2346" s="4">
        <f t="shared" si="36"/>
        <v>43746.757053773144</v>
      </c>
      <c r="K2346" s="6">
        <v>43746.757053773144</v>
      </c>
      <c r="L2346" s="7">
        <v>43746.757048611114</v>
      </c>
    </row>
    <row r="2347" spans="1:12" x14ac:dyDescent="0.25">
      <c r="A2347" t="e">
        <f>-#REF!-eCOzBFjTkBRNku</f>
        <v>#REF!</v>
      </c>
      <c r="B2347">
        <v>393.75</v>
      </c>
      <c r="C2347">
        <v>20.531590000000001</v>
      </c>
      <c r="D2347">
        <v>55</v>
      </c>
      <c r="E2347">
        <v>0</v>
      </c>
      <c r="F2347">
        <v>0</v>
      </c>
      <c r="G2347">
        <v>57</v>
      </c>
      <c r="H2347">
        <v>1570533016930</v>
      </c>
      <c r="I2347">
        <v>526.6875</v>
      </c>
      <c r="J2347" s="5">
        <f t="shared" si="36"/>
        <v>43746.757140393514</v>
      </c>
      <c r="K2347" s="6">
        <v>43746.757140393514</v>
      </c>
      <c r="L2347" s="7">
        <v>43746.757141203707</v>
      </c>
    </row>
    <row r="2348" spans="1:12" x14ac:dyDescent="0.25">
      <c r="A2348" t="e">
        <f>-Lqf31NCjN_Cm6cpu4Dc</f>
        <v>#NAME?</v>
      </c>
      <c r="B2348">
        <v>393.75</v>
      </c>
      <c r="C2348">
        <v>20.584240000000001</v>
      </c>
      <c r="D2348">
        <v>58</v>
      </c>
      <c r="E2348">
        <v>0</v>
      </c>
      <c r="F2348">
        <v>0</v>
      </c>
      <c r="G2348">
        <v>54</v>
      </c>
      <c r="H2348">
        <v>1570533023865</v>
      </c>
      <c r="I2348">
        <v>526.6875</v>
      </c>
      <c r="J2348" s="4">
        <f t="shared" si="36"/>
        <v>43746.757220659718</v>
      </c>
      <c r="K2348" s="6">
        <v>43746.757220659718</v>
      </c>
      <c r="L2348" s="7">
        <v>43746.757222222222</v>
      </c>
    </row>
    <row r="2349" spans="1:12" x14ac:dyDescent="0.25">
      <c r="A2349" t="e">
        <f>-Lqf33KCiaQygTZ3rKPq</f>
        <v>#NAME?</v>
      </c>
      <c r="B2349">
        <v>393.75</v>
      </c>
      <c r="C2349">
        <v>20.584240000000001</v>
      </c>
      <c r="D2349">
        <v>58</v>
      </c>
      <c r="E2349">
        <v>0</v>
      </c>
      <c r="F2349">
        <v>0</v>
      </c>
      <c r="G2349">
        <v>54</v>
      </c>
      <c r="H2349">
        <v>1570533031085</v>
      </c>
      <c r="I2349">
        <v>526.6875</v>
      </c>
      <c r="J2349" s="5">
        <f t="shared" si="36"/>
        <v>43746.757304224535</v>
      </c>
      <c r="K2349" s="6">
        <v>43746.757304224535</v>
      </c>
      <c r="L2349" s="7">
        <v>43746.757303240738</v>
      </c>
    </row>
    <row r="2350" spans="1:12" x14ac:dyDescent="0.25">
      <c r="A2350" t="e">
        <f>-Lqf34roVBUoAuxQ0FCV</f>
        <v>#NAME?</v>
      </c>
      <c r="B2350">
        <v>393.75</v>
      </c>
      <c r="C2350">
        <v>20.584240000000001</v>
      </c>
      <c r="D2350">
        <v>58</v>
      </c>
      <c r="E2350">
        <v>0</v>
      </c>
      <c r="F2350">
        <v>0</v>
      </c>
      <c r="G2350">
        <v>49</v>
      </c>
      <c r="H2350">
        <v>1570533038260</v>
      </c>
      <c r="I2350">
        <v>526.6875</v>
      </c>
      <c r="J2350" s="4">
        <f t="shared" si="36"/>
        <v>43746.757387268517</v>
      </c>
      <c r="K2350" s="6">
        <v>43746.757387268517</v>
      </c>
      <c r="L2350" s="7">
        <v>43746.757384259261</v>
      </c>
    </row>
    <row r="2351" spans="1:12" x14ac:dyDescent="0.25">
      <c r="A2351" t="e">
        <f>-Lqf36N44T5itQRe_vUr</f>
        <v>#NAME?</v>
      </c>
      <c r="B2351">
        <v>393.75</v>
      </c>
      <c r="C2351">
        <v>20.584240000000001</v>
      </c>
      <c r="D2351">
        <v>58</v>
      </c>
      <c r="E2351">
        <v>0</v>
      </c>
      <c r="F2351">
        <v>0</v>
      </c>
      <c r="G2351">
        <v>48</v>
      </c>
      <c r="H2351">
        <v>1570533044475</v>
      </c>
      <c r="I2351">
        <v>526.6875</v>
      </c>
      <c r="J2351" s="5">
        <f t="shared" si="36"/>
        <v>43746.757459201392</v>
      </c>
      <c r="K2351" s="6">
        <v>43746.757459201392</v>
      </c>
      <c r="L2351" s="7">
        <v>43746.757453703707</v>
      </c>
    </row>
    <row r="2352" spans="1:12" x14ac:dyDescent="0.25">
      <c r="A2352" t="e">
        <f>-Lqf37rDVbDWR14drZl6</f>
        <v>#NAME?</v>
      </c>
      <c r="B2352">
        <v>393.75</v>
      </c>
      <c r="C2352">
        <v>20.531590000000001</v>
      </c>
      <c r="D2352">
        <v>58</v>
      </c>
      <c r="E2352">
        <v>0</v>
      </c>
      <c r="F2352">
        <v>0</v>
      </c>
      <c r="G2352">
        <v>62</v>
      </c>
      <c r="H2352">
        <v>1570533050646</v>
      </c>
      <c r="I2352">
        <v>526.6875</v>
      </c>
      <c r="J2352" s="4">
        <f t="shared" si="36"/>
        <v>43746.757530625</v>
      </c>
      <c r="K2352" s="6">
        <v>43746.757530625</v>
      </c>
      <c r="L2352" s="7">
        <v>43746.757534722223</v>
      </c>
    </row>
    <row r="2353" spans="1:12" x14ac:dyDescent="0.25">
      <c r="A2353" t="e">
        <f>-Lqf39LC-tTNSWyikniz</f>
        <v>#NAME?</v>
      </c>
      <c r="B2353">
        <v>393.75</v>
      </c>
      <c r="C2353">
        <v>20.531590000000001</v>
      </c>
      <c r="D2353">
        <v>58</v>
      </c>
      <c r="E2353">
        <v>0</v>
      </c>
      <c r="F2353">
        <v>0</v>
      </c>
      <c r="G2353">
        <v>58</v>
      </c>
      <c r="H2353">
        <v>1570533056835</v>
      </c>
      <c r="I2353">
        <v>526.6875</v>
      </c>
      <c r="J2353" s="5">
        <f t="shared" si="36"/>
        <v>43746.757602256941</v>
      </c>
      <c r="K2353" s="6">
        <v>43746.757602256941</v>
      </c>
      <c r="L2353" s="7">
        <v>43746.757604166669</v>
      </c>
    </row>
    <row r="2354" spans="1:12" x14ac:dyDescent="0.25">
      <c r="A2354" t="e">
        <f>-Lqf3AuBsH70zUBsqdQb</f>
        <v>#NAME?</v>
      </c>
      <c r="B2354">
        <v>393.75</v>
      </c>
      <c r="C2354">
        <v>20.584240000000001</v>
      </c>
      <c r="D2354">
        <v>58</v>
      </c>
      <c r="E2354">
        <v>0</v>
      </c>
      <c r="F2354">
        <v>0</v>
      </c>
      <c r="G2354">
        <v>60</v>
      </c>
      <c r="H2354">
        <v>1570533063025</v>
      </c>
      <c r="I2354">
        <v>526.5</v>
      </c>
      <c r="J2354" s="4">
        <f t="shared" si="36"/>
        <v>43746.757673900465</v>
      </c>
      <c r="K2354" s="6">
        <v>43746.757673900465</v>
      </c>
      <c r="L2354" s="7">
        <v>43746.757673611108</v>
      </c>
    </row>
    <row r="2355" spans="1:12" x14ac:dyDescent="0.25">
      <c r="A2355" t="e">
        <f>-Lqf3COcZyqptoZ530bq</f>
        <v>#NAME?</v>
      </c>
      <c r="B2355">
        <v>393.75</v>
      </c>
      <c r="C2355">
        <v>20.584240000000001</v>
      </c>
      <c r="D2355">
        <v>58</v>
      </c>
      <c r="E2355">
        <v>0</v>
      </c>
      <c r="F2355">
        <v>0</v>
      </c>
      <c r="G2355">
        <v>54</v>
      </c>
      <c r="H2355">
        <v>1570533069204</v>
      </c>
      <c r="I2355">
        <v>526.6875</v>
      </c>
      <c r="J2355" s="5">
        <f t="shared" si="36"/>
        <v>43746.757745416668</v>
      </c>
      <c r="K2355" s="6">
        <v>43746.757745416668</v>
      </c>
      <c r="L2355" s="7">
        <v>43746.757743055554</v>
      </c>
    </row>
    <row r="2356" spans="1:12" x14ac:dyDescent="0.25">
      <c r="A2356" t="e">
        <f>-Lqf3ERDu9dlQ5-RYVDv</f>
        <v>#NAME?</v>
      </c>
      <c r="B2356">
        <v>393.75</v>
      </c>
      <c r="C2356">
        <v>20.531590000000001</v>
      </c>
      <c r="D2356">
        <v>61</v>
      </c>
      <c r="E2356">
        <v>0</v>
      </c>
      <c r="F2356">
        <v>0</v>
      </c>
      <c r="G2356">
        <v>48</v>
      </c>
      <c r="H2356">
        <v>1570533076424</v>
      </c>
      <c r="I2356">
        <v>526.6875</v>
      </c>
      <c r="J2356" s="4">
        <f t="shared" si="36"/>
        <v>43746.757828981477</v>
      </c>
      <c r="K2356" s="6">
        <v>43746.757828981477</v>
      </c>
      <c r="L2356" s="7">
        <v>43746.757824074077</v>
      </c>
    </row>
    <row r="2357" spans="1:12" x14ac:dyDescent="0.25">
      <c r="A2357" t="e">
        <f>-Lqf3GDLjVyGxUDxXzG8</f>
        <v>#NAME?</v>
      </c>
      <c r="B2357">
        <v>393.75</v>
      </c>
      <c r="C2357">
        <v>20.584240000000001</v>
      </c>
      <c r="D2357">
        <v>61</v>
      </c>
      <c r="E2357">
        <v>0</v>
      </c>
      <c r="F2357">
        <v>0</v>
      </c>
      <c r="G2357">
        <v>57</v>
      </c>
      <c r="H2357">
        <v>1570533084666</v>
      </c>
      <c r="I2357">
        <v>526.6875</v>
      </c>
      <c r="J2357" s="5">
        <f t="shared" si="36"/>
        <v>43746.757924375001</v>
      </c>
      <c r="K2357" s="6">
        <v>43746.757924375001</v>
      </c>
      <c r="L2357" s="7">
        <v>43746.757928240739</v>
      </c>
    </row>
    <row r="2358" spans="1:12" x14ac:dyDescent="0.25">
      <c r="A2358" t="e">
        <f>-Lqf3HwCFhrpkoUi_buB</f>
        <v>#NAME?</v>
      </c>
      <c r="B2358">
        <v>393.75</v>
      </c>
      <c r="C2358">
        <v>20.584240000000001</v>
      </c>
      <c r="D2358">
        <v>61</v>
      </c>
      <c r="E2358">
        <v>0</v>
      </c>
      <c r="F2358">
        <v>0</v>
      </c>
      <c r="G2358">
        <v>50</v>
      </c>
      <c r="H2358">
        <v>1570533091874</v>
      </c>
      <c r="I2358">
        <v>526.6875</v>
      </c>
      <c r="J2358" s="4">
        <f t="shared" si="36"/>
        <v>43746.758007800927</v>
      </c>
      <c r="K2358" s="6">
        <v>43746.758007800927</v>
      </c>
      <c r="L2358" s="7">
        <v>43746.758009259262</v>
      </c>
    </row>
    <row r="2359" spans="1:12" x14ac:dyDescent="0.25">
      <c r="A2359" t="e">
        <f>-Lqf3JQB9iZ7txkFKv3K</f>
        <v>#NAME?</v>
      </c>
      <c r="B2359">
        <v>393.75</v>
      </c>
      <c r="C2359">
        <v>20.531590000000001</v>
      </c>
      <c r="D2359">
        <v>63</v>
      </c>
      <c r="E2359">
        <v>0</v>
      </c>
      <c r="F2359">
        <v>0</v>
      </c>
      <c r="G2359">
        <v>61</v>
      </c>
      <c r="H2359">
        <v>1570533098025</v>
      </c>
      <c r="I2359">
        <v>526.6875</v>
      </c>
      <c r="J2359" s="5">
        <f t="shared" si="36"/>
        <v>43746.758078993058</v>
      </c>
      <c r="K2359" s="6">
        <v>43746.758078993058</v>
      </c>
      <c r="L2359" s="7">
        <v>43746.7580787037</v>
      </c>
    </row>
    <row r="2360" spans="1:12" x14ac:dyDescent="0.25">
      <c r="A2360" t="e">
        <f>-Lqf3LDAmgb77ZQf0zeG</f>
        <v>#NAME?</v>
      </c>
      <c r="B2360">
        <v>393.75</v>
      </c>
      <c r="C2360">
        <v>20.584240000000001</v>
      </c>
      <c r="D2360">
        <v>63</v>
      </c>
      <c r="E2360">
        <v>0</v>
      </c>
      <c r="F2360">
        <v>0</v>
      </c>
      <c r="G2360">
        <v>55</v>
      </c>
      <c r="H2360">
        <v>1570533105305</v>
      </c>
      <c r="I2360">
        <v>526.6875</v>
      </c>
      <c r="J2360" s="4">
        <f t="shared" si="36"/>
        <v>43746.758163252314</v>
      </c>
      <c r="K2360" s="6">
        <v>43746.758163252314</v>
      </c>
      <c r="L2360" s="7">
        <v>43746.758159722223</v>
      </c>
    </row>
    <row r="2361" spans="1:12" x14ac:dyDescent="0.25">
      <c r="A2361" t="e">
        <f>-Lqf3Mh22vmLAzJwqwAL</f>
        <v>#NAME?</v>
      </c>
      <c r="B2361">
        <v>393.75</v>
      </c>
      <c r="C2361">
        <v>20.584240000000001</v>
      </c>
      <c r="D2361">
        <v>63</v>
      </c>
      <c r="E2361">
        <v>0</v>
      </c>
      <c r="F2361">
        <v>0</v>
      </c>
      <c r="G2361">
        <v>50</v>
      </c>
      <c r="H2361">
        <v>1570533111443</v>
      </c>
      <c r="I2361">
        <v>526.6875</v>
      </c>
      <c r="J2361" s="5">
        <f t="shared" si="36"/>
        <v>43746.758234293979</v>
      </c>
      <c r="K2361" s="6">
        <v>43746.758234293979</v>
      </c>
      <c r="L2361" s="7">
        <v>43746.758229166669</v>
      </c>
    </row>
    <row r="2362" spans="1:12" x14ac:dyDescent="0.25">
      <c r="A2362" t="e">
        <f>-Lqf3OG13PPIVAWBmIQO</f>
        <v>#NAME?</v>
      </c>
      <c r="B2362">
        <v>412.5</v>
      </c>
      <c r="C2362">
        <v>20.584240000000001</v>
      </c>
      <c r="D2362">
        <v>63</v>
      </c>
      <c r="E2362">
        <v>0</v>
      </c>
      <c r="F2362">
        <v>0</v>
      </c>
      <c r="G2362">
        <v>49</v>
      </c>
      <c r="H2362">
        <v>1570533117634</v>
      </c>
      <c r="I2362">
        <v>532.3125</v>
      </c>
      <c r="J2362" s="4">
        <f t="shared" si="36"/>
        <v>43746.758305949072</v>
      </c>
      <c r="K2362" s="6">
        <v>43746.758305949072</v>
      </c>
      <c r="L2362" s="7">
        <v>43746.758310185185</v>
      </c>
    </row>
    <row r="2363" spans="1:12" x14ac:dyDescent="0.25">
      <c r="A2363" t="e">
        <f>-Lqf3Pz2iq_2KNqPujyx</f>
        <v>#NAME?</v>
      </c>
      <c r="B2363">
        <v>393.75</v>
      </c>
      <c r="C2363">
        <v>20.531590000000001</v>
      </c>
      <c r="D2363">
        <v>63</v>
      </c>
      <c r="E2363">
        <v>0</v>
      </c>
      <c r="F2363">
        <v>0</v>
      </c>
      <c r="G2363">
        <v>54</v>
      </c>
      <c r="H2363">
        <v>1570533124853</v>
      </c>
      <c r="I2363">
        <v>526.6875</v>
      </c>
      <c r="J2363" s="5">
        <f t="shared" si="36"/>
        <v>43746.758389502313</v>
      </c>
      <c r="K2363" s="6">
        <v>43746.758389502313</v>
      </c>
      <c r="L2363" s="7">
        <v>43746.758391203701</v>
      </c>
    </row>
    <row r="2364" spans="1:12" x14ac:dyDescent="0.25">
      <c r="A2364" t="e">
        <f>-Lqf3RT1YjS74JDJmdkp</f>
        <v>#NAME?</v>
      </c>
      <c r="B2364">
        <v>393.75</v>
      </c>
      <c r="C2364">
        <v>20.584240000000001</v>
      </c>
      <c r="D2364">
        <v>61</v>
      </c>
      <c r="E2364">
        <v>0</v>
      </c>
      <c r="F2364">
        <v>0</v>
      </c>
      <c r="G2364">
        <v>55</v>
      </c>
      <c r="H2364">
        <v>1570533131044</v>
      </c>
      <c r="I2364">
        <v>526.6875</v>
      </c>
      <c r="J2364" s="4">
        <f t="shared" si="36"/>
        <v>43746.758461157406</v>
      </c>
      <c r="K2364" s="6">
        <v>43746.758461157406</v>
      </c>
      <c r="L2364" s="7">
        <v>43746.758460648147</v>
      </c>
    </row>
    <row r="2365" spans="1:12" x14ac:dyDescent="0.25">
      <c r="A2365" t="e">
        <f>-Lqf3TFs0pmi1G3cjbP6</f>
        <v>#NAME?</v>
      </c>
      <c r="B2365">
        <v>393.75</v>
      </c>
      <c r="C2365">
        <v>20.584240000000001</v>
      </c>
      <c r="D2365">
        <v>61</v>
      </c>
      <c r="E2365">
        <v>0</v>
      </c>
      <c r="F2365">
        <v>0</v>
      </c>
      <c r="G2365">
        <v>55</v>
      </c>
      <c r="H2365">
        <v>1570533137214</v>
      </c>
      <c r="I2365">
        <v>526.6875</v>
      </c>
      <c r="J2365" s="5">
        <f t="shared" si="36"/>
        <v>43746.758532569445</v>
      </c>
      <c r="K2365" s="6">
        <v>43746.758532569445</v>
      </c>
      <c r="L2365" s="7">
        <v>43746.758530092593</v>
      </c>
    </row>
    <row r="2366" spans="1:12" x14ac:dyDescent="0.25">
      <c r="A2366" t="e">
        <f>-Lqf3UkB2OVyQ2OZvT4m</f>
        <v>#NAME?</v>
      </c>
      <c r="B2366">
        <v>390.625</v>
      </c>
      <c r="C2366">
        <v>20.531590000000001</v>
      </c>
      <c r="D2366">
        <v>60</v>
      </c>
      <c r="E2366">
        <v>0</v>
      </c>
      <c r="F2366">
        <v>0</v>
      </c>
      <c r="G2366">
        <v>47</v>
      </c>
      <c r="H2366">
        <v>1570533144403</v>
      </c>
      <c r="I2366">
        <v>525.75</v>
      </c>
      <c r="J2366" s="4">
        <f t="shared" si="36"/>
        <v>43746.758615775463</v>
      </c>
      <c r="K2366" s="6">
        <v>43746.758615775463</v>
      </c>
      <c r="L2366" s="7">
        <v>43746.758611111109</v>
      </c>
    </row>
    <row r="2367" spans="1:12" x14ac:dyDescent="0.25">
      <c r="A2367" t="e">
        <f>-Lqf3WJCSuqO3omkQLNV</f>
        <v>#NAME?</v>
      </c>
      <c r="B2367">
        <v>393.75</v>
      </c>
      <c r="C2367">
        <v>20.584240000000001</v>
      </c>
      <c r="D2367">
        <v>60</v>
      </c>
      <c r="E2367">
        <v>0</v>
      </c>
      <c r="F2367">
        <v>0</v>
      </c>
      <c r="G2367">
        <v>54</v>
      </c>
      <c r="H2367">
        <v>1570533150603</v>
      </c>
      <c r="I2367">
        <v>526.5</v>
      </c>
      <c r="J2367" s="5">
        <f t="shared" si="36"/>
        <v>43746.758687534719</v>
      </c>
      <c r="K2367" s="6">
        <v>43746.758687534719</v>
      </c>
      <c r="L2367" s="7">
        <v>43746.758692129632</v>
      </c>
    </row>
    <row r="2368" spans="1:12" x14ac:dyDescent="0.25">
      <c r="A2368" t="e">
        <f>-Lqf3Y1KJvqYk1kWlB62</f>
        <v>#NAME?</v>
      </c>
      <c r="B2368">
        <v>393.75</v>
      </c>
      <c r="C2368">
        <v>20.584240000000001</v>
      </c>
      <c r="D2368">
        <v>55</v>
      </c>
      <c r="E2368">
        <v>0</v>
      </c>
      <c r="F2368">
        <v>0</v>
      </c>
      <c r="G2368">
        <v>52</v>
      </c>
      <c r="H2368">
        <v>1570533157813</v>
      </c>
      <c r="I2368">
        <v>526.6875</v>
      </c>
      <c r="J2368" s="4">
        <f t="shared" si="36"/>
        <v>43746.75877098379</v>
      </c>
      <c r="K2368" s="6">
        <v>43746.75877098379</v>
      </c>
      <c r="L2368" s="7">
        <v>43746.758773148147</v>
      </c>
    </row>
    <row r="2369" spans="1:12" x14ac:dyDescent="0.25">
      <c r="A2369" t="e">
        <f>-Lqf3Zp2MwKcJhvagCrc</f>
        <v>#NAME?</v>
      </c>
      <c r="B2369">
        <v>393.75</v>
      </c>
      <c r="C2369">
        <v>20.584240000000001</v>
      </c>
      <c r="D2369">
        <v>63</v>
      </c>
      <c r="E2369">
        <v>0</v>
      </c>
      <c r="F2369">
        <v>0</v>
      </c>
      <c r="G2369">
        <v>58</v>
      </c>
      <c r="H2369">
        <v>1570533165029</v>
      </c>
      <c r="I2369">
        <v>526.6875</v>
      </c>
      <c r="J2369" s="5">
        <f t="shared" si="36"/>
        <v>43746.75885450231</v>
      </c>
      <c r="K2369" s="6">
        <v>43746.75885450231</v>
      </c>
      <c r="L2369" s="7">
        <v>43746.75885416667</v>
      </c>
    </row>
    <row r="2370" spans="1:12" x14ac:dyDescent="0.25">
      <c r="A2370" t="e">
        <f>-Lqf3aYC1Soe65caQlWP</f>
        <v>#NAME?</v>
      </c>
      <c r="B2370">
        <v>393.75</v>
      </c>
      <c r="C2370">
        <v>20.584240000000001</v>
      </c>
      <c r="D2370">
        <v>62</v>
      </c>
      <c r="E2370">
        <v>0</v>
      </c>
      <c r="F2370">
        <v>0</v>
      </c>
      <c r="G2370">
        <v>64</v>
      </c>
      <c r="H2370">
        <v>1570533172242</v>
      </c>
      <c r="I2370">
        <v>526.5</v>
      </c>
      <c r="J2370" s="4">
        <f t="shared" ref="J2370:K2433" si="37">(H2370/86400000)+25569+(7/24)</f>
        <v>43746.758937986109</v>
      </c>
      <c r="K2370" s="6">
        <v>43746.758937986109</v>
      </c>
      <c r="L2370" s="7">
        <v>43746.758935185186</v>
      </c>
    </row>
    <row r="2371" spans="1:12" x14ac:dyDescent="0.25">
      <c r="A2371" t="e">
        <f>-Lqf3c6B0O_wnKBHx4LE</f>
        <v>#NAME?</v>
      </c>
      <c r="B2371">
        <v>393.75</v>
      </c>
      <c r="C2371">
        <v>20.584240000000001</v>
      </c>
      <c r="D2371">
        <v>62</v>
      </c>
      <c r="E2371">
        <v>0</v>
      </c>
      <c r="F2371">
        <v>0</v>
      </c>
      <c r="G2371">
        <v>53</v>
      </c>
      <c r="H2371">
        <v>1570533178422</v>
      </c>
      <c r="I2371">
        <v>526.6875</v>
      </c>
      <c r="J2371" s="5">
        <f t="shared" si="37"/>
        <v>43746.759009513888</v>
      </c>
      <c r="K2371" s="6">
        <v>43746.759009513888</v>
      </c>
      <c r="L2371" s="7">
        <v>43746.759004629632</v>
      </c>
    </row>
    <row r="2372" spans="1:12" x14ac:dyDescent="0.25">
      <c r="A2372" t="e">
        <f>-Lqf3dpBlFo3FHzwyUFG</f>
        <v>#NAME?</v>
      </c>
      <c r="B2372">
        <v>393.75</v>
      </c>
      <c r="C2372">
        <v>20.531590000000001</v>
      </c>
      <c r="D2372">
        <v>62</v>
      </c>
      <c r="E2372">
        <v>0</v>
      </c>
      <c r="F2372">
        <v>0</v>
      </c>
      <c r="G2372">
        <v>56</v>
      </c>
      <c r="H2372">
        <v>1570533185633</v>
      </c>
      <c r="I2372">
        <v>526.5</v>
      </c>
      <c r="J2372" s="4">
        <f t="shared" si="37"/>
        <v>43746.759092974535</v>
      </c>
      <c r="K2372" s="6">
        <v>43746.759092974535</v>
      </c>
      <c r="L2372" s="7">
        <v>43746.759097222224</v>
      </c>
    </row>
    <row r="2373" spans="1:12" x14ac:dyDescent="0.25">
      <c r="A2373" t="e">
        <f>-Lqf3fcBJD_Oy7WfgLc7</f>
        <v>#NAME?</v>
      </c>
      <c r="B2373">
        <v>393.75</v>
      </c>
      <c r="C2373">
        <v>20.531590000000001</v>
      </c>
      <c r="D2373">
        <v>61</v>
      </c>
      <c r="E2373">
        <v>0</v>
      </c>
      <c r="F2373">
        <v>0</v>
      </c>
      <c r="G2373">
        <v>57</v>
      </c>
      <c r="H2373">
        <v>1570533192844</v>
      </c>
      <c r="I2373">
        <v>526.6875</v>
      </c>
      <c r="J2373" s="5">
        <f t="shared" si="37"/>
        <v>43746.759176435182</v>
      </c>
      <c r="K2373" s="6">
        <v>43746.759176435182</v>
      </c>
      <c r="L2373" s="7">
        <v>43746.75917824074</v>
      </c>
    </row>
    <row r="2374" spans="1:12" x14ac:dyDescent="0.25">
      <c r="A2374" t="e">
        <f>-Lqf3hLAKW-x5gQmnzWZ</f>
        <v>#NAME?</v>
      </c>
      <c r="B2374">
        <v>393.75</v>
      </c>
      <c r="C2374">
        <v>20.584240000000001</v>
      </c>
      <c r="D2374">
        <v>63</v>
      </c>
      <c r="E2374">
        <v>0</v>
      </c>
      <c r="F2374">
        <v>0</v>
      </c>
      <c r="G2374">
        <v>52</v>
      </c>
      <c r="H2374">
        <v>1570533200062</v>
      </c>
      <c r="I2374">
        <v>526.6875</v>
      </c>
      <c r="J2374" s="4">
        <f t="shared" si="37"/>
        <v>43746.759259976847</v>
      </c>
      <c r="K2374" s="6">
        <v>43746.759259976847</v>
      </c>
      <c r="L2374" s="7">
        <v>43746.759259259263</v>
      </c>
    </row>
    <row r="2375" spans="1:12" x14ac:dyDescent="0.25">
      <c r="A2375" t="e">
        <f>-Lqf3ip3TLOaH5AQ5RE9</f>
        <v>#NAME?</v>
      </c>
      <c r="B2375">
        <v>393.75</v>
      </c>
      <c r="C2375">
        <v>20.584240000000001</v>
      </c>
      <c r="D2375">
        <v>65</v>
      </c>
      <c r="E2375">
        <v>0</v>
      </c>
      <c r="F2375">
        <v>0</v>
      </c>
      <c r="G2375">
        <v>55</v>
      </c>
      <c r="H2375">
        <v>1570533206243</v>
      </c>
      <c r="I2375">
        <v>526.6875</v>
      </c>
      <c r="J2375" s="5">
        <f t="shared" si="37"/>
        <v>43746.759331516201</v>
      </c>
      <c r="K2375" s="6">
        <v>43746.759331516201</v>
      </c>
      <c r="L2375" s="7">
        <v>43746.759328703702</v>
      </c>
    </row>
    <row r="2376" spans="1:12" x14ac:dyDescent="0.25">
      <c r="A2376" t="e">
        <f>-Lqf3kN_Tqa2GqcF2x_p</f>
        <v>#NAME?</v>
      </c>
      <c r="B2376">
        <v>393.75</v>
      </c>
      <c r="C2376">
        <v>20.478950000000001</v>
      </c>
      <c r="D2376">
        <v>63</v>
      </c>
      <c r="E2376">
        <v>0</v>
      </c>
      <c r="F2376">
        <v>0</v>
      </c>
      <c r="G2376">
        <v>57</v>
      </c>
      <c r="H2376">
        <v>1570533212424</v>
      </c>
      <c r="I2376">
        <v>526.6875</v>
      </c>
      <c r="J2376" s="4">
        <f t="shared" si="37"/>
        <v>43746.759403055556</v>
      </c>
      <c r="K2376" s="6">
        <v>43746.759403055556</v>
      </c>
      <c r="L2376" s="7">
        <v>43746.759398148148</v>
      </c>
    </row>
    <row r="2377" spans="1:12" x14ac:dyDescent="0.25">
      <c r="A2377" t="e">
        <f>-Lqf3ls3N-D7xGgPyvRf</f>
        <v>#NAME?</v>
      </c>
      <c r="B2377">
        <v>393.75</v>
      </c>
      <c r="C2377">
        <v>20.584240000000001</v>
      </c>
      <c r="D2377">
        <v>63</v>
      </c>
      <c r="E2377">
        <v>0</v>
      </c>
      <c r="F2377">
        <v>0</v>
      </c>
      <c r="G2377">
        <v>52</v>
      </c>
      <c r="H2377">
        <v>1570533218604</v>
      </c>
      <c r="I2377">
        <v>526.6875</v>
      </c>
      <c r="J2377" s="5">
        <f t="shared" si="37"/>
        <v>43746.759474583327</v>
      </c>
      <c r="K2377" s="6">
        <v>43746.759474583327</v>
      </c>
      <c r="L2377" s="7">
        <v>43746.759479166663</v>
      </c>
    </row>
    <row r="2378" spans="1:12" x14ac:dyDescent="0.25">
      <c r="A2378" t="e">
        <f>-Lqf3nMClbMgryByieMN</f>
        <v>#NAME?</v>
      </c>
      <c r="B2378">
        <v>393.75</v>
      </c>
      <c r="C2378">
        <v>20.584240000000001</v>
      </c>
      <c r="D2378">
        <v>57</v>
      </c>
      <c r="E2378">
        <v>0</v>
      </c>
      <c r="F2378">
        <v>0</v>
      </c>
      <c r="G2378">
        <v>57</v>
      </c>
      <c r="H2378">
        <v>1570533224783</v>
      </c>
      <c r="I2378">
        <v>526.6875</v>
      </c>
      <c r="J2378" s="4">
        <f t="shared" si="37"/>
        <v>43746.759546099536</v>
      </c>
      <c r="K2378" s="6">
        <v>43746.759546099536</v>
      </c>
      <c r="L2378" s="7">
        <v>43746.759548611109</v>
      </c>
    </row>
    <row r="2379" spans="1:12" x14ac:dyDescent="0.25">
      <c r="A2379" t="e">
        <f>-Lqf3ovKB4ZRP8kCQ80n</f>
        <v>#NAME?</v>
      </c>
      <c r="B2379">
        <v>393.75</v>
      </c>
      <c r="C2379">
        <v>20.584240000000001</v>
      </c>
      <c r="D2379">
        <v>57</v>
      </c>
      <c r="E2379">
        <v>0</v>
      </c>
      <c r="F2379">
        <v>0</v>
      </c>
      <c r="G2379">
        <v>61</v>
      </c>
      <c r="H2379">
        <v>1570533230972</v>
      </c>
      <c r="I2379">
        <v>526.5</v>
      </c>
      <c r="J2379" s="5">
        <f t="shared" si="37"/>
        <v>43746.759617731477</v>
      </c>
      <c r="K2379" s="6">
        <v>43746.759617731477</v>
      </c>
      <c r="L2379" s="7">
        <v>43746.759618055556</v>
      </c>
    </row>
    <row r="2380" spans="1:12" x14ac:dyDescent="0.25">
      <c r="A2380" t="e">
        <f>-Lqf3qagq3uecyi2mt1m</f>
        <v>#NAME?</v>
      </c>
      <c r="B2380">
        <v>393.75</v>
      </c>
      <c r="C2380">
        <v>20.584240000000001</v>
      </c>
      <c r="D2380">
        <v>58</v>
      </c>
      <c r="E2380">
        <v>0</v>
      </c>
      <c r="F2380">
        <v>0</v>
      </c>
      <c r="G2380">
        <v>60</v>
      </c>
      <c r="H2380">
        <v>1570533238162</v>
      </c>
      <c r="I2380">
        <v>526.6875</v>
      </c>
      <c r="J2380" s="4">
        <f t="shared" si="37"/>
        <v>43746.759700949071</v>
      </c>
      <c r="K2380" s="6">
        <v>43746.759700949071</v>
      </c>
      <c r="L2380" s="7">
        <v>43746.759699074071</v>
      </c>
    </row>
    <row r="2381" spans="1:12" x14ac:dyDescent="0.25">
      <c r="A2381" t="e">
        <f>-Lqf3sCAiK-Vyv8btemF</f>
        <v>#NAME?</v>
      </c>
      <c r="B2381">
        <v>393.75</v>
      </c>
      <c r="C2381">
        <v>20.584240000000001</v>
      </c>
      <c r="D2381">
        <v>58</v>
      </c>
      <c r="E2381">
        <v>0</v>
      </c>
      <c r="F2381">
        <v>0</v>
      </c>
      <c r="G2381">
        <v>57</v>
      </c>
      <c r="H2381">
        <v>1570533244362</v>
      </c>
      <c r="I2381">
        <v>526.6875</v>
      </c>
      <c r="J2381" s="5">
        <f t="shared" si="37"/>
        <v>43746.759772708327</v>
      </c>
      <c r="K2381" s="6">
        <v>43746.759772708327</v>
      </c>
      <c r="L2381" s="7">
        <v>43746.759768518517</v>
      </c>
    </row>
    <row r="2382" spans="1:12" x14ac:dyDescent="0.25">
      <c r="A2382" t="e">
        <f>-Lqf3ttwf_V6F__0cJmW</f>
        <v>#NAME?</v>
      </c>
      <c r="B2382">
        <v>393.75</v>
      </c>
      <c r="C2382">
        <v>20.584240000000001</v>
      </c>
      <c r="D2382">
        <v>58</v>
      </c>
      <c r="E2382">
        <v>0</v>
      </c>
      <c r="F2382">
        <v>0</v>
      </c>
      <c r="G2382">
        <v>62</v>
      </c>
      <c r="H2382">
        <v>1570533251574</v>
      </c>
      <c r="I2382">
        <v>526.6875</v>
      </c>
      <c r="J2382" s="4">
        <f t="shared" si="37"/>
        <v>43746.759856180557</v>
      </c>
      <c r="K2382" s="6">
        <v>43746.759856180557</v>
      </c>
      <c r="L2382" s="7">
        <v>43746.75986111111</v>
      </c>
    </row>
    <row r="2383" spans="1:12" x14ac:dyDescent="0.25">
      <c r="A2383" t="e">
        <f>-Lqf3vPCljBWnVttI10f</f>
        <v>#NAME?</v>
      </c>
      <c r="B2383">
        <v>393.75</v>
      </c>
      <c r="C2383">
        <v>20.584240000000001</v>
      </c>
      <c r="D2383">
        <v>58</v>
      </c>
      <c r="E2383">
        <v>0</v>
      </c>
      <c r="F2383">
        <v>0</v>
      </c>
      <c r="G2383">
        <v>60</v>
      </c>
      <c r="H2383">
        <v>1570533257755</v>
      </c>
      <c r="I2383">
        <v>526.6875</v>
      </c>
      <c r="J2383" s="5">
        <f t="shared" si="37"/>
        <v>43746.759927719904</v>
      </c>
      <c r="K2383" s="6">
        <v>43746.759927719904</v>
      </c>
      <c r="L2383" s="7">
        <v>43746.759930555556</v>
      </c>
    </row>
    <row r="2384" spans="1:12" x14ac:dyDescent="0.25">
      <c r="A2384" t="e">
        <f>-Lqf3wzPBojFp18c42FV</f>
        <v>#NAME?</v>
      </c>
      <c r="B2384">
        <v>393.75</v>
      </c>
      <c r="C2384">
        <v>20.531590000000001</v>
      </c>
      <c r="D2384">
        <v>59</v>
      </c>
      <c r="E2384">
        <v>0</v>
      </c>
      <c r="F2384">
        <v>0</v>
      </c>
      <c r="G2384">
        <v>56</v>
      </c>
      <c r="H2384">
        <v>1570533263925</v>
      </c>
      <c r="I2384">
        <v>526.6875</v>
      </c>
      <c r="J2384" s="4">
        <f t="shared" si="37"/>
        <v>43746.759999131937</v>
      </c>
      <c r="K2384" s="6">
        <v>43746.759999131937</v>
      </c>
      <c r="L2384" s="7">
        <v>43746.76</v>
      </c>
    </row>
    <row r="2385" spans="1:12" x14ac:dyDescent="0.25">
      <c r="A2385" t="e">
        <f>-Lqf3ygK6pNZOhgG4n0v</f>
        <v>#NAME?</v>
      </c>
      <c r="B2385">
        <v>393.75</v>
      </c>
      <c r="C2385">
        <v>20.531590000000001</v>
      </c>
      <c r="D2385">
        <v>59</v>
      </c>
      <c r="E2385">
        <v>0</v>
      </c>
      <c r="F2385">
        <v>0</v>
      </c>
      <c r="G2385">
        <v>56</v>
      </c>
      <c r="H2385">
        <v>1570533271124</v>
      </c>
      <c r="I2385">
        <v>526.5</v>
      </c>
      <c r="J2385" s="5">
        <f t="shared" si="37"/>
        <v>43746.7600824537</v>
      </c>
      <c r="K2385" s="6">
        <v>43746.7600824537</v>
      </c>
      <c r="L2385" s="7">
        <v>43746.760081018518</v>
      </c>
    </row>
    <row r="2386" spans="1:12" x14ac:dyDescent="0.25">
      <c r="A2386" t="e">
        <f>-#REF!-FD-f3Q9GhJG0aG</f>
        <v>#REF!</v>
      </c>
      <c r="B2386">
        <v>393.75</v>
      </c>
      <c r="C2386">
        <v>20.531590000000001</v>
      </c>
      <c r="D2386">
        <v>59</v>
      </c>
      <c r="E2386">
        <v>0</v>
      </c>
      <c r="F2386">
        <v>0</v>
      </c>
      <c r="G2386">
        <v>54</v>
      </c>
      <c r="H2386">
        <v>1570533277324</v>
      </c>
      <c r="I2386">
        <v>526.6875</v>
      </c>
      <c r="J2386" s="4">
        <f t="shared" si="37"/>
        <v>43746.760154212963</v>
      </c>
      <c r="K2386" s="6">
        <v>43746.760154212963</v>
      </c>
      <c r="L2386" s="7">
        <v>43746.760150462964</v>
      </c>
    </row>
    <row r="2387" spans="1:12" x14ac:dyDescent="0.25">
      <c r="A2387" t="e">
        <f>-Lqf40yAaviPS-grnjCK</f>
        <v>#NAME?</v>
      </c>
      <c r="B2387">
        <v>393.75</v>
      </c>
      <c r="C2387">
        <v>20.531590000000001</v>
      </c>
      <c r="D2387">
        <v>59</v>
      </c>
      <c r="E2387">
        <v>0</v>
      </c>
      <c r="F2387">
        <v>0</v>
      </c>
      <c r="G2387">
        <v>56</v>
      </c>
      <c r="H2387">
        <v>1570533284564</v>
      </c>
      <c r="I2387">
        <v>526.6875</v>
      </c>
      <c r="J2387" s="5">
        <f t="shared" si="37"/>
        <v>43746.760238009258</v>
      </c>
      <c r="K2387" s="6">
        <v>43746.760238009258</v>
      </c>
      <c r="L2387" s="7">
        <v>43746.760243055556</v>
      </c>
    </row>
    <row r="2388" spans="1:12" x14ac:dyDescent="0.25">
      <c r="A2388" t="s">
        <v>3423</v>
      </c>
      <c r="B2388">
        <v>393.75</v>
      </c>
      <c r="C2388">
        <v>20.584240000000001</v>
      </c>
      <c r="D2388">
        <v>61</v>
      </c>
      <c r="E2388">
        <v>0</v>
      </c>
      <c r="F2388">
        <v>0</v>
      </c>
      <c r="G2388">
        <v>58</v>
      </c>
      <c r="H2388">
        <v>1570533290724</v>
      </c>
      <c r="I2388">
        <v>526.6875</v>
      </c>
      <c r="J2388" s="4">
        <f t="shared" si="37"/>
        <v>43746.760309305551</v>
      </c>
      <c r="K2388" s="6">
        <v>43746.760309305551</v>
      </c>
      <c r="L2388" s="7">
        <v>43746.760312500002</v>
      </c>
    </row>
    <row r="2389" spans="1:12" x14ac:dyDescent="0.25">
      <c r="A2389" t="s">
        <v>3424</v>
      </c>
      <c r="B2389">
        <v>393.75</v>
      </c>
      <c r="C2389">
        <v>20.584240000000001</v>
      </c>
      <c r="D2389">
        <v>61</v>
      </c>
      <c r="E2389">
        <v>0</v>
      </c>
      <c r="F2389">
        <v>0</v>
      </c>
      <c r="G2389">
        <v>56</v>
      </c>
      <c r="H2389">
        <v>1570533296903</v>
      </c>
      <c r="I2389">
        <v>526.6875</v>
      </c>
      <c r="J2389" s="5">
        <f t="shared" si="37"/>
        <v>43746.760380821761</v>
      </c>
      <c r="K2389" s="6">
        <v>43746.760380821761</v>
      </c>
      <c r="L2389" s="7">
        <v>43746.760381944441</v>
      </c>
    </row>
    <row r="2390" spans="1:12" x14ac:dyDescent="0.25">
      <c r="A2390" t="e">
        <f>-Lqf45fXsSVmiQaOMoC0</f>
        <v>#NAME?</v>
      </c>
      <c r="B2390">
        <v>393.75</v>
      </c>
      <c r="C2390">
        <v>20.531590000000001</v>
      </c>
      <c r="D2390">
        <v>61</v>
      </c>
      <c r="E2390">
        <v>0</v>
      </c>
      <c r="F2390">
        <v>0</v>
      </c>
      <c r="G2390">
        <v>60</v>
      </c>
      <c r="H2390">
        <v>1570533303074</v>
      </c>
      <c r="I2390">
        <v>526.6875</v>
      </c>
      <c r="J2390" s="4">
        <f t="shared" si="37"/>
        <v>43746.760452245369</v>
      </c>
      <c r="K2390" s="6">
        <v>43746.760452245369</v>
      </c>
      <c r="L2390" s="7">
        <v>43746.760451388887</v>
      </c>
    </row>
    <row r="2391" spans="1:12" x14ac:dyDescent="0.25">
      <c r="A2391" t="e">
        <f>-Lqf47IKeyGXswp3qi4X</f>
        <v>#NAME?</v>
      </c>
      <c r="B2391">
        <v>393.75</v>
      </c>
      <c r="C2391">
        <v>20.584240000000001</v>
      </c>
      <c r="D2391">
        <v>61</v>
      </c>
      <c r="E2391">
        <v>0</v>
      </c>
      <c r="F2391">
        <v>0</v>
      </c>
      <c r="G2391">
        <v>58</v>
      </c>
      <c r="H2391">
        <v>1570533310294</v>
      </c>
      <c r="I2391">
        <v>526.6875</v>
      </c>
      <c r="J2391" s="5">
        <f t="shared" si="37"/>
        <v>43746.760535810179</v>
      </c>
      <c r="K2391" s="6">
        <v>43746.760535810179</v>
      </c>
      <c r="L2391" s="7">
        <v>43746.76053240741</v>
      </c>
    </row>
    <row r="2392" spans="1:12" x14ac:dyDescent="0.25">
      <c r="A2392" t="e">
        <f>-Lqf4909xXKAkuTPXNzZ</f>
        <v>#NAME?</v>
      </c>
      <c r="B2392">
        <v>393.75</v>
      </c>
      <c r="C2392">
        <v>20.531590000000001</v>
      </c>
      <c r="D2392">
        <v>61</v>
      </c>
      <c r="E2392">
        <v>0</v>
      </c>
      <c r="F2392">
        <v>0</v>
      </c>
      <c r="G2392">
        <v>48</v>
      </c>
      <c r="H2392">
        <v>1570533317523</v>
      </c>
      <c r="I2392">
        <v>526.6875</v>
      </c>
      <c r="J2392" s="4">
        <f t="shared" si="37"/>
        <v>43746.760619479166</v>
      </c>
      <c r="K2392" s="6">
        <v>43746.760619479166</v>
      </c>
      <c r="L2392" s="7">
        <v>43746.760625000003</v>
      </c>
    </row>
    <row r="2393" spans="1:12" x14ac:dyDescent="0.25">
      <c r="A2393" t="e">
        <f>-Lqf4AmtQeALx8khNYjV</f>
        <v>#NAME?</v>
      </c>
      <c r="B2393">
        <v>412.5</v>
      </c>
      <c r="C2393">
        <v>20.584240000000001</v>
      </c>
      <c r="D2393">
        <v>61</v>
      </c>
      <c r="E2393">
        <v>0</v>
      </c>
      <c r="F2393">
        <v>0</v>
      </c>
      <c r="G2393">
        <v>59</v>
      </c>
      <c r="H2393">
        <v>1570533323692</v>
      </c>
      <c r="I2393">
        <v>532.125</v>
      </c>
      <c r="J2393" s="5">
        <f t="shared" si="37"/>
        <v>43746.760690879622</v>
      </c>
      <c r="K2393" s="6">
        <v>43746.760690879622</v>
      </c>
      <c r="L2393" s="7">
        <v>43746.760694444441</v>
      </c>
    </row>
    <row r="2394" spans="1:12" x14ac:dyDescent="0.25">
      <c r="A2394" t="e">
        <f>-Lqf4CGvULxV5xnLoLuo</f>
        <v>#NAME?</v>
      </c>
      <c r="B2394">
        <v>393.75</v>
      </c>
      <c r="C2394">
        <v>20.584240000000001</v>
      </c>
      <c r="D2394">
        <v>61</v>
      </c>
      <c r="E2394">
        <v>0</v>
      </c>
      <c r="F2394">
        <v>0</v>
      </c>
      <c r="G2394">
        <v>54</v>
      </c>
      <c r="H2394">
        <v>1570533330910</v>
      </c>
      <c r="I2394">
        <v>526.6875</v>
      </c>
      <c r="J2394" s="4">
        <f t="shared" si="37"/>
        <v>43746.760774421295</v>
      </c>
      <c r="K2394" s="6">
        <v>43746.760774421295</v>
      </c>
      <c r="L2394" s="7">
        <v>43746.760775462964</v>
      </c>
    </row>
    <row r="2395" spans="1:12" x14ac:dyDescent="0.25">
      <c r="A2395" t="s">
        <v>3430</v>
      </c>
      <c r="B2395">
        <v>393.75</v>
      </c>
      <c r="C2395">
        <v>20.531590000000001</v>
      </c>
      <c r="D2395">
        <v>61</v>
      </c>
      <c r="E2395">
        <v>0</v>
      </c>
      <c r="F2395">
        <v>0</v>
      </c>
      <c r="G2395">
        <v>59</v>
      </c>
      <c r="H2395">
        <v>1570533337062</v>
      </c>
      <c r="I2395">
        <v>526.6875</v>
      </c>
      <c r="J2395" s="5">
        <f t="shared" si="37"/>
        <v>43746.760845624995</v>
      </c>
      <c r="K2395" s="6">
        <v>43746.760845624995</v>
      </c>
      <c r="L2395" s="7">
        <v>43746.760844907411</v>
      </c>
    </row>
    <row r="2396" spans="1:12" x14ac:dyDescent="0.25">
      <c r="A2396" t="e">
        <f>-Lqf4FJm1sax8ub4141I</f>
        <v>#NAME?</v>
      </c>
      <c r="B2396">
        <v>393.75</v>
      </c>
      <c r="C2396">
        <v>20.584240000000001</v>
      </c>
      <c r="D2396">
        <v>60</v>
      </c>
      <c r="E2396">
        <v>0</v>
      </c>
      <c r="F2396">
        <v>0</v>
      </c>
      <c r="G2396">
        <v>52</v>
      </c>
      <c r="H2396">
        <v>1570533343272</v>
      </c>
      <c r="I2396">
        <v>526.6875</v>
      </c>
      <c r="J2396" s="4">
        <f t="shared" si="37"/>
        <v>43746.760917499996</v>
      </c>
      <c r="K2396" s="6">
        <v>43746.760917499996</v>
      </c>
      <c r="L2396" s="7">
        <v>43746.760914351849</v>
      </c>
    </row>
    <row r="2397" spans="1:12" x14ac:dyDescent="0.25">
      <c r="A2397" t="e">
        <f>-Lqf4Gp0s71xxZMUsz1W</f>
        <v>#NAME?</v>
      </c>
      <c r="B2397">
        <v>393.75</v>
      </c>
      <c r="C2397">
        <v>20.531590000000001</v>
      </c>
      <c r="D2397">
        <v>61</v>
      </c>
      <c r="E2397">
        <v>0</v>
      </c>
      <c r="F2397">
        <v>0</v>
      </c>
      <c r="G2397">
        <v>55</v>
      </c>
      <c r="H2397">
        <v>1570533349451</v>
      </c>
      <c r="I2397">
        <v>526.6875</v>
      </c>
      <c r="J2397" s="5">
        <f t="shared" si="37"/>
        <v>43746.760989016206</v>
      </c>
      <c r="K2397" s="6">
        <v>43746.760989016206</v>
      </c>
      <c r="L2397" s="7">
        <v>43746.760983796295</v>
      </c>
    </row>
    <row r="2398" spans="1:12" x14ac:dyDescent="0.25">
      <c r="A2398" t="e">
        <f>-Lqf4IJ2RckjgDhGB96r</f>
        <v>#NAME?</v>
      </c>
      <c r="B2398">
        <v>393.75</v>
      </c>
      <c r="C2398">
        <v>20.584240000000001</v>
      </c>
      <c r="D2398">
        <v>60</v>
      </c>
      <c r="E2398">
        <v>0</v>
      </c>
      <c r="F2398">
        <v>0</v>
      </c>
      <c r="G2398">
        <v>54</v>
      </c>
      <c r="H2398">
        <v>1570533355604</v>
      </c>
      <c r="I2398">
        <v>526.6875</v>
      </c>
      <c r="J2398" s="4">
        <f t="shared" si="37"/>
        <v>43746.761060231474</v>
      </c>
      <c r="K2398" s="6">
        <v>43746.761060231474</v>
      </c>
      <c r="L2398" s="7">
        <v>43746.761064814818</v>
      </c>
    </row>
    <row r="2399" spans="1:12" x14ac:dyDescent="0.25">
      <c r="A2399" t="e">
        <f>-Lqf4K90VboSRpm2M-xZ</f>
        <v>#NAME?</v>
      </c>
      <c r="B2399">
        <v>393.75</v>
      </c>
      <c r="C2399">
        <v>20.584240000000001</v>
      </c>
      <c r="D2399">
        <v>60</v>
      </c>
      <c r="E2399">
        <v>0</v>
      </c>
      <c r="F2399">
        <v>0</v>
      </c>
      <c r="G2399">
        <v>61</v>
      </c>
      <c r="H2399">
        <v>1570533361812</v>
      </c>
      <c r="I2399">
        <v>526.5</v>
      </c>
      <c r="J2399" s="5">
        <f t="shared" si="37"/>
        <v>43746.761132083331</v>
      </c>
      <c r="K2399" s="6">
        <v>43746.761132083331</v>
      </c>
      <c r="L2399" s="7">
        <v>43746.761134259257</v>
      </c>
    </row>
    <row r="2400" spans="1:12" x14ac:dyDescent="0.25">
      <c r="A2400" t="e">
        <f>-Lqf4Lnmvl97HcxJXtGM</f>
        <v>#NAME?</v>
      </c>
      <c r="B2400">
        <v>393.75</v>
      </c>
      <c r="C2400">
        <v>20.584240000000001</v>
      </c>
      <c r="D2400">
        <v>60</v>
      </c>
      <c r="E2400">
        <v>0</v>
      </c>
      <c r="F2400">
        <v>0</v>
      </c>
      <c r="G2400">
        <v>59</v>
      </c>
      <c r="H2400">
        <v>1570533370072</v>
      </c>
      <c r="I2400">
        <v>526.6875</v>
      </c>
      <c r="J2400" s="4">
        <f t="shared" si="37"/>
        <v>43746.76122768518</v>
      </c>
      <c r="K2400" s="6">
        <v>43746.76122768518</v>
      </c>
      <c r="L2400" s="7">
        <v>43746.76122685185</v>
      </c>
    </row>
    <row r="2401" spans="1:12" x14ac:dyDescent="0.25">
      <c r="A2401" t="e">
        <f>-Lqf4NRwbrs4Vjl8oxoE</f>
        <v>#NAME?</v>
      </c>
      <c r="B2401">
        <v>393.75</v>
      </c>
      <c r="C2401">
        <v>20.584240000000001</v>
      </c>
      <c r="D2401">
        <v>58</v>
      </c>
      <c r="E2401">
        <v>0</v>
      </c>
      <c r="F2401">
        <v>0</v>
      </c>
      <c r="G2401">
        <v>54</v>
      </c>
      <c r="H2401">
        <v>1570533376619</v>
      </c>
      <c r="I2401">
        <v>526.6875</v>
      </c>
      <c r="J2401" s="5">
        <f t="shared" si="37"/>
        <v>43746.761303460647</v>
      </c>
      <c r="K2401" s="6">
        <v>43746.761303460647</v>
      </c>
      <c r="L2401" s="7">
        <v>43746.761307870373</v>
      </c>
    </row>
    <row r="2402" spans="1:12" x14ac:dyDescent="0.25">
      <c r="A2402" t="e">
        <f>-Lqf4P3gelRoOOtdQtzW</f>
        <v>#NAME?</v>
      </c>
      <c r="B2402">
        <v>393.75</v>
      </c>
      <c r="C2402">
        <v>20.584240000000001</v>
      </c>
      <c r="D2402">
        <v>60</v>
      </c>
      <c r="E2402">
        <v>0</v>
      </c>
      <c r="F2402">
        <v>0</v>
      </c>
      <c r="G2402">
        <v>65</v>
      </c>
      <c r="H2402">
        <v>1570533383441</v>
      </c>
      <c r="I2402">
        <v>526.6875</v>
      </c>
      <c r="J2402" s="4">
        <f t="shared" si="37"/>
        <v>43746.761382418983</v>
      </c>
      <c r="K2402" s="6">
        <v>43746.761382418983</v>
      </c>
      <c r="L2402" s="7">
        <v>43746.761377314811</v>
      </c>
    </row>
    <row r="2403" spans="1:12" x14ac:dyDescent="0.25">
      <c r="A2403" t="e">
        <f>-Lqf4Qe6Cc6n4zRLPfy6</f>
        <v>#NAME?</v>
      </c>
      <c r="B2403">
        <v>393.75</v>
      </c>
      <c r="C2403">
        <v>20.584240000000001</v>
      </c>
      <c r="D2403">
        <v>60</v>
      </c>
      <c r="E2403">
        <v>0</v>
      </c>
      <c r="F2403">
        <v>0</v>
      </c>
      <c r="G2403">
        <v>69</v>
      </c>
      <c r="H2403">
        <v>1570533389631</v>
      </c>
      <c r="I2403">
        <v>526.6875</v>
      </c>
      <c r="J2403" s="5">
        <f t="shared" si="37"/>
        <v>43746.7614540625</v>
      </c>
      <c r="K2403" s="6">
        <v>43746.7614540625</v>
      </c>
      <c r="L2403" s="7">
        <v>43746.761458333334</v>
      </c>
    </row>
    <row r="2404" spans="1:12" x14ac:dyDescent="0.25">
      <c r="A2404" t="e">
        <f>-Lqf4SN5KuzK21XeXLTw</f>
        <v>#NAME?</v>
      </c>
      <c r="B2404">
        <v>393.75</v>
      </c>
      <c r="C2404">
        <v>20.531590000000001</v>
      </c>
      <c r="D2404">
        <v>60</v>
      </c>
      <c r="E2404">
        <v>0</v>
      </c>
      <c r="F2404">
        <v>0</v>
      </c>
      <c r="G2404">
        <v>59</v>
      </c>
      <c r="H2404">
        <v>1570533396842</v>
      </c>
      <c r="I2404">
        <v>526.6875</v>
      </c>
      <c r="J2404" s="4">
        <f t="shared" si="37"/>
        <v>43746.761537523147</v>
      </c>
      <c r="K2404" s="6">
        <v>43746.761537523147</v>
      </c>
      <c r="L2404" s="7">
        <v>43746.76153935185</v>
      </c>
    </row>
    <row r="2405" spans="1:12" x14ac:dyDescent="0.25">
      <c r="A2405" t="e">
        <f>-Lqf4TqxM41K_FIiKvtO</f>
        <v>#NAME?</v>
      </c>
      <c r="B2405">
        <v>393.75</v>
      </c>
      <c r="C2405">
        <v>20.478950000000001</v>
      </c>
      <c r="D2405">
        <v>61</v>
      </c>
      <c r="E2405">
        <v>0</v>
      </c>
      <c r="F2405">
        <v>0</v>
      </c>
      <c r="G2405">
        <v>60</v>
      </c>
      <c r="H2405">
        <v>1570533403021</v>
      </c>
      <c r="I2405">
        <v>526.6875</v>
      </c>
      <c r="J2405" s="5">
        <f t="shared" si="37"/>
        <v>43746.761609039349</v>
      </c>
      <c r="K2405" s="6">
        <v>43746.761609039349</v>
      </c>
      <c r="L2405" s="7">
        <v>43746.761608796296</v>
      </c>
    </row>
    <row r="2406" spans="1:12" x14ac:dyDescent="0.25">
      <c r="A2406" t="e">
        <f>-Lqf4VRB-rFA7Q7CMYrE</f>
        <v>#NAME?</v>
      </c>
      <c r="B2406">
        <v>412.5</v>
      </c>
      <c r="C2406">
        <v>20.531590000000001</v>
      </c>
      <c r="D2406">
        <v>61</v>
      </c>
      <c r="E2406">
        <v>0</v>
      </c>
      <c r="F2406">
        <v>0</v>
      </c>
      <c r="G2406">
        <v>53</v>
      </c>
      <c r="H2406">
        <v>1570533409204</v>
      </c>
      <c r="I2406">
        <v>532.3125</v>
      </c>
      <c r="J2406" s="4">
        <f t="shared" si="37"/>
        <v>43746.761680601849</v>
      </c>
      <c r="K2406" s="6">
        <v>43746.761680601849</v>
      </c>
      <c r="L2406" s="7">
        <v>43746.761678240742</v>
      </c>
    </row>
    <row r="2407" spans="1:12" x14ac:dyDescent="0.25">
      <c r="A2407" t="e">
        <f>-Lqf4XAHHbxSkFSb32TB</f>
        <v>#NAME?</v>
      </c>
      <c r="B2407">
        <v>393.75</v>
      </c>
      <c r="C2407">
        <v>20.584240000000001</v>
      </c>
      <c r="D2407">
        <v>61</v>
      </c>
      <c r="E2407">
        <v>0</v>
      </c>
      <c r="F2407">
        <v>0</v>
      </c>
      <c r="G2407">
        <v>61</v>
      </c>
      <c r="H2407">
        <v>1570533416403</v>
      </c>
      <c r="I2407">
        <v>526.6875</v>
      </c>
      <c r="J2407" s="5">
        <f t="shared" si="37"/>
        <v>43746.761763923605</v>
      </c>
      <c r="K2407" s="6">
        <v>43746.761763923605</v>
      </c>
      <c r="L2407" s="7">
        <v>43746.761759259258</v>
      </c>
    </row>
    <row r="2408" spans="1:12" x14ac:dyDescent="0.25">
      <c r="A2408" t="e">
        <f>-Lqf4Yi0h0T_eZ8Kqrin</f>
        <v>#NAME?</v>
      </c>
      <c r="B2408">
        <v>393.75</v>
      </c>
      <c r="C2408">
        <v>20.531590000000001</v>
      </c>
      <c r="D2408">
        <v>61</v>
      </c>
      <c r="E2408">
        <v>0</v>
      </c>
      <c r="F2408">
        <v>0</v>
      </c>
      <c r="G2408">
        <v>58</v>
      </c>
      <c r="H2408">
        <v>1570533422603</v>
      </c>
      <c r="I2408">
        <v>526.6875</v>
      </c>
      <c r="J2408" s="4">
        <f t="shared" si="37"/>
        <v>43746.761835682868</v>
      </c>
      <c r="K2408" s="6">
        <v>43746.761835682868</v>
      </c>
      <c r="L2408" s="7">
        <v>43746.761840277781</v>
      </c>
    </row>
    <row r="2409" spans="1:12" x14ac:dyDescent="0.25">
      <c r="A2409" t="e">
        <f>-Lqf4_Q1iqw9wWjqW3rK</f>
        <v>#NAME?</v>
      </c>
      <c r="B2409">
        <v>425</v>
      </c>
      <c r="C2409">
        <v>20.584240000000001</v>
      </c>
      <c r="D2409">
        <v>62</v>
      </c>
      <c r="E2409">
        <v>0</v>
      </c>
      <c r="F2409">
        <v>0</v>
      </c>
      <c r="G2409">
        <v>61</v>
      </c>
      <c r="H2409">
        <v>1570533429813</v>
      </c>
      <c r="I2409">
        <v>536.0625</v>
      </c>
      <c r="J2409" s="5">
        <f t="shared" si="37"/>
        <v>43746.761919131946</v>
      </c>
      <c r="K2409" s="6">
        <v>43746.761919131946</v>
      </c>
      <c r="L2409" s="7">
        <v>43746.761921296296</v>
      </c>
    </row>
    <row r="2410" spans="1:12" x14ac:dyDescent="0.25">
      <c r="A2410" t="e">
        <f>-Lqf4awH142DPHeurCBO</f>
        <v>#NAME?</v>
      </c>
      <c r="B2410">
        <v>393.75</v>
      </c>
      <c r="C2410">
        <v>20.584240000000001</v>
      </c>
      <c r="D2410">
        <v>61</v>
      </c>
      <c r="E2410">
        <v>0</v>
      </c>
      <c r="F2410">
        <v>0</v>
      </c>
      <c r="G2410">
        <v>54</v>
      </c>
      <c r="H2410">
        <v>1570533435991</v>
      </c>
      <c r="I2410">
        <v>526.5</v>
      </c>
      <c r="J2410" s="4">
        <f t="shared" si="37"/>
        <v>43746.761990636573</v>
      </c>
      <c r="K2410" s="6">
        <v>43746.761990636573</v>
      </c>
      <c r="L2410" s="7">
        <v>43746.761990740742</v>
      </c>
    </row>
    <row r="2411" spans="1:12" x14ac:dyDescent="0.25">
      <c r="A2411" t="e">
        <f>-Lqf4cU2fsqAIstenYIZ</f>
        <v>#NAME?</v>
      </c>
      <c r="B2411">
        <v>393.75</v>
      </c>
      <c r="C2411">
        <v>20.584240000000001</v>
      </c>
      <c r="D2411">
        <v>60</v>
      </c>
      <c r="E2411">
        <v>0</v>
      </c>
      <c r="F2411">
        <v>0</v>
      </c>
      <c r="G2411">
        <v>57</v>
      </c>
      <c r="H2411">
        <v>1570533442172</v>
      </c>
      <c r="I2411">
        <v>526.6875</v>
      </c>
      <c r="J2411" s="5">
        <f t="shared" si="37"/>
        <v>43746.76206217592</v>
      </c>
      <c r="K2411" s="6">
        <v>43746.76206217592</v>
      </c>
      <c r="L2411" s="7">
        <v>43746.762060185189</v>
      </c>
    </row>
    <row r="2412" spans="1:12" x14ac:dyDescent="0.25">
      <c r="A2412" t="e">
        <f>-Lqf4dyCfDHa2QwwAZtg</f>
        <v>#NAME?</v>
      </c>
      <c r="B2412">
        <v>393.75</v>
      </c>
      <c r="C2412">
        <v>20.531590000000001</v>
      </c>
      <c r="D2412">
        <v>60</v>
      </c>
      <c r="E2412">
        <v>0</v>
      </c>
      <c r="F2412">
        <v>0</v>
      </c>
      <c r="G2412">
        <v>58</v>
      </c>
      <c r="H2412">
        <v>1570533448352</v>
      </c>
      <c r="I2412">
        <v>526.6875</v>
      </c>
      <c r="J2412" s="4">
        <f t="shared" si="37"/>
        <v>43746.762133703705</v>
      </c>
      <c r="K2412" s="6">
        <v>43746.762133703705</v>
      </c>
      <c r="L2412" s="7">
        <v>43746.762129629627</v>
      </c>
    </row>
    <row r="2413" spans="1:12" x14ac:dyDescent="0.25">
      <c r="A2413" t="e">
        <f>-Lqf4fQnNtnH2UcW5SBB</f>
        <v>#NAME?</v>
      </c>
      <c r="B2413">
        <v>393.75</v>
      </c>
      <c r="C2413">
        <v>20.584240000000001</v>
      </c>
      <c r="D2413">
        <v>60</v>
      </c>
      <c r="E2413">
        <v>0</v>
      </c>
      <c r="F2413">
        <v>0</v>
      </c>
      <c r="G2413">
        <v>64</v>
      </c>
      <c r="H2413">
        <v>1570533454551</v>
      </c>
      <c r="I2413">
        <v>526.6875</v>
      </c>
      <c r="J2413" s="5">
        <f t="shared" si="37"/>
        <v>43746.762205451385</v>
      </c>
      <c r="K2413" s="6">
        <v>43746.762205451385</v>
      </c>
      <c r="L2413" s="7">
        <v>43746.76221064815</v>
      </c>
    </row>
    <row r="2414" spans="1:12" x14ac:dyDescent="0.25">
      <c r="A2414" t="e">
        <f>-Lqf4gwB8Wt0P40tkTVB</f>
        <v>#NAME?</v>
      </c>
      <c r="B2414">
        <v>393.75</v>
      </c>
      <c r="C2414">
        <v>20.531590000000001</v>
      </c>
      <c r="D2414">
        <v>60</v>
      </c>
      <c r="E2414">
        <v>0</v>
      </c>
      <c r="F2414">
        <v>0</v>
      </c>
      <c r="G2414">
        <v>55</v>
      </c>
      <c r="H2414">
        <v>1570533460722</v>
      </c>
      <c r="I2414">
        <v>526.6875</v>
      </c>
      <c r="J2414" s="4">
        <f t="shared" si="37"/>
        <v>43746.762276874993</v>
      </c>
      <c r="K2414" s="6">
        <v>43746.762276874993</v>
      </c>
      <c r="L2414" s="7">
        <v>43746.762280092589</v>
      </c>
    </row>
    <row r="2415" spans="1:12" x14ac:dyDescent="0.25">
      <c r="A2415" t="e">
        <f>-Lqf4iU39smsR5d0CP7J</f>
        <v>#NAME?</v>
      </c>
      <c r="B2415">
        <v>393.75</v>
      </c>
      <c r="C2415">
        <v>20.584240000000001</v>
      </c>
      <c r="D2415">
        <v>58</v>
      </c>
      <c r="E2415">
        <v>0</v>
      </c>
      <c r="F2415">
        <v>0</v>
      </c>
      <c r="G2415">
        <v>65</v>
      </c>
      <c r="H2415">
        <v>1570533466926</v>
      </c>
      <c r="I2415">
        <v>526.6875</v>
      </c>
      <c r="J2415" s="5">
        <f t="shared" si="37"/>
        <v>43746.762348680553</v>
      </c>
      <c r="K2415" s="6">
        <v>43746.762348680553</v>
      </c>
      <c r="L2415" s="7">
        <v>43746.762349537035</v>
      </c>
    </row>
    <row r="2416" spans="1:12" x14ac:dyDescent="0.25">
      <c r="A2416" t="e">
        <f>-Lqf4kI1y1jg5kPZ-GAM</f>
        <v>#NAME?</v>
      </c>
      <c r="B2416">
        <v>393.75</v>
      </c>
      <c r="C2416">
        <v>20.584240000000001</v>
      </c>
      <c r="D2416">
        <v>58</v>
      </c>
      <c r="E2416">
        <v>0</v>
      </c>
      <c r="F2416">
        <v>0</v>
      </c>
      <c r="G2416">
        <v>52</v>
      </c>
      <c r="H2416">
        <v>1570533474112</v>
      </c>
      <c r="I2416">
        <v>526.6875</v>
      </c>
      <c r="J2416" s="4">
        <f t="shared" si="37"/>
        <v>43746.76243185185</v>
      </c>
      <c r="K2416" s="6">
        <v>43746.76243185185</v>
      </c>
      <c r="L2416" s="7">
        <v>43746.762430555558</v>
      </c>
    </row>
    <row r="2417" spans="1:12" x14ac:dyDescent="0.25">
      <c r="A2417" t="e">
        <f>-Lqf4m09UZgSU2AglNwu</f>
        <v>#NAME?</v>
      </c>
      <c r="B2417">
        <v>393.75</v>
      </c>
      <c r="C2417">
        <v>20.584240000000001</v>
      </c>
      <c r="D2417">
        <v>58</v>
      </c>
      <c r="E2417">
        <v>0</v>
      </c>
      <c r="F2417">
        <v>0</v>
      </c>
      <c r="G2417">
        <v>63</v>
      </c>
      <c r="H2417">
        <v>1570533481323</v>
      </c>
      <c r="I2417">
        <v>526.6875</v>
      </c>
      <c r="J2417" s="5">
        <f t="shared" si="37"/>
        <v>43746.762515312497</v>
      </c>
      <c r="K2417" s="6">
        <v>43746.762515312497</v>
      </c>
      <c r="L2417" s="7">
        <v>43746.762511574074</v>
      </c>
    </row>
    <row r="2418" spans="1:12" x14ac:dyDescent="0.25">
      <c r="A2418" t="e">
        <f>-Lqf4nU7IkwrvXeHkqEh</f>
        <v>#NAME?</v>
      </c>
      <c r="B2418">
        <v>393.75</v>
      </c>
      <c r="C2418">
        <v>20.584240000000001</v>
      </c>
      <c r="D2418">
        <v>57</v>
      </c>
      <c r="E2418">
        <v>0</v>
      </c>
      <c r="F2418">
        <v>0</v>
      </c>
      <c r="G2418">
        <v>53</v>
      </c>
      <c r="H2418">
        <v>1570533487512</v>
      </c>
      <c r="I2418">
        <v>526.6875</v>
      </c>
      <c r="J2418" s="4">
        <f t="shared" si="37"/>
        <v>43746.762586944438</v>
      </c>
      <c r="K2418" s="6">
        <v>43746.762586944438</v>
      </c>
      <c r="L2418" s="7">
        <v>43746.762592592589</v>
      </c>
    </row>
    <row r="2419" spans="1:12" x14ac:dyDescent="0.25">
      <c r="A2419" t="e">
        <f>-Lqf4p32XSZANpvXU4BN</f>
        <v>#NAME?</v>
      </c>
      <c r="B2419">
        <v>393.75</v>
      </c>
      <c r="C2419">
        <v>20.531590000000001</v>
      </c>
      <c r="D2419">
        <v>56</v>
      </c>
      <c r="E2419">
        <v>0</v>
      </c>
      <c r="F2419">
        <v>0</v>
      </c>
      <c r="G2419">
        <v>57</v>
      </c>
      <c r="H2419">
        <v>1570533493694</v>
      </c>
      <c r="I2419">
        <v>526.6875</v>
      </c>
      <c r="J2419" s="5">
        <f t="shared" si="37"/>
        <v>43746.762658495369</v>
      </c>
      <c r="K2419" s="6">
        <v>43746.762658495369</v>
      </c>
      <c r="L2419" s="7">
        <v>43746.762662037036</v>
      </c>
    </row>
    <row r="2420" spans="1:12" x14ac:dyDescent="0.25">
      <c r="A2420" t="e">
        <f>-Lqf4qm0JP0qgJBSEnUu</f>
        <v>#NAME?</v>
      </c>
      <c r="B2420">
        <v>393.75</v>
      </c>
      <c r="C2420">
        <v>20.531590000000001</v>
      </c>
      <c r="D2420">
        <v>56</v>
      </c>
      <c r="E2420">
        <v>0</v>
      </c>
      <c r="F2420">
        <v>0</v>
      </c>
      <c r="G2420">
        <v>58</v>
      </c>
      <c r="H2420">
        <v>1570533500883</v>
      </c>
      <c r="I2420">
        <v>526.6875</v>
      </c>
      <c r="J2420" s="4">
        <f t="shared" si="37"/>
        <v>43746.762741701386</v>
      </c>
      <c r="K2420" s="6">
        <v>43746.762741701386</v>
      </c>
      <c r="L2420" s="7">
        <v>43746.762743055559</v>
      </c>
    </row>
    <row r="2421" spans="1:12" x14ac:dyDescent="0.25">
      <c r="A2421" t="e">
        <f>-Lqf4sK7HjvIdSU9LfYX</f>
        <v>#NAME?</v>
      </c>
      <c r="B2421">
        <v>393.75</v>
      </c>
      <c r="C2421">
        <v>20.584240000000001</v>
      </c>
      <c r="D2421">
        <v>56</v>
      </c>
      <c r="E2421">
        <v>0</v>
      </c>
      <c r="F2421">
        <v>0</v>
      </c>
      <c r="G2421">
        <v>57</v>
      </c>
      <c r="H2421">
        <v>1570533507084</v>
      </c>
      <c r="I2421">
        <v>526.6875</v>
      </c>
      <c r="J2421" s="5">
        <f t="shared" si="37"/>
        <v>43746.762813472218</v>
      </c>
      <c r="K2421" s="6">
        <v>43746.762813472218</v>
      </c>
      <c r="L2421" s="7">
        <v>43746.762812499997</v>
      </c>
    </row>
    <row r="2422" spans="1:12" x14ac:dyDescent="0.25">
      <c r="A2422" t="e">
        <f>-Lqf4uLi796ctxkpvTSM</f>
        <v>#NAME?</v>
      </c>
      <c r="B2422">
        <v>393.75</v>
      </c>
      <c r="C2422">
        <v>20.584240000000001</v>
      </c>
      <c r="D2422">
        <v>57</v>
      </c>
      <c r="E2422">
        <v>0</v>
      </c>
      <c r="F2422">
        <v>0</v>
      </c>
      <c r="G2422">
        <v>63</v>
      </c>
      <c r="H2422">
        <v>1570533514296</v>
      </c>
      <c r="I2422">
        <v>526.6875</v>
      </c>
      <c r="J2422" s="4">
        <f t="shared" si="37"/>
        <v>43746.762896944441</v>
      </c>
      <c r="K2422" s="6">
        <v>43746.762896944441</v>
      </c>
      <c r="L2422" s="7">
        <v>43746.76289351852</v>
      </c>
    </row>
    <row r="2423" spans="1:12" x14ac:dyDescent="0.25">
      <c r="A2423" t="e">
        <f>-Lqf4w3w8z74OqjxNzmv</f>
        <v>#NAME?</v>
      </c>
      <c r="B2423">
        <v>393.75</v>
      </c>
      <c r="C2423">
        <v>20.584240000000001</v>
      </c>
      <c r="D2423">
        <v>56</v>
      </c>
      <c r="E2423">
        <v>0</v>
      </c>
      <c r="F2423">
        <v>0</v>
      </c>
      <c r="G2423">
        <v>63</v>
      </c>
      <c r="H2423">
        <v>1570533522543</v>
      </c>
      <c r="I2423">
        <v>526.6875</v>
      </c>
      <c r="J2423" s="5">
        <f t="shared" si="37"/>
        <v>43746.76299239583</v>
      </c>
      <c r="K2423" s="6">
        <v>43746.76299239583</v>
      </c>
      <c r="L2423" s="7">
        <v>43746.762997685182</v>
      </c>
    </row>
    <row r="2424" spans="1:12" x14ac:dyDescent="0.25">
      <c r="A2424" t="s">
        <v>3459</v>
      </c>
      <c r="B2424">
        <v>393.75</v>
      </c>
      <c r="C2424">
        <v>20.584240000000001</v>
      </c>
      <c r="D2424">
        <v>59</v>
      </c>
      <c r="E2424">
        <v>0</v>
      </c>
      <c r="F2424">
        <v>0</v>
      </c>
      <c r="G2424">
        <v>68</v>
      </c>
      <c r="H2424">
        <v>1570533528722</v>
      </c>
      <c r="I2424">
        <v>526.6875</v>
      </c>
      <c r="J2424" s="4">
        <f t="shared" si="37"/>
        <v>43746.76306391204</v>
      </c>
      <c r="K2424" s="6">
        <v>43746.76306391204</v>
      </c>
      <c r="L2424" s="7">
        <v>43746.763067129628</v>
      </c>
    </row>
    <row r="2425" spans="1:12" x14ac:dyDescent="0.25">
      <c r="A2425" t="e">
        <f>-Lqf4zN0WZ9KTMlONWQC</f>
        <v>#NAME?</v>
      </c>
      <c r="B2425">
        <v>393.75</v>
      </c>
      <c r="C2425">
        <v>20.531590000000001</v>
      </c>
      <c r="D2425">
        <v>58</v>
      </c>
      <c r="E2425">
        <v>0</v>
      </c>
      <c r="F2425">
        <v>0</v>
      </c>
      <c r="G2425">
        <v>66</v>
      </c>
      <c r="H2425">
        <v>1570533535931</v>
      </c>
      <c r="I2425">
        <v>526.6875</v>
      </c>
      <c r="J2425" s="5">
        <f t="shared" si="37"/>
        <v>43746.763147349535</v>
      </c>
      <c r="K2425" s="6">
        <v>43746.763147349535</v>
      </c>
      <c r="L2425" s="7">
        <v>43746.763148148151</v>
      </c>
    </row>
    <row r="2426" spans="1:12" x14ac:dyDescent="0.25">
      <c r="A2426" t="e">
        <f>-Lqf50PS3vO3XbkcRfH8</f>
        <v>#NAME?</v>
      </c>
      <c r="B2426">
        <v>393.75</v>
      </c>
      <c r="C2426">
        <v>20.531590000000001</v>
      </c>
      <c r="D2426">
        <v>57</v>
      </c>
      <c r="E2426">
        <v>0</v>
      </c>
      <c r="F2426">
        <v>0</v>
      </c>
      <c r="G2426">
        <v>70</v>
      </c>
      <c r="H2426">
        <v>1570533543123</v>
      </c>
      <c r="I2426">
        <v>526.6875</v>
      </c>
      <c r="J2426" s="4">
        <f t="shared" si="37"/>
        <v>43746.763230590273</v>
      </c>
      <c r="K2426" s="6">
        <v>43746.763230590273</v>
      </c>
      <c r="L2426" s="7">
        <v>43746.763229166667</v>
      </c>
    </row>
    <row r="2427" spans="1:12" x14ac:dyDescent="0.25">
      <c r="A2427" t="e">
        <f>-Lqf525w96AG_pE-Vb_6</f>
        <v>#NAME?</v>
      </c>
      <c r="B2427">
        <v>393.75</v>
      </c>
      <c r="C2427">
        <v>20.584240000000001</v>
      </c>
      <c r="D2427">
        <v>59</v>
      </c>
      <c r="E2427">
        <v>0</v>
      </c>
      <c r="F2427">
        <v>0</v>
      </c>
      <c r="G2427">
        <v>64</v>
      </c>
      <c r="H2427">
        <v>1570533551390</v>
      </c>
      <c r="I2427">
        <v>526.6875</v>
      </c>
      <c r="J2427" s="5">
        <f t="shared" si="37"/>
        <v>43746.763326273147</v>
      </c>
      <c r="K2427" s="6">
        <v>43746.763326273147</v>
      </c>
      <c r="L2427" s="7">
        <v>43746.763321759259</v>
      </c>
    </row>
    <row r="2428" spans="1:12" x14ac:dyDescent="0.25">
      <c r="A2428" t="s">
        <v>3463</v>
      </c>
      <c r="B2428">
        <v>393.75</v>
      </c>
      <c r="C2428">
        <v>20.584240000000001</v>
      </c>
      <c r="D2428">
        <v>59</v>
      </c>
      <c r="E2428">
        <v>0</v>
      </c>
      <c r="F2428">
        <v>0</v>
      </c>
      <c r="G2428">
        <v>57</v>
      </c>
      <c r="H2428">
        <v>1570533557581</v>
      </c>
      <c r="I2428">
        <v>526.6875</v>
      </c>
      <c r="J2428" s="4">
        <f t="shared" si="37"/>
        <v>43746.76339792824</v>
      </c>
      <c r="K2428" s="6">
        <v>43746.76339792824</v>
      </c>
      <c r="L2428" s="7">
        <v>43746.763402777775</v>
      </c>
    </row>
    <row r="2429" spans="1:12" x14ac:dyDescent="0.25">
      <c r="A2429" t="e">
        <f>-Lqf558woKloQJ9JE-#REF!</f>
        <v>#NAME?</v>
      </c>
      <c r="B2429">
        <v>393.75</v>
      </c>
      <c r="C2429">
        <v>20.584240000000001</v>
      </c>
      <c r="D2429">
        <v>59</v>
      </c>
      <c r="E2429">
        <v>0</v>
      </c>
      <c r="F2429">
        <v>0</v>
      </c>
      <c r="G2429">
        <v>61</v>
      </c>
      <c r="H2429">
        <v>1570533563752</v>
      </c>
      <c r="I2429">
        <v>526.6875</v>
      </c>
      <c r="J2429" s="5">
        <f t="shared" si="37"/>
        <v>43746.763469351848</v>
      </c>
      <c r="K2429" s="6">
        <v>43746.763469351848</v>
      </c>
      <c r="L2429" s="7">
        <v>43746.763472222221</v>
      </c>
    </row>
    <row r="2430" spans="1:12" x14ac:dyDescent="0.25">
      <c r="A2430" t="e">
        <f>-Lqf56aKZyP2Tk2sorJc</f>
        <v>#NAME?</v>
      </c>
      <c r="B2430">
        <v>412.5</v>
      </c>
      <c r="C2430">
        <v>20.584240000000001</v>
      </c>
      <c r="D2430">
        <v>59</v>
      </c>
      <c r="E2430">
        <v>0</v>
      </c>
      <c r="F2430">
        <v>0</v>
      </c>
      <c r="G2430">
        <v>56</v>
      </c>
      <c r="H2430">
        <v>1570533569931</v>
      </c>
      <c r="I2430">
        <v>532.3125</v>
      </c>
      <c r="J2430" s="4">
        <f t="shared" si="37"/>
        <v>43746.763540868058</v>
      </c>
      <c r="K2430" s="6">
        <v>43746.763540868058</v>
      </c>
      <c r="L2430" s="7">
        <v>43746.763541666667</v>
      </c>
    </row>
    <row r="2431" spans="1:12" x14ac:dyDescent="0.25">
      <c r="A2431" t="e">
        <f>-Lqf5881BC9oiReViFhB</f>
        <v>#NAME?</v>
      </c>
      <c r="B2431">
        <v>393.75</v>
      </c>
      <c r="C2431">
        <v>20.584240000000001</v>
      </c>
      <c r="D2431">
        <v>58</v>
      </c>
      <c r="E2431">
        <v>0</v>
      </c>
      <c r="F2431">
        <v>0</v>
      </c>
      <c r="G2431">
        <v>61</v>
      </c>
      <c r="H2431">
        <v>1570533576081</v>
      </c>
      <c r="I2431">
        <v>526.6875</v>
      </c>
      <c r="J2431" s="5">
        <f t="shared" si="37"/>
        <v>43746.763612048606</v>
      </c>
      <c r="K2431" s="6">
        <v>43746.763612048606</v>
      </c>
      <c r="L2431" s="7">
        <v>43746.763611111113</v>
      </c>
    </row>
    <row r="2432" spans="1:12" x14ac:dyDescent="0.25">
      <c r="A2432" t="e">
        <f>-Lqf59fvEf3iz53yiqaa</f>
        <v>#NAME?</v>
      </c>
      <c r="B2432">
        <v>393.75</v>
      </c>
      <c r="C2432">
        <v>20.584240000000001</v>
      </c>
      <c r="D2432">
        <v>58</v>
      </c>
      <c r="E2432">
        <v>0</v>
      </c>
      <c r="F2432">
        <v>0</v>
      </c>
      <c r="G2432">
        <v>61</v>
      </c>
      <c r="H2432">
        <v>1570533582291</v>
      </c>
      <c r="I2432">
        <v>526.6875</v>
      </c>
      <c r="J2432" s="4">
        <f t="shared" si="37"/>
        <v>43746.763683923607</v>
      </c>
      <c r="K2432" s="6">
        <v>43746.763683923607</v>
      </c>
      <c r="L2432" s="7">
        <v>43746.763680555552</v>
      </c>
    </row>
    <row r="2433" spans="1:12" x14ac:dyDescent="0.25">
      <c r="A2433" t="e">
        <f>-Lqf5B7G_n3iexrzbrd6</f>
        <v>#NAME?</v>
      </c>
      <c r="B2433">
        <v>393.75</v>
      </c>
      <c r="C2433">
        <v>20.584240000000001</v>
      </c>
      <c r="D2433">
        <v>58</v>
      </c>
      <c r="E2433">
        <v>0</v>
      </c>
      <c r="F2433">
        <v>0</v>
      </c>
      <c r="G2433">
        <v>53</v>
      </c>
      <c r="H2433">
        <v>1570533588482</v>
      </c>
      <c r="I2433">
        <v>526.5</v>
      </c>
      <c r="J2433" s="5">
        <f t="shared" si="37"/>
        <v>43746.763755578701</v>
      </c>
      <c r="K2433" s="6">
        <v>43746.763755578701</v>
      </c>
      <c r="L2433" s="7">
        <v>43746.763749999998</v>
      </c>
    </row>
    <row r="2434" spans="1:12" x14ac:dyDescent="0.25">
      <c r="A2434" t="e">
        <f>-Lqf5CcfCjh2l__1i6aP</f>
        <v>#NAME?</v>
      </c>
      <c r="B2434">
        <v>393.75</v>
      </c>
      <c r="C2434">
        <v>20.584240000000001</v>
      </c>
      <c r="D2434">
        <v>59</v>
      </c>
      <c r="E2434">
        <v>0</v>
      </c>
      <c r="F2434">
        <v>0</v>
      </c>
      <c r="G2434">
        <v>53</v>
      </c>
      <c r="H2434">
        <v>1570533594642</v>
      </c>
      <c r="I2434">
        <v>526.6875</v>
      </c>
      <c r="J2434" s="4">
        <f t="shared" ref="J2434:K2497" si="38">(H2434/86400000)+25569+(7/24)</f>
        <v>43746.763826874994</v>
      </c>
      <c r="K2434" s="6">
        <v>43746.763826874994</v>
      </c>
      <c r="L2434" s="7">
        <v>43746.763831018521</v>
      </c>
    </row>
    <row r="2435" spans="1:12" x14ac:dyDescent="0.25">
      <c r="A2435" t="e">
        <f>-Lqf5E99LezhmMP1hnLU</f>
        <v>#NAME?</v>
      </c>
      <c r="B2435">
        <v>393.75</v>
      </c>
      <c r="C2435">
        <v>20.584240000000001</v>
      </c>
      <c r="D2435">
        <v>59</v>
      </c>
      <c r="E2435">
        <v>0</v>
      </c>
      <c r="F2435">
        <v>0</v>
      </c>
      <c r="G2435">
        <v>59</v>
      </c>
      <c r="H2435">
        <v>1570533600832</v>
      </c>
      <c r="I2435">
        <v>526.6875</v>
      </c>
      <c r="J2435" s="5">
        <f t="shared" si="38"/>
        <v>43746.763898518511</v>
      </c>
      <c r="K2435" s="6">
        <v>43746.763898518511</v>
      </c>
      <c r="L2435" s="7">
        <v>43746.76390046296</v>
      </c>
    </row>
    <row r="2436" spans="1:12" x14ac:dyDescent="0.25">
      <c r="A2436" t="e">
        <f>-Lqf5Fh4OHmVuh3b2qk_</f>
        <v>#NAME?</v>
      </c>
      <c r="B2436">
        <v>393.75</v>
      </c>
      <c r="C2436">
        <v>20.584240000000001</v>
      </c>
      <c r="D2436">
        <v>58</v>
      </c>
      <c r="E2436">
        <v>0</v>
      </c>
      <c r="F2436">
        <v>0</v>
      </c>
      <c r="G2436">
        <v>58</v>
      </c>
      <c r="H2436">
        <v>1570533607021</v>
      </c>
      <c r="I2436">
        <v>526.6875</v>
      </c>
      <c r="J2436" s="4">
        <f t="shared" si="38"/>
        <v>43746.763970150459</v>
      </c>
      <c r="K2436" s="6">
        <v>43746.763970150459</v>
      </c>
      <c r="L2436" s="7">
        <v>43746.763969907406</v>
      </c>
    </row>
    <row r="2437" spans="1:12" x14ac:dyDescent="0.25">
      <c r="A2437" t="e">
        <f>-Lqf5HQ2EM4sAtRR93eC</f>
        <v>#NAME?</v>
      </c>
      <c r="B2437">
        <v>393.75</v>
      </c>
      <c r="C2437">
        <v>20.584240000000001</v>
      </c>
      <c r="D2437">
        <v>58</v>
      </c>
      <c r="E2437">
        <v>0</v>
      </c>
      <c r="F2437">
        <v>0</v>
      </c>
      <c r="G2437">
        <v>52</v>
      </c>
      <c r="H2437">
        <v>1570533614232</v>
      </c>
      <c r="I2437">
        <v>526.6875</v>
      </c>
      <c r="J2437" s="5">
        <f t="shared" si="38"/>
        <v>43746.764053611107</v>
      </c>
      <c r="K2437" s="6">
        <v>43746.764053611107</v>
      </c>
      <c r="L2437" s="7">
        <v>43746.764050925929</v>
      </c>
    </row>
    <row r="2438" spans="1:12" x14ac:dyDescent="0.25">
      <c r="A2438" t="s">
        <v>3473</v>
      </c>
      <c r="B2438">
        <v>393.75</v>
      </c>
      <c r="C2438">
        <v>20.478950000000001</v>
      </c>
      <c r="D2438">
        <v>58</v>
      </c>
      <c r="E2438">
        <v>0</v>
      </c>
      <c r="F2438">
        <v>0</v>
      </c>
      <c r="G2438">
        <v>56</v>
      </c>
      <c r="H2438">
        <v>1570533620422</v>
      </c>
      <c r="I2438">
        <v>526.5</v>
      </c>
      <c r="J2438" s="4">
        <f t="shared" si="38"/>
        <v>43746.764125254624</v>
      </c>
      <c r="K2438" s="6">
        <v>43746.764125254624</v>
      </c>
      <c r="L2438" s="7">
        <v>43746.764120370368</v>
      </c>
    </row>
    <row r="2439" spans="1:12" x14ac:dyDescent="0.25">
      <c r="A2439" t="e">
        <f>-Lqf5KUBhKXH0YjWu6kT</f>
        <v>#NAME?</v>
      </c>
      <c r="B2439">
        <v>393.75</v>
      </c>
      <c r="C2439">
        <v>20.584240000000001</v>
      </c>
      <c r="D2439">
        <v>58</v>
      </c>
      <c r="E2439">
        <v>0</v>
      </c>
      <c r="F2439">
        <v>0</v>
      </c>
      <c r="G2439">
        <v>57</v>
      </c>
      <c r="H2439">
        <v>1570533626600</v>
      </c>
      <c r="I2439">
        <v>526.6875</v>
      </c>
      <c r="J2439" s="5">
        <f t="shared" si="38"/>
        <v>43746.764196759257</v>
      </c>
      <c r="K2439" s="6">
        <v>43746.764196759257</v>
      </c>
      <c r="L2439" s="7">
        <v>43746.764201388891</v>
      </c>
    </row>
    <row r="2440" spans="1:12" x14ac:dyDescent="0.25">
      <c r="A2440" t="e">
        <f>-Lqf5LwuZp22a4ClhQK7</f>
        <v>#NAME?</v>
      </c>
      <c r="B2440">
        <v>393.75</v>
      </c>
      <c r="C2440">
        <v>20.584240000000001</v>
      </c>
      <c r="D2440">
        <v>59</v>
      </c>
      <c r="E2440">
        <v>0</v>
      </c>
      <c r="F2440">
        <v>0</v>
      </c>
      <c r="G2440">
        <v>64</v>
      </c>
      <c r="H2440">
        <v>1570533632791</v>
      </c>
      <c r="I2440">
        <v>526.5</v>
      </c>
      <c r="J2440" s="4">
        <f t="shared" si="38"/>
        <v>43746.76426841435</v>
      </c>
      <c r="K2440" s="6">
        <v>43746.76426841435</v>
      </c>
      <c r="L2440" s="7">
        <v>43746.764270833337</v>
      </c>
    </row>
    <row r="2441" spans="1:12" x14ac:dyDescent="0.25">
      <c r="A2441" t="e">
        <f>-Lqf5NcruAMfu3CJ2_OW</f>
        <v>#NAME?</v>
      </c>
      <c r="B2441">
        <v>393.75</v>
      </c>
      <c r="C2441">
        <v>20.584240000000001</v>
      </c>
      <c r="D2441">
        <v>60</v>
      </c>
      <c r="E2441">
        <v>0</v>
      </c>
      <c r="F2441">
        <v>0</v>
      </c>
      <c r="G2441">
        <v>60</v>
      </c>
      <c r="H2441">
        <v>1570533638962</v>
      </c>
      <c r="I2441">
        <v>526.6875</v>
      </c>
      <c r="J2441" s="5">
        <f t="shared" si="38"/>
        <v>43746.764339837966</v>
      </c>
      <c r="K2441" s="6">
        <v>43746.764339837966</v>
      </c>
      <c r="L2441" s="7">
        <v>43746.764340277776</v>
      </c>
    </row>
    <row r="2442" spans="1:12" x14ac:dyDescent="0.25">
      <c r="A2442" t="e">
        <f>-Lqf5PCoKEgcdUI2Rxjs</f>
        <v>#NAME?</v>
      </c>
      <c r="B2442">
        <v>393.75</v>
      </c>
      <c r="C2442">
        <v>20.584240000000001</v>
      </c>
      <c r="D2442">
        <v>60</v>
      </c>
      <c r="E2442">
        <v>0</v>
      </c>
      <c r="F2442">
        <v>0</v>
      </c>
      <c r="G2442">
        <v>59</v>
      </c>
      <c r="H2442">
        <v>1570533646163</v>
      </c>
      <c r="I2442">
        <v>526.6875</v>
      </c>
      <c r="J2442" s="4">
        <f t="shared" si="38"/>
        <v>43746.764423182867</v>
      </c>
      <c r="K2442" s="6">
        <v>43746.764423182867</v>
      </c>
      <c r="L2442" s="7">
        <v>43746.764421296299</v>
      </c>
    </row>
    <row r="2443" spans="1:12" x14ac:dyDescent="0.25">
      <c r="A2443" t="e">
        <f>-Lqf5R0vDd8NPVZxO5Tn</f>
        <v>#NAME?</v>
      </c>
      <c r="B2443">
        <v>393.75</v>
      </c>
      <c r="C2443">
        <v>20.531590000000001</v>
      </c>
      <c r="D2443">
        <v>60</v>
      </c>
      <c r="E2443">
        <v>0</v>
      </c>
      <c r="F2443">
        <v>0</v>
      </c>
      <c r="G2443">
        <v>59</v>
      </c>
      <c r="H2443">
        <v>1570533653409</v>
      </c>
      <c r="I2443">
        <v>526.6875</v>
      </c>
      <c r="J2443" s="5">
        <f t="shared" si="38"/>
        <v>43746.764507048611</v>
      </c>
      <c r="K2443" s="6">
        <v>43746.764507048611</v>
      </c>
      <c r="L2443" s="7">
        <v>43746.764502314814</v>
      </c>
    </row>
    <row r="2444" spans="1:12" x14ac:dyDescent="0.25">
      <c r="A2444" t="e">
        <f>-Lqf5SVw7R6d9KOQxQZP</f>
        <v>#NAME?</v>
      </c>
      <c r="B2444">
        <v>393.75</v>
      </c>
      <c r="C2444">
        <v>20.478950000000001</v>
      </c>
      <c r="D2444">
        <v>61</v>
      </c>
      <c r="E2444">
        <v>0</v>
      </c>
      <c r="F2444">
        <v>0</v>
      </c>
      <c r="G2444">
        <v>58</v>
      </c>
      <c r="H2444">
        <v>1570533659573</v>
      </c>
      <c r="I2444">
        <v>526.6875</v>
      </c>
      <c r="J2444" s="4">
        <f t="shared" si="38"/>
        <v>43746.764578391201</v>
      </c>
      <c r="K2444" s="6">
        <v>43746.764578391201</v>
      </c>
      <c r="L2444" s="7">
        <v>43746.76458333333</v>
      </c>
    </row>
    <row r="2445" spans="1:12" x14ac:dyDescent="0.25">
      <c r="A2445" t="e">
        <f>-Lqf5Tzwl7Mowsrhmx7u</f>
        <v>#NAME?</v>
      </c>
      <c r="B2445">
        <v>393.75</v>
      </c>
      <c r="C2445">
        <v>20.584240000000001</v>
      </c>
      <c r="D2445">
        <v>61</v>
      </c>
      <c r="E2445">
        <v>0</v>
      </c>
      <c r="F2445">
        <v>0</v>
      </c>
      <c r="G2445">
        <v>60</v>
      </c>
      <c r="H2445">
        <v>1570533665751</v>
      </c>
      <c r="I2445">
        <v>526.6875</v>
      </c>
      <c r="J2445" s="5">
        <f t="shared" si="38"/>
        <v>43746.764649895827</v>
      </c>
      <c r="K2445" s="6">
        <v>43746.764649895827</v>
      </c>
      <c r="L2445" s="7">
        <v>43746.764652777776</v>
      </c>
    </row>
    <row r="2446" spans="1:12" x14ac:dyDescent="0.25">
      <c r="A2446" t="e">
        <f>-Lqf5V_0IZZ8yrDqbXRZ</f>
        <v>#NAME?</v>
      </c>
      <c r="B2446">
        <v>393.75</v>
      </c>
      <c r="C2446">
        <v>20.584240000000001</v>
      </c>
      <c r="D2446">
        <v>61</v>
      </c>
      <c r="E2446">
        <v>0</v>
      </c>
      <c r="F2446">
        <v>0</v>
      </c>
      <c r="G2446">
        <v>63</v>
      </c>
      <c r="H2446">
        <v>1570533671931</v>
      </c>
      <c r="I2446">
        <v>526.6875</v>
      </c>
      <c r="J2446" s="4">
        <f t="shared" si="38"/>
        <v>43746.764721423613</v>
      </c>
      <c r="K2446" s="6">
        <v>43746.764721423613</v>
      </c>
      <c r="L2446" s="7">
        <v>43746.764722222222</v>
      </c>
    </row>
    <row r="2447" spans="1:12" x14ac:dyDescent="0.25">
      <c r="A2447" t="e">
        <f>-Lqf5X1wOcpsso2-#REF!</f>
        <v>#NAME?</v>
      </c>
      <c r="B2447">
        <v>393.75</v>
      </c>
      <c r="C2447">
        <v>20.584240000000001</v>
      </c>
      <c r="D2447">
        <v>61</v>
      </c>
      <c r="E2447">
        <v>0</v>
      </c>
      <c r="F2447">
        <v>0</v>
      </c>
      <c r="G2447">
        <v>59</v>
      </c>
      <c r="H2447">
        <v>1570533678111</v>
      </c>
      <c r="I2447">
        <v>526.6875</v>
      </c>
      <c r="J2447" s="5">
        <f t="shared" si="38"/>
        <v>43746.764792951384</v>
      </c>
      <c r="K2447" s="6">
        <v>43746.764792951384</v>
      </c>
      <c r="L2447" s="7">
        <v>43746.764791666668</v>
      </c>
    </row>
    <row r="2448" spans="1:12" x14ac:dyDescent="0.25">
      <c r="A2448" t="e">
        <f>-Lqf5YY-MBwOBGTtGC03</f>
        <v>#NAME?</v>
      </c>
      <c r="B2448">
        <v>393.75</v>
      </c>
      <c r="C2448">
        <v>20.584240000000001</v>
      </c>
      <c r="D2448">
        <v>61</v>
      </c>
      <c r="E2448">
        <v>0</v>
      </c>
      <c r="F2448">
        <v>0</v>
      </c>
      <c r="G2448">
        <v>56</v>
      </c>
      <c r="H2448">
        <v>1570533684311</v>
      </c>
      <c r="I2448">
        <v>526.6875</v>
      </c>
      <c r="J2448" s="4">
        <f t="shared" si="38"/>
        <v>43746.764864710647</v>
      </c>
      <c r="K2448" s="6">
        <v>43746.764864710647</v>
      </c>
      <c r="L2448" s="7">
        <v>43746.764861111114</v>
      </c>
    </row>
    <row r="2449" spans="1:12" x14ac:dyDescent="0.25">
      <c r="A2449" t="e">
        <f>-Lqf5_60cBpYTtwE2yl1</f>
        <v>#NAME?</v>
      </c>
      <c r="B2449">
        <v>418.75</v>
      </c>
      <c r="C2449">
        <v>20.584240000000001</v>
      </c>
      <c r="D2449">
        <v>61</v>
      </c>
      <c r="E2449">
        <v>0</v>
      </c>
      <c r="F2449">
        <v>0</v>
      </c>
      <c r="G2449">
        <v>63</v>
      </c>
      <c r="H2449">
        <v>1570533690470</v>
      </c>
      <c r="I2449">
        <v>534.1875</v>
      </c>
      <c r="J2449" s="5">
        <f t="shared" si="38"/>
        <v>43746.764935995372</v>
      </c>
      <c r="K2449" s="6">
        <v>43746.764935995372</v>
      </c>
      <c r="L2449" s="7">
        <v>43746.764930555553</v>
      </c>
    </row>
    <row r="2450" spans="1:12" x14ac:dyDescent="0.25">
      <c r="A2450" t="e">
        <f>-Lqf5ap2yRXnWKBAnnhi</f>
        <v>#NAME?</v>
      </c>
      <c r="B2450">
        <v>393.75</v>
      </c>
      <c r="C2450">
        <v>20.584240000000001</v>
      </c>
      <c r="D2450">
        <v>61</v>
      </c>
      <c r="E2450">
        <v>0</v>
      </c>
      <c r="F2450">
        <v>0</v>
      </c>
      <c r="G2450">
        <v>59</v>
      </c>
      <c r="H2450">
        <v>1570533697681</v>
      </c>
      <c r="I2450">
        <v>526.6875</v>
      </c>
      <c r="J2450" s="4">
        <f t="shared" si="38"/>
        <v>43746.765019456019</v>
      </c>
      <c r="K2450" s="6">
        <v>43746.765019456019</v>
      </c>
      <c r="L2450" s="7">
        <v>43746.765023148146</v>
      </c>
    </row>
    <row r="2451" spans="1:12" x14ac:dyDescent="0.25">
      <c r="A2451" t="e">
        <f>-Lqf5cO1GFQC0sb4mBiN</f>
        <v>#NAME?</v>
      </c>
      <c r="B2451">
        <v>393.75</v>
      </c>
      <c r="C2451">
        <v>20.584240000000001</v>
      </c>
      <c r="D2451">
        <v>61</v>
      </c>
      <c r="E2451">
        <v>0</v>
      </c>
      <c r="F2451">
        <v>0</v>
      </c>
      <c r="G2451">
        <v>64</v>
      </c>
      <c r="H2451">
        <v>1570533703860</v>
      </c>
      <c r="I2451">
        <v>526.6875</v>
      </c>
      <c r="J2451" s="5">
        <f t="shared" si="38"/>
        <v>43746.765090972222</v>
      </c>
      <c r="K2451" s="6">
        <v>43746.765090972222</v>
      </c>
      <c r="L2451" s="7">
        <v>43746.765092592592</v>
      </c>
    </row>
    <row r="2452" spans="1:12" x14ac:dyDescent="0.25">
      <c r="A2452" t="e">
        <f>-Lqf5e60LJ6C30BychCq</f>
        <v>#NAME?</v>
      </c>
      <c r="B2452">
        <v>393.75</v>
      </c>
      <c r="C2452">
        <v>20.584240000000001</v>
      </c>
      <c r="D2452">
        <v>62</v>
      </c>
      <c r="E2452">
        <v>0</v>
      </c>
      <c r="F2452">
        <v>0</v>
      </c>
      <c r="G2452">
        <v>63</v>
      </c>
      <c r="H2452">
        <v>1570533711082</v>
      </c>
      <c r="I2452">
        <v>526.6875</v>
      </c>
      <c r="J2452" s="4">
        <f t="shared" si="38"/>
        <v>43746.765174560183</v>
      </c>
      <c r="K2452" s="6">
        <v>43746.765174560183</v>
      </c>
      <c r="L2452" s="7">
        <v>43746.765173611115</v>
      </c>
    </row>
    <row r="2453" spans="1:12" x14ac:dyDescent="0.25">
      <c r="A2453" t="e">
        <f>-Lqf5fZl2PxWA4zbPlFB</f>
        <v>#NAME?</v>
      </c>
      <c r="B2453">
        <v>393.75</v>
      </c>
      <c r="C2453">
        <v>20.584240000000001</v>
      </c>
      <c r="D2453">
        <v>61</v>
      </c>
      <c r="E2453">
        <v>0</v>
      </c>
      <c r="F2453">
        <v>0</v>
      </c>
      <c r="G2453">
        <v>61</v>
      </c>
      <c r="H2453">
        <v>1570533717272</v>
      </c>
      <c r="I2453">
        <v>526.6875</v>
      </c>
      <c r="J2453" s="5">
        <f t="shared" si="38"/>
        <v>43746.7652462037</v>
      </c>
      <c r="K2453" s="6">
        <v>43746.7652462037</v>
      </c>
      <c r="L2453" s="7">
        <v>43746.765243055554</v>
      </c>
    </row>
    <row r="2454" spans="1:12" x14ac:dyDescent="0.25">
      <c r="A2454" t="e">
        <f>-Lqf5h4AzmxQMrQAH-oc</f>
        <v>#NAME?</v>
      </c>
      <c r="B2454">
        <v>393.75</v>
      </c>
      <c r="C2454">
        <v>20.584240000000001</v>
      </c>
      <c r="D2454">
        <v>61</v>
      </c>
      <c r="E2454">
        <v>0</v>
      </c>
      <c r="F2454">
        <v>0</v>
      </c>
      <c r="G2454">
        <v>57</v>
      </c>
      <c r="H2454">
        <v>1570533723442</v>
      </c>
      <c r="I2454">
        <v>526.6875</v>
      </c>
      <c r="J2454" s="4">
        <f t="shared" si="38"/>
        <v>43746.76531761574</v>
      </c>
      <c r="K2454" s="6">
        <v>43746.76531761574</v>
      </c>
      <c r="L2454" s="7">
        <v>43746.7653125</v>
      </c>
    </row>
    <row r="2455" spans="1:12" x14ac:dyDescent="0.25">
      <c r="A2455" t="e">
        <f>-Lqf5ix0DlQnT0OecjmN</f>
        <v>#NAME?</v>
      </c>
      <c r="B2455">
        <v>393.75</v>
      </c>
      <c r="C2455">
        <v>20.584240000000001</v>
      </c>
      <c r="D2455">
        <v>60</v>
      </c>
      <c r="E2455">
        <v>0</v>
      </c>
      <c r="F2455">
        <v>0</v>
      </c>
      <c r="G2455">
        <v>70</v>
      </c>
      <c r="H2455">
        <v>1570533729621</v>
      </c>
      <c r="I2455">
        <v>526.5</v>
      </c>
      <c r="J2455" s="5">
        <f t="shared" si="38"/>
        <v>43746.765389131942</v>
      </c>
      <c r="K2455" s="6">
        <v>43746.765389131942</v>
      </c>
      <c r="L2455" s="7">
        <v>43746.765393518515</v>
      </c>
    </row>
    <row r="2456" spans="1:12" x14ac:dyDescent="0.25">
      <c r="A2456" t="e">
        <f>-Lqf5ke4fNWnyK8qfqcw</f>
        <v>#NAME?</v>
      </c>
      <c r="B2456">
        <v>393.75</v>
      </c>
      <c r="C2456">
        <v>20.584240000000001</v>
      </c>
      <c r="D2456">
        <v>63</v>
      </c>
      <c r="E2456">
        <v>0</v>
      </c>
      <c r="F2456">
        <v>0</v>
      </c>
      <c r="G2456">
        <v>74</v>
      </c>
      <c r="H2456">
        <v>1570533737872</v>
      </c>
      <c r="I2456">
        <v>526.6875</v>
      </c>
      <c r="J2456" s="4">
        <f t="shared" si="38"/>
        <v>43746.765484629628</v>
      </c>
      <c r="K2456" s="6">
        <v>43746.765484629628</v>
      </c>
      <c r="L2456" s="7">
        <v>43746.765486111108</v>
      </c>
    </row>
    <row r="2457" spans="1:12" x14ac:dyDescent="0.25">
      <c r="A2457" t="e">
        <f>-Lqf5m91wR3jju6qDvKG</f>
        <v>#NAME?</v>
      </c>
      <c r="B2457">
        <v>393.75</v>
      </c>
      <c r="C2457">
        <v>20.531590000000001</v>
      </c>
      <c r="D2457">
        <v>62</v>
      </c>
      <c r="E2457">
        <v>0</v>
      </c>
      <c r="F2457">
        <v>0</v>
      </c>
      <c r="G2457">
        <v>63</v>
      </c>
      <c r="H2457">
        <v>1570533744051</v>
      </c>
      <c r="I2457">
        <v>526.6875</v>
      </c>
      <c r="J2457" s="5">
        <f t="shared" si="38"/>
        <v>43746.76555614583</v>
      </c>
      <c r="K2457" s="6">
        <v>43746.76555614583</v>
      </c>
      <c r="L2457" s="7">
        <v>43746.765555555554</v>
      </c>
    </row>
    <row r="2458" spans="1:12" x14ac:dyDescent="0.25">
      <c r="A2458" t="e">
        <f>-Lqf5nbmuiN_HlSGGqua</f>
        <v>#NAME?</v>
      </c>
      <c r="B2458">
        <v>393.75</v>
      </c>
      <c r="C2458">
        <v>20.531590000000001</v>
      </c>
      <c r="D2458">
        <v>63</v>
      </c>
      <c r="E2458">
        <v>0</v>
      </c>
      <c r="F2458">
        <v>0</v>
      </c>
      <c r="G2458">
        <v>62</v>
      </c>
      <c r="H2458">
        <v>1570533750232</v>
      </c>
      <c r="I2458">
        <v>526.6875</v>
      </c>
      <c r="J2458" s="4">
        <f t="shared" si="38"/>
        <v>43746.765627685185</v>
      </c>
      <c r="K2458" s="6">
        <v>43746.765627685185</v>
      </c>
      <c r="L2458" s="7">
        <v>43746.765625</v>
      </c>
    </row>
    <row r="2459" spans="1:12" x14ac:dyDescent="0.25">
      <c r="A2459" t="e">
        <f>-Lqf5pB3aRuykL2riYrE</f>
        <v>#NAME?</v>
      </c>
      <c r="B2459">
        <v>393.75</v>
      </c>
      <c r="C2459">
        <v>20.584240000000001</v>
      </c>
      <c r="D2459">
        <v>63</v>
      </c>
      <c r="E2459">
        <v>0</v>
      </c>
      <c r="F2459">
        <v>0</v>
      </c>
      <c r="G2459">
        <v>64</v>
      </c>
      <c r="H2459">
        <v>1570533756422</v>
      </c>
      <c r="I2459">
        <v>526.6875</v>
      </c>
      <c r="J2459" s="5">
        <f t="shared" si="38"/>
        <v>43746.765699328702</v>
      </c>
      <c r="K2459" s="6">
        <v>43746.765699328702</v>
      </c>
      <c r="L2459" s="7">
        <v>43746.765694444446</v>
      </c>
    </row>
    <row r="2460" spans="1:12" x14ac:dyDescent="0.25">
      <c r="A2460" t="s">
        <v>3495</v>
      </c>
      <c r="B2460">
        <v>393.75</v>
      </c>
      <c r="C2460">
        <v>20.584240000000001</v>
      </c>
      <c r="D2460">
        <v>63</v>
      </c>
      <c r="E2460">
        <v>0</v>
      </c>
      <c r="F2460">
        <v>0</v>
      </c>
      <c r="G2460">
        <v>59</v>
      </c>
      <c r="H2460">
        <v>1570533763887</v>
      </c>
      <c r="I2460">
        <v>526.6875</v>
      </c>
      <c r="J2460" s="4">
        <f t="shared" si="38"/>
        <v>43746.765785729163</v>
      </c>
      <c r="K2460" s="6">
        <v>43746.765785729163</v>
      </c>
      <c r="L2460" s="7">
        <v>43746.765787037039</v>
      </c>
    </row>
    <row r="2461" spans="1:12" x14ac:dyDescent="0.25">
      <c r="A2461" t="e">
        <f>-Lqf5siOLD_7F6rWEDMw</f>
        <v>#NAME?</v>
      </c>
      <c r="B2461">
        <v>393.75</v>
      </c>
      <c r="C2461">
        <v>20.584240000000001</v>
      </c>
      <c r="D2461">
        <v>62</v>
      </c>
      <c r="E2461">
        <v>0</v>
      </c>
      <c r="F2461">
        <v>0</v>
      </c>
      <c r="G2461">
        <v>58</v>
      </c>
      <c r="H2461">
        <v>1570533770850</v>
      </c>
      <c r="I2461">
        <v>526.6875</v>
      </c>
      <c r="J2461" s="5">
        <f t="shared" si="38"/>
        <v>43746.765866319438</v>
      </c>
      <c r="K2461" s="6">
        <v>43746.765866319438</v>
      </c>
      <c r="L2461" s="7">
        <v>43746.765868055554</v>
      </c>
    </row>
    <row r="2462" spans="1:12" x14ac:dyDescent="0.25">
      <c r="A2462" t="e">
        <f>-Lqf5uRGWxlSUS_wuFTI</f>
        <v>#NAME?</v>
      </c>
      <c r="B2462">
        <v>393.75</v>
      </c>
      <c r="C2462">
        <v>20.584240000000001</v>
      </c>
      <c r="D2462">
        <v>61</v>
      </c>
      <c r="E2462">
        <v>0</v>
      </c>
      <c r="F2462">
        <v>0</v>
      </c>
      <c r="G2462">
        <v>65</v>
      </c>
      <c r="H2462">
        <v>1570533778077</v>
      </c>
      <c r="I2462">
        <v>526.6875</v>
      </c>
      <c r="J2462" s="4">
        <f t="shared" si="38"/>
        <v>43746.765949965273</v>
      </c>
      <c r="K2462" s="6">
        <v>43746.765949965273</v>
      </c>
      <c r="L2462" s="7">
        <v>43746.765949074077</v>
      </c>
    </row>
    <row r="2463" spans="1:12" x14ac:dyDescent="0.25">
      <c r="A2463" t="s">
        <v>3498</v>
      </c>
      <c r="B2463">
        <v>393.75</v>
      </c>
      <c r="C2463">
        <v>20.584240000000001</v>
      </c>
      <c r="D2463">
        <v>59</v>
      </c>
      <c r="E2463">
        <v>0</v>
      </c>
      <c r="F2463">
        <v>0</v>
      </c>
      <c r="G2463">
        <v>66</v>
      </c>
      <c r="H2463">
        <v>1570533784238</v>
      </c>
      <c r="I2463">
        <v>526.6875</v>
      </c>
      <c r="J2463" s="5">
        <f t="shared" si="38"/>
        <v>43746.76602127315</v>
      </c>
      <c r="K2463" s="6">
        <v>43746.76602127315</v>
      </c>
      <c r="L2463" s="7">
        <v>43746.766018518516</v>
      </c>
    </row>
    <row r="2464" spans="1:12" x14ac:dyDescent="0.25">
      <c r="A2464" t="e">
        <f>-Lqf5xi9pOlCR-g9dUHP</f>
        <v>#NAME?</v>
      </c>
      <c r="B2464">
        <v>393.75</v>
      </c>
      <c r="C2464">
        <v>20.531590000000001</v>
      </c>
      <c r="D2464">
        <v>59</v>
      </c>
      <c r="E2464">
        <v>0</v>
      </c>
      <c r="F2464">
        <v>0</v>
      </c>
      <c r="G2464">
        <v>56</v>
      </c>
      <c r="H2464">
        <v>1570533791448</v>
      </c>
      <c r="I2464">
        <v>526.6875</v>
      </c>
      <c r="J2464" s="4">
        <f t="shared" si="38"/>
        <v>43746.766104722221</v>
      </c>
      <c r="K2464" s="6">
        <v>43746.766104722221</v>
      </c>
      <c r="L2464" s="7">
        <v>43746.766099537039</v>
      </c>
    </row>
    <row r="2465" spans="1:12" x14ac:dyDescent="0.25">
      <c r="A2465" t="e">
        <f>-Lqf5zHGnjMULFcic9rG</f>
        <v>#NAME?</v>
      </c>
      <c r="B2465">
        <v>393.75</v>
      </c>
      <c r="C2465">
        <v>20.584240000000001</v>
      </c>
      <c r="D2465">
        <v>59</v>
      </c>
      <c r="E2465">
        <v>0</v>
      </c>
      <c r="F2465">
        <v>0</v>
      </c>
      <c r="G2465">
        <v>61</v>
      </c>
      <c r="H2465">
        <v>1570533797638</v>
      </c>
      <c r="I2465">
        <v>526.6875</v>
      </c>
      <c r="J2465" s="5">
        <f t="shared" si="38"/>
        <v>43746.766176365738</v>
      </c>
      <c r="K2465" s="6">
        <v>43746.766176365738</v>
      </c>
      <c r="L2465" s="7">
        <v>43746.766180555554</v>
      </c>
    </row>
    <row r="2466" spans="1:12" x14ac:dyDescent="0.25">
      <c r="A2466" t="s">
        <v>3501</v>
      </c>
      <c r="B2466">
        <v>393.75</v>
      </c>
      <c r="C2466">
        <v>20.584240000000001</v>
      </c>
      <c r="D2466">
        <v>60</v>
      </c>
      <c r="E2466">
        <v>0</v>
      </c>
      <c r="F2466">
        <v>0</v>
      </c>
      <c r="G2466">
        <v>61</v>
      </c>
      <c r="H2466">
        <v>1570533804857</v>
      </c>
      <c r="I2466">
        <v>526.6875</v>
      </c>
      <c r="J2466" s="4">
        <f t="shared" si="38"/>
        <v>43746.766259918979</v>
      </c>
      <c r="K2466" s="6">
        <v>43746.766259918979</v>
      </c>
      <c r="L2466" s="7">
        <v>43746.766261574077</v>
      </c>
    </row>
    <row r="2467" spans="1:12" x14ac:dyDescent="0.25">
      <c r="A2467" t="e">
        <f>-Lqf61U7wbAM4xHt_tlY</f>
        <v>#NAME?</v>
      </c>
      <c r="B2467">
        <v>418.75</v>
      </c>
      <c r="C2467">
        <v>20.531590000000001</v>
      </c>
      <c r="D2467">
        <v>62</v>
      </c>
      <c r="E2467">
        <v>0</v>
      </c>
      <c r="F2467">
        <v>0</v>
      </c>
      <c r="G2467">
        <v>62</v>
      </c>
      <c r="H2467">
        <v>1570533811036</v>
      </c>
      <c r="I2467">
        <v>534.375</v>
      </c>
      <c r="J2467" s="5">
        <f t="shared" si="38"/>
        <v>43746.766331435181</v>
      </c>
      <c r="K2467" s="6">
        <v>43746.766331435181</v>
      </c>
      <c r="L2467" s="7">
        <v>43746.766331018516</v>
      </c>
    </row>
    <row r="2468" spans="1:12" x14ac:dyDescent="0.25">
      <c r="A2468" t="e">
        <f>-Lqf632EXuZcXeypZ6pG</f>
        <v>#NAME?</v>
      </c>
      <c r="B2468">
        <v>393.75</v>
      </c>
      <c r="C2468">
        <v>20.584240000000001</v>
      </c>
      <c r="D2468">
        <v>61</v>
      </c>
      <c r="E2468">
        <v>0</v>
      </c>
      <c r="F2468">
        <v>0</v>
      </c>
      <c r="G2468">
        <v>57</v>
      </c>
      <c r="H2468">
        <v>1570533817218</v>
      </c>
      <c r="I2468">
        <v>526.6875</v>
      </c>
      <c r="J2468" s="4">
        <f t="shared" si="38"/>
        <v>43746.766402986112</v>
      </c>
      <c r="K2468" s="6">
        <v>43746.766402986112</v>
      </c>
      <c r="L2468" s="7">
        <v>43746.766400462962</v>
      </c>
    </row>
    <row r="2469" spans="1:12" x14ac:dyDescent="0.25">
      <c r="A2469" t="e">
        <f>-Lqf64lGsggUL601XHOa</f>
        <v>#NAME?</v>
      </c>
      <c r="B2469">
        <v>393.75</v>
      </c>
      <c r="C2469">
        <v>20.584240000000001</v>
      </c>
      <c r="D2469">
        <v>61</v>
      </c>
      <c r="E2469">
        <v>0</v>
      </c>
      <c r="F2469">
        <v>0</v>
      </c>
      <c r="G2469">
        <v>64</v>
      </c>
      <c r="H2469">
        <v>1570533824407</v>
      </c>
      <c r="I2469">
        <v>526.6875</v>
      </c>
      <c r="J2469" s="5">
        <f t="shared" si="38"/>
        <v>43746.766486192129</v>
      </c>
      <c r="K2469" s="6">
        <v>43746.766486192129</v>
      </c>
      <c r="L2469" s="7">
        <v>43746.766481481478</v>
      </c>
    </row>
    <row r="2470" spans="1:12" x14ac:dyDescent="0.25">
      <c r="A2470" t="e">
        <f>-Lqf66LW9tFFUomqGj48</f>
        <v>#NAME?</v>
      </c>
      <c r="B2470">
        <v>393.75</v>
      </c>
      <c r="C2470">
        <v>20.531590000000001</v>
      </c>
      <c r="D2470">
        <v>61</v>
      </c>
      <c r="E2470">
        <v>0</v>
      </c>
      <c r="F2470">
        <v>0</v>
      </c>
      <c r="G2470">
        <v>57</v>
      </c>
      <c r="H2470">
        <v>1570533830596</v>
      </c>
      <c r="I2470">
        <v>526.6875</v>
      </c>
      <c r="J2470" s="4">
        <f t="shared" si="38"/>
        <v>43746.76655782407</v>
      </c>
      <c r="K2470" s="6">
        <v>43746.76655782407</v>
      </c>
      <c r="L2470" s="7">
        <v>43746.766562500001</v>
      </c>
    </row>
    <row r="2471" spans="1:12" x14ac:dyDescent="0.25">
      <c r="A2471" t="e">
        <f>-Lqf682EtdO5GpaHxE7T</f>
        <v>#NAME?</v>
      </c>
      <c r="B2471">
        <v>393.75</v>
      </c>
      <c r="C2471">
        <v>20.584240000000001</v>
      </c>
      <c r="D2471">
        <v>61</v>
      </c>
      <c r="E2471">
        <v>0</v>
      </c>
      <c r="F2471">
        <v>0</v>
      </c>
      <c r="G2471">
        <v>57</v>
      </c>
      <c r="H2471">
        <v>1570533837826</v>
      </c>
      <c r="I2471">
        <v>526.6875</v>
      </c>
      <c r="J2471" s="5">
        <f t="shared" si="38"/>
        <v>43746.766641504626</v>
      </c>
      <c r="K2471" s="6">
        <v>43746.766641504626</v>
      </c>
      <c r="L2471" s="7">
        <v>43746.766643518517</v>
      </c>
    </row>
    <row r="2472" spans="1:12" x14ac:dyDescent="0.25">
      <c r="A2472" t="e">
        <f>-Lqf69uEUfYVeBEG92Eu</f>
        <v>#NAME?</v>
      </c>
      <c r="B2472">
        <v>393.75</v>
      </c>
      <c r="C2472">
        <v>20.584240000000001</v>
      </c>
      <c r="D2472">
        <v>61</v>
      </c>
      <c r="E2472">
        <v>0</v>
      </c>
      <c r="F2472">
        <v>0</v>
      </c>
      <c r="G2472">
        <v>55</v>
      </c>
      <c r="H2472">
        <v>1570533845048</v>
      </c>
      <c r="I2472">
        <v>526.5</v>
      </c>
      <c r="J2472" s="4">
        <f t="shared" si="38"/>
        <v>43746.766725092595</v>
      </c>
      <c r="K2472" s="6">
        <v>43746.766725092595</v>
      </c>
      <c r="L2472" s="7">
        <v>43746.766724537039</v>
      </c>
    </row>
    <row r="2473" spans="1:12" x14ac:dyDescent="0.25">
      <c r="A2473" t="e">
        <f>-Lqf6BZE8aKvcNut3sOD</f>
        <v>#NAME?</v>
      </c>
      <c r="B2473">
        <v>393.75</v>
      </c>
      <c r="C2473">
        <v>20.531590000000001</v>
      </c>
      <c r="D2473">
        <v>61</v>
      </c>
      <c r="E2473">
        <v>0</v>
      </c>
      <c r="F2473">
        <v>0</v>
      </c>
      <c r="G2473">
        <v>57</v>
      </c>
      <c r="H2473">
        <v>1570533852248</v>
      </c>
      <c r="I2473">
        <v>526.6875</v>
      </c>
      <c r="J2473" s="5">
        <f t="shared" si="38"/>
        <v>43746.766808425928</v>
      </c>
      <c r="K2473" s="6">
        <v>43746.766808425928</v>
      </c>
      <c r="L2473" s="7">
        <v>43746.766805555555</v>
      </c>
    </row>
    <row r="2474" spans="1:12" x14ac:dyDescent="0.25">
      <c r="A2474" t="e">
        <f>-Lqf6DLm2yMM0ZPsBiI3</f>
        <v>#NAME?</v>
      </c>
      <c r="B2474">
        <v>393.75</v>
      </c>
      <c r="C2474">
        <v>20.584240000000001</v>
      </c>
      <c r="D2474">
        <v>60</v>
      </c>
      <c r="E2474">
        <v>0</v>
      </c>
      <c r="F2474">
        <v>0</v>
      </c>
      <c r="G2474">
        <v>57</v>
      </c>
      <c r="H2474">
        <v>1570533859466</v>
      </c>
      <c r="I2474">
        <v>526.6875</v>
      </c>
      <c r="J2474" s="4">
        <f t="shared" si="38"/>
        <v>43746.766891967585</v>
      </c>
      <c r="K2474" s="6">
        <v>43746.766891967585</v>
      </c>
      <c r="L2474" s="7">
        <v>43746.766886574071</v>
      </c>
    </row>
    <row r="2475" spans="1:12" x14ac:dyDescent="0.25">
      <c r="A2475" t="e">
        <f>-Lqf6EqEIqQPyni40yv3</f>
        <v>#NAME?</v>
      </c>
      <c r="B2475">
        <v>393.75</v>
      </c>
      <c r="C2475">
        <v>20.531590000000001</v>
      </c>
      <c r="D2475">
        <v>60</v>
      </c>
      <c r="E2475">
        <v>0</v>
      </c>
      <c r="F2475">
        <v>0</v>
      </c>
      <c r="G2475">
        <v>67</v>
      </c>
      <c r="H2475">
        <v>1570533865618</v>
      </c>
      <c r="I2475">
        <v>526.6875</v>
      </c>
      <c r="J2475" s="5">
        <f t="shared" si="38"/>
        <v>43746.766963171292</v>
      </c>
      <c r="K2475" s="6">
        <v>43746.766963171292</v>
      </c>
      <c r="L2475" s="7">
        <v>43746.766967592594</v>
      </c>
    </row>
    <row r="2476" spans="1:12" x14ac:dyDescent="0.25">
      <c r="A2476" t="e">
        <f>-Lqf6GdE4eOtjoY-aAJo</f>
        <v>#NAME?</v>
      </c>
      <c r="B2476">
        <v>393.75</v>
      </c>
      <c r="C2476">
        <v>20.584240000000001</v>
      </c>
      <c r="D2476">
        <v>60</v>
      </c>
      <c r="E2476">
        <v>0</v>
      </c>
      <c r="F2476">
        <v>0</v>
      </c>
      <c r="G2476">
        <v>63</v>
      </c>
      <c r="H2476">
        <v>1570533872856</v>
      </c>
      <c r="I2476">
        <v>526.6875</v>
      </c>
      <c r="J2476" s="4">
        <f t="shared" si="38"/>
        <v>43746.767046944442</v>
      </c>
      <c r="K2476" s="6">
        <v>43746.767046944442</v>
      </c>
      <c r="L2476" s="7">
        <v>43746.767048611109</v>
      </c>
    </row>
    <row r="2477" spans="1:12" x14ac:dyDescent="0.25">
      <c r="A2477" t="e">
        <f>-Lqf6If8MnTWqzZqvmqD</f>
        <v>#NAME?</v>
      </c>
      <c r="B2477">
        <v>393.75</v>
      </c>
      <c r="C2477">
        <v>20.584240000000001</v>
      </c>
      <c r="D2477">
        <v>62</v>
      </c>
      <c r="E2477">
        <v>0</v>
      </c>
      <c r="F2477">
        <v>0</v>
      </c>
      <c r="G2477">
        <v>68</v>
      </c>
      <c r="H2477">
        <v>1570533881384</v>
      </c>
      <c r="I2477">
        <v>526.6875</v>
      </c>
      <c r="J2477" s="5">
        <f t="shared" si="38"/>
        <v>43746.76714564814</v>
      </c>
      <c r="K2477" s="6">
        <v>43746.76714564814</v>
      </c>
      <c r="L2477" s="7">
        <v>43746.767141203702</v>
      </c>
    </row>
    <row r="2478" spans="1:12" x14ac:dyDescent="0.25">
      <c r="A2478" t="e">
        <f>-Lqf6KO7CzeE87qB_MOm</f>
        <v>#NAME?</v>
      </c>
      <c r="B2478">
        <v>393.75</v>
      </c>
      <c r="C2478">
        <v>20.584240000000001</v>
      </c>
      <c r="D2478">
        <v>63</v>
      </c>
      <c r="E2478">
        <v>0</v>
      </c>
      <c r="F2478">
        <v>0</v>
      </c>
      <c r="G2478">
        <v>63</v>
      </c>
      <c r="H2478">
        <v>1570533888318</v>
      </c>
      <c r="I2478">
        <v>526.6875</v>
      </c>
      <c r="J2478" s="4">
        <f t="shared" si="38"/>
        <v>43746.767225902775</v>
      </c>
      <c r="K2478" s="6">
        <v>43746.767225902775</v>
      </c>
      <c r="L2478" s="7">
        <v>43746.767222222225</v>
      </c>
    </row>
    <row r="2479" spans="1:12" x14ac:dyDescent="0.25">
      <c r="A2479" t="s">
        <v>3514</v>
      </c>
      <c r="B2479">
        <v>393.75</v>
      </c>
      <c r="C2479">
        <v>20.531590000000001</v>
      </c>
      <c r="D2479">
        <v>63</v>
      </c>
      <c r="E2479">
        <v>0</v>
      </c>
      <c r="F2479">
        <v>0</v>
      </c>
      <c r="G2479">
        <v>67</v>
      </c>
      <c r="H2479">
        <v>1570533894486</v>
      </c>
      <c r="I2479">
        <v>526.6875</v>
      </c>
      <c r="J2479" s="5">
        <f t="shared" si="38"/>
        <v>43746.767297291663</v>
      </c>
      <c r="K2479" s="6">
        <v>43746.767297291663</v>
      </c>
      <c r="L2479" s="7">
        <v>43746.767291666663</v>
      </c>
    </row>
    <row r="2480" spans="1:12" x14ac:dyDescent="0.25">
      <c r="A2480" t="e">
        <f>-Lqf6NRHp-q8l5qhOSnd</f>
        <v>#NAME?</v>
      </c>
      <c r="B2480">
        <v>393.75</v>
      </c>
      <c r="C2480">
        <v>20.584240000000001</v>
      </c>
      <c r="D2480">
        <v>63</v>
      </c>
      <c r="E2480">
        <v>0</v>
      </c>
      <c r="F2480">
        <v>0</v>
      </c>
      <c r="G2480">
        <v>58</v>
      </c>
      <c r="H2480">
        <v>1570533900682</v>
      </c>
      <c r="I2480">
        <v>526.6875</v>
      </c>
      <c r="J2480" s="4">
        <f t="shared" si="38"/>
        <v>43746.767369004629</v>
      </c>
      <c r="K2480" s="6">
        <v>43746.767369004629</v>
      </c>
      <c r="L2480" s="7">
        <v>43746.767372685186</v>
      </c>
    </row>
    <row r="2481" spans="1:12" x14ac:dyDescent="0.25">
      <c r="A2481" t="e">
        <f>-Lqf6PPUAqDOCgM-dYcv</f>
        <v>#NAME?</v>
      </c>
      <c r="B2481">
        <v>393.75</v>
      </c>
      <c r="C2481">
        <v>20.584240000000001</v>
      </c>
      <c r="D2481">
        <v>63</v>
      </c>
      <c r="E2481">
        <v>0</v>
      </c>
      <c r="F2481">
        <v>0</v>
      </c>
      <c r="G2481">
        <v>58</v>
      </c>
      <c r="H2481">
        <v>1570533907898</v>
      </c>
      <c r="I2481">
        <v>526.6875</v>
      </c>
      <c r="J2481" s="5">
        <f t="shared" si="38"/>
        <v>43746.767452523149</v>
      </c>
      <c r="K2481" s="6">
        <v>43746.767452523149</v>
      </c>
      <c r="L2481" s="7">
        <v>43746.767453703702</v>
      </c>
    </row>
    <row r="2482" spans="1:12" x14ac:dyDescent="0.25">
      <c r="A2482" t="e">
        <f>-Lqf6QxNNqBy-E6MsjIW</f>
        <v>#NAME?</v>
      </c>
      <c r="B2482">
        <v>393.75</v>
      </c>
      <c r="C2482">
        <v>20.584240000000001</v>
      </c>
      <c r="D2482">
        <v>63</v>
      </c>
      <c r="E2482">
        <v>0</v>
      </c>
      <c r="F2482">
        <v>0</v>
      </c>
      <c r="G2482">
        <v>57</v>
      </c>
      <c r="H2482">
        <v>1570533915087</v>
      </c>
      <c r="I2482">
        <v>526.6875</v>
      </c>
      <c r="J2482" s="4">
        <f t="shared" si="38"/>
        <v>43746.767535729166</v>
      </c>
      <c r="K2482" s="6">
        <v>43746.767535729166</v>
      </c>
      <c r="L2482" s="7">
        <v>43746.767534722225</v>
      </c>
    </row>
    <row r="2483" spans="1:12" x14ac:dyDescent="0.25">
      <c r="A2483" t="e">
        <f>-Lqf6SfFNV8JcFRe7l2D</f>
        <v>#NAME?</v>
      </c>
      <c r="B2483">
        <v>421.875</v>
      </c>
      <c r="C2483">
        <v>20.531590000000001</v>
      </c>
      <c r="D2483">
        <v>63</v>
      </c>
      <c r="E2483">
        <v>0</v>
      </c>
      <c r="F2483">
        <v>0</v>
      </c>
      <c r="G2483">
        <v>57</v>
      </c>
      <c r="H2483">
        <v>1570533922328</v>
      </c>
      <c r="I2483">
        <v>535.5</v>
      </c>
      <c r="J2483" s="5">
        <f t="shared" si="38"/>
        <v>43746.767619537037</v>
      </c>
      <c r="K2483" s="6">
        <v>43746.767619537037</v>
      </c>
      <c r="L2483" s="7">
        <v>43746.76761574074</v>
      </c>
    </row>
    <row r="2484" spans="1:12" x14ac:dyDescent="0.25">
      <c r="A2484" t="e">
        <f>-Lqf6UT7gjjtgyzpAvNP</f>
        <v>#NAME?</v>
      </c>
      <c r="B2484">
        <v>393.75</v>
      </c>
      <c r="C2484">
        <v>20.584240000000001</v>
      </c>
      <c r="D2484">
        <v>64</v>
      </c>
      <c r="E2484">
        <v>0</v>
      </c>
      <c r="F2484">
        <v>0</v>
      </c>
      <c r="G2484">
        <v>49</v>
      </c>
      <c r="H2484">
        <v>1570533929538</v>
      </c>
      <c r="I2484">
        <v>526.6875</v>
      </c>
      <c r="J2484" s="4">
        <f t="shared" si="38"/>
        <v>43746.767702986108</v>
      </c>
      <c r="K2484" s="6">
        <v>43746.767702986108</v>
      </c>
      <c r="L2484" s="7">
        <v>43746.767708333333</v>
      </c>
    </row>
    <row r="2485" spans="1:12" x14ac:dyDescent="0.25">
      <c r="A2485" t="e">
        <f>-Lqf6WBF824rBN2JLq1x</f>
        <v>#NAME?</v>
      </c>
      <c r="B2485">
        <v>393.75</v>
      </c>
      <c r="C2485">
        <v>20.584240000000001</v>
      </c>
      <c r="D2485">
        <v>63</v>
      </c>
      <c r="E2485">
        <v>0</v>
      </c>
      <c r="F2485">
        <v>0</v>
      </c>
      <c r="G2485">
        <v>66</v>
      </c>
      <c r="H2485">
        <v>1570533936726</v>
      </c>
      <c r="I2485">
        <v>526.6875</v>
      </c>
      <c r="J2485" s="5">
        <f t="shared" si="38"/>
        <v>43746.76778618055</v>
      </c>
      <c r="K2485" s="6">
        <v>43746.76778618055</v>
      </c>
      <c r="L2485" s="7">
        <v>43746.767789351848</v>
      </c>
    </row>
    <row r="2486" spans="1:12" x14ac:dyDescent="0.25">
      <c r="A2486" t="e">
        <f>-Lqf6XkIkA4QNQ6XiQds</f>
        <v>#NAME?</v>
      </c>
      <c r="B2486">
        <v>393.75</v>
      </c>
      <c r="C2486">
        <v>20.531590000000001</v>
      </c>
      <c r="D2486">
        <v>63</v>
      </c>
      <c r="E2486">
        <v>0</v>
      </c>
      <c r="F2486">
        <v>0</v>
      </c>
      <c r="G2486">
        <v>59</v>
      </c>
      <c r="H2486">
        <v>1570533942917</v>
      </c>
      <c r="I2486">
        <v>526.6875</v>
      </c>
      <c r="J2486" s="4">
        <f t="shared" si="38"/>
        <v>43746.76785783565</v>
      </c>
      <c r="K2486" s="6">
        <v>43746.76785783565</v>
      </c>
      <c r="L2486" s="7">
        <v>43746.767858796295</v>
      </c>
    </row>
    <row r="2487" spans="1:12" x14ac:dyDescent="0.25">
      <c r="A2487" t="e">
        <f>-Lqf6ZT752bJH4AJlnux</f>
        <v>#NAME?</v>
      </c>
      <c r="B2487">
        <v>393.75</v>
      </c>
      <c r="C2487">
        <v>20.584240000000001</v>
      </c>
      <c r="D2487">
        <v>63</v>
      </c>
      <c r="E2487">
        <v>0</v>
      </c>
      <c r="F2487">
        <v>0</v>
      </c>
      <c r="G2487">
        <v>69</v>
      </c>
      <c r="H2487">
        <v>1570533950137</v>
      </c>
      <c r="I2487">
        <v>526.6875</v>
      </c>
      <c r="J2487" s="5">
        <f t="shared" si="38"/>
        <v>43746.76794140046</v>
      </c>
      <c r="K2487" s="6">
        <v>43746.76794140046</v>
      </c>
      <c r="L2487" s="7">
        <v>43746.767939814818</v>
      </c>
    </row>
    <row r="2488" spans="1:12" x14ac:dyDescent="0.25">
      <c r="A2488" t="e">
        <f>-Lqf6_x5kaD84TLX4JUC</f>
        <v>#NAME?</v>
      </c>
      <c r="B2488">
        <v>393.75</v>
      </c>
      <c r="C2488">
        <v>20.584240000000001</v>
      </c>
      <c r="D2488">
        <v>60</v>
      </c>
      <c r="E2488">
        <v>0</v>
      </c>
      <c r="F2488">
        <v>0</v>
      </c>
      <c r="G2488">
        <v>59</v>
      </c>
      <c r="H2488">
        <v>1570533956327</v>
      </c>
      <c r="I2488">
        <v>526.6875</v>
      </c>
      <c r="J2488" s="4">
        <f t="shared" si="38"/>
        <v>43746.768013043977</v>
      </c>
      <c r="K2488" s="6">
        <v>43746.768013043977</v>
      </c>
      <c r="L2488" s="7">
        <v>43746.768009259256</v>
      </c>
    </row>
    <row r="2489" spans="1:12" x14ac:dyDescent="0.25">
      <c r="A2489" t="e">
        <f>-Lqf6bW6yBoY7hP1emzB</f>
        <v>#NAME?</v>
      </c>
      <c r="B2489">
        <v>393.75</v>
      </c>
      <c r="C2489">
        <v>20.584240000000001</v>
      </c>
      <c r="D2489">
        <v>60</v>
      </c>
      <c r="E2489">
        <v>0</v>
      </c>
      <c r="F2489">
        <v>0</v>
      </c>
      <c r="G2489">
        <v>56</v>
      </c>
      <c r="H2489">
        <v>1570533962508</v>
      </c>
      <c r="I2489">
        <v>526.6875</v>
      </c>
      <c r="J2489" s="5">
        <f t="shared" si="38"/>
        <v>43746.768084583331</v>
      </c>
      <c r="K2489" s="6">
        <v>43746.768084583331</v>
      </c>
      <c r="L2489" s="7">
        <v>43746.768090277779</v>
      </c>
    </row>
    <row r="2490" spans="1:12" x14ac:dyDescent="0.25">
      <c r="A2490" t="e">
        <f>-Lqf6d-F0ZhF-Mbb4ofS</f>
        <v>#NAME?</v>
      </c>
      <c r="B2490">
        <v>393.75</v>
      </c>
      <c r="C2490">
        <v>20.531590000000001</v>
      </c>
      <c r="D2490">
        <v>60</v>
      </c>
      <c r="E2490">
        <v>0</v>
      </c>
      <c r="F2490">
        <v>0</v>
      </c>
      <c r="G2490">
        <v>65</v>
      </c>
      <c r="H2490">
        <v>1570533968689</v>
      </c>
      <c r="I2490">
        <v>526.6875</v>
      </c>
      <c r="J2490" s="4">
        <f t="shared" si="38"/>
        <v>43746.768156122685</v>
      </c>
      <c r="K2490" s="6">
        <v>43746.768156122685</v>
      </c>
      <c r="L2490" s="7">
        <v>43746.768159722225</v>
      </c>
    </row>
    <row r="2491" spans="1:12" x14ac:dyDescent="0.25">
      <c r="A2491" t="e">
        <f>-Lqf6enGN4tiZnehE2tp</f>
        <v>#NAME?</v>
      </c>
      <c r="B2491">
        <v>393.75</v>
      </c>
      <c r="C2491">
        <v>20.584240000000001</v>
      </c>
      <c r="D2491">
        <v>62</v>
      </c>
      <c r="E2491">
        <v>0</v>
      </c>
      <c r="F2491">
        <v>0</v>
      </c>
      <c r="G2491">
        <v>63</v>
      </c>
      <c r="H2491">
        <v>1570533975896</v>
      </c>
      <c r="I2491">
        <v>526.6875</v>
      </c>
      <c r="J2491" s="5">
        <f t="shared" si="38"/>
        <v>43746.768239537036</v>
      </c>
      <c r="K2491" s="6">
        <v>43746.768239537036</v>
      </c>
      <c r="L2491" s="7">
        <v>43746.768240740741</v>
      </c>
    </row>
    <row r="2492" spans="1:12" x14ac:dyDescent="0.25">
      <c r="A2492" t="e">
        <f>-Lqf6gWGy4rLFW51hTyv</f>
        <v>#NAME?</v>
      </c>
      <c r="B2492">
        <v>393.75</v>
      </c>
      <c r="C2492">
        <v>20.584240000000001</v>
      </c>
      <c r="D2492">
        <v>63</v>
      </c>
      <c r="E2492">
        <v>0</v>
      </c>
      <c r="F2492">
        <v>0</v>
      </c>
      <c r="G2492">
        <v>51</v>
      </c>
      <c r="H2492">
        <v>1570533983128</v>
      </c>
      <c r="I2492">
        <v>526.6875</v>
      </c>
      <c r="J2492" s="4">
        <f t="shared" si="38"/>
        <v>43746.768323240736</v>
      </c>
      <c r="K2492" s="6">
        <v>43746.768323240736</v>
      </c>
      <c r="L2492" s="7">
        <v>43746.768321759257</v>
      </c>
    </row>
    <row r="2493" spans="1:12" x14ac:dyDescent="0.25">
      <c r="A2493" t="e">
        <f>-Lqf6iY6e4x3cUyvDbQ9</f>
        <v>#NAME?</v>
      </c>
      <c r="B2493">
        <v>393.75</v>
      </c>
      <c r="C2493">
        <v>20.531590000000001</v>
      </c>
      <c r="D2493">
        <v>63</v>
      </c>
      <c r="E2493">
        <v>0</v>
      </c>
      <c r="F2493">
        <v>0</v>
      </c>
      <c r="G2493">
        <v>63</v>
      </c>
      <c r="H2493">
        <v>1570533990328</v>
      </c>
      <c r="I2493">
        <v>526.6875</v>
      </c>
      <c r="J2493" s="5">
        <f t="shared" si="38"/>
        <v>43746.768406574069</v>
      </c>
      <c r="K2493" s="6">
        <v>43746.768406574069</v>
      </c>
      <c r="L2493" s="7">
        <v>43746.76840277778</v>
      </c>
    </row>
    <row r="2494" spans="1:12" x14ac:dyDescent="0.25">
      <c r="A2494" t="e">
        <f>-Lqf6kGQTBF3_JfUR9Hb</f>
        <v>#NAME?</v>
      </c>
      <c r="B2494">
        <v>393.75</v>
      </c>
      <c r="C2494">
        <v>20.584240000000001</v>
      </c>
      <c r="D2494">
        <v>63</v>
      </c>
      <c r="E2494">
        <v>0</v>
      </c>
      <c r="F2494">
        <v>0</v>
      </c>
      <c r="G2494">
        <v>60</v>
      </c>
      <c r="H2494">
        <v>1570533997527</v>
      </c>
      <c r="I2494">
        <v>526.6875</v>
      </c>
      <c r="J2494" s="4">
        <f t="shared" si="38"/>
        <v>43746.768489895832</v>
      </c>
      <c r="K2494" s="6">
        <v>43746.768489895832</v>
      </c>
      <c r="L2494" s="7">
        <v>43746.768495370372</v>
      </c>
    </row>
    <row r="2495" spans="1:12" x14ac:dyDescent="0.25">
      <c r="A2495" t="e">
        <f>-Lqf6lp6vIujPfmWYItE</f>
        <v>#NAME?</v>
      </c>
      <c r="B2495">
        <v>393.75</v>
      </c>
      <c r="C2495">
        <v>20.584240000000001</v>
      </c>
      <c r="D2495">
        <v>63</v>
      </c>
      <c r="E2495">
        <v>0</v>
      </c>
      <c r="F2495">
        <v>0</v>
      </c>
      <c r="G2495">
        <v>57</v>
      </c>
      <c r="H2495">
        <v>1570534004758</v>
      </c>
      <c r="I2495">
        <v>526.6875</v>
      </c>
      <c r="J2495" s="5">
        <f t="shared" si="38"/>
        <v>43746.768573587957</v>
      </c>
      <c r="K2495" s="6">
        <v>43746.768573587957</v>
      </c>
      <c r="L2495" s="7">
        <v>43746.768576388888</v>
      </c>
    </row>
    <row r="2496" spans="1:12" x14ac:dyDescent="0.25">
      <c r="A2496" t="e">
        <f>-Lqf6nJFZLdQv69yqxA5</f>
        <v>#NAME?</v>
      </c>
      <c r="B2496">
        <v>393.75</v>
      </c>
      <c r="C2496">
        <v>20.584240000000001</v>
      </c>
      <c r="D2496">
        <v>63</v>
      </c>
      <c r="E2496">
        <v>0</v>
      </c>
      <c r="F2496">
        <v>0</v>
      </c>
      <c r="G2496">
        <v>55</v>
      </c>
      <c r="H2496">
        <v>1570534010917</v>
      </c>
      <c r="I2496">
        <v>526.6875</v>
      </c>
      <c r="J2496" s="4">
        <f t="shared" si="38"/>
        <v>43746.768644872682</v>
      </c>
      <c r="K2496" s="6">
        <v>43746.768644872682</v>
      </c>
      <c r="L2496" s="7">
        <v>43746.768645833334</v>
      </c>
    </row>
    <row r="2497" spans="1:12" x14ac:dyDescent="0.25">
      <c r="A2497" t="e">
        <f>-Lqf6onG28lO9pZ3FqEp</f>
        <v>#NAME?</v>
      </c>
      <c r="B2497">
        <v>418.75</v>
      </c>
      <c r="C2497">
        <v>20.584240000000001</v>
      </c>
      <c r="D2497">
        <v>64</v>
      </c>
      <c r="E2497">
        <v>0</v>
      </c>
      <c r="F2497">
        <v>0</v>
      </c>
      <c r="G2497">
        <v>63</v>
      </c>
      <c r="H2497">
        <v>1570534017117</v>
      </c>
      <c r="I2497">
        <v>534.9375</v>
      </c>
      <c r="J2497" s="5">
        <f t="shared" si="38"/>
        <v>43746.768716631945</v>
      </c>
      <c r="K2497" s="6">
        <v>43746.768716631945</v>
      </c>
      <c r="L2497" s="7">
        <v>43746.76871527778</v>
      </c>
    </row>
    <row r="2498" spans="1:12" x14ac:dyDescent="0.25">
      <c r="A2498" t="e">
        <f>-Lqf6qM7qsVNrqFFTZ8o</f>
        <v>#NAME?</v>
      </c>
      <c r="B2498">
        <v>393.75</v>
      </c>
      <c r="C2498">
        <v>20.584240000000001</v>
      </c>
      <c r="D2498">
        <v>63</v>
      </c>
      <c r="E2498">
        <v>0</v>
      </c>
      <c r="F2498">
        <v>0</v>
      </c>
      <c r="G2498">
        <v>60</v>
      </c>
      <c r="H2498">
        <v>1570534023308</v>
      </c>
      <c r="I2498">
        <v>526.6875</v>
      </c>
      <c r="J2498" s="4">
        <f t="shared" ref="J2498:K2561" si="39">(H2498/86400000)+25569+(7/24)</f>
        <v>43746.76878828703</v>
      </c>
      <c r="K2498" s="6">
        <v>43746.76878828703</v>
      </c>
      <c r="L2498" s="7">
        <v>43746.768784722219</v>
      </c>
    </row>
    <row r="2499" spans="1:12" x14ac:dyDescent="0.25">
      <c r="A2499" t="e">
        <f>-Lqf6rqR-QUV0TiuD_AQ</f>
        <v>#NAME?</v>
      </c>
      <c r="B2499">
        <v>393.75</v>
      </c>
      <c r="C2499">
        <v>20.584240000000001</v>
      </c>
      <c r="D2499">
        <v>63</v>
      </c>
      <c r="E2499">
        <v>0</v>
      </c>
      <c r="F2499">
        <v>0</v>
      </c>
      <c r="G2499">
        <v>55</v>
      </c>
      <c r="H2499">
        <v>1570534029491</v>
      </c>
      <c r="I2499">
        <v>526.6875</v>
      </c>
      <c r="J2499" s="5">
        <f t="shared" si="39"/>
        <v>43746.768859849537</v>
      </c>
      <c r="K2499" s="6">
        <v>43746.768859849537</v>
      </c>
      <c r="L2499" s="7">
        <v>43746.768854166665</v>
      </c>
    </row>
    <row r="2500" spans="1:12" x14ac:dyDescent="0.25">
      <c r="A2500" t="e">
        <f>-Lqf6tKFlJnHwK3f4O4K</f>
        <v>#NAME?</v>
      </c>
      <c r="B2500">
        <v>393.75</v>
      </c>
      <c r="C2500">
        <v>20.584240000000001</v>
      </c>
      <c r="D2500">
        <v>63</v>
      </c>
      <c r="E2500">
        <v>0</v>
      </c>
      <c r="F2500">
        <v>0</v>
      </c>
      <c r="G2500">
        <v>64</v>
      </c>
      <c r="H2500">
        <v>1570534035668</v>
      </c>
      <c r="I2500">
        <v>526.6875</v>
      </c>
      <c r="J2500" s="4">
        <f t="shared" si="39"/>
        <v>43746.768931342587</v>
      </c>
      <c r="K2500" s="6">
        <v>43746.768931342587</v>
      </c>
      <c r="L2500" s="7">
        <v>43746.768935185188</v>
      </c>
    </row>
    <row r="2501" spans="1:12" x14ac:dyDescent="0.25">
      <c r="A2501" t="e">
        <f>-Lqf6utFxK-HjPYaZER6</f>
        <v>#NAME?</v>
      </c>
      <c r="B2501">
        <v>393.75</v>
      </c>
      <c r="C2501">
        <v>20.531590000000001</v>
      </c>
      <c r="D2501">
        <v>63</v>
      </c>
      <c r="E2501">
        <v>0</v>
      </c>
      <c r="F2501">
        <v>0</v>
      </c>
      <c r="G2501">
        <v>55</v>
      </c>
      <c r="H2501">
        <v>1570534041856</v>
      </c>
      <c r="I2501">
        <v>526.6875</v>
      </c>
      <c r="J2501" s="5">
        <f t="shared" si="39"/>
        <v>43746.769002962959</v>
      </c>
      <c r="K2501" s="6">
        <v>43746.769002962959</v>
      </c>
      <c r="L2501" s="7">
        <v>43746.769004629627</v>
      </c>
    </row>
    <row r="2502" spans="1:12" x14ac:dyDescent="0.25">
      <c r="A2502" t="e">
        <f>-Lqf6wbExjlAzqPwdf-G</f>
        <v>#NAME?</v>
      </c>
      <c r="B2502">
        <v>393.75</v>
      </c>
      <c r="C2502">
        <v>20.584240000000001</v>
      </c>
      <c r="D2502">
        <v>64</v>
      </c>
      <c r="E2502">
        <v>0</v>
      </c>
      <c r="F2502">
        <v>0</v>
      </c>
      <c r="G2502">
        <v>55</v>
      </c>
      <c r="H2502">
        <v>1570534049048</v>
      </c>
      <c r="I2502">
        <v>526.6875</v>
      </c>
      <c r="J2502" s="4">
        <f t="shared" si="39"/>
        <v>43746.769086203705</v>
      </c>
      <c r="K2502" s="6">
        <v>43746.769086203705</v>
      </c>
      <c r="L2502" s="7">
        <v>43746.769085648149</v>
      </c>
    </row>
    <row r="2503" spans="1:12" x14ac:dyDescent="0.25">
      <c r="A2503" t="e">
        <f>-Lqf6yA5xrbwfmFuic_Y</f>
        <v>#NAME?</v>
      </c>
      <c r="B2503">
        <v>393.75</v>
      </c>
      <c r="C2503">
        <v>20.584240000000001</v>
      </c>
      <c r="D2503">
        <v>63</v>
      </c>
      <c r="E2503">
        <v>0</v>
      </c>
      <c r="F2503">
        <v>0</v>
      </c>
      <c r="G2503">
        <v>58</v>
      </c>
      <c r="H2503">
        <v>1570534055258</v>
      </c>
      <c r="I2503">
        <v>526.6875</v>
      </c>
      <c r="J2503" s="5">
        <f t="shared" si="39"/>
        <v>43746.7691580787</v>
      </c>
      <c r="K2503" s="6">
        <v>43746.7691580787</v>
      </c>
      <c r="L2503" s="7">
        <v>43746.769155092596</v>
      </c>
    </row>
    <row r="2504" spans="1:12" x14ac:dyDescent="0.25">
      <c r="A2504" t="e">
        <f>-Lqf6ztFZwZG9E6pEIdD</f>
        <v>#NAME?</v>
      </c>
      <c r="B2504">
        <v>393.75</v>
      </c>
      <c r="C2504">
        <v>20.531590000000001</v>
      </c>
      <c r="D2504">
        <v>63</v>
      </c>
      <c r="E2504">
        <v>0</v>
      </c>
      <c r="F2504">
        <v>0</v>
      </c>
      <c r="G2504">
        <v>63</v>
      </c>
      <c r="H2504">
        <v>1570534062458</v>
      </c>
      <c r="I2504">
        <v>526.6875</v>
      </c>
      <c r="J2504" s="4">
        <f t="shared" si="39"/>
        <v>43746.769241412032</v>
      </c>
      <c r="K2504" s="6">
        <v>43746.769241412032</v>
      </c>
      <c r="L2504" s="7">
        <v>43746.769236111111</v>
      </c>
    </row>
    <row r="2505" spans="1:12" x14ac:dyDescent="0.25">
      <c r="A2505" t="e">
        <f>-Lqf70gEnrJ9VHG9OwqB</f>
        <v>#NAME?</v>
      </c>
      <c r="B2505">
        <v>393.75</v>
      </c>
      <c r="C2505">
        <v>20.584240000000001</v>
      </c>
      <c r="D2505">
        <v>64</v>
      </c>
      <c r="E2505">
        <v>0</v>
      </c>
      <c r="F2505">
        <v>0</v>
      </c>
      <c r="G2505">
        <v>64</v>
      </c>
      <c r="H2505">
        <v>1570534069677</v>
      </c>
      <c r="I2505">
        <v>526.6875</v>
      </c>
      <c r="J2505" s="5">
        <f t="shared" si="39"/>
        <v>43746.769324965273</v>
      </c>
      <c r="K2505" s="6">
        <v>43746.769324965273</v>
      </c>
      <c r="L2505" s="7">
        <v>43746.769328703704</v>
      </c>
    </row>
    <row r="2506" spans="1:12" x14ac:dyDescent="0.25">
      <c r="A2506" t="s">
        <v>3541</v>
      </c>
      <c r="B2506">
        <v>393.75</v>
      </c>
      <c r="C2506">
        <v>20.531590000000001</v>
      </c>
      <c r="D2506">
        <v>62</v>
      </c>
      <c r="E2506">
        <v>0</v>
      </c>
      <c r="F2506">
        <v>0</v>
      </c>
      <c r="G2506">
        <v>54</v>
      </c>
      <c r="H2506">
        <v>1570534076887</v>
      </c>
      <c r="I2506">
        <v>526.6875</v>
      </c>
      <c r="J2506" s="4">
        <f t="shared" si="39"/>
        <v>43746.769408414351</v>
      </c>
      <c r="K2506" s="6">
        <v>43746.769408414351</v>
      </c>
      <c r="L2506" s="7">
        <v>43746.769409722219</v>
      </c>
    </row>
    <row r="2507" spans="1:12" x14ac:dyDescent="0.25">
      <c r="A2507" t="e">
        <f>-Lqf74CFo5Lm3mm12q37</f>
        <v>#NAME?</v>
      </c>
      <c r="B2507">
        <v>393.75</v>
      </c>
      <c r="C2507">
        <v>20.531590000000001</v>
      </c>
      <c r="D2507">
        <v>62</v>
      </c>
      <c r="E2507">
        <v>0</v>
      </c>
      <c r="F2507">
        <v>0</v>
      </c>
      <c r="G2507">
        <v>51</v>
      </c>
      <c r="H2507">
        <v>1570534084097</v>
      </c>
      <c r="I2507">
        <v>526.5</v>
      </c>
      <c r="J2507" s="5">
        <f t="shared" si="39"/>
        <v>43746.769491863422</v>
      </c>
      <c r="K2507" s="6">
        <v>43746.769491863422</v>
      </c>
      <c r="L2507" s="7">
        <v>43746.769490740742</v>
      </c>
    </row>
    <row r="2508" spans="1:12" x14ac:dyDescent="0.25">
      <c r="A2508" t="e">
        <f>-Lqf75vEAWoLh085EZ-j</f>
        <v>#NAME?</v>
      </c>
      <c r="B2508">
        <v>393.75</v>
      </c>
      <c r="C2508">
        <v>20.531590000000001</v>
      </c>
      <c r="D2508">
        <v>62</v>
      </c>
      <c r="E2508">
        <v>0</v>
      </c>
      <c r="F2508">
        <v>0</v>
      </c>
      <c r="G2508">
        <v>64</v>
      </c>
      <c r="H2508">
        <v>1570534091288</v>
      </c>
      <c r="I2508">
        <v>526.6875</v>
      </c>
      <c r="J2508" s="4">
        <f t="shared" si="39"/>
        <v>43746.769575092585</v>
      </c>
      <c r="K2508" s="6">
        <v>43746.769575092585</v>
      </c>
      <c r="L2508" s="7">
        <v>43746.769571759258</v>
      </c>
    </row>
    <row r="2509" spans="1:12" x14ac:dyDescent="0.25">
      <c r="A2509" t="e">
        <f>-Lqf77e2KEO8CpsBB-oa</f>
        <v>#NAME?</v>
      </c>
      <c r="B2509">
        <v>412.5</v>
      </c>
      <c r="C2509">
        <v>20.584240000000001</v>
      </c>
      <c r="D2509">
        <v>64</v>
      </c>
      <c r="E2509">
        <v>0</v>
      </c>
      <c r="F2509">
        <v>0</v>
      </c>
      <c r="G2509">
        <v>56</v>
      </c>
      <c r="H2509">
        <v>1570534098528</v>
      </c>
      <c r="I2509">
        <v>532.5</v>
      </c>
      <c r="J2509" s="5">
        <f t="shared" si="39"/>
        <v>43746.769658888887</v>
      </c>
      <c r="K2509" s="6">
        <v>43746.769658888887</v>
      </c>
      <c r="L2509" s="7">
        <v>43746.76966435185</v>
      </c>
    </row>
    <row r="2510" spans="1:12" x14ac:dyDescent="0.25">
      <c r="A2510" t="e">
        <f>-Lqf79CHZszz6XH5x2Q2</f>
        <v>#NAME?</v>
      </c>
      <c r="B2510">
        <v>393.75</v>
      </c>
      <c r="C2510">
        <v>20.584240000000001</v>
      </c>
      <c r="D2510">
        <v>64</v>
      </c>
      <c r="E2510">
        <v>0</v>
      </c>
      <c r="F2510">
        <v>0</v>
      </c>
      <c r="G2510">
        <v>58</v>
      </c>
      <c r="H2510">
        <v>1570534104726</v>
      </c>
      <c r="I2510">
        <v>526.6875</v>
      </c>
      <c r="J2510" s="4">
        <f t="shared" si="39"/>
        <v>43746.769730624997</v>
      </c>
      <c r="K2510" s="6">
        <v>43746.769730624997</v>
      </c>
      <c r="L2510" s="7">
        <v>43746.769733796296</v>
      </c>
    </row>
    <row r="2511" spans="1:12" x14ac:dyDescent="0.25">
      <c r="A2511" t="e">
        <f>-Lqf7B-FaWqWO1sG5xUV</f>
        <v>#NAME?</v>
      </c>
      <c r="B2511">
        <v>393.75</v>
      </c>
      <c r="C2511">
        <v>20.584240000000001</v>
      </c>
      <c r="D2511">
        <v>64</v>
      </c>
      <c r="E2511">
        <v>0</v>
      </c>
      <c r="F2511">
        <v>0</v>
      </c>
      <c r="G2511">
        <v>65</v>
      </c>
      <c r="H2511">
        <v>1570534111917</v>
      </c>
      <c r="I2511">
        <v>526.6875</v>
      </c>
      <c r="J2511" s="5">
        <f t="shared" si="39"/>
        <v>43746.769813854167</v>
      </c>
      <c r="K2511" s="6">
        <v>43746.769813854167</v>
      </c>
      <c r="L2511" s="7">
        <v>43746.769814814812</v>
      </c>
    </row>
    <row r="2512" spans="1:12" x14ac:dyDescent="0.25">
      <c r="A2512" t="e">
        <f>-Lqf7Ci62tjVYciZlJux</f>
        <v>#NAME?</v>
      </c>
      <c r="B2512">
        <v>393.75</v>
      </c>
      <c r="C2512">
        <v>20.584240000000001</v>
      </c>
      <c r="D2512">
        <v>63</v>
      </c>
      <c r="E2512">
        <v>0</v>
      </c>
      <c r="F2512">
        <v>0</v>
      </c>
      <c r="G2512">
        <v>64</v>
      </c>
      <c r="H2512">
        <v>1570534119127</v>
      </c>
      <c r="I2512">
        <v>526.6875</v>
      </c>
      <c r="J2512" s="4">
        <f t="shared" si="39"/>
        <v>43746.769897303238</v>
      </c>
      <c r="K2512" s="6">
        <v>43746.769897303238</v>
      </c>
      <c r="L2512" s="7">
        <v>43746.769895833335</v>
      </c>
    </row>
    <row r="2513" spans="1:12" x14ac:dyDescent="0.25">
      <c r="A2513" t="e">
        <f>-Lqf7ECF-ZNzZZyJaTwH</f>
        <v>#NAME?</v>
      </c>
      <c r="B2513">
        <v>393.75</v>
      </c>
      <c r="C2513">
        <v>20.584240000000001</v>
      </c>
      <c r="D2513">
        <v>64</v>
      </c>
      <c r="E2513">
        <v>0</v>
      </c>
      <c r="F2513">
        <v>0</v>
      </c>
      <c r="G2513">
        <v>56</v>
      </c>
      <c r="H2513">
        <v>1570534125317</v>
      </c>
      <c r="I2513">
        <v>526.6875</v>
      </c>
      <c r="J2513" s="5">
        <f t="shared" si="39"/>
        <v>43746.769968946755</v>
      </c>
      <c r="K2513" s="6">
        <v>43746.769968946755</v>
      </c>
      <c r="L2513" s="7">
        <v>43746.769965277781</v>
      </c>
    </row>
    <row r="2514" spans="1:12" x14ac:dyDescent="0.25">
      <c r="A2514" t="e">
        <f>-Lqf7Fl7TPoycl4uDJGv</f>
        <v>#NAME?</v>
      </c>
      <c r="B2514">
        <v>393.75</v>
      </c>
      <c r="C2514">
        <v>20.584240000000001</v>
      </c>
      <c r="D2514">
        <v>64</v>
      </c>
      <c r="E2514">
        <v>0</v>
      </c>
      <c r="F2514">
        <v>0</v>
      </c>
      <c r="G2514">
        <v>58</v>
      </c>
      <c r="H2514">
        <v>1570534131498</v>
      </c>
      <c r="I2514">
        <v>526.6875</v>
      </c>
      <c r="J2514" s="4">
        <f t="shared" si="39"/>
        <v>43746.77004048611</v>
      </c>
      <c r="K2514" s="6">
        <v>43746.77004048611</v>
      </c>
      <c r="L2514" s="7">
        <v>43746.77003472222</v>
      </c>
    </row>
    <row r="2515" spans="1:12" x14ac:dyDescent="0.25">
      <c r="A2515" t="e">
        <f>-Lqf7HF7pG81H070hFH7</f>
        <v>#NAME?</v>
      </c>
      <c r="B2515">
        <v>421.875</v>
      </c>
      <c r="C2515">
        <v>20.531590000000001</v>
      </c>
      <c r="D2515">
        <v>63</v>
      </c>
      <c r="E2515">
        <v>0</v>
      </c>
      <c r="F2515">
        <v>0</v>
      </c>
      <c r="G2515">
        <v>66</v>
      </c>
      <c r="H2515">
        <v>1570534137687</v>
      </c>
      <c r="I2515">
        <v>535.5</v>
      </c>
      <c r="J2515" s="5">
        <f t="shared" si="39"/>
        <v>43746.770112118051</v>
      </c>
      <c r="K2515" s="6">
        <v>43746.770112118051</v>
      </c>
      <c r="L2515" s="7">
        <v>43746.770115740743</v>
      </c>
    </row>
    <row r="2516" spans="1:12" x14ac:dyDescent="0.25">
      <c r="A2516" t="e">
        <f>-Lqf7IoGUtoK7k1tdsbo</f>
        <v>#NAME?</v>
      </c>
      <c r="B2516">
        <v>393.75</v>
      </c>
      <c r="C2516">
        <v>20.584240000000001</v>
      </c>
      <c r="D2516">
        <v>63</v>
      </c>
      <c r="E2516">
        <v>0</v>
      </c>
      <c r="F2516">
        <v>0</v>
      </c>
      <c r="G2516">
        <v>54</v>
      </c>
      <c r="H2516">
        <v>1570534143868</v>
      </c>
      <c r="I2516">
        <v>526.6875</v>
      </c>
      <c r="J2516" s="4">
        <f t="shared" si="39"/>
        <v>43746.770183657405</v>
      </c>
      <c r="K2516" s="6">
        <v>43746.770183657405</v>
      </c>
      <c r="L2516" s="7">
        <v>43746.770185185182</v>
      </c>
    </row>
    <row r="2517" spans="1:12" x14ac:dyDescent="0.25">
      <c r="A2517" t="e">
        <f>-Lqf7Kg6R5nsG79f2vFf</f>
        <v>#NAME?</v>
      </c>
      <c r="B2517">
        <v>393.75</v>
      </c>
      <c r="C2517">
        <v>20.531590000000001</v>
      </c>
      <c r="D2517">
        <v>62</v>
      </c>
      <c r="E2517">
        <v>0</v>
      </c>
      <c r="F2517">
        <v>0</v>
      </c>
      <c r="G2517">
        <v>67</v>
      </c>
      <c r="H2517">
        <v>1570534151529</v>
      </c>
      <c r="I2517">
        <v>526.6875</v>
      </c>
      <c r="J2517" s="5">
        <f t="shared" si="39"/>
        <v>43746.770272326386</v>
      </c>
      <c r="K2517" s="6">
        <v>43746.770272326386</v>
      </c>
      <c r="L2517" s="7">
        <v>43746.770277777781</v>
      </c>
    </row>
    <row r="2518" spans="1:12" x14ac:dyDescent="0.25">
      <c r="A2518" t="e">
        <f>-Lqf7MK7WxxDuiAWgZQn</f>
        <v>#NAME?</v>
      </c>
      <c r="B2518">
        <v>415.625</v>
      </c>
      <c r="C2518">
        <v>20.584240000000001</v>
      </c>
      <c r="D2518">
        <v>62</v>
      </c>
      <c r="E2518">
        <v>0</v>
      </c>
      <c r="F2518">
        <v>0</v>
      </c>
      <c r="G2518">
        <v>56</v>
      </c>
      <c r="H2518">
        <v>1570534158297</v>
      </c>
      <c r="I2518">
        <v>533.625</v>
      </c>
      <c r="J2518" s="4">
        <f t="shared" si="39"/>
        <v>43746.770350659724</v>
      </c>
      <c r="K2518" s="6">
        <v>43746.770350659724</v>
      </c>
      <c r="L2518" s="7">
        <v>43746.77034722222</v>
      </c>
    </row>
    <row r="2519" spans="1:12" x14ac:dyDescent="0.25">
      <c r="A2519" t="e">
        <f>-Lqf7O26f-S7U4uhVIEa</f>
        <v>#NAME?</v>
      </c>
      <c r="B2519">
        <v>393.75</v>
      </c>
      <c r="C2519">
        <v>20.584240000000001</v>
      </c>
      <c r="D2519">
        <v>61</v>
      </c>
      <c r="E2519">
        <v>0</v>
      </c>
      <c r="F2519">
        <v>0</v>
      </c>
      <c r="G2519">
        <v>57</v>
      </c>
      <c r="H2519">
        <v>1570534165517</v>
      </c>
      <c r="I2519">
        <v>526.6875</v>
      </c>
      <c r="J2519" s="5">
        <f t="shared" si="39"/>
        <v>43746.770434224534</v>
      </c>
      <c r="K2519" s="6">
        <v>43746.770434224534</v>
      </c>
      <c r="L2519" s="7">
        <v>43746.770439814813</v>
      </c>
    </row>
    <row r="2520" spans="1:12" x14ac:dyDescent="0.25">
      <c r="A2520" t="e">
        <f>-Lqf7PX5nsTDspdghD0c</f>
        <v>#NAME?</v>
      </c>
      <c r="B2520">
        <v>393.75</v>
      </c>
      <c r="C2520">
        <v>20.584240000000001</v>
      </c>
      <c r="D2520">
        <v>62</v>
      </c>
      <c r="E2520">
        <v>0</v>
      </c>
      <c r="F2520">
        <v>0</v>
      </c>
      <c r="G2520">
        <v>67</v>
      </c>
      <c r="H2520">
        <v>1570534171687</v>
      </c>
      <c r="I2520">
        <v>526.6875</v>
      </c>
      <c r="J2520" s="4">
        <f t="shared" si="39"/>
        <v>43746.770505636574</v>
      </c>
      <c r="K2520" s="6">
        <v>43746.770505636574</v>
      </c>
      <c r="L2520" s="7">
        <v>43746.770509259259</v>
      </c>
    </row>
    <row r="2521" spans="1:12" x14ac:dyDescent="0.25">
      <c r="A2521" t="e">
        <f>-Lqf7RK7cxAl6cWqneWz</f>
        <v>#NAME?</v>
      </c>
      <c r="B2521">
        <v>393.75</v>
      </c>
      <c r="C2521">
        <v>20.531590000000001</v>
      </c>
      <c r="D2521">
        <v>62</v>
      </c>
      <c r="E2521">
        <v>0</v>
      </c>
      <c r="F2521">
        <v>0</v>
      </c>
      <c r="G2521">
        <v>60</v>
      </c>
      <c r="H2521">
        <v>1570534177868</v>
      </c>
      <c r="I2521">
        <v>526.5</v>
      </c>
      <c r="J2521" s="5">
        <f t="shared" si="39"/>
        <v>43746.770577175928</v>
      </c>
      <c r="K2521" s="6">
        <v>43746.770577175928</v>
      </c>
      <c r="L2521" s="7">
        <v>43746.770578703705</v>
      </c>
    </row>
    <row r="2522" spans="1:12" x14ac:dyDescent="0.25">
      <c r="A2522" t="e">
        <f>-Lqf7So7g7yHY21imxAx</f>
        <v>#NAME?</v>
      </c>
      <c r="B2522">
        <v>393.75</v>
      </c>
      <c r="C2522">
        <v>20.584240000000001</v>
      </c>
      <c r="D2522">
        <v>63</v>
      </c>
      <c r="E2522">
        <v>0</v>
      </c>
      <c r="F2522">
        <v>0</v>
      </c>
      <c r="G2522">
        <v>65</v>
      </c>
      <c r="H2522">
        <v>1570534185057</v>
      </c>
      <c r="I2522">
        <v>526.6875</v>
      </c>
      <c r="J2522" s="4">
        <f t="shared" si="39"/>
        <v>43746.770660381946</v>
      </c>
      <c r="K2522" s="6">
        <v>43746.770660381946</v>
      </c>
      <c r="L2522" s="7">
        <v>43746.77065972222</v>
      </c>
    </row>
    <row r="2523" spans="1:12" x14ac:dyDescent="0.25">
      <c r="A2523" t="e">
        <f>-Lqf7UN6PP3hXCNjB1JT</f>
        <v>#NAME?</v>
      </c>
      <c r="B2523">
        <v>393.75</v>
      </c>
      <c r="C2523">
        <v>20.584240000000001</v>
      </c>
      <c r="D2523">
        <v>63</v>
      </c>
      <c r="E2523">
        <v>0</v>
      </c>
      <c r="F2523">
        <v>0</v>
      </c>
      <c r="G2523">
        <v>56</v>
      </c>
      <c r="H2523">
        <v>1570534191267</v>
      </c>
      <c r="I2523">
        <v>526.6875</v>
      </c>
      <c r="J2523" s="5">
        <f t="shared" si="39"/>
        <v>43746.77073225694</v>
      </c>
      <c r="K2523" s="6">
        <v>43746.77073225694</v>
      </c>
      <c r="L2523" s="7">
        <v>43746.770729166667</v>
      </c>
    </row>
    <row r="2524" spans="1:12" x14ac:dyDescent="0.25">
      <c r="A2524" t="e">
        <f>-Lqf7W57KadefC9r1zcQ</f>
        <v>#NAME?</v>
      </c>
      <c r="B2524">
        <v>393.75</v>
      </c>
      <c r="C2524">
        <v>20.531590000000001</v>
      </c>
      <c r="D2524">
        <v>63</v>
      </c>
      <c r="E2524">
        <v>0</v>
      </c>
      <c r="F2524">
        <v>0</v>
      </c>
      <c r="G2524">
        <v>61</v>
      </c>
      <c r="H2524">
        <v>1570534198487</v>
      </c>
      <c r="I2524">
        <v>526.6875</v>
      </c>
      <c r="J2524" s="4">
        <f t="shared" si="39"/>
        <v>43746.770815821757</v>
      </c>
      <c r="K2524" s="6">
        <v>43746.770815821757</v>
      </c>
      <c r="L2524" s="7">
        <v>43746.770810185182</v>
      </c>
    </row>
    <row r="2525" spans="1:12" x14ac:dyDescent="0.25">
      <c r="A2525" t="e">
        <f>-Lqf7Xt6oc7srdZSQ1_l</f>
        <v>#NAME?</v>
      </c>
      <c r="B2525">
        <v>393.75</v>
      </c>
      <c r="C2525">
        <v>20.584240000000001</v>
      </c>
      <c r="D2525">
        <v>63</v>
      </c>
      <c r="E2525">
        <v>0</v>
      </c>
      <c r="F2525">
        <v>0</v>
      </c>
      <c r="G2525">
        <v>68</v>
      </c>
      <c r="H2525">
        <v>1570534204657</v>
      </c>
      <c r="I2525">
        <v>526.6875</v>
      </c>
      <c r="J2525" s="5">
        <f t="shared" si="39"/>
        <v>43746.77088723379</v>
      </c>
      <c r="K2525" s="6">
        <v>43746.77088723379</v>
      </c>
      <c r="L2525" s="7">
        <v>43746.770891203705</v>
      </c>
    </row>
    <row r="2526" spans="1:12" x14ac:dyDescent="0.25">
      <c r="A2526" t="e">
        <f>-Lqf7ZuvvkhcK3lhFktN</f>
        <v>#NAME?</v>
      </c>
      <c r="B2526">
        <v>393.75</v>
      </c>
      <c r="C2526">
        <v>20.584240000000001</v>
      </c>
      <c r="D2526">
        <v>62</v>
      </c>
      <c r="E2526">
        <v>0</v>
      </c>
      <c r="F2526">
        <v>0</v>
      </c>
      <c r="G2526">
        <v>51</v>
      </c>
      <c r="H2526">
        <v>1570534212887</v>
      </c>
      <c r="I2526">
        <v>526.6875</v>
      </c>
      <c r="J2526" s="4">
        <f t="shared" si="39"/>
        <v>43746.770982488422</v>
      </c>
      <c r="K2526" s="6">
        <v>43746.770982488422</v>
      </c>
      <c r="L2526" s="7">
        <v>43746.770983796298</v>
      </c>
    </row>
    <row r="2527" spans="1:12" x14ac:dyDescent="0.25">
      <c r="A2527" t="s">
        <v>3562</v>
      </c>
      <c r="B2527">
        <v>393.75</v>
      </c>
      <c r="C2527">
        <v>20.584240000000001</v>
      </c>
      <c r="D2527">
        <v>62</v>
      </c>
      <c r="E2527">
        <v>0</v>
      </c>
      <c r="F2527">
        <v>0</v>
      </c>
      <c r="G2527">
        <v>48</v>
      </c>
      <c r="H2527">
        <v>1570534222159</v>
      </c>
      <c r="I2527">
        <v>526.5</v>
      </c>
      <c r="J2527" s="5">
        <f t="shared" si="39"/>
        <v>43746.771089803238</v>
      </c>
      <c r="K2527" s="6">
        <v>43746.771089803238</v>
      </c>
      <c r="L2527" s="7">
        <v>43746.771087962959</v>
      </c>
    </row>
    <row r="2528" spans="1:12" x14ac:dyDescent="0.25">
      <c r="A2528" t="e">
        <f>-Lqf7cRCx8qhNls5y3o4</f>
        <v>#NAME?</v>
      </c>
      <c r="B2528">
        <v>415.625</v>
      </c>
      <c r="C2528">
        <v>20.531590000000001</v>
      </c>
      <c r="D2528">
        <v>64</v>
      </c>
      <c r="E2528">
        <v>0</v>
      </c>
      <c r="F2528">
        <v>0</v>
      </c>
      <c r="G2528">
        <v>65</v>
      </c>
      <c r="H2528">
        <v>1570534228354</v>
      </c>
      <c r="I2528">
        <v>533.0625</v>
      </c>
      <c r="J2528" s="4">
        <f t="shared" si="39"/>
        <v>43746.771161504628</v>
      </c>
      <c r="K2528" s="6">
        <v>43746.771161504628</v>
      </c>
      <c r="L2528" s="7">
        <v>43746.771157407406</v>
      </c>
    </row>
    <row r="2529" spans="1:12" x14ac:dyDescent="0.25">
      <c r="A2529" t="e">
        <f>-Lqf7e9CelBY2mdGOFem</f>
        <v>#NAME?</v>
      </c>
      <c r="B2529">
        <v>393.75</v>
      </c>
      <c r="C2529">
        <v>20.584240000000001</v>
      </c>
      <c r="D2529">
        <v>63</v>
      </c>
      <c r="E2529">
        <v>0</v>
      </c>
      <c r="F2529">
        <v>0</v>
      </c>
      <c r="G2529">
        <v>54</v>
      </c>
      <c r="H2529">
        <v>1570534235575</v>
      </c>
      <c r="I2529">
        <v>526.6875</v>
      </c>
      <c r="J2529" s="5">
        <f t="shared" si="39"/>
        <v>43746.771245081014</v>
      </c>
      <c r="K2529" s="6">
        <v>43746.771245081014</v>
      </c>
      <c r="L2529" s="7">
        <v>43746.771249999998</v>
      </c>
    </row>
    <row r="2530" spans="1:12" x14ac:dyDescent="0.25">
      <c r="A2530" t="e">
        <f>-Lqf7fdEnBRT64vvzGaf</f>
        <v>#NAME?</v>
      </c>
      <c r="B2530">
        <v>393.75</v>
      </c>
      <c r="C2530">
        <v>20.584240000000001</v>
      </c>
      <c r="D2530">
        <v>62</v>
      </c>
      <c r="E2530">
        <v>0</v>
      </c>
      <c r="F2530">
        <v>0</v>
      </c>
      <c r="G2530">
        <v>54</v>
      </c>
      <c r="H2530">
        <v>1570534241757</v>
      </c>
      <c r="I2530">
        <v>526.6875</v>
      </c>
      <c r="J2530" s="4">
        <f t="shared" si="39"/>
        <v>43746.771316631937</v>
      </c>
      <c r="K2530" s="6">
        <v>43746.771316631937</v>
      </c>
      <c r="L2530" s="7">
        <v>43746.771319444444</v>
      </c>
    </row>
    <row r="2531" spans="1:12" x14ac:dyDescent="0.25">
      <c r="A2531" t="e">
        <f>-Lqf7hCDJOErkY-FqrTo</f>
        <v>#NAME?</v>
      </c>
      <c r="B2531">
        <v>393.75</v>
      </c>
      <c r="C2531">
        <v>20.531590000000001</v>
      </c>
      <c r="D2531">
        <v>61</v>
      </c>
      <c r="E2531">
        <v>0</v>
      </c>
      <c r="F2531">
        <v>0</v>
      </c>
      <c r="G2531">
        <v>57</v>
      </c>
      <c r="H2531">
        <v>1570534247935</v>
      </c>
      <c r="I2531">
        <v>526.6875</v>
      </c>
      <c r="J2531" s="5">
        <f t="shared" si="39"/>
        <v>43746.771388136571</v>
      </c>
      <c r="K2531" s="6">
        <v>43746.771388136571</v>
      </c>
      <c r="L2531" s="7">
        <v>43746.77138888889</v>
      </c>
    </row>
    <row r="2532" spans="1:12" x14ac:dyDescent="0.25">
      <c r="A2532" t="e">
        <f>-Lqf7ivEhmN1q6eyg58j</f>
        <v>#NAME?</v>
      </c>
      <c r="B2532">
        <v>393.75</v>
      </c>
      <c r="C2532">
        <v>20.531590000000001</v>
      </c>
      <c r="D2532">
        <v>61</v>
      </c>
      <c r="E2532">
        <v>0</v>
      </c>
      <c r="F2532">
        <v>0</v>
      </c>
      <c r="G2532">
        <v>52</v>
      </c>
      <c r="H2532">
        <v>1570534255126</v>
      </c>
      <c r="I2532">
        <v>526.5</v>
      </c>
      <c r="J2532" s="4">
        <f t="shared" si="39"/>
        <v>43746.771471365741</v>
      </c>
      <c r="K2532" s="6">
        <v>43746.771471365741</v>
      </c>
      <c r="L2532" s="7">
        <v>43746.771469907406</v>
      </c>
    </row>
    <row r="2533" spans="1:12" x14ac:dyDescent="0.25">
      <c r="A2533" t="e">
        <f>-Lqf7kZCZYypxjx8T1lR</f>
        <v>#NAME?</v>
      </c>
      <c r="B2533">
        <v>393.75</v>
      </c>
      <c r="C2533">
        <v>20.584240000000001</v>
      </c>
      <c r="D2533">
        <v>61</v>
      </c>
      <c r="E2533">
        <v>0</v>
      </c>
      <c r="F2533">
        <v>0</v>
      </c>
      <c r="G2533">
        <v>58</v>
      </c>
      <c r="H2533">
        <v>1570534261710</v>
      </c>
      <c r="I2533">
        <v>526.6875</v>
      </c>
      <c r="J2533" s="5">
        <f t="shared" si="39"/>
        <v>43746.771547569442</v>
      </c>
      <c r="K2533" s="6">
        <v>43746.771547569442</v>
      </c>
      <c r="L2533" s="7">
        <v>43746.771550925929</v>
      </c>
    </row>
    <row r="2534" spans="1:12" x14ac:dyDescent="0.25">
      <c r="A2534" t="e">
        <f>-Lqf7mCMSfIHlR06A6KC</f>
        <v>#NAME?</v>
      </c>
      <c r="B2534">
        <v>393.75</v>
      </c>
      <c r="C2534">
        <v>20.584240000000001</v>
      </c>
      <c r="D2534">
        <v>62</v>
      </c>
      <c r="E2534">
        <v>0</v>
      </c>
      <c r="F2534">
        <v>0</v>
      </c>
      <c r="G2534">
        <v>56</v>
      </c>
      <c r="H2534">
        <v>1570534268565</v>
      </c>
      <c r="I2534">
        <v>526.6875</v>
      </c>
      <c r="J2534" s="4">
        <f t="shared" si="39"/>
        <v>43746.771626909722</v>
      </c>
      <c r="K2534" s="6">
        <v>43746.771626909722</v>
      </c>
      <c r="L2534" s="7">
        <v>43746.771631944444</v>
      </c>
    </row>
    <row r="2535" spans="1:12" x14ac:dyDescent="0.25">
      <c r="A2535" t="e">
        <f>-Lqf7o-GzQV5U6H4Ifjz</f>
        <v>#NAME?</v>
      </c>
      <c r="B2535">
        <v>393.75</v>
      </c>
      <c r="C2535">
        <v>20.584240000000001</v>
      </c>
      <c r="D2535">
        <v>61</v>
      </c>
      <c r="E2535">
        <v>0</v>
      </c>
      <c r="F2535">
        <v>0</v>
      </c>
      <c r="G2535">
        <v>54</v>
      </c>
      <c r="H2535">
        <v>1570534275755</v>
      </c>
      <c r="I2535">
        <v>526.6875</v>
      </c>
      <c r="J2535" s="5">
        <f t="shared" si="39"/>
        <v>43746.771710127308</v>
      </c>
      <c r="K2535" s="6">
        <v>43746.771710127308</v>
      </c>
      <c r="L2535" s="7">
        <v>43746.77171296296</v>
      </c>
    </row>
    <row r="2536" spans="1:12" x14ac:dyDescent="0.25">
      <c r="A2536" t="e">
        <f>-Lqf7piC6HAfEst2WjST</f>
        <v>#NAME?</v>
      </c>
      <c r="B2536">
        <v>393.75</v>
      </c>
      <c r="C2536">
        <v>20.584240000000001</v>
      </c>
      <c r="D2536">
        <v>62</v>
      </c>
      <c r="E2536">
        <v>0</v>
      </c>
      <c r="F2536">
        <v>0</v>
      </c>
      <c r="G2536">
        <v>65</v>
      </c>
      <c r="H2536">
        <v>1570534282966</v>
      </c>
      <c r="I2536">
        <v>526.6875</v>
      </c>
      <c r="J2536" s="4">
        <f t="shared" si="39"/>
        <v>43746.771793587955</v>
      </c>
      <c r="K2536" s="6">
        <v>43746.771793587955</v>
      </c>
      <c r="L2536" s="7">
        <v>43746.771793981483</v>
      </c>
    </row>
    <row r="2537" spans="1:12" x14ac:dyDescent="0.25">
      <c r="A2537" t="e">
        <f>-Lqf7rHE_1yIQJ8N3FzI</f>
        <v>#NAME?</v>
      </c>
      <c r="B2537">
        <v>393.75</v>
      </c>
      <c r="C2537">
        <v>20.584240000000001</v>
      </c>
      <c r="D2537">
        <v>63</v>
      </c>
      <c r="E2537">
        <v>0</v>
      </c>
      <c r="F2537">
        <v>0</v>
      </c>
      <c r="G2537">
        <v>58</v>
      </c>
      <c r="H2537">
        <v>1570534289155</v>
      </c>
      <c r="I2537">
        <v>526.6875</v>
      </c>
      <c r="J2537" s="5">
        <f t="shared" si="39"/>
        <v>43746.771865219904</v>
      </c>
      <c r="K2537" s="6">
        <v>43746.771865219904</v>
      </c>
      <c r="L2537" s="7">
        <v>43746.771863425929</v>
      </c>
    </row>
    <row r="2538" spans="1:12" x14ac:dyDescent="0.25">
      <c r="A2538" t="e">
        <f>-Lqf7t0KtJvQvQn2gZsa</f>
        <v>#NAME?</v>
      </c>
      <c r="B2538">
        <v>393.75</v>
      </c>
      <c r="C2538">
        <v>20.584240000000001</v>
      </c>
      <c r="D2538">
        <v>63</v>
      </c>
      <c r="E2538">
        <v>0</v>
      </c>
      <c r="F2538">
        <v>0</v>
      </c>
      <c r="G2538">
        <v>59</v>
      </c>
      <c r="H2538">
        <v>1570534296375</v>
      </c>
      <c r="I2538">
        <v>526.5</v>
      </c>
      <c r="J2538" s="4">
        <f t="shared" si="39"/>
        <v>43746.771948784721</v>
      </c>
      <c r="K2538" s="6">
        <v>43746.771948784721</v>
      </c>
      <c r="L2538" s="7">
        <v>43746.771944444445</v>
      </c>
    </row>
    <row r="2539" spans="1:12" x14ac:dyDescent="0.25">
      <c r="A2539" t="e">
        <f>-Lqf7uT-mDQQM18SSFCo</f>
        <v>#NAME?</v>
      </c>
      <c r="B2539">
        <v>393.75</v>
      </c>
      <c r="C2539">
        <v>20.584240000000001</v>
      </c>
      <c r="D2539">
        <v>62</v>
      </c>
      <c r="E2539">
        <v>0</v>
      </c>
      <c r="F2539">
        <v>0</v>
      </c>
      <c r="G2539">
        <v>60</v>
      </c>
      <c r="H2539">
        <v>1570534302557</v>
      </c>
      <c r="I2539">
        <v>526.6875</v>
      </c>
      <c r="J2539" s="5">
        <f t="shared" si="39"/>
        <v>43746.772020335651</v>
      </c>
      <c r="K2539" s="6">
        <v>43746.772020335651</v>
      </c>
      <c r="L2539" s="7">
        <v>43746.77202546296</v>
      </c>
    </row>
    <row r="2540" spans="1:12" x14ac:dyDescent="0.25">
      <c r="A2540" t="e">
        <f>-Lqf7w24zOZkyHLzV9i7</f>
        <v>#NAME?</v>
      </c>
      <c r="B2540">
        <v>428.125</v>
      </c>
      <c r="C2540">
        <v>20.584240000000001</v>
      </c>
      <c r="D2540">
        <v>62</v>
      </c>
      <c r="E2540">
        <v>0</v>
      </c>
      <c r="F2540">
        <v>0</v>
      </c>
      <c r="G2540">
        <v>55</v>
      </c>
      <c r="H2540">
        <v>1570534308737</v>
      </c>
      <c r="I2540">
        <v>537.75</v>
      </c>
      <c r="J2540" s="4">
        <f t="shared" si="39"/>
        <v>43746.772091863422</v>
      </c>
      <c r="K2540" s="6">
        <v>43746.772091863422</v>
      </c>
      <c r="L2540" s="7">
        <v>43746.772094907406</v>
      </c>
    </row>
    <row r="2541" spans="1:12" x14ac:dyDescent="0.25">
      <c r="A2541" t="e">
        <f>-Lqf7xXHOe847SfxGQiB</f>
        <v>#NAME?</v>
      </c>
      <c r="B2541">
        <v>393.75</v>
      </c>
      <c r="C2541">
        <v>20.584240000000001</v>
      </c>
      <c r="D2541">
        <v>62</v>
      </c>
      <c r="E2541">
        <v>0</v>
      </c>
      <c r="F2541">
        <v>0</v>
      </c>
      <c r="G2541">
        <v>55</v>
      </c>
      <c r="H2541">
        <v>1570534314921</v>
      </c>
      <c r="I2541">
        <v>526.6875</v>
      </c>
      <c r="J2541" s="5">
        <f t="shared" si="39"/>
        <v>43746.772163437498</v>
      </c>
      <c r="K2541" s="6">
        <v>43746.772163437498</v>
      </c>
      <c r="L2541" s="7">
        <v>43746.772164351853</v>
      </c>
    </row>
    <row r="2542" spans="1:12" x14ac:dyDescent="0.25">
      <c r="A2542" t="e">
        <f>-Lqf7zXb1JeOcaweieD2</f>
        <v>#NAME?</v>
      </c>
      <c r="B2542">
        <v>393.75</v>
      </c>
      <c r="C2542">
        <v>20.584240000000001</v>
      </c>
      <c r="D2542">
        <v>62</v>
      </c>
      <c r="E2542">
        <v>0</v>
      </c>
      <c r="F2542">
        <v>0</v>
      </c>
      <c r="G2542">
        <v>58</v>
      </c>
      <c r="H2542">
        <v>1570534322134</v>
      </c>
      <c r="I2542">
        <v>526.6875</v>
      </c>
      <c r="J2542" s="4">
        <f t="shared" si="39"/>
        <v>43746.772246921297</v>
      </c>
      <c r="K2542" s="6">
        <v>43746.772246921297</v>
      </c>
      <c r="L2542" s="7">
        <v>43746.772245370368</v>
      </c>
    </row>
    <row r="2543" spans="1:12" x14ac:dyDescent="0.25">
      <c r="A2543" t="e">
        <f>-Lqf80HDVxeaMw-Kchrh</f>
        <v>#NAME?</v>
      </c>
      <c r="B2543">
        <v>393.75</v>
      </c>
      <c r="C2543">
        <v>20.584240000000001</v>
      </c>
      <c r="D2543">
        <v>62</v>
      </c>
      <c r="E2543">
        <v>0</v>
      </c>
      <c r="F2543">
        <v>0</v>
      </c>
      <c r="G2543">
        <v>66</v>
      </c>
      <c r="H2543">
        <v>1570534330394</v>
      </c>
      <c r="I2543">
        <v>526.6875</v>
      </c>
      <c r="J2543" s="5">
        <f t="shared" si="39"/>
        <v>43746.772342523145</v>
      </c>
      <c r="K2543" s="6">
        <v>43746.772342523145</v>
      </c>
      <c r="L2543" s="7">
        <v>43746.772337962961</v>
      </c>
    </row>
    <row r="2544" spans="1:12" x14ac:dyDescent="0.25">
      <c r="A2544" t="e">
        <f>-Lqf81qDOQk8HQLyFter</f>
        <v>#NAME?</v>
      </c>
      <c r="B2544">
        <v>393.75</v>
      </c>
      <c r="C2544">
        <v>20.531590000000001</v>
      </c>
      <c r="D2544">
        <v>63</v>
      </c>
      <c r="E2544">
        <v>0</v>
      </c>
      <c r="F2544">
        <v>0</v>
      </c>
      <c r="G2544">
        <v>60</v>
      </c>
      <c r="H2544">
        <v>1570534336565</v>
      </c>
      <c r="I2544">
        <v>526.6875</v>
      </c>
      <c r="J2544" s="4">
        <f t="shared" si="39"/>
        <v>43746.772413946754</v>
      </c>
      <c r="K2544" s="6">
        <v>43746.772413946754</v>
      </c>
      <c r="L2544" s="7">
        <v>43746.772418981483</v>
      </c>
    </row>
    <row r="2545" spans="1:12" x14ac:dyDescent="0.25">
      <c r="A2545" t="e">
        <f>-Lqf83ZC2AT81rpsXxnr</f>
        <v>#NAME?</v>
      </c>
      <c r="B2545">
        <v>393.75</v>
      </c>
      <c r="C2545">
        <v>20.584240000000001</v>
      </c>
      <c r="D2545">
        <v>63</v>
      </c>
      <c r="E2545">
        <v>0</v>
      </c>
      <c r="F2545">
        <v>0</v>
      </c>
      <c r="G2545">
        <v>66</v>
      </c>
      <c r="H2545">
        <v>1570534343765</v>
      </c>
      <c r="I2545">
        <v>526.6875</v>
      </c>
      <c r="J2545" s="5">
        <f t="shared" si="39"/>
        <v>43746.772497280086</v>
      </c>
      <c r="K2545" s="6">
        <v>43746.772497280086</v>
      </c>
      <c r="L2545" s="7">
        <v>43746.772499999999</v>
      </c>
    </row>
    <row r="2546" spans="1:12" x14ac:dyDescent="0.25">
      <c r="A2546" t="e">
        <f>-Lqf857FJFjROCL_8_mu</f>
        <v>#NAME?</v>
      </c>
      <c r="B2546">
        <v>393.75</v>
      </c>
      <c r="C2546">
        <v>20.584240000000001</v>
      </c>
      <c r="D2546">
        <v>63</v>
      </c>
      <c r="E2546">
        <v>0</v>
      </c>
      <c r="F2546">
        <v>0</v>
      </c>
      <c r="G2546">
        <v>67</v>
      </c>
      <c r="H2546">
        <v>1570534349955</v>
      </c>
      <c r="I2546">
        <v>526.6875</v>
      </c>
      <c r="J2546" s="4">
        <f t="shared" si="39"/>
        <v>43746.77256892361</v>
      </c>
      <c r="K2546" s="6">
        <v>43746.77256892361</v>
      </c>
      <c r="L2546" s="7">
        <v>43746.772569444445</v>
      </c>
    </row>
    <row r="2547" spans="1:12" x14ac:dyDescent="0.25">
      <c r="A2547" t="e">
        <f>-Lqf86p7yaGy5jE1B-75</f>
        <v>#NAME?</v>
      </c>
      <c r="B2547">
        <v>393.75</v>
      </c>
      <c r="C2547">
        <v>20.584240000000001</v>
      </c>
      <c r="D2547">
        <v>62</v>
      </c>
      <c r="E2547">
        <v>0</v>
      </c>
      <c r="F2547">
        <v>0</v>
      </c>
      <c r="G2547">
        <v>70</v>
      </c>
      <c r="H2547">
        <v>1570534357174</v>
      </c>
      <c r="I2547">
        <v>526.6875</v>
      </c>
      <c r="J2547" s="5">
        <f t="shared" si="39"/>
        <v>43746.772652476844</v>
      </c>
      <c r="K2547" s="6">
        <v>43746.772652476844</v>
      </c>
      <c r="L2547" s="7">
        <v>43746.772650462961</v>
      </c>
    </row>
    <row r="2548" spans="1:12" x14ac:dyDescent="0.25">
      <c r="A2548" t="e">
        <f>-Lqf88d3cZnXXOTsh4wg</f>
        <v>#NAME?</v>
      </c>
      <c r="B2548">
        <v>393.75</v>
      </c>
      <c r="C2548">
        <v>20.584240000000001</v>
      </c>
      <c r="D2548">
        <v>62</v>
      </c>
      <c r="E2548">
        <v>0</v>
      </c>
      <c r="F2548">
        <v>0</v>
      </c>
      <c r="G2548">
        <v>66</v>
      </c>
      <c r="H2548">
        <v>1570534364387</v>
      </c>
      <c r="I2548">
        <v>526.6875</v>
      </c>
      <c r="J2548" s="4">
        <f t="shared" si="39"/>
        <v>43746.772735960643</v>
      </c>
      <c r="K2548" s="6">
        <v>43746.772735960643</v>
      </c>
      <c r="L2548" s="7">
        <v>43746.772731481484</v>
      </c>
    </row>
    <row r="2549" spans="1:12" x14ac:dyDescent="0.25">
      <c r="A2549" t="e">
        <f>-Lqf8AJkXXKUov9dE2pt</f>
        <v>#NAME?</v>
      </c>
      <c r="B2549">
        <v>393.75</v>
      </c>
      <c r="C2549">
        <v>20.584240000000001</v>
      </c>
      <c r="D2549">
        <v>60</v>
      </c>
      <c r="E2549">
        <v>0</v>
      </c>
      <c r="F2549">
        <v>0</v>
      </c>
      <c r="G2549">
        <v>61</v>
      </c>
      <c r="H2549">
        <v>1570534371605</v>
      </c>
      <c r="I2549">
        <v>526.6875</v>
      </c>
      <c r="J2549" s="5">
        <f t="shared" si="39"/>
        <v>43746.772819502316</v>
      </c>
      <c r="K2549" s="6">
        <v>43746.772819502316</v>
      </c>
      <c r="L2549" s="7">
        <v>43746.772824074076</v>
      </c>
    </row>
    <row r="2550" spans="1:12" x14ac:dyDescent="0.25">
      <c r="A2550" t="e">
        <f>-Lqf8BvM81xd5QnTML3z</f>
        <v>#NAME?</v>
      </c>
      <c r="B2550">
        <v>393.75</v>
      </c>
      <c r="C2550">
        <v>20.531590000000001</v>
      </c>
      <c r="D2550">
        <v>61</v>
      </c>
      <c r="E2550">
        <v>0</v>
      </c>
      <c r="F2550">
        <v>0</v>
      </c>
      <c r="G2550">
        <v>53</v>
      </c>
      <c r="H2550">
        <v>1570534377784</v>
      </c>
      <c r="I2550">
        <v>526.6875</v>
      </c>
      <c r="J2550" s="4">
        <f t="shared" si="39"/>
        <v>43746.772891018518</v>
      </c>
      <c r="K2550" s="6">
        <v>43746.772891018518</v>
      </c>
      <c r="L2550" s="7">
        <v>43746.772893518515</v>
      </c>
    </row>
    <row r="2551" spans="1:12" x14ac:dyDescent="0.25">
      <c r="A2551" t="e">
        <f>-Lqf8Dd3vAA8OKNY6V4c</f>
        <v>#NAME?</v>
      </c>
      <c r="B2551">
        <v>412.5</v>
      </c>
      <c r="C2551">
        <v>20.584240000000001</v>
      </c>
      <c r="D2551">
        <v>60</v>
      </c>
      <c r="E2551">
        <v>0</v>
      </c>
      <c r="F2551">
        <v>0</v>
      </c>
      <c r="G2551">
        <v>66</v>
      </c>
      <c r="H2551">
        <v>1570534384994</v>
      </c>
      <c r="I2551">
        <v>532.3125</v>
      </c>
      <c r="J2551" s="5">
        <f t="shared" si="39"/>
        <v>43746.772974467589</v>
      </c>
      <c r="K2551" s="6">
        <v>43746.772974467589</v>
      </c>
      <c r="L2551" s="7">
        <v>43746.772974537038</v>
      </c>
    </row>
    <row r="2552" spans="1:12" x14ac:dyDescent="0.25">
      <c r="A2552" t="e">
        <f>-Lqf8F74fWoSuw1x0l0_</f>
        <v>#NAME?</v>
      </c>
      <c r="B2552">
        <v>393.75</v>
      </c>
      <c r="C2552">
        <v>20.584240000000001</v>
      </c>
      <c r="D2552">
        <v>60</v>
      </c>
      <c r="E2552">
        <v>0</v>
      </c>
      <c r="F2552">
        <v>0</v>
      </c>
      <c r="G2552">
        <v>64</v>
      </c>
      <c r="H2552">
        <v>1570534391195</v>
      </c>
      <c r="I2552">
        <v>526.6875</v>
      </c>
      <c r="J2552" s="4">
        <f t="shared" si="39"/>
        <v>43746.773046238428</v>
      </c>
      <c r="K2552" s="6">
        <v>43746.773046238428</v>
      </c>
      <c r="L2552" s="7">
        <v>43746.773043981484</v>
      </c>
    </row>
    <row r="2553" spans="1:12" x14ac:dyDescent="0.25">
      <c r="A2553" t="e">
        <f>-Lqf8Gg53Xp7XalTRyRU</f>
        <v>#NAME?</v>
      </c>
      <c r="B2553">
        <v>393.75</v>
      </c>
      <c r="C2553">
        <v>20.531590000000001</v>
      </c>
      <c r="D2553">
        <v>61</v>
      </c>
      <c r="E2553">
        <v>0</v>
      </c>
      <c r="F2553">
        <v>0</v>
      </c>
      <c r="G2553">
        <v>62</v>
      </c>
      <c r="H2553">
        <v>1570534397390</v>
      </c>
      <c r="I2553">
        <v>526.6875</v>
      </c>
      <c r="J2553" s="5">
        <f t="shared" si="39"/>
        <v>43746.773117939811</v>
      </c>
      <c r="K2553" s="6">
        <v>43746.773117939811</v>
      </c>
      <c r="L2553" s="7">
        <v>43746.773113425923</v>
      </c>
    </row>
    <row r="2554" spans="1:12" x14ac:dyDescent="0.25">
      <c r="A2554" t="e">
        <f>-Lqf8IPNnS8y09Y3YPVR</f>
        <v>#NAME?</v>
      </c>
      <c r="B2554">
        <v>393.75</v>
      </c>
      <c r="C2554">
        <v>20.584240000000001</v>
      </c>
      <c r="D2554">
        <v>60</v>
      </c>
      <c r="E2554">
        <v>0</v>
      </c>
      <c r="F2554">
        <v>0</v>
      </c>
      <c r="G2554">
        <v>54</v>
      </c>
      <c r="H2554">
        <v>1570534404565</v>
      </c>
      <c r="I2554">
        <v>526.6875</v>
      </c>
      <c r="J2554" s="4">
        <f t="shared" si="39"/>
        <v>43746.773200983793</v>
      </c>
      <c r="K2554" s="6">
        <v>43746.773200983793</v>
      </c>
      <c r="L2554" s="7">
        <v>43746.773206018515</v>
      </c>
    </row>
    <row r="2555" spans="1:12" x14ac:dyDescent="0.25">
      <c r="A2555" t="e">
        <f>-Lqf8Jy62KhhxUQ1Cggt</f>
        <v>#NAME?</v>
      </c>
      <c r="B2555">
        <v>393.75</v>
      </c>
      <c r="C2555">
        <v>20.584240000000001</v>
      </c>
      <c r="D2555">
        <v>61</v>
      </c>
      <c r="E2555">
        <v>0</v>
      </c>
      <c r="F2555">
        <v>0</v>
      </c>
      <c r="G2555">
        <v>55</v>
      </c>
      <c r="H2555">
        <v>1570534410755</v>
      </c>
      <c r="I2555">
        <v>526.6875</v>
      </c>
      <c r="J2555" s="5">
        <f t="shared" si="39"/>
        <v>43746.773272627317</v>
      </c>
      <c r="K2555" s="6">
        <v>43746.773272627317</v>
      </c>
      <c r="L2555" s="7">
        <v>43746.773275462961</v>
      </c>
    </row>
    <row r="2556" spans="1:12" x14ac:dyDescent="0.25">
      <c r="A2556" t="e">
        <f>-Lqf8LgCQx31dA8FoZuh</f>
        <v>#NAME?</v>
      </c>
      <c r="B2556">
        <v>393.75</v>
      </c>
      <c r="C2556">
        <v>20.584240000000001</v>
      </c>
      <c r="D2556">
        <v>61</v>
      </c>
      <c r="E2556">
        <v>0</v>
      </c>
      <c r="F2556">
        <v>0</v>
      </c>
      <c r="G2556">
        <v>65</v>
      </c>
      <c r="H2556">
        <v>1570534417976</v>
      </c>
      <c r="I2556">
        <v>526.6875</v>
      </c>
      <c r="J2556" s="4">
        <f t="shared" si="39"/>
        <v>43746.773356203703</v>
      </c>
      <c r="K2556" s="6">
        <v>43746.773356203703</v>
      </c>
      <c r="L2556" s="7">
        <v>43746.773356481484</v>
      </c>
    </row>
    <row r="2557" spans="1:12" x14ac:dyDescent="0.25">
      <c r="A2557" t="s">
        <v>3592</v>
      </c>
      <c r="B2557">
        <v>393.75</v>
      </c>
      <c r="C2557">
        <v>20.584240000000001</v>
      </c>
      <c r="D2557">
        <v>61</v>
      </c>
      <c r="E2557">
        <v>0</v>
      </c>
      <c r="F2557">
        <v>0</v>
      </c>
      <c r="G2557">
        <v>58</v>
      </c>
      <c r="H2557">
        <v>1570534424156</v>
      </c>
      <c r="I2557">
        <v>526.6875</v>
      </c>
      <c r="J2557" s="5">
        <f t="shared" si="39"/>
        <v>43746.773427731481</v>
      </c>
      <c r="K2557" s="6">
        <v>43746.773427731481</v>
      </c>
      <c r="L2557" s="7">
        <v>43746.773425925923</v>
      </c>
    </row>
    <row r="2558" spans="1:12" x14ac:dyDescent="0.25">
      <c r="A2558" t="e">
        <f>-Lqf8OkTmTDjmzWAbzcZ</f>
        <v>#NAME?</v>
      </c>
      <c r="B2558">
        <v>393.75</v>
      </c>
      <c r="C2558">
        <v>20.584240000000001</v>
      </c>
      <c r="D2558">
        <v>61</v>
      </c>
      <c r="E2558">
        <v>0</v>
      </c>
      <c r="F2558">
        <v>0</v>
      </c>
      <c r="G2558">
        <v>61</v>
      </c>
      <c r="H2558">
        <v>1570534430338</v>
      </c>
      <c r="I2558">
        <v>526.6875</v>
      </c>
      <c r="J2558" s="4">
        <f t="shared" si="39"/>
        <v>43746.773499282404</v>
      </c>
      <c r="K2558" s="6">
        <v>43746.773499282404</v>
      </c>
      <c r="L2558" s="7">
        <v>43746.773495370369</v>
      </c>
    </row>
    <row r="2559" spans="1:12" x14ac:dyDescent="0.25">
      <c r="A2559" t="e">
        <f>-Lqf8QSFMDuRlBNXu9td</f>
        <v>#NAME?</v>
      </c>
      <c r="B2559">
        <v>393.75</v>
      </c>
      <c r="C2559">
        <v>20.584240000000001</v>
      </c>
      <c r="D2559">
        <v>62</v>
      </c>
      <c r="E2559">
        <v>0</v>
      </c>
      <c r="F2559">
        <v>0</v>
      </c>
      <c r="G2559">
        <v>70</v>
      </c>
      <c r="H2559">
        <v>1570534437526</v>
      </c>
      <c r="I2559">
        <v>526.6875</v>
      </c>
      <c r="J2559" s="5">
        <f t="shared" si="39"/>
        <v>43746.773582476853</v>
      </c>
      <c r="K2559" s="6">
        <v>43746.773582476853</v>
      </c>
      <c r="L2559" s="7">
        <v>43746.773587962962</v>
      </c>
    </row>
    <row r="2560" spans="1:12" x14ac:dyDescent="0.25">
      <c r="A2560" t="e">
        <f>-Lqf8SFFyT1N0AIkSkt4</f>
        <v>#NAME?</v>
      </c>
      <c r="B2560">
        <v>393.75</v>
      </c>
      <c r="C2560">
        <v>20.584240000000001</v>
      </c>
      <c r="D2560">
        <v>62</v>
      </c>
      <c r="E2560">
        <v>0</v>
      </c>
      <c r="F2560">
        <v>0</v>
      </c>
      <c r="G2560">
        <v>70</v>
      </c>
      <c r="H2560">
        <v>1570534444797</v>
      </c>
      <c r="I2560">
        <v>526.6875</v>
      </c>
      <c r="J2560" s="4">
        <f t="shared" si="39"/>
        <v>43746.773666631947</v>
      </c>
      <c r="K2560" s="6">
        <v>43746.773666631947</v>
      </c>
      <c r="L2560" s="7">
        <v>43746.773668981485</v>
      </c>
    </row>
    <row r="2561" spans="1:12" x14ac:dyDescent="0.25">
      <c r="A2561" t="e">
        <f>-Lqf8Ty4fELZ_4IEy_0m</f>
        <v>#NAME?</v>
      </c>
      <c r="B2561">
        <v>393.75</v>
      </c>
      <c r="C2561">
        <v>20.584240000000001</v>
      </c>
      <c r="D2561">
        <v>61</v>
      </c>
      <c r="E2561">
        <v>0</v>
      </c>
      <c r="F2561">
        <v>0</v>
      </c>
      <c r="G2561">
        <v>63</v>
      </c>
      <c r="H2561">
        <v>1570534451996</v>
      </c>
      <c r="I2561">
        <v>526.6875</v>
      </c>
      <c r="J2561" s="5">
        <f t="shared" si="39"/>
        <v>43746.773749953696</v>
      </c>
      <c r="K2561" s="6">
        <v>43746.773749953696</v>
      </c>
      <c r="L2561" s="7">
        <v>43746.77375</v>
      </c>
    </row>
    <row r="2562" spans="1:12" x14ac:dyDescent="0.25">
      <c r="A2562" t="e">
        <f>-Lqf8VXDH9LmsVRpca4w</f>
        <v>#NAME?</v>
      </c>
      <c r="B2562">
        <v>393.75</v>
      </c>
      <c r="C2562">
        <v>20.584240000000001</v>
      </c>
      <c r="D2562">
        <v>61</v>
      </c>
      <c r="E2562">
        <v>0</v>
      </c>
      <c r="F2562">
        <v>0</v>
      </c>
      <c r="G2562">
        <v>60</v>
      </c>
      <c r="H2562">
        <v>1570534458166</v>
      </c>
      <c r="I2562">
        <v>526.6875</v>
      </c>
      <c r="J2562" s="4">
        <f t="shared" ref="J2562:K2625" si="40">(H2562/86400000)+25569+(7/24)</f>
        <v>43746.773821365736</v>
      </c>
      <c r="K2562" s="6">
        <v>43746.773821365736</v>
      </c>
      <c r="L2562" s="7">
        <v>43746.773819444446</v>
      </c>
    </row>
    <row r="2563" spans="1:12" x14ac:dyDescent="0.25">
      <c r="A2563" t="e">
        <f>-Lqf8XCk-EsEj5znQaxC</f>
        <v>#NAME?</v>
      </c>
      <c r="B2563">
        <v>425</v>
      </c>
      <c r="C2563">
        <v>20.584240000000001</v>
      </c>
      <c r="D2563">
        <v>62</v>
      </c>
      <c r="E2563">
        <v>0</v>
      </c>
      <c r="F2563">
        <v>0</v>
      </c>
      <c r="G2563">
        <v>63</v>
      </c>
      <c r="H2563">
        <v>1570534465366</v>
      </c>
      <c r="I2563">
        <v>536.4375</v>
      </c>
      <c r="J2563" s="5">
        <f t="shared" si="40"/>
        <v>43746.773904699068</v>
      </c>
      <c r="K2563" s="6">
        <v>43746.773904699068</v>
      </c>
      <c r="L2563" s="7">
        <v>43746.773900462962</v>
      </c>
    </row>
    <row r="2564" spans="1:12" x14ac:dyDescent="0.25">
      <c r="A2564" t="e">
        <f>-Lqf8Z25_Vtsck_bv4gF</f>
        <v>#NAME?</v>
      </c>
      <c r="B2564">
        <v>393.75</v>
      </c>
      <c r="C2564">
        <v>20.584240000000001</v>
      </c>
      <c r="D2564">
        <v>61</v>
      </c>
      <c r="E2564">
        <v>0</v>
      </c>
      <c r="F2564">
        <v>0</v>
      </c>
      <c r="G2564">
        <v>61</v>
      </c>
      <c r="H2564">
        <v>1570534472596</v>
      </c>
      <c r="I2564">
        <v>526.5</v>
      </c>
      <c r="J2564" s="4">
        <f t="shared" si="40"/>
        <v>43746.773988379624</v>
      </c>
      <c r="K2564" s="6">
        <v>43746.773988379624</v>
      </c>
      <c r="L2564" s="7">
        <v>43746.773993055554</v>
      </c>
    </row>
    <row r="2565" spans="1:12" x14ac:dyDescent="0.25">
      <c r="A2565" t="e">
        <f>-Lqf8_XCzEtOu4iuOTXF</f>
        <v>#NAME?</v>
      </c>
      <c r="B2565">
        <v>393.75</v>
      </c>
      <c r="C2565">
        <v>20.584240000000001</v>
      </c>
      <c r="D2565">
        <v>61</v>
      </c>
      <c r="E2565">
        <v>0</v>
      </c>
      <c r="F2565">
        <v>0</v>
      </c>
      <c r="G2565">
        <v>62</v>
      </c>
      <c r="H2565">
        <v>1570534478754</v>
      </c>
      <c r="I2565">
        <v>526.6875</v>
      </c>
      <c r="J2565" s="5">
        <f t="shared" si="40"/>
        <v>43746.77405965278</v>
      </c>
      <c r="K2565" s="6">
        <v>43746.77405965278</v>
      </c>
      <c r="L2565" s="7">
        <v>43746.774062500001</v>
      </c>
    </row>
    <row r="2566" spans="1:12" x14ac:dyDescent="0.25">
      <c r="A2566" t="e">
        <f>-Lqf8azy1vto46Ja3njf</f>
        <v>#NAME?</v>
      </c>
      <c r="B2566">
        <v>412.5</v>
      </c>
      <c r="C2566">
        <v>20.584240000000001</v>
      </c>
      <c r="D2566">
        <v>61</v>
      </c>
      <c r="E2566">
        <v>0</v>
      </c>
      <c r="F2566">
        <v>0</v>
      </c>
      <c r="G2566">
        <v>64</v>
      </c>
      <c r="H2566">
        <v>1570534484956</v>
      </c>
      <c r="I2566">
        <v>532.3125</v>
      </c>
      <c r="J2566" s="4">
        <f t="shared" si="40"/>
        <v>43746.774131435181</v>
      </c>
      <c r="K2566" s="6">
        <v>43746.774131435181</v>
      </c>
      <c r="L2566" s="7">
        <v>43746.774131944447</v>
      </c>
    </row>
    <row r="2567" spans="1:12" x14ac:dyDescent="0.25">
      <c r="A2567" t="e">
        <f>-Lqf8c_VSPnBJnRIwrFr</f>
        <v>#NAME?</v>
      </c>
      <c r="B2567">
        <v>393.75</v>
      </c>
      <c r="C2567">
        <v>20.584240000000001</v>
      </c>
      <c r="D2567">
        <v>59</v>
      </c>
      <c r="E2567">
        <v>0</v>
      </c>
      <c r="F2567">
        <v>0</v>
      </c>
      <c r="G2567">
        <v>56</v>
      </c>
      <c r="H2567">
        <v>1570534491146</v>
      </c>
      <c r="I2567">
        <v>526.6875</v>
      </c>
      <c r="J2567" s="5">
        <f t="shared" si="40"/>
        <v>43746.774203078698</v>
      </c>
      <c r="K2567" s="6">
        <v>43746.774203078698</v>
      </c>
      <c r="L2567" s="7">
        <v>43746.774201388886</v>
      </c>
    </row>
    <row r="2568" spans="1:12" x14ac:dyDescent="0.25">
      <c r="A2568" t="e">
        <f>-Lqf8eIBtBnzV8_grjkQ</f>
        <v>#NAME?</v>
      </c>
      <c r="B2568">
        <v>393.75</v>
      </c>
      <c r="C2568">
        <v>20.584240000000001</v>
      </c>
      <c r="D2568">
        <v>60</v>
      </c>
      <c r="E2568">
        <v>0</v>
      </c>
      <c r="F2568">
        <v>0</v>
      </c>
      <c r="G2568">
        <v>61</v>
      </c>
      <c r="H2568">
        <v>1570534498324</v>
      </c>
      <c r="I2568">
        <v>526.6875</v>
      </c>
      <c r="J2568" s="4">
        <f t="shared" si="40"/>
        <v>43746.774286157401</v>
      </c>
      <c r="K2568" s="6">
        <v>43746.774286157401</v>
      </c>
      <c r="L2568" s="7">
        <v>43746.774282407408</v>
      </c>
    </row>
    <row r="2569" spans="1:12" x14ac:dyDescent="0.25">
      <c r="A2569" t="e">
        <f>-Lqf8gA5TWtvbeJKlZ2a</f>
        <v>#NAME?</v>
      </c>
      <c r="B2569">
        <v>393.75</v>
      </c>
      <c r="C2569">
        <v>20.531590000000001</v>
      </c>
      <c r="D2569">
        <v>60</v>
      </c>
      <c r="E2569">
        <v>0</v>
      </c>
      <c r="F2569">
        <v>0</v>
      </c>
      <c r="G2569">
        <v>55</v>
      </c>
      <c r="H2569">
        <v>1570534504540</v>
      </c>
      <c r="I2569">
        <v>526.6875</v>
      </c>
      <c r="J2569" s="5">
        <f t="shared" si="40"/>
        <v>43746.774358101851</v>
      </c>
      <c r="K2569" s="6">
        <v>43746.774358101851</v>
      </c>
      <c r="L2569" s="7">
        <v>43746.774363425924</v>
      </c>
    </row>
    <row r="2570" spans="1:12" x14ac:dyDescent="0.25">
      <c r="A2570" t="e">
        <f>-Lqf8hoCze5xQJtrUJqH</f>
        <v>#NAME?</v>
      </c>
      <c r="B2570">
        <v>393.75</v>
      </c>
      <c r="C2570">
        <v>20.584240000000001</v>
      </c>
      <c r="D2570">
        <v>59</v>
      </c>
      <c r="E2570">
        <v>0</v>
      </c>
      <c r="F2570">
        <v>0</v>
      </c>
      <c r="G2570">
        <v>62</v>
      </c>
      <c r="H2570">
        <v>1570534512794</v>
      </c>
      <c r="I2570">
        <v>526.6875</v>
      </c>
      <c r="J2570" s="4">
        <f t="shared" si="40"/>
        <v>43746.774453634258</v>
      </c>
      <c r="K2570" s="6">
        <v>43746.774453634258</v>
      </c>
      <c r="L2570" s="7">
        <v>43746.774456018517</v>
      </c>
    </row>
    <row r="2571" spans="1:12" x14ac:dyDescent="0.25">
      <c r="A2571" t="e">
        <f>-Lqf8jN4YYFE13F3P7wA</f>
        <v>#NAME?</v>
      </c>
      <c r="B2571">
        <v>393.75</v>
      </c>
      <c r="C2571">
        <v>20.531590000000001</v>
      </c>
      <c r="D2571">
        <v>60</v>
      </c>
      <c r="E2571">
        <v>0</v>
      </c>
      <c r="F2571">
        <v>0</v>
      </c>
      <c r="G2571">
        <v>62</v>
      </c>
      <c r="H2571">
        <v>1570534518966</v>
      </c>
      <c r="I2571">
        <v>526.6875</v>
      </c>
      <c r="J2571" s="5">
        <f t="shared" si="40"/>
        <v>43746.774525069442</v>
      </c>
      <c r="K2571" s="6">
        <v>43746.774525069442</v>
      </c>
      <c r="L2571" s="7">
        <v>43746.774525462963</v>
      </c>
    </row>
    <row r="2572" spans="1:12" x14ac:dyDescent="0.25">
      <c r="A2572" t="e">
        <f>-Lqf8l5B9C-HPp1wtMH3</f>
        <v>#NAME?</v>
      </c>
      <c r="B2572">
        <v>393.75</v>
      </c>
      <c r="C2572">
        <v>20.584240000000001</v>
      </c>
      <c r="D2572">
        <v>60</v>
      </c>
      <c r="E2572">
        <v>0</v>
      </c>
      <c r="F2572">
        <v>0</v>
      </c>
      <c r="G2572">
        <v>64</v>
      </c>
      <c r="H2572">
        <v>1570534526165</v>
      </c>
      <c r="I2572">
        <v>526.6875</v>
      </c>
      <c r="J2572" s="4">
        <f t="shared" si="40"/>
        <v>43746.774608391199</v>
      </c>
      <c r="K2572" s="6">
        <v>43746.774608391199</v>
      </c>
      <c r="L2572" s="7">
        <v>43746.774606481478</v>
      </c>
    </row>
    <row r="2573" spans="1:12" x14ac:dyDescent="0.25">
      <c r="A2573" t="e">
        <f>-Lqf8meETEv17Xcs5KxU</f>
        <v>#NAME?</v>
      </c>
      <c r="B2573">
        <v>393.75</v>
      </c>
      <c r="C2573">
        <v>20.531590000000001</v>
      </c>
      <c r="D2573">
        <v>60</v>
      </c>
      <c r="E2573">
        <v>0</v>
      </c>
      <c r="F2573">
        <v>0</v>
      </c>
      <c r="G2573">
        <v>65</v>
      </c>
      <c r="H2573">
        <v>1570534532366</v>
      </c>
      <c r="I2573">
        <v>526.6875</v>
      </c>
      <c r="J2573" s="5">
        <f t="shared" si="40"/>
        <v>43746.774680162031</v>
      </c>
      <c r="K2573" s="6">
        <v>43746.774680162031</v>
      </c>
      <c r="L2573" s="7">
        <v>43746.774675925924</v>
      </c>
    </row>
    <row r="2574" spans="1:12" x14ac:dyDescent="0.25">
      <c r="A2574" t="e">
        <f>-Lqf8oNN-Bn39Bgx_5ri</f>
        <v>#NAME?</v>
      </c>
      <c r="B2574">
        <v>393.75</v>
      </c>
      <c r="C2574">
        <v>20.584240000000001</v>
      </c>
      <c r="D2574">
        <v>60</v>
      </c>
      <c r="E2574">
        <v>0</v>
      </c>
      <c r="F2574">
        <v>0</v>
      </c>
      <c r="G2574">
        <v>60</v>
      </c>
      <c r="H2574">
        <v>1570534539576</v>
      </c>
      <c r="I2574">
        <v>526.6875</v>
      </c>
      <c r="J2574" s="4">
        <f t="shared" si="40"/>
        <v>43746.774763611109</v>
      </c>
      <c r="K2574" s="6">
        <v>43746.774763611109</v>
      </c>
      <c r="L2574" s="7">
        <v>43746.774768518517</v>
      </c>
    </row>
    <row r="2575" spans="1:12" x14ac:dyDescent="0.25">
      <c r="A2575" t="e">
        <f>-Lqf8qADQvBo2IKJRdpF</f>
        <v>#NAME?</v>
      </c>
      <c r="B2575">
        <v>393.75</v>
      </c>
      <c r="C2575">
        <v>20.584240000000001</v>
      </c>
      <c r="D2575">
        <v>61</v>
      </c>
      <c r="E2575">
        <v>0</v>
      </c>
      <c r="F2575">
        <v>0</v>
      </c>
      <c r="G2575">
        <v>64</v>
      </c>
      <c r="H2575">
        <v>1570534546794</v>
      </c>
      <c r="I2575">
        <v>526.6875</v>
      </c>
      <c r="J2575" s="5">
        <f t="shared" si="40"/>
        <v>43746.774847152774</v>
      </c>
      <c r="K2575" s="6">
        <v>43746.774847152774</v>
      </c>
      <c r="L2575" s="7">
        <v>43746.77484953704</v>
      </c>
    </row>
    <row r="2576" spans="1:12" x14ac:dyDescent="0.25">
      <c r="A2576" t="e">
        <f>-Lqf8rtB8BMvW_ILwXA0</f>
        <v>#NAME?</v>
      </c>
      <c r="B2576">
        <v>393.75</v>
      </c>
      <c r="C2576">
        <v>20.584240000000001</v>
      </c>
      <c r="D2576">
        <v>63</v>
      </c>
      <c r="E2576">
        <v>0</v>
      </c>
      <c r="F2576">
        <v>0</v>
      </c>
      <c r="G2576">
        <v>56</v>
      </c>
      <c r="H2576">
        <v>1570534554007</v>
      </c>
      <c r="I2576">
        <v>526.6875</v>
      </c>
      <c r="J2576" s="4">
        <f t="shared" si="40"/>
        <v>43746.774930636573</v>
      </c>
      <c r="K2576" s="6">
        <v>43746.774930636573</v>
      </c>
      <c r="L2576" s="7">
        <v>43746.774930555555</v>
      </c>
    </row>
    <row r="2577" spans="1:12" x14ac:dyDescent="0.25">
      <c r="A2577" t="e">
        <f>-Lqf8u4Lhb1ZMPVV5wPB</f>
        <v>#NAME?</v>
      </c>
      <c r="B2577">
        <v>412.5</v>
      </c>
      <c r="C2577">
        <v>20.531590000000001</v>
      </c>
      <c r="D2577">
        <v>63</v>
      </c>
      <c r="E2577">
        <v>0</v>
      </c>
      <c r="F2577">
        <v>0</v>
      </c>
      <c r="G2577">
        <v>61</v>
      </c>
      <c r="H2577">
        <v>1570534562774</v>
      </c>
      <c r="I2577">
        <v>532.3125</v>
      </c>
      <c r="J2577" s="5">
        <f t="shared" si="40"/>
        <v>43746.775032106474</v>
      </c>
      <c r="K2577" s="6">
        <v>43746.775032106474</v>
      </c>
      <c r="L2577" s="7">
        <v>43746.775034722225</v>
      </c>
    </row>
    <row r="2578" spans="1:12" x14ac:dyDescent="0.25">
      <c r="A2578" t="e">
        <f>-Lqf8viENfFU4yL3tvoX</f>
        <v>#NAME?</v>
      </c>
      <c r="B2578">
        <v>393.75</v>
      </c>
      <c r="C2578">
        <v>20.584240000000001</v>
      </c>
      <c r="D2578">
        <v>63</v>
      </c>
      <c r="E2578">
        <v>0</v>
      </c>
      <c r="F2578">
        <v>0</v>
      </c>
      <c r="G2578">
        <v>63</v>
      </c>
      <c r="H2578">
        <v>1570534569465</v>
      </c>
      <c r="I2578">
        <v>526.6875</v>
      </c>
      <c r="J2578" s="4">
        <f t="shared" si="40"/>
        <v>43746.775109548609</v>
      </c>
      <c r="K2578" s="6">
        <v>43746.775109548609</v>
      </c>
      <c r="L2578" s="7">
        <v>43746.775104166663</v>
      </c>
    </row>
    <row r="2579" spans="1:12" x14ac:dyDescent="0.25">
      <c r="A2579" t="e">
        <f>-Lqf8xRLzl8aQIQOre4o</f>
        <v>#NAME?</v>
      </c>
      <c r="B2579">
        <v>393.75</v>
      </c>
      <c r="C2579">
        <v>20.584240000000001</v>
      </c>
      <c r="D2579">
        <v>63</v>
      </c>
      <c r="E2579">
        <v>0</v>
      </c>
      <c r="F2579">
        <v>0</v>
      </c>
      <c r="G2579">
        <v>66</v>
      </c>
      <c r="H2579">
        <v>1570534576676</v>
      </c>
      <c r="I2579">
        <v>526.6875</v>
      </c>
      <c r="J2579" s="5">
        <f t="shared" si="40"/>
        <v>43746.775193009256</v>
      </c>
      <c r="K2579" s="6">
        <v>43746.775193009256</v>
      </c>
      <c r="L2579" s="7">
        <v>43746.775196759256</v>
      </c>
    </row>
    <row r="2580" spans="1:12" x14ac:dyDescent="0.25">
      <c r="A2580" t="e">
        <f>-Lqf8yvDv1nynGW-v2JG</f>
        <v>#NAME?</v>
      </c>
      <c r="B2580">
        <v>393.75</v>
      </c>
      <c r="C2580">
        <v>20.584240000000001</v>
      </c>
      <c r="D2580">
        <v>62</v>
      </c>
      <c r="E2580">
        <v>0</v>
      </c>
      <c r="F2580">
        <v>0</v>
      </c>
      <c r="G2580">
        <v>62</v>
      </c>
      <c r="H2580">
        <v>1570534582876</v>
      </c>
      <c r="I2580">
        <v>526.6875</v>
      </c>
      <c r="J2580" s="4">
        <f t="shared" si="40"/>
        <v>43746.775264768519</v>
      </c>
      <c r="K2580" s="6">
        <v>43746.775264768519</v>
      </c>
      <c r="L2580" s="7">
        <v>43746.775266203702</v>
      </c>
    </row>
    <row r="2581" spans="1:12" x14ac:dyDescent="0.25">
      <c r="A2581" t="s">
        <v>3616</v>
      </c>
      <c r="B2581">
        <v>393.75</v>
      </c>
      <c r="C2581">
        <v>20.584240000000001</v>
      </c>
      <c r="D2581">
        <v>62</v>
      </c>
      <c r="E2581">
        <v>0</v>
      </c>
      <c r="F2581">
        <v>0</v>
      </c>
      <c r="G2581">
        <v>59</v>
      </c>
      <c r="H2581">
        <v>1570534589036</v>
      </c>
      <c r="I2581">
        <v>526.5</v>
      </c>
      <c r="J2581" s="5">
        <f t="shared" si="40"/>
        <v>43746.775336064813</v>
      </c>
      <c r="K2581" s="6">
        <v>43746.775336064813</v>
      </c>
      <c r="L2581" s="7">
        <v>43746.775335648148</v>
      </c>
    </row>
    <row r="2582" spans="1:12" x14ac:dyDescent="0.25">
      <c r="A2582" t="s">
        <v>3617</v>
      </c>
      <c r="B2582">
        <v>412.5</v>
      </c>
      <c r="C2582">
        <v>20.531590000000001</v>
      </c>
      <c r="D2582">
        <v>62</v>
      </c>
      <c r="E2582">
        <v>0</v>
      </c>
      <c r="F2582">
        <v>0</v>
      </c>
      <c r="G2582">
        <v>63</v>
      </c>
      <c r="H2582">
        <v>1570534596246</v>
      </c>
      <c r="I2582">
        <v>532.3125</v>
      </c>
      <c r="J2582" s="4">
        <f t="shared" si="40"/>
        <v>43746.775419513891</v>
      </c>
      <c r="K2582" s="6">
        <v>43746.775419513891</v>
      </c>
      <c r="L2582" s="7">
        <v>43746.775416666664</v>
      </c>
    </row>
    <row r="2583" spans="1:12" x14ac:dyDescent="0.25">
      <c r="A2583" t="e">
        <f>-Lqf930TtV6YS_lTIdMI</f>
        <v>#NAME?</v>
      </c>
      <c r="B2583">
        <v>393.75</v>
      </c>
      <c r="C2583">
        <v>20.584240000000001</v>
      </c>
      <c r="D2583">
        <v>62</v>
      </c>
      <c r="E2583">
        <v>0</v>
      </c>
      <c r="F2583">
        <v>0</v>
      </c>
      <c r="G2583">
        <v>65</v>
      </c>
      <c r="H2583">
        <v>1570534603464</v>
      </c>
      <c r="I2583">
        <v>526.6875</v>
      </c>
      <c r="J2583" s="5">
        <f t="shared" si="40"/>
        <v>43746.775503055549</v>
      </c>
      <c r="K2583" s="6">
        <v>43746.775503055549</v>
      </c>
      <c r="L2583" s="7">
        <v>43746.775497685187</v>
      </c>
    </row>
    <row r="2584" spans="1:12" x14ac:dyDescent="0.25">
      <c r="A2584" t="e">
        <f>-Lqf94iBrMtQTj74dzyY</f>
        <v>#NAME?</v>
      </c>
      <c r="B2584">
        <v>393.75</v>
      </c>
      <c r="C2584">
        <v>20.584240000000001</v>
      </c>
      <c r="D2584">
        <v>62</v>
      </c>
      <c r="E2584">
        <v>0</v>
      </c>
      <c r="F2584">
        <v>0</v>
      </c>
      <c r="G2584">
        <v>59</v>
      </c>
      <c r="H2584">
        <v>1570534610646</v>
      </c>
      <c r="I2584">
        <v>526.6875</v>
      </c>
      <c r="J2584" s="4">
        <f t="shared" si="40"/>
        <v>43746.775586180556</v>
      </c>
      <c r="K2584" s="6">
        <v>43746.775586180556</v>
      </c>
      <c r="L2584" s="7">
        <v>43746.775590277779</v>
      </c>
    </row>
    <row r="2585" spans="1:12" x14ac:dyDescent="0.25">
      <c r="A2585" t="e">
        <f>-Lqf96H3q68weyVR5ioa</f>
        <v>#NAME?</v>
      </c>
      <c r="B2585">
        <v>393.75</v>
      </c>
      <c r="C2585">
        <v>20.584240000000001</v>
      </c>
      <c r="D2585">
        <v>62</v>
      </c>
      <c r="E2585">
        <v>0</v>
      </c>
      <c r="F2585">
        <v>0</v>
      </c>
      <c r="G2585">
        <v>68</v>
      </c>
      <c r="H2585">
        <v>1570534616866</v>
      </c>
      <c r="I2585">
        <v>526.6875</v>
      </c>
      <c r="J2585" s="5">
        <f t="shared" si="40"/>
        <v>43746.775658171297</v>
      </c>
      <c r="K2585" s="6">
        <v>43746.775658171297</v>
      </c>
      <c r="L2585" s="7">
        <v>43746.775659722225</v>
      </c>
    </row>
    <row r="2586" spans="1:12" x14ac:dyDescent="0.25">
      <c r="A2586" t="e">
        <f>-Lqf98BwuGmSo3ejZ9OX</f>
        <v>#NAME?</v>
      </c>
      <c r="B2586">
        <v>393.75</v>
      </c>
      <c r="C2586">
        <v>20.584240000000001</v>
      </c>
      <c r="D2586">
        <v>62</v>
      </c>
      <c r="E2586">
        <v>0</v>
      </c>
      <c r="F2586">
        <v>0</v>
      </c>
      <c r="G2586">
        <v>61</v>
      </c>
      <c r="H2586">
        <v>1570534624084</v>
      </c>
      <c r="I2586">
        <v>526.6875</v>
      </c>
      <c r="J2586" s="4">
        <f t="shared" si="40"/>
        <v>43746.775741712961</v>
      </c>
      <c r="K2586" s="6">
        <v>43746.775741712961</v>
      </c>
      <c r="L2586" s="7">
        <v>43746.775740740741</v>
      </c>
    </row>
    <row r="2587" spans="1:12" x14ac:dyDescent="0.25">
      <c r="A2587" t="e">
        <f>-Lqf99oRQUMCod22yX8i</f>
        <v>#NAME?</v>
      </c>
      <c r="B2587">
        <v>393.75</v>
      </c>
      <c r="C2587">
        <v>20.531590000000001</v>
      </c>
      <c r="D2587">
        <v>61</v>
      </c>
      <c r="E2587">
        <v>0</v>
      </c>
      <c r="F2587">
        <v>0</v>
      </c>
      <c r="G2587">
        <v>64</v>
      </c>
      <c r="H2587">
        <v>1570534631285</v>
      </c>
      <c r="I2587">
        <v>526.6875</v>
      </c>
      <c r="J2587" s="5">
        <f t="shared" si="40"/>
        <v>43746.77582505787</v>
      </c>
      <c r="K2587" s="6">
        <v>43746.77582505787</v>
      </c>
      <c r="L2587" s="7">
        <v>43746.775821759256</v>
      </c>
    </row>
    <row r="2588" spans="1:12" x14ac:dyDescent="0.25">
      <c r="A2588" t="e">
        <f>-Lqf9BWD9zOpLS3FGtyI</f>
        <v>#NAME?</v>
      </c>
      <c r="B2588">
        <v>393.75</v>
      </c>
      <c r="C2588">
        <v>20.584240000000001</v>
      </c>
      <c r="D2588">
        <v>60</v>
      </c>
      <c r="E2588">
        <v>0</v>
      </c>
      <c r="F2588">
        <v>0</v>
      </c>
      <c r="G2588">
        <v>59</v>
      </c>
      <c r="H2588">
        <v>1570534638489</v>
      </c>
      <c r="I2588">
        <v>526.6875</v>
      </c>
      <c r="J2588" s="4">
        <f t="shared" si="40"/>
        <v>43746.775908437499</v>
      </c>
      <c r="K2588" s="6">
        <v>43746.775908437499</v>
      </c>
      <c r="L2588" s="7">
        <v>43746.775902777779</v>
      </c>
    </row>
    <row r="2589" spans="1:12" x14ac:dyDescent="0.25">
      <c r="A2589" t="e">
        <f>-Lqf9D4TeR9ou_CdJgOM</f>
        <v>#NAME?</v>
      </c>
      <c r="B2589">
        <v>393.75</v>
      </c>
      <c r="C2589">
        <v>20.584240000000001</v>
      </c>
      <c r="D2589">
        <v>62</v>
      </c>
      <c r="E2589">
        <v>0</v>
      </c>
      <c r="F2589">
        <v>0</v>
      </c>
      <c r="G2589">
        <v>57</v>
      </c>
      <c r="H2589">
        <v>1570534644685</v>
      </c>
      <c r="I2589">
        <v>526.6875</v>
      </c>
      <c r="J2589" s="5">
        <f t="shared" si="40"/>
        <v>43746.775980150465</v>
      </c>
      <c r="K2589" s="6">
        <v>43746.775980150465</v>
      </c>
      <c r="L2589" s="7">
        <v>43746.775983796295</v>
      </c>
    </row>
    <row r="2590" spans="1:12" x14ac:dyDescent="0.25">
      <c r="A2590" t="e">
        <f>-Lqf9EnNxCr0aO-bc8vM</f>
        <v>#NAME?</v>
      </c>
      <c r="B2590">
        <v>393.75</v>
      </c>
      <c r="C2590">
        <v>20.584240000000001</v>
      </c>
      <c r="D2590">
        <v>62</v>
      </c>
      <c r="E2590">
        <v>0</v>
      </c>
      <c r="F2590">
        <v>0</v>
      </c>
      <c r="G2590">
        <v>62</v>
      </c>
      <c r="H2590">
        <v>1570534651894</v>
      </c>
      <c r="I2590">
        <v>526.6875</v>
      </c>
      <c r="J2590" s="4">
        <f t="shared" si="40"/>
        <v>43746.77606358796</v>
      </c>
      <c r="K2590" s="6">
        <v>43746.77606358796</v>
      </c>
      <c r="L2590" s="7">
        <v>43746.776064814818</v>
      </c>
    </row>
    <row r="2591" spans="1:12" x14ac:dyDescent="0.25">
      <c r="A2591" t="e">
        <f>-Lqf9Ga6pHdcmwBGnQhA</f>
        <v>#NAME?</v>
      </c>
      <c r="B2591">
        <v>393.75</v>
      </c>
      <c r="C2591">
        <v>20.584240000000001</v>
      </c>
      <c r="D2591">
        <v>62</v>
      </c>
      <c r="E2591">
        <v>0</v>
      </c>
      <c r="F2591">
        <v>0</v>
      </c>
      <c r="G2591">
        <v>63</v>
      </c>
      <c r="H2591">
        <v>1570534659115</v>
      </c>
      <c r="I2591">
        <v>526.6875</v>
      </c>
      <c r="J2591" s="5">
        <f t="shared" si="40"/>
        <v>43746.776147164353</v>
      </c>
      <c r="K2591" s="6">
        <v>43746.776147164353</v>
      </c>
      <c r="L2591" s="7">
        <v>43746.776145833333</v>
      </c>
    </row>
    <row r="2592" spans="1:12" x14ac:dyDescent="0.25">
      <c r="A2592" t="e">
        <f>-Lqf9IJ4hqlOKzvcV51l</f>
        <v>#NAME?</v>
      </c>
      <c r="B2592">
        <v>393.75</v>
      </c>
      <c r="C2592">
        <v>20.584240000000001</v>
      </c>
      <c r="D2592">
        <v>61</v>
      </c>
      <c r="E2592">
        <v>0</v>
      </c>
      <c r="F2592">
        <v>0</v>
      </c>
      <c r="G2592">
        <v>66</v>
      </c>
      <c r="H2592">
        <v>1570534666326</v>
      </c>
      <c r="I2592">
        <v>526.6875</v>
      </c>
      <c r="J2592" s="4">
        <f t="shared" si="40"/>
        <v>43746.776230625001</v>
      </c>
      <c r="K2592" s="6">
        <v>43746.776230625001</v>
      </c>
      <c r="L2592" s="7">
        <v>43746.776226851849</v>
      </c>
    </row>
    <row r="2593" spans="1:12" x14ac:dyDescent="0.25">
      <c r="A2593" t="e">
        <f>-Lqf9K9peQBNCVxn1x2k</f>
        <v>#NAME?</v>
      </c>
      <c r="B2593">
        <v>393.75</v>
      </c>
      <c r="C2593">
        <v>20.584240000000001</v>
      </c>
      <c r="D2593">
        <v>60</v>
      </c>
      <c r="E2593">
        <v>0</v>
      </c>
      <c r="F2593">
        <v>0</v>
      </c>
      <c r="G2593">
        <v>61</v>
      </c>
      <c r="H2593">
        <v>1570534672506</v>
      </c>
      <c r="I2593">
        <v>526.6875</v>
      </c>
      <c r="J2593" s="5">
        <f t="shared" si="40"/>
        <v>43746.776302152772</v>
      </c>
      <c r="K2593" s="6">
        <v>43746.776302152772</v>
      </c>
      <c r="L2593" s="7">
        <v>43746.776307870372</v>
      </c>
    </row>
    <row r="2594" spans="1:12" x14ac:dyDescent="0.25">
      <c r="A2594" t="e">
        <f>-Lqf9Lp2vWS15BA0n8Zj</f>
        <v>#NAME?</v>
      </c>
      <c r="B2594">
        <v>393.75</v>
      </c>
      <c r="C2594">
        <v>20.584240000000001</v>
      </c>
      <c r="D2594">
        <v>61</v>
      </c>
      <c r="E2594">
        <v>0</v>
      </c>
      <c r="F2594">
        <v>0</v>
      </c>
      <c r="G2594">
        <v>62</v>
      </c>
      <c r="H2594">
        <v>1570534680724</v>
      </c>
      <c r="I2594">
        <v>526.6875</v>
      </c>
      <c r="J2594" s="4">
        <f t="shared" si="40"/>
        <v>43746.776397268513</v>
      </c>
      <c r="K2594" s="6">
        <v>43746.776397268513</v>
      </c>
      <c r="L2594" s="7">
        <v>43746.776400462964</v>
      </c>
    </row>
    <row r="2595" spans="1:12" x14ac:dyDescent="0.25">
      <c r="A2595" t="e">
        <f>-Lqf9NOKRx_ULd9wkXLU</f>
        <v>#NAME?</v>
      </c>
      <c r="B2595">
        <v>393.75</v>
      </c>
      <c r="C2595">
        <v>20.584240000000001</v>
      </c>
      <c r="D2595">
        <v>62</v>
      </c>
      <c r="E2595">
        <v>0</v>
      </c>
      <c r="F2595">
        <v>0</v>
      </c>
      <c r="G2595">
        <v>56</v>
      </c>
      <c r="H2595">
        <v>1570534686936</v>
      </c>
      <c r="I2595">
        <v>526.6875</v>
      </c>
      <c r="J2595" s="5">
        <f t="shared" si="40"/>
        <v>43746.77646916666</v>
      </c>
      <c r="K2595" s="6">
        <v>43746.77646916666</v>
      </c>
      <c r="L2595" s="7">
        <v>43746.776469907411</v>
      </c>
    </row>
    <row r="2596" spans="1:12" x14ac:dyDescent="0.25">
      <c r="A2596" t="e">
        <f>-Lqf9P6C-pLIJolJSO0L</f>
        <v>#NAME?</v>
      </c>
      <c r="B2596">
        <v>393.75</v>
      </c>
      <c r="C2596">
        <v>20.584240000000001</v>
      </c>
      <c r="D2596">
        <v>63</v>
      </c>
      <c r="E2596">
        <v>0</v>
      </c>
      <c r="F2596">
        <v>0</v>
      </c>
      <c r="G2596">
        <v>59</v>
      </c>
      <c r="H2596">
        <v>1570534694144</v>
      </c>
      <c r="I2596">
        <v>526.6875</v>
      </c>
      <c r="J2596" s="4">
        <f t="shared" si="40"/>
        <v>43746.776552592586</v>
      </c>
      <c r="K2596" s="6">
        <v>43746.776552592586</v>
      </c>
      <c r="L2596" s="7">
        <v>43746.776550925926</v>
      </c>
    </row>
    <row r="2597" spans="1:12" x14ac:dyDescent="0.25">
      <c r="A2597" t="e">
        <f>-Lqf9Q_4aY57jGj6HsfE</f>
        <v>#NAME?</v>
      </c>
      <c r="B2597">
        <v>393.75</v>
      </c>
      <c r="C2597">
        <v>20.584240000000001</v>
      </c>
      <c r="D2597">
        <v>63</v>
      </c>
      <c r="E2597">
        <v>0</v>
      </c>
      <c r="F2597">
        <v>0</v>
      </c>
      <c r="G2597">
        <v>64</v>
      </c>
      <c r="H2597">
        <v>1570534700325</v>
      </c>
      <c r="I2597">
        <v>526.6875</v>
      </c>
      <c r="J2597" s="5">
        <f t="shared" si="40"/>
        <v>43746.77662413194</v>
      </c>
      <c r="K2597" s="6">
        <v>43746.77662413194</v>
      </c>
      <c r="L2597" s="7">
        <v>43746.776620370372</v>
      </c>
    </row>
    <row r="2598" spans="1:12" x14ac:dyDescent="0.25">
      <c r="A2598" t="e">
        <f>-Lqf9S92setZEUf2-ZAM</f>
        <v>#NAME?</v>
      </c>
      <c r="B2598">
        <v>393.75</v>
      </c>
      <c r="C2598">
        <v>20.584240000000001</v>
      </c>
      <c r="D2598">
        <v>62</v>
      </c>
      <c r="E2598">
        <v>0</v>
      </c>
      <c r="F2598">
        <v>0</v>
      </c>
      <c r="G2598">
        <v>58</v>
      </c>
      <c r="H2598">
        <v>1570534706504</v>
      </c>
      <c r="I2598">
        <v>526.6875</v>
      </c>
      <c r="J2598" s="4">
        <f t="shared" si="40"/>
        <v>43746.776695648143</v>
      </c>
      <c r="K2598" s="6">
        <v>43746.776695648143</v>
      </c>
      <c r="L2598" s="7">
        <v>43746.776701388888</v>
      </c>
    </row>
    <row r="2599" spans="1:12" x14ac:dyDescent="0.25">
      <c r="A2599" t="e">
        <f>-Lqf9TdA2jLK2O62ltrT</f>
        <v>#NAME?</v>
      </c>
      <c r="B2599">
        <v>393.75</v>
      </c>
      <c r="C2599">
        <v>20.584240000000001</v>
      </c>
      <c r="D2599">
        <v>62</v>
      </c>
      <c r="E2599">
        <v>0</v>
      </c>
      <c r="F2599">
        <v>0</v>
      </c>
      <c r="G2599">
        <v>62</v>
      </c>
      <c r="H2599">
        <v>1570534712673</v>
      </c>
      <c r="I2599">
        <v>526.5</v>
      </c>
      <c r="J2599" s="5">
        <f t="shared" si="40"/>
        <v>43746.776767048614</v>
      </c>
      <c r="K2599" s="6">
        <v>43746.776767048614</v>
      </c>
      <c r="L2599" s="7">
        <v>43746.776770833334</v>
      </c>
    </row>
    <row r="2600" spans="1:12" x14ac:dyDescent="0.25">
      <c r="A2600" t="e">
        <f>-Lqf9V64wnCxz5EbpsTW</f>
        <v>#NAME?</v>
      </c>
      <c r="B2600">
        <v>393.75</v>
      </c>
      <c r="C2600">
        <v>20.531590000000001</v>
      </c>
      <c r="D2600">
        <v>63</v>
      </c>
      <c r="E2600">
        <v>0</v>
      </c>
      <c r="F2600">
        <v>0</v>
      </c>
      <c r="G2600">
        <v>59</v>
      </c>
      <c r="H2600">
        <v>1570534718873</v>
      </c>
      <c r="I2600">
        <v>526.6875</v>
      </c>
      <c r="J2600" s="4">
        <f t="shared" si="40"/>
        <v>43746.776838807869</v>
      </c>
      <c r="K2600" s="6">
        <v>43746.776838807869</v>
      </c>
      <c r="L2600" s="7">
        <v>43746.77684027778</v>
      </c>
    </row>
    <row r="2601" spans="1:12" x14ac:dyDescent="0.25">
      <c r="A2601" t="e">
        <f>-Lqf9WgC7PxANKPVVgTg</f>
        <v>#NAME?</v>
      </c>
      <c r="B2601">
        <v>393.75</v>
      </c>
      <c r="C2601">
        <v>20.584240000000001</v>
      </c>
      <c r="D2601">
        <v>62</v>
      </c>
      <c r="E2601">
        <v>0</v>
      </c>
      <c r="F2601">
        <v>0</v>
      </c>
      <c r="G2601">
        <v>64</v>
      </c>
      <c r="H2601">
        <v>1570534725055</v>
      </c>
      <c r="I2601">
        <v>526.6875</v>
      </c>
      <c r="J2601" s="5">
        <f t="shared" si="40"/>
        <v>43746.776910358793</v>
      </c>
      <c r="K2601" s="6">
        <v>43746.776910358793</v>
      </c>
      <c r="L2601" s="7">
        <v>43746.776909722219</v>
      </c>
    </row>
    <row r="2602" spans="1:12" x14ac:dyDescent="0.25">
      <c r="A2602" t="e">
        <f>-Lqf9YMpiuy0HS6tCYWX</f>
        <v>#NAME?</v>
      </c>
      <c r="B2602">
        <v>393.75</v>
      </c>
      <c r="C2602">
        <v>20.584240000000001</v>
      </c>
      <c r="D2602">
        <v>67</v>
      </c>
      <c r="E2602">
        <v>0</v>
      </c>
      <c r="F2602">
        <v>0</v>
      </c>
      <c r="G2602">
        <v>62</v>
      </c>
      <c r="H2602">
        <v>1570534732243</v>
      </c>
      <c r="I2602">
        <v>526.6875</v>
      </c>
      <c r="J2602" s="4">
        <f t="shared" si="40"/>
        <v>43746.776993553234</v>
      </c>
      <c r="K2602" s="6">
        <v>43746.776993553234</v>
      </c>
      <c r="L2602" s="7">
        <v>43746.776990740742</v>
      </c>
    </row>
    <row r="2603" spans="1:12" x14ac:dyDescent="0.25">
      <c r="A2603" t="e">
        <f>-Lqf9ZyBfQZHjkRMOjHg</f>
        <v>#NAME?</v>
      </c>
      <c r="B2603">
        <v>393.75</v>
      </c>
      <c r="C2603">
        <v>20.584240000000001</v>
      </c>
      <c r="D2603">
        <v>67</v>
      </c>
      <c r="E2603">
        <v>0</v>
      </c>
      <c r="F2603">
        <v>0</v>
      </c>
      <c r="G2603">
        <v>66</v>
      </c>
      <c r="H2603">
        <v>1570534738444</v>
      </c>
      <c r="I2603">
        <v>526.5</v>
      </c>
      <c r="J2603" s="5">
        <f t="shared" si="40"/>
        <v>43746.777065324073</v>
      </c>
      <c r="K2603" s="6">
        <v>43746.777065324073</v>
      </c>
      <c r="L2603" s="7">
        <v>43746.777060185188</v>
      </c>
    </row>
    <row r="2604" spans="1:12" x14ac:dyDescent="0.25">
      <c r="A2604" t="e">
        <f>-Lqf9agA5MlBUENpEymh</f>
        <v>#NAME?</v>
      </c>
      <c r="B2604">
        <v>393.75</v>
      </c>
      <c r="C2604">
        <v>20.584240000000001</v>
      </c>
      <c r="D2604">
        <v>60</v>
      </c>
      <c r="E2604">
        <v>0</v>
      </c>
      <c r="F2604">
        <v>0</v>
      </c>
      <c r="G2604">
        <v>60</v>
      </c>
      <c r="H2604">
        <v>1570534745685</v>
      </c>
      <c r="I2604">
        <v>526.6875</v>
      </c>
      <c r="J2604" s="4">
        <f t="shared" si="40"/>
        <v>43746.777149131944</v>
      </c>
      <c r="K2604" s="6">
        <v>43746.777149131944</v>
      </c>
      <c r="L2604" s="7">
        <v>43746.77715277778</v>
      </c>
    </row>
    <row r="2605" spans="1:12" x14ac:dyDescent="0.25">
      <c r="A2605" t="e">
        <f>-Lqf9cAKsixri-Kt_xla</f>
        <v>#NAME?</v>
      </c>
      <c r="B2605">
        <v>393.75</v>
      </c>
      <c r="C2605">
        <v>20.584240000000001</v>
      </c>
      <c r="D2605">
        <v>60</v>
      </c>
      <c r="E2605">
        <v>0</v>
      </c>
      <c r="F2605">
        <v>0</v>
      </c>
      <c r="G2605">
        <v>45</v>
      </c>
      <c r="H2605">
        <v>1570534751854</v>
      </c>
      <c r="I2605">
        <v>526.6875</v>
      </c>
      <c r="J2605" s="5">
        <f t="shared" si="40"/>
        <v>43746.777220532407</v>
      </c>
      <c r="K2605" s="6">
        <v>43746.777220532407</v>
      </c>
      <c r="L2605" s="7">
        <v>43746.777222222219</v>
      </c>
    </row>
    <row r="2606" spans="1:12" x14ac:dyDescent="0.25">
      <c r="A2606" t="e">
        <f>-Lqf9djEWwYzH9B8PW6O</f>
        <v>#NAME?</v>
      </c>
      <c r="B2606">
        <v>393.75</v>
      </c>
      <c r="C2606">
        <v>20.584240000000001</v>
      </c>
      <c r="D2606">
        <v>60</v>
      </c>
      <c r="E2606">
        <v>0</v>
      </c>
      <c r="F2606">
        <v>0</v>
      </c>
      <c r="G2606">
        <v>68</v>
      </c>
      <c r="H2606">
        <v>1570534758034</v>
      </c>
      <c r="I2606">
        <v>526.5</v>
      </c>
      <c r="J2606" s="4">
        <f t="shared" si="40"/>
        <v>43746.777292060178</v>
      </c>
      <c r="K2606" s="6">
        <v>43746.777292060178</v>
      </c>
      <c r="L2606" s="7">
        <v>43746.777291666665</v>
      </c>
    </row>
    <row r="2607" spans="1:12" x14ac:dyDescent="0.25">
      <c r="A2607" t="s">
        <v>3642</v>
      </c>
      <c r="B2607">
        <v>393.75</v>
      </c>
      <c r="C2607">
        <v>20.531590000000001</v>
      </c>
      <c r="D2607">
        <v>62</v>
      </c>
      <c r="E2607">
        <v>0</v>
      </c>
      <c r="F2607">
        <v>0</v>
      </c>
      <c r="G2607">
        <v>72</v>
      </c>
      <c r="H2607">
        <v>1570534765264</v>
      </c>
      <c r="I2607">
        <v>526.6875</v>
      </c>
      <c r="J2607" s="5">
        <f t="shared" si="40"/>
        <v>43746.777375740734</v>
      </c>
      <c r="K2607" s="6">
        <v>43746.777375740734</v>
      </c>
      <c r="L2607" s="7">
        <v>43746.777372685188</v>
      </c>
    </row>
    <row r="2608" spans="1:12" x14ac:dyDescent="0.25">
      <c r="A2608" t="e">
        <f>-Lqf9h02fc5ijfhkDNGf</f>
        <v>#NAME?</v>
      </c>
      <c r="B2608">
        <v>412.5</v>
      </c>
      <c r="C2608">
        <v>20.584240000000001</v>
      </c>
      <c r="D2608">
        <v>61</v>
      </c>
      <c r="E2608">
        <v>0</v>
      </c>
      <c r="F2608">
        <v>0</v>
      </c>
      <c r="G2608">
        <v>61</v>
      </c>
      <c r="H2608">
        <v>1570534771424</v>
      </c>
      <c r="I2608">
        <v>532.5</v>
      </c>
      <c r="J2608" s="4">
        <f t="shared" si="40"/>
        <v>43746.777447037035</v>
      </c>
      <c r="K2608" s="6">
        <v>43746.777447037035</v>
      </c>
      <c r="L2608" s="7">
        <v>43746.777442129627</v>
      </c>
    </row>
    <row r="2609" spans="1:12" x14ac:dyDescent="0.25">
      <c r="A2609" t="e">
        <f>-Lqf9ijCDyIjr_-fSDub</f>
        <v>#NAME?</v>
      </c>
      <c r="B2609">
        <v>393.75</v>
      </c>
      <c r="C2609">
        <v>20.584240000000001</v>
      </c>
      <c r="D2609">
        <v>61</v>
      </c>
      <c r="E2609">
        <v>0</v>
      </c>
      <c r="F2609">
        <v>0</v>
      </c>
      <c r="G2609">
        <v>59</v>
      </c>
      <c r="H2609">
        <v>1570534778644</v>
      </c>
      <c r="I2609">
        <v>526.6875</v>
      </c>
      <c r="J2609" s="5">
        <f t="shared" si="40"/>
        <v>43746.777530601852</v>
      </c>
      <c r="K2609" s="6">
        <v>43746.777530601852</v>
      </c>
      <c r="L2609" s="7">
        <v>43746.77753472222</v>
      </c>
    </row>
    <row r="2610" spans="1:12" x14ac:dyDescent="0.25">
      <c r="A2610" t="e">
        <f>-Lqf9kbCZ2rUDP0SaycR</f>
        <v>#NAME?</v>
      </c>
      <c r="B2610">
        <v>393.75</v>
      </c>
      <c r="C2610">
        <v>20.531590000000001</v>
      </c>
      <c r="D2610">
        <v>62</v>
      </c>
      <c r="E2610">
        <v>0</v>
      </c>
      <c r="F2610">
        <v>0</v>
      </c>
      <c r="G2610">
        <v>59</v>
      </c>
      <c r="H2610">
        <v>1570534786101</v>
      </c>
      <c r="I2610">
        <v>526.6875</v>
      </c>
      <c r="J2610" s="4">
        <f t="shared" si="40"/>
        <v>43746.77761690972</v>
      </c>
      <c r="K2610" s="6">
        <v>43746.77761690972</v>
      </c>
      <c r="L2610" s="7">
        <v>43746.777615740742</v>
      </c>
    </row>
    <row r="2611" spans="1:12" x14ac:dyDescent="0.25">
      <c r="A2611" t="e">
        <f>-Lqf9mFCU2J-dqhgwe75</f>
        <v>#NAME?</v>
      </c>
      <c r="B2611">
        <v>393.75</v>
      </c>
      <c r="C2611">
        <v>20.584240000000001</v>
      </c>
      <c r="D2611">
        <v>63</v>
      </c>
      <c r="E2611">
        <v>0</v>
      </c>
      <c r="F2611">
        <v>0</v>
      </c>
      <c r="G2611">
        <v>57</v>
      </c>
      <c r="H2611">
        <v>1570534793044</v>
      </c>
      <c r="I2611">
        <v>526.6875</v>
      </c>
      <c r="J2611" s="5">
        <f t="shared" si="40"/>
        <v>43746.777697268517</v>
      </c>
      <c r="K2611" s="6">
        <v>43746.777697268517</v>
      </c>
      <c r="L2611" s="7">
        <v>43746.777696759258</v>
      </c>
    </row>
    <row r="2612" spans="1:12" x14ac:dyDescent="0.25">
      <c r="A2612" t="e">
        <f>-Lqf9noCKU4RL75S9Hs2</f>
        <v>#NAME?</v>
      </c>
      <c r="B2612">
        <v>393.75</v>
      </c>
      <c r="C2612">
        <v>20.531590000000001</v>
      </c>
      <c r="D2612">
        <v>62</v>
      </c>
      <c r="E2612">
        <v>0</v>
      </c>
      <c r="F2612">
        <v>0</v>
      </c>
      <c r="G2612">
        <v>64</v>
      </c>
      <c r="H2612">
        <v>1570534799254</v>
      </c>
      <c r="I2612">
        <v>526.5</v>
      </c>
      <c r="J2612" s="4">
        <f t="shared" si="40"/>
        <v>43746.777769143511</v>
      </c>
      <c r="K2612" s="6">
        <v>43746.777769143511</v>
      </c>
      <c r="L2612" s="7">
        <v>43746.777766203704</v>
      </c>
    </row>
    <row r="2613" spans="1:12" x14ac:dyDescent="0.25">
      <c r="A2613" t="e">
        <f>-Lqf9prTg5MvakvGL4Vn</f>
        <v>#NAME?</v>
      </c>
      <c r="B2613">
        <v>393.75</v>
      </c>
      <c r="C2613">
        <v>20.584240000000001</v>
      </c>
      <c r="D2613">
        <v>62</v>
      </c>
      <c r="E2613">
        <v>0</v>
      </c>
      <c r="F2613">
        <v>0</v>
      </c>
      <c r="G2613">
        <v>65</v>
      </c>
      <c r="H2613">
        <v>1570534806465</v>
      </c>
      <c r="I2613">
        <v>526.5</v>
      </c>
      <c r="J2613" s="5">
        <f t="shared" si="40"/>
        <v>43746.777852604166</v>
      </c>
      <c r="K2613" s="6">
        <v>43746.777852604166</v>
      </c>
      <c r="L2613" s="7">
        <v>43746.77784722222</v>
      </c>
    </row>
    <row r="2614" spans="1:12" x14ac:dyDescent="0.25">
      <c r="A2614" t="e">
        <f>-Lqf9rY7dt2Bdo07ybiS</f>
        <v>#NAME?</v>
      </c>
      <c r="B2614">
        <v>393.75</v>
      </c>
      <c r="C2614">
        <v>20.584240000000001</v>
      </c>
      <c r="D2614">
        <v>62</v>
      </c>
      <c r="E2614">
        <v>0</v>
      </c>
      <c r="F2614">
        <v>0</v>
      </c>
      <c r="G2614">
        <v>64</v>
      </c>
      <c r="H2614">
        <v>1570534814703</v>
      </c>
      <c r="I2614">
        <v>526.6875</v>
      </c>
      <c r="J2614" s="4">
        <f t="shared" si="40"/>
        <v>43746.777947951385</v>
      </c>
      <c r="K2614" s="6">
        <v>43746.777947951385</v>
      </c>
      <c r="L2614" s="7">
        <v>43746.777951388889</v>
      </c>
    </row>
    <row r="2615" spans="1:12" x14ac:dyDescent="0.25">
      <c r="A2615" t="e">
        <f>-Lqf9tHCvHIbCOvi8c0l</f>
        <v>#NAME?</v>
      </c>
      <c r="B2615">
        <v>393.75</v>
      </c>
      <c r="C2615">
        <v>20.584240000000001</v>
      </c>
      <c r="D2615">
        <v>62</v>
      </c>
      <c r="E2615">
        <v>0</v>
      </c>
      <c r="F2615">
        <v>0</v>
      </c>
      <c r="G2615">
        <v>56</v>
      </c>
      <c r="H2615">
        <v>1570534821923</v>
      </c>
      <c r="I2615">
        <v>526.5</v>
      </c>
      <c r="J2615" s="5">
        <f t="shared" si="40"/>
        <v>43746.778031516202</v>
      </c>
      <c r="K2615" s="6">
        <v>43746.778031516202</v>
      </c>
      <c r="L2615" s="7">
        <v>43746.778032407405</v>
      </c>
    </row>
    <row r="2616" spans="1:12" x14ac:dyDescent="0.25">
      <c r="A2616" t="e">
        <f>-Lqf9uqCxQOZm89HQEqU</f>
        <v>#NAME?</v>
      </c>
      <c r="B2616">
        <v>393.75</v>
      </c>
      <c r="C2616">
        <v>20.584240000000001</v>
      </c>
      <c r="D2616">
        <v>60</v>
      </c>
      <c r="E2616">
        <v>0</v>
      </c>
      <c r="F2616">
        <v>0</v>
      </c>
      <c r="G2616">
        <v>59</v>
      </c>
      <c r="H2616">
        <v>1570534828104</v>
      </c>
      <c r="I2616">
        <v>526.6875</v>
      </c>
      <c r="J2616" s="4">
        <f t="shared" si="40"/>
        <v>43746.778103055556</v>
      </c>
      <c r="K2616" s="6">
        <v>43746.778103055556</v>
      </c>
      <c r="L2616" s="7">
        <v>43746.778101851851</v>
      </c>
    </row>
    <row r="2617" spans="1:12" x14ac:dyDescent="0.25">
      <c r="A2617" t="e">
        <f>-Lqf9wZCElx8G2RI6cq7</f>
        <v>#NAME?</v>
      </c>
      <c r="B2617">
        <v>393.75</v>
      </c>
      <c r="C2617">
        <v>20.584240000000001</v>
      </c>
      <c r="D2617">
        <v>60</v>
      </c>
      <c r="E2617">
        <v>0</v>
      </c>
      <c r="F2617">
        <v>0</v>
      </c>
      <c r="G2617">
        <v>63</v>
      </c>
      <c r="H2617">
        <v>1570534835284</v>
      </c>
      <c r="I2617">
        <v>526.6875</v>
      </c>
      <c r="J2617" s="5">
        <f t="shared" si="40"/>
        <v>43746.778186157404</v>
      </c>
      <c r="K2617" s="6">
        <v>43746.778186157404</v>
      </c>
      <c r="L2617" s="7">
        <v>43746.778182870374</v>
      </c>
    </row>
    <row r="2618" spans="1:12" x14ac:dyDescent="0.25">
      <c r="A2618" t="e">
        <f>-Lqf9y75XdxzyTLIDRsX</f>
        <v>#NAME?</v>
      </c>
      <c r="B2618">
        <v>437.5</v>
      </c>
      <c r="C2618">
        <v>20.584240000000001</v>
      </c>
      <c r="D2618">
        <v>61</v>
      </c>
      <c r="E2618">
        <v>0</v>
      </c>
      <c r="F2618">
        <v>0</v>
      </c>
      <c r="G2618">
        <v>59</v>
      </c>
      <c r="H2618">
        <v>1570534841495</v>
      </c>
      <c r="I2618">
        <v>540.375</v>
      </c>
      <c r="J2618" s="4">
        <f t="shared" si="40"/>
        <v>43746.778258043974</v>
      </c>
      <c r="K2618" s="6">
        <v>43746.778258043974</v>
      </c>
      <c r="L2618" s="7">
        <v>43746.778252314813</v>
      </c>
    </row>
    <row r="2619" spans="1:12" x14ac:dyDescent="0.25">
      <c r="A2619" t="e">
        <f>-Lqf9znrWo8dHun7jeWv</f>
        <v>#NAME?</v>
      </c>
      <c r="B2619">
        <v>393.75</v>
      </c>
      <c r="C2619">
        <v>20.584240000000001</v>
      </c>
      <c r="D2619">
        <v>60</v>
      </c>
      <c r="E2619">
        <v>0</v>
      </c>
      <c r="F2619">
        <v>0</v>
      </c>
      <c r="G2619">
        <v>64</v>
      </c>
      <c r="H2619">
        <v>1570534848723</v>
      </c>
      <c r="I2619">
        <v>526.6875</v>
      </c>
      <c r="J2619" s="5">
        <f t="shared" si="40"/>
        <v>43746.778341701385</v>
      </c>
      <c r="K2619" s="6">
        <v>43746.778341701385</v>
      </c>
      <c r="L2619" s="7">
        <v>43746.778344907405</v>
      </c>
    </row>
    <row r="2620" spans="1:12" x14ac:dyDescent="0.25">
      <c r="A2620" t="e">
        <f>-LqfA0d38pw_UKaH5M2c</f>
        <v>#NAME?</v>
      </c>
      <c r="B2620">
        <v>393.75</v>
      </c>
      <c r="C2620">
        <v>20.584240000000001</v>
      </c>
      <c r="D2620">
        <v>60</v>
      </c>
      <c r="E2620">
        <v>0</v>
      </c>
      <c r="F2620">
        <v>0</v>
      </c>
      <c r="G2620">
        <v>60</v>
      </c>
      <c r="H2620">
        <v>1570534855929</v>
      </c>
      <c r="I2620">
        <v>526.6875</v>
      </c>
      <c r="J2620" s="4">
        <f t="shared" si="40"/>
        <v>43746.778425104167</v>
      </c>
      <c r="K2620" s="6">
        <v>43746.778425104167</v>
      </c>
      <c r="L2620" s="7">
        <v>43746.778425925928</v>
      </c>
    </row>
    <row r="2621" spans="1:12" x14ac:dyDescent="0.25">
      <c r="A2621" t="e">
        <f>-LqfA2MC007vjqY1V7qd</f>
        <v>#NAME?</v>
      </c>
      <c r="B2621">
        <v>393.75</v>
      </c>
      <c r="C2621">
        <v>20.531590000000001</v>
      </c>
      <c r="D2621">
        <v>61</v>
      </c>
      <c r="E2621">
        <v>0</v>
      </c>
      <c r="F2621">
        <v>0</v>
      </c>
      <c r="G2621">
        <v>67</v>
      </c>
      <c r="H2621">
        <v>1570534863128</v>
      </c>
      <c r="I2621">
        <v>526.6875</v>
      </c>
      <c r="J2621" s="5">
        <f t="shared" si="40"/>
        <v>43746.778508425923</v>
      </c>
      <c r="K2621" s="6">
        <v>43746.778508425923</v>
      </c>
      <c r="L2621" s="7">
        <v>43746.778506944444</v>
      </c>
    </row>
    <row r="2622" spans="1:12" x14ac:dyDescent="0.25">
      <c r="A2622" t="e">
        <f>-LqfA3uG_PcilP8zneJv</f>
        <v>#NAME?</v>
      </c>
      <c r="B2622">
        <v>393.75</v>
      </c>
      <c r="C2622">
        <v>20.584240000000001</v>
      </c>
      <c r="D2622">
        <v>62</v>
      </c>
      <c r="E2622">
        <v>0</v>
      </c>
      <c r="F2622">
        <v>0</v>
      </c>
      <c r="G2622">
        <v>67</v>
      </c>
      <c r="H2622">
        <v>1570534869315</v>
      </c>
      <c r="I2622">
        <v>526.6875</v>
      </c>
      <c r="J2622" s="4">
        <f t="shared" si="40"/>
        <v>43746.778580034719</v>
      </c>
      <c r="K2622" s="6">
        <v>43746.778580034719</v>
      </c>
      <c r="L2622" s="7">
        <v>43746.77857638889</v>
      </c>
    </row>
    <row r="2623" spans="1:12" x14ac:dyDescent="0.25">
      <c r="A2623" t="e">
        <f>-LqfA5c6e8EI9Jt0YpZG</f>
        <v>#NAME?</v>
      </c>
      <c r="B2623">
        <v>393.75</v>
      </c>
      <c r="C2623">
        <v>20.584240000000001</v>
      </c>
      <c r="D2623">
        <v>62</v>
      </c>
      <c r="E2623">
        <v>0</v>
      </c>
      <c r="F2623">
        <v>0</v>
      </c>
      <c r="G2623">
        <v>74</v>
      </c>
      <c r="H2623">
        <v>1570534876534</v>
      </c>
      <c r="I2623">
        <v>526.6875</v>
      </c>
      <c r="J2623" s="5">
        <f t="shared" si="40"/>
        <v>43746.77866358796</v>
      </c>
      <c r="K2623" s="6">
        <v>43746.77866358796</v>
      </c>
      <c r="L2623" s="7">
        <v>43746.778668981482</v>
      </c>
    </row>
    <row r="2624" spans="1:12" x14ac:dyDescent="0.25">
      <c r="A2624" t="e">
        <f>-LqfA7R5QkFv7wAMO_pu</f>
        <v>#NAME?</v>
      </c>
      <c r="B2624">
        <v>393.75</v>
      </c>
      <c r="C2624">
        <v>20.584240000000001</v>
      </c>
      <c r="D2624">
        <v>62</v>
      </c>
      <c r="E2624">
        <v>0</v>
      </c>
      <c r="F2624">
        <v>0</v>
      </c>
      <c r="G2624">
        <v>59</v>
      </c>
      <c r="H2624">
        <v>1570534883744</v>
      </c>
      <c r="I2624">
        <v>526.6875</v>
      </c>
      <c r="J2624" s="4">
        <f t="shared" si="40"/>
        <v>43746.778747037031</v>
      </c>
      <c r="K2624" s="6">
        <v>43746.778747037031</v>
      </c>
      <c r="L2624" s="7">
        <v>43746.778749999998</v>
      </c>
    </row>
    <row r="2625" spans="1:12" x14ac:dyDescent="0.25">
      <c r="A2625" t="e">
        <f>-LqfA96qBP-iE22vBvYY</f>
        <v>#NAME?</v>
      </c>
      <c r="B2625">
        <v>393.75</v>
      </c>
      <c r="C2625">
        <v>20.584240000000001</v>
      </c>
      <c r="D2625">
        <v>63</v>
      </c>
      <c r="E2625">
        <v>0</v>
      </c>
      <c r="F2625">
        <v>0</v>
      </c>
      <c r="G2625">
        <v>58</v>
      </c>
      <c r="H2625">
        <v>1570534890963</v>
      </c>
      <c r="I2625">
        <v>526.6875</v>
      </c>
      <c r="J2625" s="5">
        <f t="shared" si="40"/>
        <v>43746.778830590272</v>
      </c>
      <c r="K2625" s="6">
        <v>43746.778830590272</v>
      </c>
      <c r="L2625" s="7">
        <v>43746.778831018521</v>
      </c>
    </row>
    <row r="2626" spans="1:12" x14ac:dyDescent="0.25">
      <c r="A2626" t="e">
        <f>-LqfAAxXVqO2rzOY469B</f>
        <v>#NAME?</v>
      </c>
      <c r="B2626">
        <v>412.5</v>
      </c>
      <c r="C2626">
        <v>20.584240000000001</v>
      </c>
      <c r="D2626">
        <v>63</v>
      </c>
      <c r="E2626">
        <v>0</v>
      </c>
      <c r="F2626">
        <v>0</v>
      </c>
      <c r="G2626">
        <v>64</v>
      </c>
      <c r="H2626">
        <v>1570534897135</v>
      </c>
      <c r="I2626">
        <v>532.3125</v>
      </c>
      <c r="J2626" s="4">
        <f t="shared" ref="J2626:K2689" si="41">(H2626/86400000)+25569+(7/24)</f>
        <v>43746.778902025464</v>
      </c>
      <c r="K2626" s="6">
        <v>43746.778902025464</v>
      </c>
      <c r="L2626" s="7">
        <v>43746.778900462959</v>
      </c>
    </row>
    <row r="2627" spans="1:12" x14ac:dyDescent="0.25">
      <c r="A2627" t="e">
        <f>-LqfACgSiOd-_5KnVwJx</f>
        <v>#NAME?</v>
      </c>
      <c r="B2627">
        <v>393.75</v>
      </c>
      <c r="C2627">
        <v>20.584240000000001</v>
      </c>
      <c r="D2627">
        <v>64</v>
      </c>
      <c r="E2627">
        <v>0</v>
      </c>
      <c r="F2627">
        <v>0</v>
      </c>
      <c r="G2627">
        <v>66</v>
      </c>
      <c r="H2627">
        <v>1570534905366</v>
      </c>
      <c r="I2627">
        <v>526.6875</v>
      </c>
      <c r="J2627" s="5">
        <f t="shared" si="41"/>
        <v>43746.778997291665</v>
      </c>
      <c r="K2627" s="6">
        <v>43746.778997291665</v>
      </c>
      <c r="L2627" s="7">
        <v>43746.778993055559</v>
      </c>
    </row>
    <row r="2628" spans="1:12" x14ac:dyDescent="0.25">
      <c r="A2628" t="e">
        <f>-LqfAEECnBtXi7XWkq96</f>
        <v>#NAME?</v>
      </c>
      <c r="B2628">
        <v>393.75</v>
      </c>
      <c r="C2628">
        <v>20.584240000000001</v>
      </c>
      <c r="D2628">
        <v>64</v>
      </c>
      <c r="E2628">
        <v>0</v>
      </c>
      <c r="F2628">
        <v>0</v>
      </c>
      <c r="G2628">
        <v>65</v>
      </c>
      <c r="H2628">
        <v>1570534911565</v>
      </c>
      <c r="I2628">
        <v>526.5</v>
      </c>
      <c r="J2628" s="4">
        <f t="shared" si="41"/>
        <v>43746.779069039352</v>
      </c>
      <c r="K2628" s="6">
        <v>43746.779069039352</v>
      </c>
      <c r="L2628" s="7">
        <v>43746.779074074075</v>
      </c>
    </row>
    <row r="2629" spans="1:12" x14ac:dyDescent="0.25">
      <c r="A2629" t="e">
        <f>-LqfAFxCT_BOzTJZB7mY</f>
        <v>#NAME?</v>
      </c>
      <c r="B2629">
        <v>393.75</v>
      </c>
      <c r="C2629">
        <v>20.531590000000001</v>
      </c>
      <c r="D2629">
        <v>64</v>
      </c>
      <c r="E2629">
        <v>0</v>
      </c>
      <c r="F2629">
        <v>0</v>
      </c>
      <c r="G2629">
        <v>57</v>
      </c>
      <c r="H2629">
        <v>1570534918776</v>
      </c>
      <c r="I2629">
        <v>526.6875</v>
      </c>
      <c r="J2629" s="5">
        <f t="shared" si="41"/>
        <v>43746.779152499999</v>
      </c>
      <c r="K2629" s="6">
        <v>43746.779152499999</v>
      </c>
      <c r="L2629" s="7">
        <v>43746.77915509259</v>
      </c>
    </row>
    <row r="2630" spans="1:12" x14ac:dyDescent="0.25">
      <c r="A2630" t="e">
        <f>-LqfAHRCurMoiZsEyACH</f>
        <v>#NAME?</v>
      </c>
      <c r="B2630">
        <v>393.75</v>
      </c>
      <c r="C2630">
        <v>20.584240000000001</v>
      </c>
      <c r="D2630">
        <v>64</v>
      </c>
      <c r="E2630">
        <v>0</v>
      </c>
      <c r="F2630">
        <v>0</v>
      </c>
      <c r="G2630">
        <v>59</v>
      </c>
      <c r="H2630">
        <v>1570534924965</v>
      </c>
      <c r="I2630">
        <v>526.5</v>
      </c>
      <c r="J2630" s="4">
        <f t="shared" si="41"/>
        <v>43746.77922413194</v>
      </c>
      <c r="K2630" s="6">
        <v>43746.77922413194</v>
      </c>
      <c r="L2630" s="7">
        <v>43746.779224537036</v>
      </c>
    </row>
    <row r="2631" spans="1:12" x14ac:dyDescent="0.25">
      <c r="A2631" t="e">
        <f>-LqfAJ-DobFvMj0QN3QZ</f>
        <v>#NAME?</v>
      </c>
      <c r="B2631">
        <v>393.75</v>
      </c>
      <c r="C2631">
        <v>20.584240000000001</v>
      </c>
      <c r="D2631">
        <v>65</v>
      </c>
      <c r="E2631">
        <v>0</v>
      </c>
      <c r="F2631">
        <v>0</v>
      </c>
      <c r="G2631">
        <v>54</v>
      </c>
      <c r="H2631">
        <v>1570534931146</v>
      </c>
      <c r="I2631">
        <v>526.6875</v>
      </c>
      <c r="J2631" s="5">
        <f t="shared" si="41"/>
        <v>43746.779295671295</v>
      </c>
      <c r="K2631" s="6">
        <v>43746.779295671295</v>
      </c>
      <c r="L2631" s="7">
        <v>43746.779293981483</v>
      </c>
    </row>
    <row r="2632" spans="1:12" x14ac:dyDescent="0.25">
      <c r="A2632" t="e">
        <f>-LqfAKUNre_vAo8jxoVb</f>
        <v>#NAME?</v>
      </c>
      <c r="B2632">
        <v>400</v>
      </c>
      <c r="C2632">
        <v>20.584240000000001</v>
      </c>
      <c r="D2632">
        <v>65</v>
      </c>
      <c r="E2632">
        <v>0</v>
      </c>
      <c r="F2632">
        <v>0</v>
      </c>
      <c r="G2632">
        <v>58</v>
      </c>
      <c r="H2632">
        <v>1570534937325</v>
      </c>
      <c r="I2632">
        <v>528.75</v>
      </c>
      <c r="J2632" s="4">
        <f t="shared" si="41"/>
        <v>43746.779367187497</v>
      </c>
      <c r="K2632" s="6">
        <v>43746.779367187497</v>
      </c>
      <c r="L2632" s="7">
        <v>43746.779363425929</v>
      </c>
    </row>
    <row r="2633" spans="1:12" x14ac:dyDescent="0.25">
      <c r="A2633" t="e">
        <f>-LqfAMHCv0euB5Jz-Tns</f>
        <v>#NAME?</v>
      </c>
      <c r="B2633">
        <v>393.75</v>
      </c>
      <c r="C2633">
        <v>20.584240000000001</v>
      </c>
      <c r="D2633">
        <v>64</v>
      </c>
      <c r="E2633">
        <v>0</v>
      </c>
      <c r="F2633">
        <v>0</v>
      </c>
      <c r="G2633">
        <v>63</v>
      </c>
      <c r="H2633">
        <v>1570534944544</v>
      </c>
      <c r="I2633">
        <v>526.6875</v>
      </c>
      <c r="J2633" s="5">
        <f t="shared" si="41"/>
        <v>43746.779450740738</v>
      </c>
      <c r="K2633" s="6">
        <v>43746.779450740738</v>
      </c>
      <c r="L2633" s="7">
        <v>43746.779456018521</v>
      </c>
    </row>
    <row r="2634" spans="1:12" x14ac:dyDescent="0.25">
      <c r="A2634" t="s">
        <v>3669</v>
      </c>
      <c r="B2634">
        <v>393.75</v>
      </c>
      <c r="C2634">
        <v>20.531590000000001</v>
      </c>
      <c r="D2634">
        <v>64</v>
      </c>
      <c r="E2634">
        <v>0</v>
      </c>
      <c r="F2634">
        <v>0</v>
      </c>
      <c r="G2634">
        <v>56</v>
      </c>
      <c r="H2634">
        <v>1570534951835</v>
      </c>
      <c r="I2634">
        <v>526.6875</v>
      </c>
      <c r="J2634" s="4">
        <f t="shared" si="41"/>
        <v>43746.779535127316</v>
      </c>
      <c r="K2634" s="6">
        <v>43746.779535127316</v>
      </c>
      <c r="L2634" s="7">
        <v>43746.779537037037</v>
      </c>
    </row>
    <row r="2635" spans="1:12" x14ac:dyDescent="0.25">
      <c r="A2635" t="e">
        <f>-LqfAPU461u8RbJvAHqi</f>
        <v>#NAME?</v>
      </c>
      <c r="B2635">
        <v>393.75</v>
      </c>
      <c r="C2635">
        <v>20.584240000000001</v>
      </c>
      <c r="D2635">
        <v>61</v>
      </c>
      <c r="E2635">
        <v>0</v>
      </c>
      <c r="F2635">
        <v>0</v>
      </c>
      <c r="G2635">
        <v>59</v>
      </c>
      <c r="H2635">
        <v>1570534957937</v>
      </c>
      <c r="I2635">
        <v>526.6875</v>
      </c>
      <c r="J2635" s="5">
        <f t="shared" si="41"/>
        <v>43746.779605752316</v>
      </c>
      <c r="K2635" s="6">
        <v>43746.779605752316</v>
      </c>
      <c r="L2635" s="7">
        <v>43746.779606481483</v>
      </c>
    </row>
    <row r="2636" spans="1:12" x14ac:dyDescent="0.25">
      <c r="A2636" t="e">
        <f>-LqfAR2EbHKBl8El8-kY</f>
        <v>#NAME?</v>
      </c>
      <c r="B2636">
        <v>393.75</v>
      </c>
      <c r="C2636">
        <v>20.584240000000001</v>
      </c>
      <c r="D2636">
        <v>62</v>
      </c>
      <c r="E2636">
        <v>0</v>
      </c>
      <c r="F2636">
        <v>0</v>
      </c>
      <c r="G2636">
        <v>60</v>
      </c>
      <c r="H2636">
        <v>1570534964116</v>
      </c>
      <c r="I2636">
        <v>526.6875</v>
      </c>
      <c r="J2636" s="4">
        <f t="shared" si="41"/>
        <v>43746.779677268518</v>
      </c>
      <c r="K2636" s="6">
        <v>43746.779677268518</v>
      </c>
      <c r="L2636" s="7">
        <v>43746.779675925929</v>
      </c>
    </row>
    <row r="2637" spans="1:12" x14ac:dyDescent="0.25">
      <c r="A2637" t="e">
        <f>-LqfASXCc01leRojEjGw</f>
        <v>#NAME?</v>
      </c>
      <c r="B2637">
        <v>393.75</v>
      </c>
      <c r="C2637">
        <v>20.584240000000001</v>
      </c>
      <c r="D2637">
        <v>62</v>
      </c>
      <c r="E2637">
        <v>0</v>
      </c>
      <c r="F2637">
        <v>0</v>
      </c>
      <c r="G2637">
        <v>62</v>
      </c>
      <c r="H2637">
        <v>1570534970294</v>
      </c>
      <c r="I2637">
        <v>526.6875</v>
      </c>
      <c r="J2637" s="5">
        <f t="shared" si="41"/>
        <v>43746.779748773144</v>
      </c>
      <c r="K2637" s="6">
        <v>43746.779748773144</v>
      </c>
      <c r="L2637" s="7">
        <v>43746.779745370368</v>
      </c>
    </row>
    <row r="2638" spans="1:12" x14ac:dyDescent="0.25">
      <c r="A2638" t="e">
        <f>-LqfAU0MNJJmlRCCDW7k</f>
        <v>#NAME?</v>
      </c>
      <c r="B2638">
        <v>393.75</v>
      </c>
      <c r="C2638">
        <v>20.584240000000001</v>
      </c>
      <c r="D2638">
        <v>61</v>
      </c>
      <c r="E2638">
        <v>0</v>
      </c>
      <c r="F2638">
        <v>0</v>
      </c>
      <c r="G2638">
        <v>63</v>
      </c>
      <c r="H2638">
        <v>1570534976486</v>
      </c>
      <c r="I2638">
        <v>526.5</v>
      </c>
      <c r="J2638" s="4">
        <f t="shared" si="41"/>
        <v>43746.779820439813</v>
      </c>
      <c r="K2638" s="6">
        <v>43746.779820439813</v>
      </c>
      <c r="L2638" s="7">
        <v>43746.779814814814</v>
      </c>
    </row>
    <row r="2639" spans="1:12" x14ac:dyDescent="0.25">
      <c r="A2639" t="e">
        <f>-LqfAV_DOiwvcU531mzb</f>
        <v>#NAME?</v>
      </c>
      <c r="B2639">
        <v>393.75</v>
      </c>
      <c r="C2639">
        <v>20.584240000000001</v>
      </c>
      <c r="D2639">
        <v>61</v>
      </c>
      <c r="E2639">
        <v>0</v>
      </c>
      <c r="F2639">
        <v>0</v>
      </c>
      <c r="G2639">
        <v>58</v>
      </c>
      <c r="H2639">
        <v>1570534982665</v>
      </c>
      <c r="I2639">
        <v>526.6875</v>
      </c>
      <c r="J2639" s="5">
        <f t="shared" si="41"/>
        <v>43746.779891956015</v>
      </c>
      <c r="K2639" s="6">
        <v>43746.779891956015</v>
      </c>
      <c r="L2639" s="7">
        <v>43746.779895833337</v>
      </c>
    </row>
    <row r="2640" spans="1:12" x14ac:dyDescent="0.25">
      <c r="A2640" t="e">
        <f>-LqfAXINrskIe4dukODD</f>
        <v>#NAME?</v>
      </c>
      <c r="B2640">
        <v>393.75</v>
      </c>
      <c r="C2640">
        <v>20.584240000000001</v>
      </c>
      <c r="D2640">
        <v>63</v>
      </c>
      <c r="E2640">
        <v>0</v>
      </c>
      <c r="F2640">
        <v>0</v>
      </c>
      <c r="G2640">
        <v>62</v>
      </c>
      <c r="H2640">
        <v>1570534989845</v>
      </c>
      <c r="I2640">
        <v>526.6875</v>
      </c>
      <c r="J2640" s="4">
        <f t="shared" si="41"/>
        <v>43746.779975057863</v>
      </c>
      <c r="K2640" s="6">
        <v>43746.779975057863</v>
      </c>
      <c r="L2640" s="7">
        <v>43746.779976851853</v>
      </c>
    </row>
    <row r="2641" spans="1:12" x14ac:dyDescent="0.25">
      <c r="A2641" t="e">
        <f>-LqfAYrCMbicexKmTfZq</f>
        <v>#NAME?</v>
      </c>
      <c r="B2641">
        <v>393.75</v>
      </c>
      <c r="C2641">
        <v>20.584240000000001</v>
      </c>
      <c r="D2641">
        <v>63</v>
      </c>
      <c r="E2641">
        <v>0</v>
      </c>
      <c r="F2641">
        <v>0</v>
      </c>
      <c r="G2641">
        <v>56</v>
      </c>
      <c r="H2641">
        <v>1570534996034</v>
      </c>
      <c r="I2641">
        <v>526.6875</v>
      </c>
      <c r="J2641" s="5">
        <f t="shared" si="41"/>
        <v>43746.780046689812</v>
      </c>
      <c r="K2641" s="6">
        <v>43746.780046689812</v>
      </c>
      <c r="L2641" s="7">
        <v>43746.780046296299</v>
      </c>
    </row>
    <row r="2642" spans="1:12" x14ac:dyDescent="0.25">
      <c r="A2642" t="e">
        <f>-LqfA__Ex6hty76luaIB</f>
        <v>#NAME?</v>
      </c>
      <c r="B2642">
        <v>418.75</v>
      </c>
      <c r="C2642">
        <v>20.584240000000001</v>
      </c>
      <c r="D2642">
        <v>62</v>
      </c>
      <c r="E2642">
        <v>0</v>
      </c>
      <c r="F2642">
        <v>0</v>
      </c>
      <c r="G2642">
        <v>62</v>
      </c>
      <c r="H2642">
        <v>1570535003285</v>
      </c>
      <c r="I2642">
        <v>534</v>
      </c>
      <c r="J2642" s="4">
        <f t="shared" si="41"/>
        <v>43746.780130613428</v>
      </c>
      <c r="K2642" s="6">
        <v>43746.780130613428</v>
      </c>
      <c r="L2642" s="7">
        <v>43746.780127314814</v>
      </c>
    </row>
    <row r="2643" spans="1:12" x14ac:dyDescent="0.25">
      <c r="A2643" t="e">
        <f>-LqfAb8DW5wc4AnGTVZv</f>
        <v>#NAME?</v>
      </c>
      <c r="B2643">
        <v>393.75</v>
      </c>
      <c r="C2643">
        <v>20.584240000000001</v>
      </c>
      <c r="D2643">
        <v>62</v>
      </c>
      <c r="E2643">
        <v>0</v>
      </c>
      <c r="F2643">
        <v>0</v>
      </c>
      <c r="G2643">
        <v>61</v>
      </c>
      <c r="H2643">
        <v>1570535009456</v>
      </c>
      <c r="I2643">
        <v>526.6875</v>
      </c>
      <c r="J2643" s="5">
        <f t="shared" si="41"/>
        <v>43746.780202037036</v>
      </c>
      <c r="K2643" s="6">
        <v>43746.780202037036</v>
      </c>
      <c r="L2643" s="7">
        <v>43746.78019675926</v>
      </c>
    </row>
    <row r="2644" spans="1:12" x14ac:dyDescent="0.25">
      <c r="A2644" t="e">
        <f>-LqfAcrMR0rrJD_B78WS</f>
        <v>#NAME?</v>
      </c>
      <c r="B2644">
        <v>393.75</v>
      </c>
      <c r="C2644">
        <v>20.584240000000001</v>
      </c>
      <c r="D2644">
        <v>65</v>
      </c>
      <c r="E2644">
        <v>0</v>
      </c>
      <c r="F2644">
        <v>0</v>
      </c>
      <c r="G2644">
        <v>54</v>
      </c>
      <c r="H2644">
        <v>1570535016674</v>
      </c>
      <c r="I2644">
        <v>526.5</v>
      </c>
      <c r="J2644" s="4">
        <f t="shared" si="41"/>
        <v>43746.780285578701</v>
      </c>
      <c r="K2644" s="6">
        <v>43746.780285578701</v>
      </c>
      <c r="L2644" s="7">
        <v>43746.780289351853</v>
      </c>
    </row>
    <row r="2645" spans="1:12" x14ac:dyDescent="0.25">
      <c r="A2645" t="e">
        <f>-LqfAeeCD4y3bTH-ss3j</f>
        <v>#NAME?</v>
      </c>
      <c r="B2645">
        <v>393.75</v>
      </c>
      <c r="C2645">
        <v>20.584240000000001</v>
      </c>
      <c r="D2645">
        <v>64</v>
      </c>
      <c r="E2645">
        <v>0</v>
      </c>
      <c r="F2645">
        <v>0</v>
      </c>
      <c r="G2645">
        <v>63</v>
      </c>
      <c r="H2645">
        <v>1570535023886</v>
      </c>
      <c r="I2645">
        <v>526.6875</v>
      </c>
      <c r="J2645" s="5">
        <f t="shared" si="41"/>
        <v>43746.780369050924</v>
      </c>
      <c r="K2645" s="6">
        <v>43746.780369050924</v>
      </c>
      <c r="L2645" s="7">
        <v>43746.780370370368</v>
      </c>
    </row>
    <row r="2646" spans="1:12" x14ac:dyDescent="0.25">
      <c r="A2646" t="e">
        <f>-LqfAgNCiH52yzVPhyem</f>
        <v>#NAME?</v>
      </c>
      <c r="B2646">
        <v>393.75</v>
      </c>
      <c r="C2646">
        <v>20.531590000000001</v>
      </c>
      <c r="D2646">
        <v>64</v>
      </c>
      <c r="E2646">
        <v>0</v>
      </c>
      <c r="F2646">
        <v>0</v>
      </c>
      <c r="G2646">
        <v>59</v>
      </c>
      <c r="H2646">
        <v>1570535031097</v>
      </c>
      <c r="I2646">
        <v>526.6875</v>
      </c>
      <c r="J2646" s="4">
        <f t="shared" si="41"/>
        <v>43746.780452511572</v>
      </c>
      <c r="K2646" s="6">
        <v>43746.780452511572</v>
      </c>
      <c r="L2646" s="7">
        <v>43746.780451388891</v>
      </c>
    </row>
    <row r="2647" spans="1:12" x14ac:dyDescent="0.25">
      <c r="A2647" t="e">
        <f>-LqfAhrCKsQBh-s0Uwcz</f>
        <v>#NAME?</v>
      </c>
      <c r="B2647">
        <v>393.75</v>
      </c>
      <c r="C2647">
        <v>20.584240000000001</v>
      </c>
      <c r="D2647">
        <v>64</v>
      </c>
      <c r="E2647">
        <v>0</v>
      </c>
      <c r="F2647">
        <v>0</v>
      </c>
      <c r="G2647">
        <v>60</v>
      </c>
      <c r="H2647">
        <v>1570535037274</v>
      </c>
      <c r="I2647">
        <v>526.6875</v>
      </c>
      <c r="J2647" s="5">
        <f t="shared" si="41"/>
        <v>43746.780524004622</v>
      </c>
      <c r="K2647" s="6">
        <v>43746.780524004622</v>
      </c>
      <c r="L2647" s="7">
        <v>43746.78052083333</v>
      </c>
    </row>
    <row r="2648" spans="1:12" x14ac:dyDescent="0.25">
      <c r="A2648" t="e">
        <f>-LqfAjQEgIE3lFOGKgfK</f>
        <v>#NAME?</v>
      </c>
      <c r="B2648">
        <v>393.75</v>
      </c>
      <c r="C2648">
        <v>20.531590000000001</v>
      </c>
      <c r="D2648">
        <v>64</v>
      </c>
      <c r="E2648">
        <v>0</v>
      </c>
      <c r="F2648">
        <v>0</v>
      </c>
      <c r="G2648">
        <v>59</v>
      </c>
      <c r="H2648">
        <v>1570535043465</v>
      </c>
      <c r="I2648">
        <v>526.6875</v>
      </c>
      <c r="J2648" s="4">
        <f t="shared" si="41"/>
        <v>43746.780595659722</v>
      </c>
      <c r="K2648" s="6">
        <v>43746.780595659722</v>
      </c>
      <c r="L2648" s="7">
        <v>43746.780590277776</v>
      </c>
    </row>
    <row r="2649" spans="1:12" x14ac:dyDescent="0.25">
      <c r="A2649" t="e">
        <f>-LqfAkvbXiJ1D7PVGse7</f>
        <v>#NAME?</v>
      </c>
      <c r="B2649">
        <v>393.75</v>
      </c>
      <c r="C2649">
        <v>20.584240000000001</v>
      </c>
      <c r="D2649">
        <v>64</v>
      </c>
      <c r="E2649">
        <v>0</v>
      </c>
      <c r="F2649">
        <v>0</v>
      </c>
      <c r="G2649">
        <v>68</v>
      </c>
      <c r="H2649">
        <v>1570535049646</v>
      </c>
      <c r="I2649">
        <v>526.6875</v>
      </c>
      <c r="J2649" s="5">
        <f t="shared" si="41"/>
        <v>43746.780667199077</v>
      </c>
      <c r="K2649" s="6">
        <v>43746.780667199077</v>
      </c>
      <c r="L2649" s="7">
        <v>43746.780671296299</v>
      </c>
    </row>
    <row r="2650" spans="1:12" x14ac:dyDescent="0.25">
      <c r="A2650" t="e">
        <f>-LqfAmhDGsPl19pChE6n</f>
        <v>#NAME?</v>
      </c>
      <c r="B2650">
        <v>393.75</v>
      </c>
      <c r="C2650">
        <v>20.584240000000001</v>
      </c>
      <c r="D2650">
        <v>63</v>
      </c>
      <c r="E2650">
        <v>0</v>
      </c>
      <c r="F2650">
        <v>0</v>
      </c>
      <c r="G2650">
        <v>57</v>
      </c>
      <c r="H2650">
        <v>1570535056866</v>
      </c>
      <c r="I2650">
        <v>526.6875</v>
      </c>
      <c r="J2650" s="4">
        <f t="shared" si="41"/>
        <v>43746.780750763886</v>
      </c>
      <c r="K2650" s="6">
        <v>43746.780750763886</v>
      </c>
      <c r="L2650" s="7">
        <v>43746.780752314815</v>
      </c>
    </row>
    <row r="2651" spans="1:12" x14ac:dyDescent="0.25">
      <c r="A2651" t="e">
        <f>-LqfAoQEmjy5Ifz-#REF!</f>
        <v>#NAME?</v>
      </c>
      <c r="B2651">
        <v>393.75</v>
      </c>
      <c r="C2651">
        <v>20.584240000000001</v>
      </c>
      <c r="D2651">
        <v>63</v>
      </c>
      <c r="E2651">
        <v>0</v>
      </c>
      <c r="F2651">
        <v>0</v>
      </c>
      <c r="G2651">
        <v>60</v>
      </c>
      <c r="H2651">
        <v>1570535064094</v>
      </c>
      <c r="I2651">
        <v>526.6875</v>
      </c>
      <c r="J2651" s="5">
        <f t="shared" si="41"/>
        <v>43746.78083442129</v>
      </c>
      <c r="K2651" s="6">
        <v>43746.78083442129</v>
      </c>
      <c r="L2651" s="7">
        <v>43746.780833333331</v>
      </c>
    </row>
    <row r="2652" spans="1:12" x14ac:dyDescent="0.25">
      <c r="A2652" t="e">
        <f>-LqfApu54ndB7WJr45kM</f>
        <v>#NAME?</v>
      </c>
      <c r="B2652">
        <v>393.75</v>
      </c>
      <c r="C2652">
        <v>20.584240000000001</v>
      </c>
      <c r="D2652">
        <v>63</v>
      </c>
      <c r="E2652">
        <v>0</v>
      </c>
      <c r="F2652">
        <v>0</v>
      </c>
      <c r="G2652">
        <v>55</v>
      </c>
      <c r="H2652">
        <v>1570535070255</v>
      </c>
      <c r="I2652">
        <v>526.6875</v>
      </c>
      <c r="J2652" s="4">
        <f t="shared" si="41"/>
        <v>43746.780905729167</v>
      </c>
      <c r="K2652" s="6">
        <v>43746.780905729167</v>
      </c>
      <c r="L2652" s="7">
        <v>43746.780902777777</v>
      </c>
    </row>
    <row r="2653" spans="1:12" x14ac:dyDescent="0.25">
      <c r="A2653" t="e">
        <f>-LqfArT37PhkdX9ovnYe</f>
        <v>#NAME?</v>
      </c>
      <c r="B2653">
        <v>393.75</v>
      </c>
      <c r="C2653">
        <v>20.584240000000001</v>
      </c>
      <c r="D2653">
        <v>64</v>
      </c>
      <c r="E2653">
        <v>0</v>
      </c>
      <c r="F2653">
        <v>0</v>
      </c>
      <c r="G2653">
        <v>63</v>
      </c>
      <c r="H2653">
        <v>1570535076436</v>
      </c>
      <c r="I2653">
        <v>526.6875</v>
      </c>
      <c r="J2653" s="5">
        <f t="shared" si="41"/>
        <v>43746.780977268521</v>
      </c>
      <c r="K2653" s="6">
        <v>43746.780977268521</v>
      </c>
      <c r="L2653" s="7">
        <v>43746.780972222223</v>
      </c>
    </row>
    <row r="2654" spans="1:12" x14ac:dyDescent="0.25">
      <c r="A2654" t="e">
        <f>-LqfAt7GcJweOJpj34_V</f>
        <v>#NAME?</v>
      </c>
      <c r="B2654">
        <v>400</v>
      </c>
      <c r="C2654">
        <v>20.584240000000001</v>
      </c>
      <c r="D2654">
        <v>64</v>
      </c>
      <c r="E2654">
        <v>0</v>
      </c>
      <c r="F2654">
        <v>0</v>
      </c>
      <c r="G2654">
        <v>59</v>
      </c>
      <c r="H2654">
        <v>1570535082594</v>
      </c>
      <c r="I2654">
        <v>528.375</v>
      </c>
      <c r="J2654" s="4">
        <f t="shared" si="41"/>
        <v>43746.781048541663</v>
      </c>
      <c r="K2654" s="6">
        <v>43746.781048541663</v>
      </c>
      <c r="L2654" s="7">
        <v>43746.781053240738</v>
      </c>
    </row>
    <row r="2655" spans="1:12" x14ac:dyDescent="0.25">
      <c r="A2655" t="e">
        <f>-LqfAukEJjRZceE5METE</f>
        <v>#NAME?</v>
      </c>
      <c r="B2655">
        <v>393.75</v>
      </c>
      <c r="C2655">
        <v>20.584240000000001</v>
      </c>
      <c r="D2655">
        <v>63</v>
      </c>
      <c r="E2655">
        <v>0</v>
      </c>
      <c r="F2655">
        <v>0</v>
      </c>
      <c r="G2655">
        <v>63</v>
      </c>
      <c r="H2655">
        <v>1570535089834</v>
      </c>
      <c r="I2655">
        <v>526.5</v>
      </c>
      <c r="J2655" s="5">
        <f t="shared" si="41"/>
        <v>43746.781132337965</v>
      </c>
      <c r="K2655" s="6">
        <v>43746.781132337965</v>
      </c>
      <c r="L2655" s="7">
        <v>43746.781134259261</v>
      </c>
    </row>
    <row r="2656" spans="1:12" x14ac:dyDescent="0.25">
      <c r="A2656" t="e">
        <f>-LqfAwTCtP3b2PTuWft6</f>
        <v>#NAME?</v>
      </c>
      <c r="B2656">
        <v>393.75</v>
      </c>
      <c r="C2656">
        <v>20.531590000000001</v>
      </c>
      <c r="D2656">
        <v>63</v>
      </c>
      <c r="E2656">
        <v>0</v>
      </c>
      <c r="F2656">
        <v>0</v>
      </c>
      <c r="G2656">
        <v>64</v>
      </c>
      <c r="H2656">
        <v>1570535097046</v>
      </c>
      <c r="I2656">
        <v>526.6875</v>
      </c>
      <c r="J2656" s="4">
        <f t="shared" si="41"/>
        <v>43746.781215810181</v>
      </c>
      <c r="K2656" s="6">
        <v>43746.781215810181</v>
      </c>
      <c r="L2656" s="7">
        <v>43746.781215277777</v>
      </c>
    </row>
    <row r="2657" spans="1:12" x14ac:dyDescent="0.25">
      <c r="A2657" t="e">
        <f>-LqfAy1Oh9HFDDJky4ff</f>
        <v>#NAME?</v>
      </c>
      <c r="B2657">
        <v>412.5</v>
      </c>
      <c r="C2657">
        <v>20.584240000000001</v>
      </c>
      <c r="D2657">
        <v>61</v>
      </c>
      <c r="E2657">
        <v>0</v>
      </c>
      <c r="F2657">
        <v>0</v>
      </c>
      <c r="G2657">
        <v>60</v>
      </c>
      <c r="H2657">
        <v>1570535103236</v>
      </c>
      <c r="I2657">
        <v>532.3125</v>
      </c>
      <c r="J2657" s="5">
        <f t="shared" si="41"/>
        <v>43746.781287453698</v>
      </c>
      <c r="K2657" s="6">
        <v>43746.781287453698</v>
      </c>
      <c r="L2657" s="7">
        <v>43746.781284722223</v>
      </c>
    </row>
    <row r="2658" spans="1:12" x14ac:dyDescent="0.25">
      <c r="A2658" t="e">
        <f>-LqfAzkEwoJbwT7bqnWZ</f>
        <v>#NAME?</v>
      </c>
      <c r="B2658">
        <v>393.75</v>
      </c>
      <c r="C2658">
        <v>20.584240000000001</v>
      </c>
      <c r="D2658">
        <v>62</v>
      </c>
      <c r="E2658">
        <v>0</v>
      </c>
      <c r="F2658">
        <v>0</v>
      </c>
      <c r="G2658">
        <v>66</v>
      </c>
      <c r="H2658">
        <v>1570535110445</v>
      </c>
      <c r="I2658">
        <v>526.6875</v>
      </c>
      <c r="J2658" s="4">
        <f t="shared" si="41"/>
        <v>43746.7813708912</v>
      </c>
      <c r="K2658" s="6">
        <v>43746.7813708912</v>
      </c>
      <c r="L2658" s="7">
        <v>43746.781365740739</v>
      </c>
    </row>
    <row r="2659" spans="1:12" x14ac:dyDescent="0.25">
      <c r="A2659" t="e">
        <f>-LqfB0ECkkSQUB2LjVie</f>
        <v>#NAME?</v>
      </c>
      <c r="B2659">
        <v>393.75</v>
      </c>
      <c r="C2659">
        <v>20.531590000000001</v>
      </c>
      <c r="D2659">
        <v>65</v>
      </c>
      <c r="E2659">
        <v>0</v>
      </c>
      <c r="F2659">
        <v>0</v>
      </c>
      <c r="G2659">
        <v>58</v>
      </c>
      <c r="H2659">
        <v>1570535116636</v>
      </c>
      <c r="I2659">
        <v>526.6875</v>
      </c>
      <c r="J2659" s="5">
        <f t="shared" si="41"/>
        <v>43746.781442546293</v>
      </c>
      <c r="K2659" s="6">
        <v>43746.781442546293</v>
      </c>
      <c r="L2659" s="7">
        <v>43746.781446759262</v>
      </c>
    </row>
    <row r="2660" spans="1:12" x14ac:dyDescent="0.25">
      <c r="A2660" t="e">
        <f>-LqfB26D4dkhKEZqj6Lo</f>
        <v>#NAME?</v>
      </c>
      <c r="B2660">
        <v>393.75</v>
      </c>
      <c r="C2660">
        <v>20.584240000000001</v>
      </c>
      <c r="D2660">
        <v>65</v>
      </c>
      <c r="E2660">
        <v>0</v>
      </c>
      <c r="F2660">
        <v>0</v>
      </c>
      <c r="G2660">
        <v>60</v>
      </c>
      <c r="H2660">
        <v>1570535124151</v>
      </c>
      <c r="I2660">
        <v>526.6875</v>
      </c>
      <c r="J2660" s="4">
        <f t="shared" si="41"/>
        <v>43746.781529525462</v>
      </c>
      <c r="K2660" s="6">
        <v>43746.781529525462</v>
      </c>
      <c r="L2660" s="7">
        <v>43746.781527777777</v>
      </c>
    </row>
    <row r="2661" spans="1:12" x14ac:dyDescent="0.25">
      <c r="A2661" t="e">
        <f>-LqfB3o6aKgFVEevgeUL</f>
        <v>#NAME?</v>
      </c>
      <c r="B2661">
        <v>393.75</v>
      </c>
      <c r="C2661">
        <v>20.584240000000001</v>
      </c>
      <c r="D2661">
        <v>64</v>
      </c>
      <c r="E2661">
        <v>0</v>
      </c>
      <c r="F2661">
        <v>0</v>
      </c>
      <c r="G2661">
        <v>64</v>
      </c>
      <c r="H2661">
        <v>1570535131057</v>
      </c>
      <c r="I2661">
        <v>526.6875</v>
      </c>
      <c r="J2661" s="5">
        <f t="shared" si="41"/>
        <v>43746.781609456018</v>
      </c>
      <c r="K2661" s="6">
        <v>43746.781609456018</v>
      </c>
      <c r="L2661" s="7">
        <v>43746.781608796293</v>
      </c>
    </row>
    <row r="2662" spans="1:12" x14ac:dyDescent="0.25">
      <c r="A2662" t="e">
        <f>-LqfB5YB91QtOHOtk52O</f>
        <v>#NAME?</v>
      </c>
      <c r="B2662">
        <v>393.75</v>
      </c>
      <c r="C2662">
        <v>20.584240000000001</v>
      </c>
      <c r="D2662">
        <v>65</v>
      </c>
      <c r="E2662">
        <v>0</v>
      </c>
      <c r="F2662">
        <v>0</v>
      </c>
      <c r="G2662">
        <v>61</v>
      </c>
      <c r="H2662">
        <v>1570535138263</v>
      </c>
      <c r="I2662">
        <v>526.6875</v>
      </c>
      <c r="J2662" s="4">
        <f t="shared" si="41"/>
        <v>43746.781692858793</v>
      </c>
      <c r="K2662" s="6">
        <v>43746.781692858793</v>
      </c>
      <c r="L2662" s="7">
        <v>43746.781689814816</v>
      </c>
    </row>
    <row r="2663" spans="1:12" x14ac:dyDescent="0.25">
      <c r="A2663" t="e">
        <f>-LqfB71AgM2254Ih2EF8</f>
        <v>#NAME?</v>
      </c>
      <c r="B2663">
        <v>393.75</v>
      </c>
      <c r="C2663">
        <v>20.584240000000001</v>
      </c>
      <c r="D2663">
        <v>65</v>
      </c>
      <c r="E2663">
        <v>0</v>
      </c>
      <c r="F2663">
        <v>0</v>
      </c>
      <c r="G2663">
        <v>63</v>
      </c>
      <c r="H2663">
        <v>1570535144423</v>
      </c>
      <c r="I2663">
        <v>526.6875</v>
      </c>
      <c r="J2663" s="5">
        <f t="shared" si="41"/>
        <v>43746.781764155086</v>
      </c>
      <c r="K2663" s="6">
        <v>43746.781764155086</v>
      </c>
      <c r="L2663" s="7">
        <v>43746.781759259262</v>
      </c>
    </row>
    <row r="2664" spans="1:12" x14ac:dyDescent="0.25">
      <c r="A2664" t="e">
        <f>-LqfB8aAIVFOJxnuzAV7</f>
        <v>#NAME?</v>
      </c>
      <c r="B2664">
        <v>393.75</v>
      </c>
      <c r="C2664">
        <v>20.584240000000001</v>
      </c>
      <c r="D2664">
        <v>65</v>
      </c>
      <c r="E2664">
        <v>0</v>
      </c>
      <c r="F2664">
        <v>0</v>
      </c>
      <c r="G2664">
        <v>59</v>
      </c>
      <c r="H2664">
        <v>1570535150633</v>
      </c>
      <c r="I2664">
        <v>526.6875</v>
      </c>
      <c r="J2664" s="4">
        <f t="shared" si="41"/>
        <v>43746.781836030095</v>
      </c>
      <c r="K2664" s="6">
        <v>43746.781836030095</v>
      </c>
      <c r="L2664" s="7">
        <v>43746.781840277778</v>
      </c>
    </row>
    <row r="2665" spans="1:12" x14ac:dyDescent="0.25">
      <c r="A2665" t="e">
        <f>-LqfBAJCIJpLJHsGRkJ3</f>
        <v>#NAME?</v>
      </c>
      <c r="B2665">
        <v>393.75</v>
      </c>
      <c r="C2665">
        <v>20.584240000000001</v>
      </c>
      <c r="D2665">
        <v>65</v>
      </c>
      <c r="E2665">
        <v>0</v>
      </c>
      <c r="F2665">
        <v>0</v>
      </c>
      <c r="G2665">
        <v>63</v>
      </c>
      <c r="H2665">
        <v>1570535157842</v>
      </c>
      <c r="I2665">
        <v>526.6875</v>
      </c>
      <c r="J2665" s="5">
        <f t="shared" si="41"/>
        <v>43746.78191946759</v>
      </c>
      <c r="K2665" s="6">
        <v>43746.78191946759</v>
      </c>
      <c r="L2665" s="7">
        <v>43746.781921296293</v>
      </c>
    </row>
    <row r="2666" spans="1:12" x14ac:dyDescent="0.25">
      <c r="A2666" t="e">
        <f>-LqfBC2TOcO2P01oxRkg</f>
        <v>#NAME?</v>
      </c>
      <c r="B2666">
        <v>393.75</v>
      </c>
      <c r="C2666">
        <v>20.584240000000001</v>
      </c>
      <c r="D2666">
        <v>65</v>
      </c>
      <c r="E2666">
        <v>0</v>
      </c>
      <c r="F2666">
        <v>0</v>
      </c>
      <c r="G2666">
        <v>61</v>
      </c>
      <c r="H2666">
        <v>1570535165064</v>
      </c>
      <c r="I2666">
        <v>526.6875</v>
      </c>
      <c r="J2666" s="4">
        <f t="shared" si="41"/>
        <v>43746.782003055552</v>
      </c>
      <c r="K2666" s="6">
        <v>43746.782003055552</v>
      </c>
      <c r="L2666" s="7">
        <v>43746.782002314816</v>
      </c>
    </row>
    <row r="2667" spans="1:12" x14ac:dyDescent="0.25">
      <c r="A2667" t="e">
        <f>-LqfBDZxK7ks2oMRwbvF</f>
        <v>#NAME?</v>
      </c>
      <c r="B2667">
        <v>393.75</v>
      </c>
      <c r="C2667">
        <v>20.584240000000001</v>
      </c>
      <c r="D2667">
        <v>65</v>
      </c>
      <c r="E2667">
        <v>0</v>
      </c>
      <c r="F2667">
        <v>0</v>
      </c>
      <c r="G2667">
        <v>59</v>
      </c>
      <c r="H2667">
        <v>1570535171242</v>
      </c>
      <c r="I2667">
        <v>526.6875</v>
      </c>
      <c r="J2667" s="5">
        <f t="shared" si="41"/>
        <v>43746.782074560186</v>
      </c>
      <c r="K2667" s="6">
        <v>43746.782074560186</v>
      </c>
      <c r="L2667" s="7">
        <v>43746.782071759262</v>
      </c>
    </row>
    <row r="2668" spans="1:12" x14ac:dyDescent="0.25">
      <c r="A2668" t="e">
        <f>-LqfBF3603VQixgo_YKT</f>
        <v>#NAME?</v>
      </c>
      <c r="B2668">
        <v>393.75</v>
      </c>
      <c r="C2668">
        <v>20.584240000000001</v>
      </c>
      <c r="D2668">
        <v>65</v>
      </c>
      <c r="E2668">
        <v>0</v>
      </c>
      <c r="F2668">
        <v>0</v>
      </c>
      <c r="G2668">
        <v>66</v>
      </c>
      <c r="H2668">
        <v>1570535177422</v>
      </c>
      <c r="I2668">
        <v>526.5</v>
      </c>
      <c r="J2668" s="4">
        <f t="shared" si="41"/>
        <v>43746.782146087957</v>
      </c>
      <c r="K2668" s="6">
        <v>43746.782146087957</v>
      </c>
      <c r="L2668" s="7">
        <v>43746.782141203701</v>
      </c>
    </row>
    <row r="2669" spans="1:12" x14ac:dyDescent="0.25">
      <c r="A2669" t="e">
        <f>-LqfBGxB5Fi4NdpSXoJf</f>
        <v>#NAME?</v>
      </c>
      <c r="B2669">
        <v>412.5</v>
      </c>
      <c r="C2669">
        <v>20.584240000000001</v>
      </c>
      <c r="D2669">
        <v>63</v>
      </c>
      <c r="E2669">
        <v>0</v>
      </c>
      <c r="F2669">
        <v>0</v>
      </c>
      <c r="G2669">
        <v>53</v>
      </c>
      <c r="H2669">
        <v>1570535184923</v>
      </c>
      <c r="I2669">
        <v>532.125</v>
      </c>
      <c r="J2669" s="5">
        <f t="shared" si="41"/>
        <v>43746.78223290509</v>
      </c>
      <c r="K2669" s="6">
        <v>43746.78223290509</v>
      </c>
      <c r="L2669" s="7">
        <v>43746.782233796293</v>
      </c>
    </row>
    <row r="2670" spans="1:12" x14ac:dyDescent="0.25">
      <c r="A2670" t="e">
        <f>-LqfBIaCjysPAtxpXsDE</f>
        <v>#NAME?</v>
      </c>
      <c r="B2670">
        <v>393.75</v>
      </c>
      <c r="C2670">
        <v>20.584240000000001</v>
      </c>
      <c r="D2670">
        <v>63</v>
      </c>
      <c r="E2670">
        <v>0</v>
      </c>
      <c r="F2670">
        <v>0</v>
      </c>
      <c r="G2670">
        <v>59</v>
      </c>
      <c r="H2670">
        <v>1570535191853</v>
      </c>
      <c r="I2670">
        <v>526.6875</v>
      </c>
      <c r="J2670" s="4">
        <f t="shared" si="41"/>
        <v>43746.782313113428</v>
      </c>
      <c r="K2670" s="6">
        <v>43746.782313113428</v>
      </c>
      <c r="L2670" s="7">
        <v>43746.782314814816</v>
      </c>
    </row>
    <row r="2671" spans="1:12" x14ac:dyDescent="0.25">
      <c r="A2671" t="e">
        <f>-LqfBK9DQcGR_1No_ud3</f>
        <v>#NAME?</v>
      </c>
      <c r="B2671">
        <v>393.75</v>
      </c>
      <c r="C2671">
        <v>20.584240000000001</v>
      </c>
      <c r="D2671">
        <v>63</v>
      </c>
      <c r="E2671">
        <v>0</v>
      </c>
      <c r="F2671">
        <v>0</v>
      </c>
      <c r="G2671">
        <v>57</v>
      </c>
      <c r="H2671">
        <v>1570535198034</v>
      </c>
      <c r="I2671">
        <v>526.6875</v>
      </c>
      <c r="J2671" s="5">
        <f t="shared" si="41"/>
        <v>43746.782384652775</v>
      </c>
      <c r="K2671" s="6">
        <v>43746.782384652775</v>
      </c>
      <c r="L2671" s="7">
        <v>43746.782384259262</v>
      </c>
    </row>
    <row r="2672" spans="1:12" x14ac:dyDescent="0.25">
      <c r="A2672" t="e">
        <f>-LqfBLcGH_1Le_nwQN-_</f>
        <v>#NAME?</v>
      </c>
      <c r="B2672">
        <v>393.75</v>
      </c>
      <c r="C2672">
        <v>20.584240000000001</v>
      </c>
      <c r="D2672">
        <v>63</v>
      </c>
      <c r="E2672">
        <v>0</v>
      </c>
      <c r="F2672">
        <v>0</v>
      </c>
      <c r="G2672">
        <v>60</v>
      </c>
      <c r="H2672">
        <v>1570535204203</v>
      </c>
      <c r="I2672">
        <v>526.6875</v>
      </c>
      <c r="J2672" s="4">
        <f t="shared" si="41"/>
        <v>43746.782456053239</v>
      </c>
      <c r="K2672" s="6">
        <v>43746.782456053239</v>
      </c>
      <c r="L2672" s="7">
        <v>43746.782453703701</v>
      </c>
    </row>
    <row r="2673" spans="1:12" x14ac:dyDescent="0.25">
      <c r="A2673" t="e">
        <f>-LqfBNQ60faxYyEC6Dwe</f>
        <v>#NAME?</v>
      </c>
      <c r="B2673">
        <v>393.75</v>
      </c>
      <c r="C2673">
        <v>20.584240000000001</v>
      </c>
      <c r="D2673">
        <v>63</v>
      </c>
      <c r="E2673">
        <v>0</v>
      </c>
      <c r="F2673">
        <v>0</v>
      </c>
      <c r="G2673">
        <v>59</v>
      </c>
      <c r="H2673">
        <v>1570535211434</v>
      </c>
      <c r="I2673">
        <v>526.6875</v>
      </c>
      <c r="J2673" s="5">
        <f t="shared" si="41"/>
        <v>43746.782539745363</v>
      </c>
      <c r="K2673" s="6">
        <v>43746.782539745363</v>
      </c>
      <c r="L2673" s="7">
        <v>43746.782534722224</v>
      </c>
    </row>
    <row r="2674" spans="1:12" x14ac:dyDescent="0.25">
      <c r="A2674" t="e">
        <f>-LqfBP6Palp3VLXvyqdw</f>
        <v>#NAME?</v>
      </c>
      <c r="B2674">
        <v>393.75</v>
      </c>
      <c r="C2674">
        <v>20.584240000000001</v>
      </c>
      <c r="D2674">
        <v>63</v>
      </c>
      <c r="E2674">
        <v>0</v>
      </c>
      <c r="F2674">
        <v>0</v>
      </c>
      <c r="G2674">
        <v>65</v>
      </c>
      <c r="H2674">
        <v>1570535218643</v>
      </c>
      <c r="I2674">
        <v>526.6875</v>
      </c>
      <c r="J2674" s="4">
        <f t="shared" si="41"/>
        <v>43746.782623182873</v>
      </c>
      <c r="K2674" s="6">
        <v>43746.782623182873</v>
      </c>
      <c r="L2674" s="7">
        <v>43746.782627314817</v>
      </c>
    </row>
    <row r="2675" spans="1:12" x14ac:dyDescent="0.25">
      <c r="A2675" t="e">
        <f>-LqfBQd3zom4lkf_BDZs</f>
        <v>#NAME?</v>
      </c>
      <c r="B2675">
        <v>393.75</v>
      </c>
      <c r="C2675">
        <v>20.584240000000001</v>
      </c>
      <c r="D2675">
        <v>62</v>
      </c>
      <c r="E2675">
        <v>0</v>
      </c>
      <c r="F2675">
        <v>0</v>
      </c>
      <c r="G2675">
        <v>60</v>
      </c>
      <c r="H2675">
        <v>1570535224824</v>
      </c>
      <c r="I2675">
        <v>526.6875</v>
      </c>
      <c r="J2675" s="5">
        <f t="shared" si="41"/>
        <v>43746.78269472222</v>
      </c>
      <c r="K2675" s="6">
        <v>43746.78269472222</v>
      </c>
      <c r="L2675" s="7">
        <v>43746.782696759263</v>
      </c>
    </row>
    <row r="2676" spans="1:12" x14ac:dyDescent="0.25">
      <c r="A2676" t="e">
        <f>-LqfBSB6rGoq3Ml7CZOS</f>
        <v>#NAME?</v>
      </c>
      <c r="B2676">
        <v>393.75</v>
      </c>
      <c r="C2676">
        <v>20.584240000000001</v>
      </c>
      <c r="D2676">
        <v>62</v>
      </c>
      <c r="E2676">
        <v>0</v>
      </c>
      <c r="F2676">
        <v>0</v>
      </c>
      <c r="G2676">
        <v>63</v>
      </c>
      <c r="H2676">
        <v>1570535231024</v>
      </c>
      <c r="I2676">
        <v>526.5</v>
      </c>
      <c r="J2676" s="4">
        <f t="shared" si="41"/>
        <v>43746.782766481476</v>
      </c>
      <c r="K2676" s="6">
        <v>43746.782766481476</v>
      </c>
      <c r="L2676" s="7">
        <v>43746.782766203702</v>
      </c>
    </row>
    <row r="2677" spans="1:12" x14ac:dyDescent="0.25">
      <c r="A2677" t="e">
        <f>-LqfBTuGIiqHHWu6bQnb</f>
        <v>#NAME?</v>
      </c>
      <c r="B2677">
        <v>393.75</v>
      </c>
      <c r="C2677">
        <v>20.584240000000001</v>
      </c>
      <c r="D2677">
        <v>62</v>
      </c>
      <c r="E2677">
        <v>0</v>
      </c>
      <c r="F2677">
        <v>0</v>
      </c>
      <c r="G2677">
        <v>62</v>
      </c>
      <c r="H2677">
        <v>1570535238224</v>
      </c>
      <c r="I2677">
        <v>526.6875</v>
      </c>
      <c r="J2677" s="5">
        <f t="shared" si="41"/>
        <v>43746.782849814808</v>
      </c>
      <c r="K2677" s="6">
        <v>43746.782849814808</v>
      </c>
      <c r="L2677" s="7">
        <v>43746.782847222225</v>
      </c>
    </row>
    <row r="2678" spans="1:12" x14ac:dyDescent="0.25">
      <c r="A2678" t="e">
        <f>-LqfBVVJo1o14-gFK5Nb</f>
        <v>#NAME?</v>
      </c>
      <c r="B2678">
        <v>393.75</v>
      </c>
      <c r="C2678">
        <v>20.584240000000001</v>
      </c>
      <c r="D2678">
        <v>62</v>
      </c>
      <c r="E2678">
        <v>0</v>
      </c>
      <c r="F2678">
        <v>0</v>
      </c>
      <c r="G2678">
        <v>60</v>
      </c>
      <c r="H2678">
        <v>1570535244416</v>
      </c>
      <c r="I2678">
        <v>526.6875</v>
      </c>
      <c r="J2678" s="4">
        <f t="shared" si="41"/>
        <v>43746.782921481477</v>
      </c>
      <c r="K2678" s="6">
        <v>43746.782921481477</v>
      </c>
      <c r="L2678" s="7">
        <v>43746.782916666663</v>
      </c>
    </row>
    <row r="2679" spans="1:12" x14ac:dyDescent="0.25">
      <c r="A2679" t="e">
        <f>-LqfBXCMZrdvaVSxWGLu</f>
        <v>#NAME?</v>
      </c>
      <c r="B2679">
        <v>393.75</v>
      </c>
      <c r="C2679">
        <v>20.584240000000001</v>
      </c>
      <c r="D2679">
        <v>62</v>
      </c>
      <c r="E2679">
        <v>0</v>
      </c>
      <c r="F2679">
        <v>0</v>
      </c>
      <c r="G2679">
        <v>60</v>
      </c>
      <c r="H2679">
        <v>1570535251603</v>
      </c>
      <c r="I2679">
        <v>526.6875</v>
      </c>
      <c r="J2679" s="5">
        <f t="shared" si="41"/>
        <v>43746.78300466435</v>
      </c>
      <c r="K2679" s="6">
        <v>43746.78300466435</v>
      </c>
      <c r="L2679" s="7">
        <v>43746.783009259256</v>
      </c>
    </row>
    <row r="2680" spans="1:12" x14ac:dyDescent="0.25">
      <c r="A2680" t="e">
        <f>-LqfBZ-BOwWS-dlk3hgP</f>
        <v>#NAME?</v>
      </c>
      <c r="B2680">
        <v>393.75</v>
      </c>
      <c r="C2680">
        <v>20.584240000000001</v>
      </c>
      <c r="D2680">
        <v>63</v>
      </c>
      <c r="E2680">
        <v>0</v>
      </c>
      <c r="F2680">
        <v>0</v>
      </c>
      <c r="G2680">
        <v>61</v>
      </c>
      <c r="H2680">
        <v>1570535258833</v>
      </c>
      <c r="I2680">
        <v>526.6875</v>
      </c>
      <c r="J2680" s="4">
        <f t="shared" si="41"/>
        <v>43746.783088344906</v>
      </c>
      <c r="K2680" s="6">
        <v>43746.783088344906</v>
      </c>
      <c r="L2680" s="7">
        <v>43746.783090277779</v>
      </c>
    </row>
    <row r="2681" spans="1:12" x14ac:dyDescent="0.25">
      <c r="A2681" t="e">
        <f>-LqfB_UCT4FBvh74IJEz</f>
        <v>#NAME?</v>
      </c>
      <c r="B2681">
        <v>393.75</v>
      </c>
      <c r="C2681">
        <v>20.584240000000001</v>
      </c>
      <c r="D2681">
        <v>63</v>
      </c>
      <c r="E2681">
        <v>0</v>
      </c>
      <c r="F2681">
        <v>0</v>
      </c>
      <c r="G2681">
        <v>63</v>
      </c>
      <c r="H2681">
        <v>1570535264994</v>
      </c>
      <c r="I2681">
        <v>526.6875</v>
      </c>
      <c r="J2681" s="5">
        <f t="shared" si="41"/>
        <v>43746.783159652776</v>
      </c>
      <c r="K2681" s="6">
        <v>43746.783159652776</v>
      </c>
      <c r="L2681" s="7">
        <v>43746.783159722225</v>
      </c>
    </row>
    <row r="2682" spans="1:12" x14ac:dyDescent="0.25">
      <c r="A2682" t="e">
        <f>-LqfBayCxECgWndvzWCy</f>
        <v>#NAME?</v>
      </c>
      <c r="B2682">
        <v>393.75</v>
      </c>
      <c r="C2682">
        <v>20.531590000000001</v>
      </c>
      <c r="D2682">
        <v>63</v>
      </c>
      <c r="E2682">
        <v>0</v>
      </c>
      <c r="F2682">
        <v>0</v>
      </c>
      <c r="G2682">
        <v>65</v>
      </c>
      <c r="H2682">
        <v>1570535271194</v>
      </c>
      <c r="I2682">
        <v>526.5</v>
      </c>
      <c r="J2682" s="4">
        <f t="shared" si="41"/>
        <v>43746.783231412039</v>
      </c>
      <c r="K2682" s="6">
        <v>43746.783231412039</v>
      </c>
      <c r="L2682" s="7">
        <v>43746.783229166664</v>
      </c>
    </row>
    <row r="2683" spans="1:12" x14ac:dyDescent="0.25">
      <c r="A2683" t="e">
        <f>-LqfBcW6IhR3dycMqf4d</f>
        <v>#NAME?</v>
      </c>
      <c r="B2683">
        <v>393.75</v>
      </c>
      <c r="C2683">
        <v>20.584240000000001</v>
      </c>
      <c r="D2683">
        <v>65</v>
      </c>
      <c r="E2683">
        <v>0</v>
      </c>
      <c r="F2683">
        <v>0</v>
      </c>
      <c r="G2683">
        <v>60</v>
      </c>
      <c r="H2683">
        <v>1570535277385</v>
      </c>
      <c r="I2683">
        <v>526.5</v>
      </c>
      <c r="J2683" s="5">
        <f t="shared" si="41"/>
        <v>43746.783303067125</v>
      </c>
      <c r="K2683" s="6">
        <v>43746.783303067125</v>
      </c>
      <c r="L2683" s="7">
        <v>43746.78329861111</v>
      </c>
    </row>
    <row r="2684" spans="1:12" x14ac:dyDescent="0.25">
      <c r="A2684" t="e">
        <f>-LqfBeKConrx2y6VhRhz</f>
        <v>#NAME?</v>
      </c>
      <c r="B2684">
        <v>425</v>
      </c>
      <c r="C2684">
        <v>20.584240000000001</v>
      </c>
      <c r="D2684">
        <v>64</v>
      </c>
      <c r="E2684">
        <v>0</v>
      </c>
      <c r="F2684">
        <v>0</v>
      </c>
      <c r="G2684">
        <v>59</v>
      </c>
      <c r="H2684">
        <v>1570535284746</v>
      </c>
      <c r="I2684">
        <v>536.4375</v>
      </c>
      <c r="J2684" s="4">
        <f t="shared" si="41"/>
        <v>43746.783388263888</v>
      </c>
      <c r="K2684" s="6">
        <v>43746.783388263888</v>
      </c>
      <c r="L2684" s="7">
        <v>43746.783391203702</v>
      </c>
    </row>
    <row r="2685" spans="1:12" x14ac:dyDescent="0.25">
      <c r="A2685" t="e">
        <f>-LqfBg23reVnAXxOOkDv</f>
        <v>#NAME?</v>
      </c>
      <c r="B2685">
        <v>393.75</v>
      </c>
      <c r="C2685">
        <v>20.584240000000001</v>
      </c>
      <c r="D2685">
        <v>63</v>
      </c>
      <c r="E2685">
        <v>0</v>
      </c>
      <c r="F2685">
        <v>0</v>
      </c>
      <c r="G2685">
        <v>66</v>
      </c>
      <c r="H2685">
        <v>1570535291812</v>
      </c>
      <c r="I2685">
        <v>526.6875</v>
      </c>
      <c r="J2685" s="5">
        <f t="shared" si="41"/>
        <v>43746.783470046292</v>
      </c>
      <c r="K2685" s="6">
        <v>43746.783470046292</v>
      </c>
      <c r="L2685" s="7">
        <v>43746.783472222225</v>
      </c>
    </row>
    <row r="2686" spans="1:12" x14ac:dyDescent="0.25">
      <c r="A2686" t="e">
        <f>-LqfBhXE4t8WLQ8383UK</f>
        <v>#NAME?</v>
      </c>
      <c r="B2686">
        <v>393.75</v>
      </c>
      <c r="C2686">
        <v>20.584240000000001</v>
      </c>
      <c r="D2686">
        <v>62</v>
      </c>
      <c r="E2686">
        <v>0</v>
      </c>
      <c r="F2686">
        <v>0</v>
      </c>
      <c r="G2686">
        <v>61</v>
      </c>
      <c r="H2686">
        <v>1570535298004</v>
      </c>
      <c r="I2686">
        <v>526.6875</v>
      </c>
      <c r="J2686" s="4">
        <f t="shared" si="41"/>
        <v>43746.783541712961</v>
      </c>
      <c r="K2686" s="6">
        <v>43746.783541712961</v>
      </c>
      <c r="L2686" s="7">
        <v>43746.783541666664</v>
      </c>
    </row>
    <row r="2687" spans="1:12" x14ac:dyDescent="0.25">
      <c r="A2687" t="s">
        <v>3722</v>
      </c>
      <c r="B2687">
        <v>412.5</v>
      </c>
      <c r="C2687">
        <v>20.584240000000001</v>
      </c>
      <c r="D2687">
        <v>61</v>
      </c>
      <c r="E2687">
        <v>0</v>
      </c>
      <c r="F2687">
        <v>0</v>
      </c>
      <c r="G2687">
        <v>67</v>
      </c>
      <c r="H2687">
        <v>1570535304172</v>
      </c>
      <c r="I2687">
        <v>532.3125</v>
      </c>
      <c r="J2687" s="5">
        <f t="shared" si="41"/>
        <v>43746.783613101848</v>
      </c>
      <c r="K2687" s="6">
        <v>43746.783613101848</v>
      </c>
      <c r="L2687" s="7">
        <v>43746.78361111111</v>
      </c>
    </row>
    <row r="2688" spans="1:12" x14ac:dyDescent="0.25">
      <c r="A2688" t="e">
        <f>-LqfBkZ55bhVGkLGtMRq</f>
        <v>#NAME?</v>
      </c>
      <c r="B2688">
        <v>393.75</v>
      </c>
      <c r="C2688">
        <v>20.584240000000001</v>
      </c>
      <c r="D2688">
        <v>60</v>
      </c>
      <c r="E2688">
        <v>0</v>
      </c>
      <c r="F2688">
        <v>0</v>
      </c>
      <c r="G2688">
        <v>59</v>
      </c>
      <c r="H2688">
        <v>1570535310354</v>
      </c>
      <c r="I2688">
        <v>526.6875</v>
      </c>
      <c r="J2688" s="4">
        <f t="shared" si="41"/>
        <v>43746.783684652772</v>
      </c>
      <c r="K2688" s="6">
        <v>43746.783684652772</v>
      </c>
      <c r="L2688" s="7">
        <v>43746.783680555556</v>
      </c>
    </row>
    <row r="2689" spans="1:12" x14ac:dyDescent="0.25">
      <c r="A2689" t="e">
        <f>-LqfBmIIbYAUoG5o1LE1</f>
        <v>#NAME?</v>
      </c>
      <c r="B2689">
        <v>393.75</v>
      </c>
      <c r="C2689">
        <v>20.584240000000001</v>
      </c>
      <c r="D2689">
        <v>61</v>
      </c>
      <c r="E2689">
        <v>0</v>
      </c>
      <c r="F2689">
        <v>0</v>
      </c>
      <c r="G2689">
        <v>63</v>
      </c>
      <c r="H2689">
        <v>1570535317584</v>
      </c>
      <c r="I2689">
        <v>526.6875</v>
      </c>
      <c r="J2689" s="5">
        <f t="shared" si="41"/>
        <v>43746.783768333327</v>
      </c>
      <c r="K2689" s="6">
        <v>43746.783768333327</v>
      </c>
      <c r="L2689" s="7">
        <v>43746.783773148149</v>
      </c>
    </row>
    <row r="2690" spans="1:12" x14ac:dyDescent="0.25">
      <c r="A2690" t="e">
        <f>-LqfBnrBhik8NNr79j0o</f>
        <v>#NAME?</v>
      </c>
      <c r="B2690">
        <v>393.75</v>
      </c>
      <c r="C2690">
        <v>20.584240000000001</v>
      </c>
      <c r="D2690">
        <v>59</v>
      </c>
      <c r="E2690">
        <v>0</v>
      </c>
      <c r="F2690">
        <v>0</v>
      </c>
      <c r="G2690">
        <v>57</v>
      </c>
      <c r="H2690">
        <v>1570535323755</v>
      </c>
      <c r="I2690">
        <v>526.6875</v>
      </c>
      <c r="J2690" s="4">
        <f t="shared" ref="J2690:K2753" si="42">(H2690/86400000)+25569+(7/24)</f>
        <v>43746.783839756943</v>
      </c>
      <c r="K2690" s="6">
        <v>43746.783839756943</v>
      </c>
      <c r="L2690" s="7">
        <v>43746.783842592595</v>
      </c>
    </row>
    <row r="2691" spans="1:12" x14ac:dyDescent="0.25">
      <c r="A2691" t="e">
        <f>-LqfBp_2GLE70rnKCRmi</f>
        <v>#NAME?</v>
      </c>
      <c r="B2691">
        <v>393.75</v>
      </c>
      <c r="C2691">
        <v>20.584240000000001</v>
      </c>
      <c r="D2691">
        <v>62</v>
      </c>
      <c r="E2691">
        <v>0</v>
      </c>
      <c r="F2691">
        <v>0</v>
      </c>
      <c r="G2691">
        <v>60</v>
      </c>
      <c r="H2691">
        <v>1570535330964</v>
      </c>
      <c r="I2691">
        <v>526.6875</v>
      </c>
      <c r="J2691" s="5">
        <f t="shared" si="42"/>
        <v>43746.783923194445</v>
      </c>
      <c r="K2691" s="6">
        <v>43746.783923194445</v>
      </c>
      <c r="L2691" s="7">
        <v>43746.78392361111</v>
      </c>
    </row>
    <row r="2692" spans="1:12" x14ac:dyDescent="0.25">
      <c r="A2692" t="e">
        <f>-LqfBrSCBDT4QHJey-Uw</f>
        <v>#NAME?</v>
      </c>
      <c r="B2692">
        <v>393.75</v>
      </c>
      <c r="C2692">
        <v>20.584240000000001</v>
      </c>
      <c r="D2692">
        <v>61</v>
      </c>
      <c r="E2692">
        <v>0</v>
      </c>
      <c r="F2692">
        <v>0</v>
      </c>
      <c r="G2692">
        <v>63</v>
      </c>
      <c r="H2692">
        <v>1570535337153</v>
      </c>
      <c r="I2692">
        <v>526.6875</v>
      </c>
      <c r="J2692" s="4">
        <f t="shared" si="42"/>
        <v>43746.783994826386</v>
      </c>
      <c r="K2692" s="6">
        <v>43746.783994826386</v>
      </c>
      <c r="L2692" s="7">
        <v>43746.783993055556</v>
      </c>
    </row>
    <row r="2693" spans="1:12" x14ac:dyDescent="0.25">
      <c r="A2693" t="e">
        <f>-LqfBtP6WiJHIILM-J1R</f>
        <v>#NAME?</v>
      </c>
      <c r="B2693">
        <v>393.75</v>
      </c>
      <c r="C2693">
        <v>20.584240000000001</v>
      </c>
      <c r="D2693">
        <v>63</v>
      </c>
      <c r="E2693">
        <v>0</v>
      </c>
      <c r="F2693">
        <v>0</v>
      </c>
      <c r="G2693">
        <v>61</v>
      </c>
      <c r="H2693">
        <v>1570535345364</v>
      </c>
      <c r="I2693">
        <v>526.5</v>
      </c>
      <c r="J2693" s="5">
        <f t="shared" si="42"/>
        <v>43746.78408986111</v>
      </c>
      <c r="K2693" s="6">
        <v>43746.78408986111</v>
      </c>
      <c r="L2693" s="7">
        <v>43746.784085648149</v>
      </c>
    </row>
    <row r="2694" spans="1:12" x14ac:dyDescent="0.25">
      <c r="A2694" t="e">
        <f>-LqfBv7WCFfgisde_nzY</f>
        <v>#NAME?</v>
      </c>
      <c r="B2694">
        <v>393.75</v>
      </c>
      <c r="C2694">
        <v>20.584240000000001</v>
      </c>
      <c r="D2694">
        <v>62</v>
      </c>
      <c r="E2694">
        <v>0</v>
      </c>
      <c r="F2694">
        <v>0</v>
      </c>
      <c r="G2694">
        <v>59</v>
      </c>
      <c r="H2694">
        <v>1570535353636</v>
      </c>
      <c r="I2694">
        <v>526.6875</v>
      </c>
      <c r="J2694" s="4">
        <f t="shared" si="42"/>
        <v>43746.784185601849</v>
      </c>
      <c r="K2694" s="6">
        <v>43746.784185601849</v>
      </c>
      <c r="L2694" s="7">
        <v>43746.784189814818</v>
      </c>
    </row>
    <row r="2695" spans="1:12" x14ac:dyDescent="0.25">
      <c r="A2695" t="e">
        <f>-LqfBwvCHLG4iDqqp2g2</f>
        <v>#NAME?</v>
      </c>
      <c r="B2695">
        <v>393.75</v>
      </c>
      <c r="C2695">
        <v>20.584240000000001</v>
      </c>
      <c r="D2695">
        <v>60</v>
      </c>
      <c r="E2695">
        <v>0</v>
      </c>
      <c r="F2695">
        <v>0</v>
      </c>
      <c r="G2695">
        <v>51</v>
      </c>
      <c r="H2695">
        <v>1570535360854</v>
      </c>
      <c r="I2695">
        <v>526.6875</v>
      </c>
      <c r="J2695" s="5">
        <f t="shared" si="42"/>
        <v>43746.784269143514</v>
      </c>
      <c r="K2695" s="6">
        <v>43746.784269143514</v>
      </c>
      <c r="L2695" s="7">
        <v>43746.784270833334</v>
      </c>
    </row>
    <row r="2696" spans="1:12" x14ac:dyDescent="0.25">
      <c r="A2696" t="e">
        <f>-LqfBytbl2fjj1mnLZb6</f>
        <v>#NAME?</v>
      </c>
      <c r="B2696">
        <v>393.75</v>
      </c>
      <c r="C2696">
        <v>20.584240000000001</v>
      </c>
      <c r="D2696">
        <v>62</v>
      </c>
      <c r="E2696">
        <v>0</v>
      </c>
      <c r="F2696">
        <v>0</v>
      </c>
      <c r="G2696">
        <v>61</v>
      </c>
      <c r="H2696">
        <v>1570535368075</v>
      </c>
      <c r="I2696">
        <v>526.6875</v>
      </c>
      <c r="J2696" s="4">
        <f t="shared" si="42"/>
        <v>43746.784352719907</v>
      </c>
      <c r="K2696" s="6">
        <v>43746.784352719907</v>
      </c>
      <c r="L2696" s="7">
        <v>43746.784351851849</v>
      </c>
    </row>
    <row r="2697" spans="1:12" x14ac:dyDescent="0.25">
      <c r="A2697" t="e">
        <f>-LqfC-aCsdm6-m7vya9w</f>
        <v>#NAME?</v>
      </c>
      <c r="B2697">
        <v>393.75</v>
      </c>
      <c r="C2697">
        <v>20.531590000000001</v>
      </c>
      <c r="D2697">
        <v>59</v>
      </c>
      <c r="E2697">
        <v>0</v>
      </c>
      <c r="F2697">
        <v>0</v>
      </c>
      <c r="G2697">
        <v>68</v>
      </c>
      <c r="H2697">
        <v>1570535376056</v>
      </c>
      <c r="I2697">
        <v>526.5</v>
      </c>
      <c r="J2697" s="5">
        <f t="shared" si="42"/>
        <v>43746.784445092591</v>
      </c>
      <c r="K2697" s="6">
        <v>43746.784445092591</v>
      </c>
      <c r="L2697" s="7">
        <v>43746.784444444442</v>
      </c>
    </row>
    <row r="2698" spans="1:12" x14ac:dyDescent="0.25">
      <c r="A2698" t="e">
        <f>-LqfC19CRV7Dqq8JhonQ</f>
        <v>#NAME?</v>
      </c>
      <c r="B2698">
        <v>393.75</v>
      </c>
      <c r="C2698">
        <v>20.584240000000001</v>
      </c>
      <c r="D2698">
        <v>59</v>
      </c>
      <c r="E2698">
        <v>0</v>
      </c>
      <c r="F2698">
        <v>0</v>
      </c>
      <c r="G2698">
        <v>55</v>
      </c>
      <c r="H2698">
        <v>1570535382485</v>
      </c>
      <c r="I2698">
        <v>526.5</v>
      </c>
      <c r="J2698" s="4">
        <f t="shared" si="42"/>
        <v>43746.784519502311</v>
      </c>
      <c r="K2698" s="6">
        <v>43746.784519502311</v>
      </c>
      <c r="L2698" s="7">
        <v>43746.784513888888</v>
      </c>
    </row>
    <row r="2699" spans="1:12" x14ac:dyDescent="0.25">
      <c r="A2699" t="e">
        <f>-LqfC31C3C4ILlaxGOES</f>
        <v>#NAME?</v>
      </c>
      <c r="B2699">
        <v>393.75</v>
      </c>
      <c r="C2699">
        <v>20.531590000000001</v>
      </c>
      <c r="D2699">
        <v>59</v>
      </c>
      <c r="E2699">
        <v>0</v>
      </c>
      <c r="F2699">
        <v>0</v>
      </c>
      <c r="G2699">
        <v>54</v>
      </c>
      <c r="H2699">
        <v>1570535388674</v>
      </c>
      <c r="I2699">
        <v>526.6875</v>
      </c>
      <c r="J2699" s="5">
        <f t="shared" si="42"/>
        <v>43746.784591134252</v>
      </c>
      <c r="K2699" s="6">
        <v>43746.784591134252</v>
      </c>
      <c r="L2699" s="7">
        <v>43746.784594907411</v>
      </c>
    </row>
    <row r="2700" spans="1:12" x14ac:dyDescent="0.25">
      <c r="A2700" t="e">
        <f>-LqfC4fCp-SJCLZq01Db</f>
        <v>#NAME?</v>
      </c>
      <c r="B2700">
        <v>393.75</v>
      </c>
      <c r="C2700">
        <v>20.584240000000001</v>
      </c>
      <c r="D2700">
        <v>58</v>
      </c>
      <c r="E2700">
        <v>0</v>
      </c>
      <c r="F2700">
        <v>0</v>
      </c>
      <c r="G2700">
        <v>59</v>
      </c>
      <c r="H2700">
        <v>1570535396884</v>
      </c>
      <c r="I2700">
        <v>526.5</v>
      </c>
      <c r="J2700" s="4">
        <f t="shared" si="42"/>
        <v>43746.7846861574</v>
      </c>
      <c r="K2700" s="6">
        <v>43746.7846861574</v>
      </c>
      <c r="L2700" s="7">
        <v>43746.784687500003</v>
      </c>
    </row>
    <row r="2701" spans="1:12" x14ac:dyDescent="0.25">
      <c r="A2701" t="e">
        <f>-LqfC6E3J-vLPuvzcwFT</f>
        <v>#NAME?</v>
      </c>
      <c r="B2701">
        <v>393.75</v>
      </c>
      <c r="C2701">
        <v>20.584240000000001</v>
      </c>
      <c r="D2701">
        <v>59</v>
      </c>
      <c r="E2701">
        <v>0</v>
      </c>
      <c r="F2701">
        <v>0</v>
      </c>
      <c r="G2701">
        <v>63</v>
      </c>
      <c r="H2701">
        <v>1570535403096</v>
      </c>
      <c r="I2701">
        <v>526.6875</v>
      </c>
      <c r="J2701" s="5">
        <f t="shared" si="42"/>
        <v>43746.784758055554</v>
      </c>
      <c r="K2701" s="6">
        <v>43746.784758055554</v>
      </c>
      <c r="L2701" s="7">
        <v>43746.784756944442</v>
      </c>
    </row>
    <row r="2702" spans="1:12" x14ac:dyDescent="0.25">
      <c r="A2702" t="e">
        <f>-LqfC7us-ACs50lAPxbQ</f>
        <v>#NAME?</v>
      </c>
      <c r="B2702">
        <v>393.75</v>
      </c>
      <c r="C2702">
        <v>20.531590000000001</v>
      </c>
      <c r="D2702">
        <v>59</v>
      </c>
      <c r="E2702">
        <v>0</v>
      </c>
      <c r="F2702">
        <v>0</v>
      </c>
      <c r="G2702">
        <v>68</v>
      </c>
      <c r="H2702">
        <v>1570535410326</v>
      </c>
      <c r="I2702">
        <v>526.6875</v>
      </c>
      <c r="J2702" s="4">
        <f t="shared" si="42"/>
        <v>43746.784841736109</v>
      </c>
      <c r="K2702" s="6">
        <v>43746.784841736109</v>
      </c>
      <c r="L2702" s="7">
        <v>43746.784837962965</v>
      </c>
    </row>
    <row r="2703" spans="1:12" x14ac:dyDescent="0.25">
      <c r="A2703" t="e">
        <f>-LqfC9kC19wcPJ3iXjLW</f>
        <v>#NAME?</v>
      </c>
      <c r="B2703">
        <v>393.75</v>
      </c>
      <c r="C2703">
        <v>20.584240000000001</v>
      </c>
      <c r="D2703">
        <v>66</v>
      </c>
      <c r="E2703">
        <v>0</v>
      </c>
      <c r="F2703">
        <v>0</v>
      </c>
      <c r="G2703">
        <v>57</v>
      </c>
      <c r="H2703">
        <v>1570535417526</v>
      </c>
      <c r="I2703">
        <v>526.5</v>
      </c>
      <c r="J2703" s="5">
        <f t="shared" si="42"/>
        <v>43746.784925069442</v>
      </c>
      <c r="K2703" s="6">
        <v>43746.784925069442</v>
      </c>
      <c r="L2703" s="7">
        <v>43746.784930555557</v>
      </c>
    </row>
    <row r="2704" spans="1:12" x14ac:dyDescent="0.25">
      <c r="A2704" t="e">
        <f>-LqfCBTCkG5d9JugsYqr</f>
        <v>#NAME?</v>
      </c>
      <c r="B2704">
        <v>393.75</v>
      </c>
      <c r="C2704">
        <v>20.584240000000001</v>
      </c>
      <c r="D2704">
        <v>64</v>
      </c>
      <c r="E2704">
        <v>0</v>
      </c>
      <c r="F2704">
        <v>0</v>
      </c>
      <c r="G2704">
        <v>59</v>
      </c>
      <c r="H2704">
        <v>1570535424725</v>
      </c>
      <c r="I2704">
        <v>526.6875</v>
      </c>
      <c r="J2704" s="4">
        <f t="shared" si="42"/>
        <v>43746.785008391198</v>
      </c>
      <c r="K2704" s="6">
        <v>43746.785008391198</v>
      </c>
      <c r="L2704" s="7">
        <v>43746.785011574073</v>
      </c>
    </row>
    <row r="2705" spans="1:12" x14ac:dyDescent="0.25">
      <c r="A2705" t="e">
        <f>-LqfCD1NwC3EszHOYPyc</f>
        <v>#NAME?</v>
      </c>
      <c r="B2705">
        <v>393.75</v>
      </c>
      <c r="C2705">
        <v>20.584240000000001</v>
      </c>
      <c r="D2705">
        <v>64</v>
      </c>
      <c r="E2705">
        <v>0</v>
      </c>
      <c r="F2705">
        <v>0</v>
      </c>
      <c r="G2705">
        <v>55</v>
      </c>
      <c r="H2705">
        <v>1570535430915</v>
      </c>
      <c r="I2705">
        <v>526.6875</v>
      </c>
      <c r="J2705" s="5">
        <f t="shared" si="42"/>
        <v>43746.785080034715</v>
      </c>
      <c r="K2705" s="6">
        <v>43746.785080034715</v>
      </c>
      <c r="L2705" s="7">
        <v>43746.785081018519</v>
      </c>
    </row>
    <row r="2706" spans="1:12" x14ac:dyDescent="0.25">
      <c r="A2706" t="e">
        <f>-LqfCEkHtrtKA6KsXReE</f>
        <v>#NAME?</v>
      </c>
      <c r="B2706">
        <v>393.75</v>
      </c>
      <c r="C2706">
        <v>20.584240000000001</v>
      </c>
      <c r="D2706">
        <v>63</v>
      </c>
      <c r="E2706">
        <v>0</v>
      </c>
      <c r="F2706">
        <v>0</v>
      </c>
      <c r="G2706">
        <v>61</v>
      </c>
      <c r="H2706">
        <v>1570535438137</v>
      </c>
      <c r="I2706">
        <v>526.6875</v>
      </c>
      <c r="J2706" s="4">
        <f t="shared" si="42"/>
        <v>43746.785163622684</v>
      </c>
      <c r="K2706" s="6">
        <v>43746.785163622684</v>
      </c>
      <c r="L2706" s="7">
        <v>43746.785162037035</v>
      </c>
    </row>
    <row r="2707" spans="1:12" x14ac:dyDescent="0.25">
      <c r="A2707" t="e">
        <f>-LqfCGYEf6ZBrRT5BL9v</f>
        <v>#NAME?</v>
      </c>
      <c r="B2707">
        <v>393.75</v>
      </c>
      <c r="C2707">
        <v>20.584240000000001</v>
      </c>
      <c r="D2707">
        <v>63</v>
      </c>
      <c r="E2707">
        <v>0</v>
      </c>
      <c r="F2707">
        <v>0</v>
      </c>
      <c r="G2707">
        <v>60</v>
      </c>
      <c r="H2707">
        <v>1570535445344</v>
      </c>
      <c r="I2707">
        <v>526.6875</v>
      </c>
      <c r="J2707" s="5">
        <f t="shared" si="42"/>
        <v>43746.785247037034</v>
      </c>
      <c r="K2707" s="6">
        <v>43746.785247037034</v>
      </c>
      <c r="L2707" s="7">
        <v>43746.785243055558</v>
      </c>
    </row>
    <row r="2708" spans="1:12" x14ac:dyDescent="0.25">
      <c r="A2708" t="e">
        <f>-LqfCIGCCLj57w6zO3KV</f>
        <v>#NAME?</v>
      </c>
      <c r="B2708">
        <v>393.75</v>
      </c>
      <c r="C2708">
        <v>20.584240000000001</v>
      </c>
      <c r="D2708">
        <v>63</v>
      </c>
      <c r="E2708">
        <v>0</v>
      </c>
      <c r="F2708">
        <v>0</v>
      </c>
      <c r="G2708">
        <v>55</v>
      </c>
      <c r="H2708">
        <v>1570535452565</v>
      </c>
      <c r="I2708">
        <v>526.6875</v>
      </c>
      <c r="J2708" s="4">
        <f t="shared" si="42"/>
        <v>43746.785330613428</v>
      </c>
      <c r="K2708" s="6">
        <v>43746.785330613428</v>
      </c>
      <c r="L2708" s="7">
        <v>43746.78533564815</v>
      </c>
    </row>
    <row r="2709" spans="1:12" x14ac:dyDescent="0.25">
      <c r="A2709" t="e">
        <f>-LqfCJpOogSptvryj9FW</f>
        <v>#NAME?</v>
      </c>
      <c r="B2709">
        <v>393.75</v>
      </c>
      <c r="C2709">
        <v>20.584240000000001</v>
      </c>
      <c r="D2709">
        <v>63</v>
      </c>
      <c r="E2709">
        <v>0</v>
      </c>
      <c r="F2709">
        <v>0</v>
      </c>
      <c r="G2709">
        <v>67</v>
      </c>
      <c r="H2709">
        <v>1570535458744</v>
      </c>
      <c r="I2709">
        <v>526.6875</v>
      </c>
      <c r="J2709" s="5">
        <f t="shared" si="42"/>
        <v>43746.78540212963</v>
      </c>
      <c r="K2709" s="6">
        <v>43746.78540212963</v>
      </c>
      <c r="L2709" s="7">
        <v>43746.785405092596</v>
      </c>
    </row>
    <row r="2710" spans="1:12" x14ac:dyDescent="0.25">
      <c r="A2710" t="e">
        <f>-LqfCLY4KTQOH9B_hzeV</f>
        <v>#NAME?</v>
      </c>
      <c r="B2710">
        <v>393.75</v>
      </c>
      <c r="C2710">
        <v>20.584240000000001</v>
      </c>
      <c r="D2710">
        <v>63</v>
      </c>
      <c r="E2710">
        <v>0</v>
      </c>
      <c r="F2710">
        <v>0</v>
      </c>
      <c r="G2710">
        <v>64</v>
      </c>
      <c r="H2710">
        <v>1570535465956</v>
      </c>
      <c r="I2710">
        <v>526.6875</v>
      </c>
      <c r="J2710" s="4">
        <f t="shared" si="42"/>
        <v>43746.785485601846</v>
      </c>
      <c r="K2710" s="6">
        <v>43746.785485601846</v>
      </c>
      <c r="L2710" s="7">
        <v>43746.785486111112</v>
      </c>
    </row>
    <row r="2711" spans="1:12" x14ac:dyDescent="0.25">
      <c r="A2711" t="e">
        <f>-LqfCN1EHdh8Chn_Lzq2</f>
        <v>#NAME?</v>
      </c>
      <c r="B2711">
        <v>393.75</v>
      </c>
      <c r="C2711">
        <v>20.584240000000001</v>
      </c>
      <c r="D2711">
        <v>63</v>
      </c>
      <c r="E2711">
        <v>0</v>
      </c>
      <c r="F2711">
        <v>0</v>
      </c>
      <c r="G2711">
        <v>53</v>
      </c>
      <c r="H2711">
        <v>1570535472156</v>
      </c>
      <c r="I2711">
        <v>526.6875</v>
      </c>
      <c r="J2711" s="5">
        <f t="shared" si="42"/>
        <v>43746.785557361109</v>
      </c>
      <c r="K2711" s="6">
        <v>43746.785557361109</v>
      </c>
      <c r="L2711" s="7">
        <v>43746.785555555558</v>
      </c>
    </row>
    <row r="2712" spans="1:12" x14ac:dyDescent="0.25">
      <c r="A2712" t="e">
        <f>-LqfCOaEpBvDGJdXAKM6</f>
        <v>#NAME?</v>
      </c>
      <c r="B2712">
        <v>393.75</v>
      </c>
      <c r="C2712">
        <v>20.584240000000001</v>
      </c>
      <c r="D2712">
        <v>66</v>
      </c>
      <c r="E2712">
        <v>0</v>
      </c>
      <c r="F2712">
        <v>0</v>
      </c>
      <c r="G2712">
        <v>57</v>
      </c>
      <c r="H2712">
        <v>1570535478314</v>
      </c>
      <c r="I2712">
        <v>526.6875</v>
      </c>
      <c r="J2712" s="4">
        <f t="shared" si="42"/>
        <v>43746.785628634258</v>
      </c>
      <c r="K2712" s="6">
        <v>43746.785628634258</v>
      </c>
      <c r="L2712" s="7">
        <v>43746.785624999997</v>
      </c>
    </row>
    <row r="2713" spans="1:12" x14ac:dyDescent="0.25">
      <c r="A2713" t="e">
        <f>-LqfCQJPQkTPlrxptazg</f>
        <v>#NAME?</v>
      </c>
      <c r="B2713">
        <v>393.75</v>
      </c>
      <c r="C2713">
        <v>20.584240000000001</v>
      </c>
      <c r="D2713">
        <v>63</v>
      </c>
      <c r="E2713">
        <v>0</v>
      </c>
      <c r="F2713">
        <v>0</v>
      </c>
      <c r="G2713">
        <v>57</v>
      </c>
      <c r="H2713">
        <v>1570535485526</v>
      </c>
      <c r="I2713">
        <v>526.6875</v>
      </c>
      <c r="J2713" s="5">
        <f t="shared" si="42"/>
        <v>43746.785712106481</v>
      </c>
      <c r="K2713" s="6">
        <v>43746.785712106481</v>
      </c>
      <c r="L2713" s="7">
        <v>43746.785717592589</v>
      </c>
    </row>
    <row r="2714" spans="1:12" x14ac:dyDescent="0.25">
      <c r="A2714" t="e">
        <f>-LqfCS63zzJdXmyiNChv</f>
        <v>#NAME?</v>
      </c>
      <c r="B2714">
        <v>393.75</v>
      </c>
      <c r="C2714">
        <v>20.531590000000001</v>
      </c>
      <c r="D2714">
        <v>64</v>
      </c>
      <c r="E2714">
        <v>0</v>
      </c>
      <c r="F2714">
        <v>0</v>
      </c>
      <c r="G2714">
        <v>53</v>
      </c>
      <c r="H2714">
        <v>1570535492746</v>
      </c>
      <c r="I2714">
        <v>526.6875</v>
      </c>
      <c r="J2714" s="4">
        <f t="shared" si="42"/>
        <v>43746.785795671291</v>
      </c>
      <c r="K2714" s="6">
        <v>43746.785795671291</v>
      </c>
      <c r="L2714" s="7">
        <v>43746.785798611112</v>
      </c>
    </row>
    <row r="2715" spans="1:12" x14ac:dyDescent="0.25">
      <c r="A2715" t="e">
        <f>-LqfCTaNwsxis18JreoD</f>
        <v>#NAME?</v>
      </c>
      <c r="B2715">
        <v>393.75</v>
      </c>
      <c r="C2715">
        <v>20.584240000000001</v>
      </c>
      <c r="D2715">
        <v>64</v>
      </c>
      <c r="E2715">
        <v>0</v>
      </c>
      <c r="F2715">
        <v>0</v>
      </c>
      <c r="G2715">
        <v>64</v>
      </c>
      <c r="H2715">
        <v>1570535498916</v>
      </c>
      <c r="I2715">
        <v>526.6875</v>
      </c>
      <c r="J2715" s="5">
        <f t="shared" si="42"/>
        <v>43746.78586708333</v>
      </c>
      <c r="K2715" s="6">
        <v>43746.78586708333</v>
      </c>
      <c r="L2715" s="7">
        <v>43746.785868055558</v>
      </c>
    </row>
    <row r="2716" spans="1:12" x14ac:dyDescent="0.25">
      <c r="A2716" t="e">
        <f>-LqfCVODjYbu0APuS7At</f>
        <v>#NAME?</v>
      </c>
      <c r="B2716">
        <v>412.5</v>
      </c>
      <c r="C2716">
        <v>20.584240000000001</v>
      </c>
      <c r="D2716">
        <v>63</v>
      </c>
      <c r="E2716">
        <v>0</v>
      </c>
      <c r="F2716">
        <v>0</v>
      </c>
      <c r="G2716">
        <v>58</v>
      </c>
      <c r="H2716">
        <v>1570535506134</v>
      </c>
      <c r="I2716">
        <v>532.3125</v>
      </c>
      <c r="J2716" s="4">
        <f t="shared" si="42"/>
        <v>43746.785950625002</v>
      </c>
      <c r="K2716" s="6">
        <v>43746.785950625002</v>
      </c>
      <c r="L2716" s="7">
        <v>43746.785949074074</v>
      </c>
    </row>
    <row r="2717" spans="1:12" x14ac:dyDescent="0.25">
      <c r="A2717" t="e">
        <f>-LqfCX6E5lmjPPAD5JTz</f>
        <v>#NAME?</v>
      </c>
      <c r="B2717">
        <v>393.75</v>
      </c>
      <c r="C2717">
        <v>20.584240000000001</v>
      </c>
      <c r="D2717">
        <v>63</v>
      </c>
      <c r="E2717">
        <v>0</v>
      </c>
      <c r="F2717">
        <v>0</v>
      </c>
      <c r="G2717">
        <v>63</v>
      </c>
      <c r="H2717">
        <v>1570535513364</v>
      </c>
      <c r="I2717">
        <v>526.6875</v>
      </c>
      <c r="J2717" s="5">
        <f t="shared" si="42"/>
        <v>43746.786034305558</v>
      </c>
      <c r="K2717" s="6">
        <v>43746.786034305558</v>
      </c>
      <c r="L2717" s="7">
        <v>43746.786030092589</v>
      </c>
    </row>
    <row r="2718" spans="1:12" x14ac:dyDescent="0.25">
      <c r="A2718" t="e">
        <f>-LqfCYuCuOr6iYhtMBmM</f>
        <v>#NAME?</v>
      </c>
      <c r="B2718">
        <v>393.75</v>
      </c>
      <c r="C2718">
        <v>20.584240000000001</v>
      </c>
      <c r="D2718">
        <v>62</v>
      </c>
      <c r="E2718">
        <v>0</v>
      </c>
      <c r="F2718">
        <v>0</v>
      </c>
      <c r="G2718">
        <v>65</v>
      </c>
      <c r="H2718">
        <v>1570535520565</v>
      </c>
      <c r="I2718">
        <v>526.6875</v>
      </c>
      <c r="J2718" s="4">
        <f t="shared" si="42"/>
        <v>43746.786117650459</v>
      </c>
      <c r="K2718" s="6">
        <v>43746.786117650459</v>
      </c>
      <c r="L2718" s="7">
        <v>43746.786122685182</v>
      </c>
    </row>
    <row r="2719" spans="1:12" x14ac:dyDescent="0.25">
      <c r="A2719" t="e">
        <f>-LqfC__hwdn66K5p8H0D</f>
        <v>#NAME?</v>
      </c>
      <c r="B2719">
        <v>393.75</v>
      </c>
      <c r="C2719">
        <v>20.531590000000001</v>
      </c>
      <c r="D2719">
        <v>62</v>
      </c>
      <c r="E2719">
        <v>0</v>
      </c>
      <c r="F2719">
        <v>0</v>
      </c>
      <c r="G2719">
        <v>64</v>
      </c>
      <c r="H2719">
        <v>1570535527764</v>
      </c>
      <c r="I2719">
        <v>526.6875</v>
      </c>
      <c r="J2719" s="5">
        <f t="shared" si="42"/>
        <v>43746.786200972223</v>
      </c>
      <c r="K2719" s="6">
        <v>43746.786200972223</v>
      </c>
      <c r="L2719" s="7">
        <v>43746.786203703705</v>
      </c>
    </row>
    <row r="2720" spans="1:12" x14ac:dyDescent="0.25">
      <c r="A2720" t="e">
        <f>-LqfCbLFWtK1r9rXRady</f>
        <v>#NAME?</v>
      </c>
      <c r="B2720">
        <v>393.75</v>
      </c>
      <c r="C2720">
        <v>20.531590000000001</v>
      </c>
      <c r="D2720">
        <v>62</v>
      </c>
      <c r="E2720">
        <v>0</v>
      </c>
      <c r="F2720">
        <v>0</v>
      </c>
      <c r="G2720">
        <v>64</v>
      </c>
      <c r="H2720">
        <v>1570535534722</v>
      </c>
      <c r="I2720">
        <v>526.6875</v>
      </c>
      <c r="J2720" s="4">
        <f t="shared" si="42"/>
        <v>43746.786281504632</v>
      </c>
      <c r="K2720" s="6">
        <v>43746.786281504632</v>
      </c>
      <c r="L2720" s="7">
        <v>43746.78628472222</v>
      </c>
    </row>
    <row r="2721" spans="1:12" x14ac:dyDescent="0.25">
      <c r="A2721" t="e">
        <f>-LqfCcrY6CIV0p4ajMsV</f>
        <v>#NAME?</v>
      </c>
      <c r="B2721">
        <v>393.75</v>
      </c>
      <c r="C2721">
        <v>20.584240000000001</v>
      </c>
      <c r="D2721">
        <v>62</v>
      </c>
      <c r="E2721">
        <v>0</v>
      </c>
      <c r="F2721">
        <v>0</v>
      </c>
      <c r="G2721">
        <v>62</v>
      </c>
      <c r="H2721">
        <v>1570535541174</v>
      </c>
      <c r="I2721">
        <v>526.6875</v>
      </c>
      <c r="J2721" s="5">
        <f t="shared" si="42"/>
        <v>43746.78635618055</v>
      </c>
      <c r="K2721" s="6">
        <v>43746.78635618055</v>
      </c>
      <c r="L2721" s="7">
        <v>43746.786354166667</v>
      </c>
    </row>
    <row r="2722" spans="1:12" x14ac:dyDescent="0.25">
      <c r="A2722" t="e">
        <f>-LqfCeOEZyT6HU2C2KOY</f>
        <v>#NAME?</v>
      </c>
      <c r="B2722">
        <v>393.75</v>
      </c>
      <c r="C2722">
        <v>20.531590000000001</v>
      </c>
      <c r="D2722">
        <v>65</v>
      </c>
      <c r="E2722">
        <v>0</v>
      </c>
      <c r="F2722">
        <v>0</v>
      </c>
      <c r="G2722">
        <v>61</v>
      </c>
      <c r="H2722">
        <v>1570535547356</v>
      </c>
      <c r="I2722">
        <v>526.6875</v>
      </c>
      <c r="J2722" s="4">
        <f t="shared" si="42"/>
        <v>43746.78642773148</v>
      </c>
      <c r="K2722" s="6">
        <v>43746.78642773148</v>
      </c>
      <c r="L2722" s="7">
        <v>43746.786423611113</v>
      </c>
    </row>
    <row r="2723" spans="1:12" x14ac:dyDescent="0.25">
      <c r="A2723" t="e">
        <f>-LqfCfxDyhw9EPZx7IQj</f>
        <v>#NAME?</v>
      </c>
      <c r="B2723">
        <v>393.75</v>
      </c>
      <c r="C2723">
        <v>20.584240000000001</v>
      </c>
      <c r="D2723">
        <v>64</v>
      </c>
      <c r="E2723">
        <v>0</v>
      </c>
      <c r="F2723">
        <v>0</v>
      </c>
      <c r="G2723">
        <v>68</v>
      </c>
      <c r="H2723">
        <v>1570535553534</v>
      </c>
      <c r="I2723">
        <v>526.6875</v>
      </c>
      <c r="J2723" s="5">
        <f t="shared" si="42"/>
        <v>43746.786499236106</v>
      </c>
      <c r="K2723" s="6">
        <v>43746.786499236106</v>
      </c>
      <c r="L2723" s="7">
        <v>43746.786504629628</v>
      </c>
    </row>
    <row r="2724" spans="1:12" x14ac:dyDescent="0.25">
      <c r="A2724" t="e">
        <f>-LqfChckres4xob9wGwP</f>
        <v>#NAME?</v>
      </c>
      <c r="B2724">
        <v>393.75</v>
      </c>
      <c r="C2724">
        <v>20.584240000000001</v>
      </c>
      <c r="D2724">
        <v>64</v>
      </c>
      <c r="E2724">
        <v>0</v>
      </c>
      <c r="F2724">
        <v>0</v>
      </c>
      <c r="G2724">
        <v>56</v>
      </c>
      <c r="H2724">
        <v>1570535560724</v>
      </c>
      <c r="I2724">
        <v>526.6875</v>
      </c>
      <c r="J2724" s="4">
        <f t="shared" si="42"/>
        <v>43746.7865824537</v>
      </c>
      <c r="K2724" s="6">
        <v>43746.7865824537</v>
      </c>
      <c r="L2724" s="7">
        <v>43746.786585648151</v>
      </c>
    </row>
    <row r="2725" spans="1:12" x14ac:dyDescent="0.25">
      <c r="A2725" t="e">
        <f>-LqfCjE57YBepKyxi3Ox</f>
        <v>#NAME?</v>
      </c>
      <c r="B2725">
        <v>393.75</v>
      </c>
      <c r="C2725">
        <v>20.584240000000001</v>
      </c>
      <c r="D2725">
        <v>64</v>
      </c>
      <c r="E2725">
        <v>0</v>
      </c>
      <c r="F2725">
        <v>0</v>
      </c>
      <c r="G2725">
        <v>65</v>
      </c>
      <c r="H2725">
        <v>1570535566914</v>
      </c>
      <c r="I2725">
        <v>526.6875</v>
      </c>
      <c r="J2725" s="5">
        <f t="shared" si="42"/>
        <v>43746.786654097225</v>
      </c>
      <c r="K2725" s="6">
        <v>43746.786654097225</v>
      </c>
      <c r="L2725" s="7">
        <v>43746.78665509259</v>
      </c>
    </row>
    <row r="2726" spans="1:12" x14ac:dyDescent="0.25">
      <c r="A2726" t="e">
        <f>-LqfClGitxwEVOks8fMN</f>
        <v>#NAME?</v>
      </c>
      <c r="B2726">
        <v>393.75</v>
      </c>
      <c r="C2726">
        <v>20.584240000000001</v>
      </c>
      <c r="D2726">
        <v>62</v>
      </c>
      <c r="E2726">
        <v>0</v>
      </c>
      <c r="F2726">
        <v>0</v>
      </c>
      <c r="G2726">
        <v>60</v>
      </c>
      <c r="H2726">
        <v>1570535574166</v>
      </c>
      <c r="I2726">
        <v>526.6875</v>
      </c>
      <c r="J2726" s="4">
        <f t="shared" si="42"/>
        <v>43746.78673803241</v>
      </c>
      <c r="K2726" s="6">
        <v>43746.78673803241</v>
      </c>
      <c r="L2726" s="7">
        <v>43746.786736111113</v>
      </c>
    </row>
    <row r="2727" spans="1:12" x14ac:dyDescent="0.25">
      <c r="A2727" t="e">
        <f>-LqfCn370pTc8ddzEpLC</f>
        <v>#NAME?</v>
      </c>
      <c r="B2727">
        <v>393.75</v>
      </c>
      <c r="C2727">
        <v>20.584240000000001</v>
      </c>
      <c r="D2727">
        <v>68</v>
      </c>
      <c r="E2727">
        <v>0</v>
      </c>
      <c r="F2727">
        <v>0</v>
      </c>
      <c r="G2727">
        <v>67</v>
      </c>
      <c r="H2727">
        <v>1570535582726</v>
      </c>
      <c r="I2727">
        <v>526.6875</v>
      </c>
      <c r="J2727" s="5">
        <f t="shared" si="42"/>
        <v>43746.786837106476</v>
      </c>
      <c r="K2727" s="6">
        <v>43746.786837106476</v>
      </c>
      <c r="L2727" s="7">
        <v>43746.786840277775</v>
      </c>
    </row>
    <row r="2728" spans="1:12" x14ac:dyDescent="0.25">
      <c r="A2728" t="s">
        <v>3763</v>
      </c>
      <c r="B2728">
        <v>393.75</v>
      </c>
      <c r="C2728">
        <v>20.531590000000001</v>
      </c>
      <c r="D2728">
        <v>68</v>
      </c>
      <c r="E2728">
        <v>0</v>
      </c>
      <c r="F2728">
        <v>0</v>
      </c>
      <c r="G2728">
        <v>55</v>
      </c>
      <c r="H2728">
        <v>1570535589609</v>
      </c>
      <c r="I2728">
        <v>526.5</v>
      </c>
      <c r="J2728" s="4">
        <f t="shared" si="42"/>
        <v>43746.786916770834</v>
      </c>
      <c r="K2728" s="6">
        <v>43746.786916770834</v>
      </c>
      <c r="L2728" s="7">
        <v>43746.786921296298</v>
      </c>
    </row>
    <row r="2729" spans="1:12" x14ac:dyDescent="0.25">
      <c r="A2729" t="e">
        <f>-LqfCqGG3Pzhl8unsHIf</f>
        <v>#NAME?</v>
      </c>
      <c r="B2729">
        <v>412.5</v>
      </c>
      <c r="C2729">
        <v>20.584240000000001</v>
      </c>
      <c r="D2729">
        <v>67</v>
      </c>
      <c r="E2729">
        <v>0</v>
      </c>
      <c r="F2729">
        <v>0</v>
      </c>
      <c r="G2729">
        <v>67</v>
      </c>
      <c r="H2729">
        <v>1570535595788</v>
      </c>
      <c r="I2729">
        <v>532.3125</v>
      </c>
      <c r="J2729" s="5">
        <f t="shared" si="42"/>
        <v>43746.786988287036</v>
      </c>
      <c r="K2729" s="6">
        <v>43746.786988287036</v>
      </c>
      <c r="L2729" s="7">
        <v>43746.786990740744</v>
      </c>
    </row>
    <row r="2730" spans="1:12" x14ac:dyDescent="0.25">
      <c r="A2730" t="e">
        <f>-LqfCrzQQpsoqPfM4pEE</f>
        <v>#NAME?</v>
      </c>
      <c r="B2730">
        <v>393.75</v>
      </c>
      <c r="C2730">
        <v>20.584240000000001</v>
      </c>
      <c r="D2730">
        <v>68</v>
      </c>
      <c r="E2730">
        <v>0</v>
      </c>
      <c r="F2730">
        <v>0</v>
      </c>
      <c r="G2730">
        <v>62</v>
      </c>
      <c r="H2730">
        <v>1570535602978</v>
      </c>
      <c r="I2730">
        <v>526.6875</v>
      </c>
      <c r="J2730" s="4">
        <f t="shared" si="42"/>
        <v>43746.787071504623</v>
      </c>
      <c r="K2730" s="6">
        <v>43746.787071504623</v>
      </c>
      <c r="L2730" s="7">
        <v>43746.78707175926</v>
      </c>
    </row>
    <row r="2731" spans="1:12" x14ac:dyDescent="0.25">
      <c r="A2731" t="e">
        <f>-LqfCtYF1sLnmhGkMV6a</f>
        <v>#NAME?</v>
      </c>
      <c r="B2731">
        <v>393.75</v>
      </c>
      <c r="C2731">
        <v>20.584240000000001</v>
      </c>
      <c r="D2731">
        <v>68</v>
      </c>
      <c r="E2731">
        <v>0</v>
      </c>
      <c r="F2731">
        <v>0</v>
      </c>
      <c r="G2731">
        <v>61</v>
      </c>
      <c r="H2731">
        <v>1570535609166</v>
      </c>
      <c r="I2731">
        <v>526.6875</v>
      </c>
      <c r="J2731" s="5">
        <f t="shared" si="42"/>
        <v>43746.787143125002</v>
      </c>
      <c r="K2731" s="6">
        <v>43746.787143125002</v>
      </c>
      <c r="L2731" s="7">
        <v>43746.787141203706</v>
      </c>
    </row>
    <row r="2732" spans="1:12" x14ac:dyDescent="0.25">
      <c r="A2732" t="e">
        <f>-LqfCvGGp6cTcYZBe7HD</f>
        <v>#NAME?</v>
      </c>
      <c r="B2732">
        <v>415.625</v>
      </c>
      <c r="C2732">
        <v>20.584240000000001</v>
      </c>
      <c r="D2732">
        <v>66</v>
      </c>
      <c r="E2732">
        <v>0</v>
      </c>
      <c r="F2732">
        <v>0</v>
      </c>
      <c r="G2732">
        <v>62</v>
      </c>
      <c r="H2732">
        <v>1570535616408</v>
      </c>
      <c r="I2732">
        <v>533.4375</v>
      </c>
      <c r="J2732" s="4">
        <f t="shared" si="42"/>
        <v>43746.787226944441</v>
      </c>
      <c r="K2732" s="6">
        <v>43746.787226944441</v>
      </c>
      <c r="L2732" s="7">
        <v>43746.787222222221</v>
      </c>
    </row>
    <row r="2733" spans="1:12" x14ac:dyDescent="0.25">
      <c r="A2733" t="e">
        <f>-LqfCx3G4W1vqsrdfPE0</f>
        <v>#NAME?</v>
      </c>
      <c r="B2733">
        <v>393.75</v>
      </c>
      <c r="C2733">
        <v>20.584240000000001</v>
      </c>
      <c r="D2733">
        <v>65</v>
      </c>
      <c r="E2733">
        <v>0</v>
      </c>
      <c r="F2733">
        <v>0</v>
      </c>
      <c r="G2733">
        <v>53</v>
      </c>
      <c r="H2733">
        <v>1570535623620</v>
      </c>
      <c r="I2733">
        <v>526.6875</v>
      </c>
      <c r="J2733" s="5">
        <f t="shared" si="42"/>
        <v>43746.787310416665</v>
      </c>
      <c r="K2733" s="6">
        <v>43746.787310416665</v>
      </c>
      <c r="L2733" s="7">
        <v>43746.787314814814</v>
      </c>
    </row>
    <row r="2734" spans="1:12" x14ac:dyDescent="0.25">
      <c r="A2734" t="e">
        <f>-LqfCymPYCz4-PQFzr0t</f>
        <v>#NAME?</v>
      </c>
      <c r="B2734">
        <v>393.75</v>
      </c>
      <c r="C2734">
        <v>20.584240000000001</v>
      </c>
      <c r="D2734">
        <v>65</v>
      </c>
      <c r="E2734">
        <v>0</v>
      </c>
      <c r="F2734">
        <v>0</v>
      </c>
      <c r="G2734">
        <v>69</v>
      </c>
      <c r="H2734">
        <v>1570535630809</v>
      </c>
      <c r="I2734">
        <v>526.6875</v>
      </c>
      <c r="J2734" s="4">
        <f t="shared" si="42"/>
        <v>43746.787393622682</v>
      </c>
      <c r="K2734" s="6">
        <v>43746.787393622682</v>
      </c>
      <c r="L2734" s="7">
        <v>43746.787395833337</v>
      </c>
    </row>
    <row r="2735" spans="1:12" x14ac:dyDescent="0.25">
      <c r="A2735" t="e">
        <f>-LqfD-LGhzdGSkc1mEHL</f>
        <v>#NAME?</v>
      </c>
      <c r="B2735">
        <v>393.75</v>
      </c>
      <c r="C2735">
        <v>20.584240000000001</v>
      </c>
      <c r="D2735">
        <v>65</v>
      </c>
      <c r="E2735">
        <v>0</v>
      </c>
      <c r="F2735">
        <v>0</v>
      </c>
      <c r="G2735">
        <v>68</v>
      </c>
      <c r="H2735">
        <v>1570535636997</v>
      </c>
      <c r="I2735">
        <v>526.6875</v>
      </c>
      <c r="J2735" s="5">
        <f t="shared" si="42"/>
        <v>43746.787465243055</v>
      </c>
      <c r="K2735" s="6">
        <v>43746.787465243055</v>
      </c>
      <c r="L2735" s="7">
        <v>43746.787465277775</v>
      </c>
    </row>
    <row r="2736" spans="1:12" x14ac:dyDescent="0.25">
      <c r="A2736" t="e">
        <f>-LqfD13FD0XoREZ1xkDi</f>
        <v>#NAME?</v>
      </c>
      <c r="B2736">
        <v>393.75</v>
      </c>
      <c r="C2736">
        <v>20.584240000000001</v>
      </c>
      <c r="D2736">
        <v>66</v>
      </c>
      <c r="E2736">
        <v>0</v>
      </c>
      <c r="F2736">
        <v>0</v>
      </c>
      <c r="G2736">
        <v>60</v>
      </c>
      <c r="H2736">
        <v>1570535644228</v>
      </c>
      <c r="I2736">
        <v>526.6875</v>
      </c>
      <c r="J2736" s="4">
        <f t="shared" si="42"/>
        <v>43746.787548935179</v>
      </c>
      <c r="K2736" s="6">
        <v>43746.787548935179</v>
      </c>
      <c r="L2736" s="7">
        <v>43746.787546296298</v>
      </c>
    </row>
    <row r="2737" spans="1:12" x14ac:dyDescent="0.25">
      <c r="A2737" t="e">
        <f>-LqfD2rG3Xksl-UNrS1D</f>
        <v>#NAME?</v>
      </c>
      <c r="B2737">
        <v>393.75</v>
      </c>
      <c r="C2737">
        <v>20.584240000000001</v>
      </c>
      <c r="D2737">
        <v>67</v>
      </c>
      <c r="E2737">
        <v>0</v>
      </c>
      <c r="F2737">
        <v>0</v>
      </c>
      <c r="G2737">
        <v>61</v>
      </c>
      <c r="H2737">
        <v>1570535651437</v>
      </c>
      <c r="I2737">
        <v>526.5</v>
      </c>
      <c r="J2737" s="5">
        <f t="shared" si="42"/>
        <v>43746.787632372681</v>
      </c>
      <c r="K2737" s="6">
        <v>43746.787632372681</v>
      </c>
      <c r="L2737" s="7">
        <v>43746.787627314814</v>
      </c>
    </row>
    <row r="2738" spans="1:12" x14ac:dyDescent="0.25">
      <c r="A2738" t="e">
        <f>-LqfD4_GVpeGe27juvqa</f>
        <v>#NAME?</v>
      </c>
      <c r="B2738">
        <v>393.75</v>
      </c>
      <c r="C2738">
        <v>20.584240000000001</v>
      </c>
      <c r="D2738">
        <v>67</v>
      </c>
      <c r="E2738">
        <v>0</v>
      </c>
      <c r="F2738">
        <v>0</v>
      </c>
      <c r="G2738">
        <v>61</v>
      </c>
      <c r="H2738">
        <v>1570535658647</v>
      </c>
      <c r="I2738">
        <v>526.6875</v>
      </c>
      <c r="J2738" s="4">
        <f t="shared" si="42"/>
        <v>43746.787715821752</v>
      </c>
      <c r="K2738" s="6">
        <v>43746.787715821752</v>
      </c>
      <c r="L2738" s="7">
        <v>43746.787719907406</v>
      </c>
    </row>
    <row r="2739" spans="1:12" x14ac:dyDescent="0.25">
      <c r="A2739" t="e">
        <f>-LqfD6N7XR7z6WCbH8te</f>
        <v>#NAME?</v>
      </c>
      <c r="B2739">
        <v>393.75</v>
      </c>
      <c r="C2739">
        <v>20.584240000000001</v>
      </c>
      <c r="D2739">
        <v>67</v>
      </c>
      <c r="E2739">
        <v>0</v>
      </c>
      <c r="F2739">
        <v>0</v>
      </c>
      <c r="G2739">
        <v>61</v>
      </c>
      <c r="H2739">
        <v>1570535665869</v>
      </c>
      <c r="I2739">
        <v>526.6875</v>
      </c>
      <c r="J2739" s="5">
        <f t="shared" si="42"/>
        <v>43746.787799409714</v>
      </c>
      <c r="K2739" s="6">
        <v>43746.787799409714</v>
      </c>
      <c r="L2739" s="7">
        <v>43746.787800925929</v>
      </c>
    </row>
    <row r="2740" spans="1:12" x14ac:dyDescent="0.25">
      <c r="A2740" t="e">
        <f>-LqfD8FGEBDw9cAKTMgW</f>
        <v>#NAME?</v>
      </c>
      <c r="B2740">
        <v>393.75</v>
      </c>
      <c r="C2740">
        <v>20.584240000000001</v>
      </c>
      <c r="D2740">
        <v>67</v>
      </c>
      <c r="E2740">
        <v>0</v>
      </c>
      <c r="F2740">
        <v>0</v>
      </c>
      <c r="G2740">
        <v>52</v>
      </c>
      <c r="H2740">
        <v>1570535672052</v>
      </c>
      <c r="I2740">
        <v>526.6875</v>
      </c>
      <c r="J2740" s="4">
        <f t="shared" si="42"/>
        <v>43746.787870972221</v>
      </c>
      <c r="K2740" s="6">
        <v>43746.787870972221</v>
      </c>
      <c r="L2740" s="7">
        <v>43746.787870370368</v>
      </c>
    </row>
    <row r="2741" spans="1:12" x14ac:dyDescent="0.25">
      <c r="A2741" t="e">
        <f>-LqfD9tRnKXgPJ1yfS2Y</f>
        <v>#NAME?</v>
      </c>
      <c r="B2741">
        <v>393.75</v>
      </c>
      <c r="C2741">
        <v>20.584240000000001</v>
      </c>
      <c r="D2741">
        <v>66</v>
      </c>
      <c r="E2741">
        <v>0</v>
      </c>
      <c r="F2741">
        <v>0</v>
      </c>
      <c r="G2741">
        <v>55</v>
      </c>
      <c r="H2741">
        <v>1570535680299</v>
      </c>
      <c r="I2741">
        <v>526.6875</v>
      </c>
      <c r="J2741" s="5">
        <f t="shared" si="42"/>
        <v>43746.78796642361</v>
      </c>
      <c r="K2741" s="6">
        <v>43746.78796642361</v>
      </c>
      <c r="L2741" s="7">
        <v>43746.787962962961</v>
      </c>
    </row>
    <row r="2742" spans="1:12" x14ac:dyDescent="0.25">
      <c r="A2742" t="e">
        <f>-LqfDBb80R5MLb9F3iOa</f>
        <v>#NAME?</v>
      </c>
      <c r="B2742">
        <v>393.75</v>
      </c>
      <c r="C2742">
        <v>20.584240000000001</v>
      </c>
      <c r="D2742">
        <v>66</v>
      </c>
      <c r="E2742">
        <v>0</v>
      </c>
      <c r="F2742">
        <v>0</v>
      </c>
      <c r="G2742">
        <v>63</v>
      </c>
      <c r="H2742">
        <v>1570535687507</v>
      </c>
      <c r="I2742">
        <v>526.6875</v>
      </c>
      <c r="J2742" s="4">
        <f t="shared" si="42"/>
        <v>43746.788049849536</v>
      </c>
      <c r="K2742" s="6">
        <v>43746.788049849536</v>
      </c>
      <c r="L2742" s="7">
        <v>43746.788055555553</v>
      </c>
    </row>
    <row r="2743" spans="1:12" x14ac:dyDescent="0.25">
      <c r="A2743" t="e">
        <f>-LqfDDG3W7fRsA-mFBBT</f>
        <v>#NAME?</v>
      </c>
      <c r="B2743">
        <v>393.75</v>
      </c>
      <c r="C2743">
        <v>20.584240000000001</v>
      </c>
      <c r="D2743">
        <v>66</v>
      </c>
      <c r="E2743">
        <v>0</v>
      </c>
      <c r="F2743">
        <v>0</v>
      </c>
      <c r="G2743">
        <v>62</v>
      </c>
      <c r="H2743">
        <v>1570535693697</v>
      </c>
      <c r="I2743">
        <v>526.6875</v>
      </c>
      <c r="J2743" s="5">
        <f t="shared" si="42"/>
        <v>43746.788121493053</v>
      </c>
      <c r="K2743" s="6">
        <v>43746.788121493053</v>
      </c>
      <c r="L2743" s="7">
        <v>43746.788124999999</v>
      </c>
    </row>
    <row r="2744" spans="1:12" x14ac:dyDescent="0.25">
      <c r="A2744" t="e">
        <f>-LqfDEtHsJJHpxMk8xE4</f>
        <v>#NAME?</v>
      </c>
      <c r="B2744">
        <v>393.75</v>
      </c>
      <c r="C2744">
        <v>20.531590000000001</v>
      </c>
      <c r="D2744">
        <v>66</v>
      </c>
      <c r="E2744">
        <v>0</v>
      </c>
      <c r="F2744">
        <v>0</v>
      </c>
      <c r="G2744">
        <v>69</v>
      </c>
      <c r="H2744">
        <v>1570535700889</v>
      </c>
      <c r="I2744">
        <v>526.6875</v>
      </c>
      <c r="J2744" s="4">
        <f t="shared" si="42"/>
        <v>43746.788204733799</v>
      </c>
      <c r="K2744" s="6">
        <v>43746.788204733799</v>
      </c>
      <c r="L2744" s="7">
        <v>43746.788206018522</v>
      </c>
    </row>
    <row r="2745" spans="1:12" x14ac:dyDescent="0.25">
      <c r="A2745" t="e">
        <f>-LqfDGS8TcgqvNWm4jRb</f>
        <v>#NAME?</v>
      </c>
      <c r="B2745">
        <v>393.75</v>
      </c>
      <c r="C2745">
        <v>20.584240000000001</v>
      </c>
      <c r="D2745">
        <v>66</v>
      </c>
      <c r="E2745">
        <v>0</v>
      </c>
      <c r="F2745">
        <v>0</v>
      </c>
      <c r="G2745">
        <v>66</v>
      </c>
      <c r="H2745">
        <v>1570535707079</v>
      </c>
      <c r="I2745">
        <v>526.6875</v>
      </c>
      <c r="J2745" s="5">
        <f t="shared" si="42"/>
        <v>43746.788276377316</v>
      </c>
      <c r="K2745" s="6">
        <v>43746.788276377316</v>
      </c>
      <c r="L2745" s="7">
        <v>43746.788275462961</v>
      </c>
    </row>
    <row r="2746" spans="1:12" x14ac:dyDescent="0.25">
      <c r="A2746" t="e">
        <f>-LqfDIAFF2ScWMea6nhZ</f>
        <v>#NAME?</v>
      </c>
      <c r="B2746">
        <v>393.75</v>
      </c>
      <c r="C2746">
        <v>20.584240000000001</v>
      </c>
      <c r="D2746">
        <v>68</v>
      </c>
      <c r="E2746">
        <v>0</v>
      </c>
      <c r="F2746">
        <v>0</v>
      </c>
      <c r="G2746">
        <v>63</v>
      </c>
      <c r="H2746">
        <v>1570535714299</v>
      </c>
      <c r="I2746">
        <v>526.6875</v>
      </c>
      <c r="J2746" s="4">
        <f t="shared" si="42"/>
        <v>43746.788359942126</v>
      </c>
      <c r="K2746" s="6">
        <v>43746.788359942126</v>
      </c>
      <c r="L2746" s="7">
        <v>43746.788356481484</v>
      </c>
    </row>
    <row r="2747" spans="1:12" x14ac:dyDescent="0.25">
      <c r="A2747" t="e">
        <f>-LqfDJyFwsYZPWKhLQhb</f>
        <v>#NAME?</v>
      </c>
      <c r="B2747">
        <v>393.75</v>
      </c>
      <c r="C2747">
        <v>20.584240000000001</v>
      </c>
      <c r="D2747">
        <v>67</v>
      </c>
      <c r="E2747">
        <v>0</v>
      </c>
      <c r="F2747">
        <v>0</v>
      </c>
      <c r="G2747">
        <v>48</v>
      </c>
      <c r="H2747">
        <v>1570535721519</v>
      </c>
      <c r="I2747">
        <v>526.6875</v>
      </c>
      <c r="J2747" s="5">
        <f t="shared" si="42"/>
        <v>43746.788443506943</v>
      </c>
      <c r="K2747" s="6">
        <v>43746.788443506943</v>
      </c>
      <c r="L2747" s="7">
        <v>43746.788449074076</v>
      </c>
    </row>
    <row r="2748" spans="1:12" x14ac:dyDescent="0.25">
      <c r="A2748" t="e">
        <f>-LqfDLgHZMuqaPw95-lr</f>
        <v>#NAME?</v>
      </c>
      <c r="B2748">
        <v>393.75</v>
      </c>
      <c r="C2748">
        <v>20.584240000000001</v>
      </c>
      <c r="D2748">
        <v>65</v>
      </c>
      <c r="E2748">
        <v>0</v>
      </c>
      <c r="F2748">
        <v>0</v>
      </c>
      <c r="G2748">
        <v>67</v>
      </c>
      <c r="H2748">
        <v>1570535728729</v>
      </c>
      <c r="I2748">
        <v>526.6875</v>
      </c>
      <c r="J2748" s="4">
        <f t="shared" si="42"/>
        <v>43746.788526956014</v>
      </c>
      <c r="K2748" s="6">
        <v>43746.788526956014</v>
      </c>
      <c r="L2748" s="7">
        <v>43746.788530092592</v>
      </c>
    </row>
    <row r="2749" spans="1:12" x14ac:dyDescent="0.25">
      <c r="A2749" t="e">
        <f>-LqfDNUI8OLhy1sDOR2j</f>
        <v>#NAME?</v>
      </c>
      <c r="B2749">
        <v>393.75</v>
      </c>
      <c r="C2749">
        <v>20.584240000000001</v>
      </c>
      <c r="D2749">
        <v>70</v>
      </c>
      <c r="E2749">
        <v>0</v>
      </c>
      <c r="F2749">
        <v>0</v>
      </c>
      <c r="G2749">
        <v>70</v>
      </c>
      <c r="H2749">
        <v>1570535735939</v>
      </c>
      <c r="I2749">
        <v>526.6875</v>
      </c>
      <c r="J2749" s="5">
        <f t="shared" si="42"/>
        <v>43746.788610405092</v>
      </c>
      <c r="K2749" s="6">
        <v>43746.788610405092</v>
      </c>
      <c r="L2749" s="7">
        <v>43746.788611111115</v>
      </c>
    </row>
    <row r="2750" spans="1:12" x14ac:dyDescent="0.25">
      <c r="A2750" t="e">
        <f>-LqfDPCGlj8Dr5yi8BNH</f>
        <v>#NAME?</v>
      </c>
      <c r="B2750">
        <v>393.75</v>
      </c>
      <c r="C2750">
        <v>20.584240000000001</v>
      </c>
      <c r="D2750">
        <v>72</v>
      </c>
      <c r="E2750">
        <v>0</v>
      </c>
      <c r="F2750">
        <v>0</v>
      </c>
      <c r="G2750">
        <v>57</v>
      </c>
      <c r="H2750">
        <v>1570535743127</v>
      </c>
      <c r="I2750">
        <v>526.6875</v>
      </c>
      <c r="J2750" s="4">
        <f t="shared" si="42"/>
        <v>43746.788693599534</v>
      </c>
      <c r="K2750" s="6">
        <v>43746.788693599534</v>
      </c>
      <c r="L2750" s="7">
        <v>43746.78869212963</v>
      </c>
    </row>
    <row r="2751" spans="1:12" x14ac:dyDescent="0.25">
      <c r="A2751" t="e">
        <f>-LqfDR6_twP53MD9LNzs</f>
        <v>#NAME?</v>
      </c>
      <c r="B2751">
        <v>393.75</v>
      </c>
      <c r="C2751">
        <v>20.584240000000001</v>
      </c>
      <c r="D2751">
        <v>72</v>
      </c>
      <c r="E2751">
        <v>0</v>
      </c>
      <c r="F2751">
        <v>0</v>
      </c>
      <c r="G2751">
        <v>62</v>
      </c>
      <c r="H2751">
        <v>1570535749318</v>
      </c>
      <c r="I2751">
        <v>526.6875</v>
      </c>
      <c r="J2751" s="5">
        <f t="shared" si="42"/>
        <v>43746.788765254627</v>
      </c>
      <c r="K2751" s="6">
        <v>43746.788765254627</v>
      </c>
      <c r="L2751" s="7">
        <v>43746.788761574076</v>
      </c>
    </row>
    <row r="2752" spans="1:12" x14ac:dyDescent="0.25">
      <c r="A2752" t="e">
        <f>-LqfDSiGpNh9uQEbIBla</f>
        <v>#NAME?</v>
      </c>
      <c r="B2752">
        <v>393.75</v>
      </c>
      <c r="C2752">
        <v>20.584240000000001</v>
      </c>
      <c r="D2752">
        <v>72</v>
      </c>
      <c r="E2752">
        <v>0</v>
      </c>
      <c r="F2752">
        <v>0</v>
      </c>
      <c r="G2752">
        <v>63</v>
      </c>
      <c r="H2752">
        <v>1570535757601</v>
      </c>
      <c r="I2752">
        <v>526.6875</v>
      </c>
      <c r="J2752" s="4">
        <f t="shared" si="42"/>
        <v>43746.788861122688</v>
      </c>
      <c r="K2752" s="6">
        <v>43746.788861122688</v>
      </c>
      <c r="L2752" s="7">
        <v>43746.788865740738</v>
      </c>
    </row>
    <row r="2753" spans="1:12" x14ac:dyDescent="0.25">
      <c r="A2753" t="e">
        <f>-LqfDUHH9XGZyxQgHid0</f>
        <v>#NAME?</v>
      </c>
      <c r="B2753">
        <v>393.75</v>
      </c>
      <c r="C2753">
        <v>20.531590000000001</v>
      </c>
      <c r="D2753">
        <v>71</v>
      </c>
      <c r="E2753">
        <v>0</v>
      </c>
      <c r="F2753">
        <v>0</v>
      </c>
      <c r="G2753">
        <v>63</v>
      </c>
      <c r="H2753">
        <v>1570535763769</v>
      </c>
      <c r="I2753">
        <v>526.6875</v>
      </c>
      <c r="J2753" s="5">
        <f t="shared" si="42"/>
        <v>43746.788932511576</v>
      </c>
      <c r="K2753" s="6">
        <v>43746.788932511576</v>
      </c>
      <c r="L2753" s="7">
        <v>43746.788935185185</v>
      </c>
    </row>
    <row r="2754" spans="1:12" x14ac:dyDescent="0.25">
      <c r="A2754" t="e">
        <f>-LqfDW-H7Z8O_NoIH7T0</f>
        <v>#NAME?</v>
      </c>
      <c r="B2754">
        <v>393.75</v>
      </c>
      <c r="C2754">
        <v>20.584240000000001</v>
      </c>
      <c r="D2754">
        <v>70</v>
      </c>
      <c r="E2754">
        <v>0</v>
      </c>
      <c r="F2754">
        <v>0</v>
      </c>
      <c r="G2754">
        <v>57</v>
      </c>
      <c r="H2754">
        <v>1570535770968</v>
      </c>
      <c r="I2754">
        <v>526.6875</v>
      </c>
      <c r="J2754" s="4">
        <f t="shared" ref="J2754:K2817" si="43">(H2754/86400000)+25569+(7/24)</f>
        <v>43746.789015833332</v>
      </c>
      <c r="K2754" s="6">
        <v>43746.789015833332</v>
      </c>
      <c r="L2754" s="7">
        <v>43746.7890162037</v>
      </c>
    </row>
    <row r="2755" spans="1:12" x14ac:dyDescent="0.25">
      <c r="A2755" t="e">
        <f>-LqfDXnF1szbQ9tCoQo3</f>
        <v>#NAME?</v>
      </c>
      <c r="B2755">
        <v>393.75</v>
      </c>
      <c r="C2755">
        <v>20.584240000000001</v>
      </c>
      <c r="D2755">
        <v>70</v>
      </c>
      <c r="E2755">
        <v>0</v>
      </c>
      <c r="F2755">
        <v>0</v>
      </c>
      <c r="G2755">
        <v>66</v>
      </c>
      <c r="H2755">
        <v>1570535778199</v>
      </c>
      <c r="I2755">
        <v>526.6875</v>
      </c>
      <c r="J2755" s="5">
        <f t="shared" si="43"/>
        <v>43746.789099525464</v>
      </c>
      <c r="K2755" s="6">
        <v>43746.789099525464</v>
      </c>
      <c r="L2755" s="7">
        <v>43746.789097222223</v>
      </c>
    </row>
    <row r="2756" spans="1:12" x14ac:dyDescent="0.25">
      <c r="A2756" t="e">
        <f>-LqfDZWHWyAy2JnaFt91</f>
        <v>#NAME?</v>
      </c>
      <c r="B2756">
        <v>393.75</v>
      </c>
      <c r="C2756">
        <v>20.584240000000001</v>
      </c>
      <c r="D2756">
        <v>67</v>
      </c>
      <c r="E2756">
        <v>0</v>
      </c>
      <c r="F2756">
        <v>0</v>
      </c>
      <c r="G2756">
        <v>64</v>
      </c>
      <c r="H2756">
        <v>1570535785379</v>
      </c>
      <c r="I2756">
        <v>526.6875</v>
      </c>
      <c r="J2756" s="4">
        <f t="shared" si="43"/>
        <v>43746.789182627312</v>
      </c>
      <c r="K2756" s="6">
        <v>43746.789182627312</v>
      </c>
      <c r="L2756" s="7">
        <v>43746.789178240739</v>
      </c>
    </row>
    <row r="2757" spans="1:12" x14ac:dyDescent="0.25">
      <c r="A2757" t="e">
        <f>-LqfDa47tIxmelmi12cM</f>
        <v>#NAME?</v>
      </c>
      <c r="B2757">
        <v>412.5</v>
      </c>
      <c r="C2757">
        <v>20.584240000000001</v>
      </c>
      <c r="D2757">
        <v>67</v>
      </c>
      <c r="E2757">
        <v>0</v>
      </c>
      <c r="F2757">
        <v>0</v>
      </c>
      <c r="G2757">
        <v>61</v>
      </c>
      <c r="H2757">
        <v>1570535791599</v>
      </c>
      <c r="I2757">
        <v>532.6875</v>
      </c>
      <c r="J2757" s="5">
        <f t="shared" si="43"/>
        <v>43746.789254618052</v>
      </c>
      <c r="K2757" s="6">
        <v>43746.789254618052</v>
      </c>
      <c r="L2757" s="7">
        <v>43746.789259259262</v>
      </c>
    </row>
    <row r="2758" spans="1:12" x14ac:dyDescent="0.25">
      <c r="A2758" t="e">
        <f>-LqfDc3bEy8GPuIsH2Pm</f>
        <v>#NAME?</v>
      </c>
      <c r="B2758">
        <v>393.75</v>
      </c>
      <c r="C2758">
        <v>20.584240000000001</v>
      </c>
      <c r="D2758">
        <v>67</v>
      </c>
      <c r="E2758">
        <v>0</v>
      </c>
      <c r="F2758">
        <v>0</v>
      </c>
      <c r="G2758">
        <v>56</v>
      </c>
      <c r="H2758">
        <v>1570535798809</v>
      </c>
      <c r="I2758">
        <v>526.5</v>
      </c>
      <c r="J2758" s="4">
        <f t="shared" si="43"/>
        <v>43746.789338067123</v>
      </c>
      <c r="K2758" s="6">
        <v>43746.789338067123</v>
      </c>
      <c r="L2758" s="7">
        <v>43746.789340277777</v>
      </c>
    </row>
    <row r="2759" spans="1:12" x14ac:dyDescent="0.25">
      <c r="A2759" t="e">
        <f>-LqfDdaGd-x7KpfSSv1Y</f>
        <v>#NAME?</v>
      </c>
      <c r="B2759">
        <v>393.75</v>
      </c>
      <c r="C2759">
        <v>20.584240000000001</v>
      </c>
      <c r="D2759">
        <v>67</v>
      </c>
      <c r="E2759">
        <v>0</v>
      </c>
      <c r="F2759">
        <v>0</v>
      </c>
      <c r="G2759">
        <v>62</v>
      </c>
      <c r="H2759">
        <v>1570535806018</v>
      </c>
      <c r="I2759">
        <v>526.5</v>
      </c>
      <c r="J2759" s="5">
        <f t="shared" si="43"/>
        <v>43746.789421504633</v>
      </c>
      <c r="K2759" s="6">
        <v>43746.789421504633</v>
      </c>
      <c r="L2759" s="7">
        <v>43746.789421296293</v>
      </c>
    </row>
    <row r="2760" spans="1:12" x14ac:dyDescent="0.25">
      <c r="A2760" t="e">
        <f>-LqfDfcC8yC53qRNa_Uz</f>
        <v>#NAME?</v>
      </c>
      <c r="B2760">
        <v>393.75</v>
      </c>
      <c r="C2760">
        <v>20.531590000000001</v>
      </c>
      <c r="D2760">
        <v>67</v>
      </c>
      <c r="E2760">
        <v>0</v>
      </c>
      <c r="F2760">
        <v>0</v>
      </c>
      <c r="G2760">
        <v>66</v>
      </c>
      <c r="H2760">
        <v>1570535814383</v>
      </c>
      <c r="I2760">
        <v>526.6875</v>
      </c>
      <c r="J2760" s="4">
        <f t="shared" si="43"/>
        <v>43746.789518321755</v>
      </c>
      <c r="K2760" s="6">
        <v>43746.789518321755</v>
      </c>
      <c r="L2760" s="7">
        <v>43746.789513888885</v>
      </c>
    </row>
    <row r="2761" spans="1:12" x14ac:dyDescent="0.25">
      <c r="A2761" t="e">
        <f>-LqfDhL3C84GbYKq50oY</f>
        <v>#NAME?</v>
      </c>
      <c r="B2761">
        <v>393.75</v>
      </c>
      <c r="C2761">
        <v>20.584240000000001</v>
      </c>
      <c r="D2761">
        <v>65</v>
      </c>
      <c r="E2761">
        <v>0</v>
      </c>
      <c r="F2761">
        <v>0</v>
      </c>
      <c r="G2761">
        <v>60</v>
      </c>
      <c r="H2761">
        <v>1570535821474</v>
      </c>
      <c r="I2761">
        <v>526.5</v>
      </c>
      <c r="J2761" s="5">
        <f t="shared" si="43"/>
        <v>43746.789600393517</v>
      </c>
      <c r="K2761" s="6">
        <v>43746.789600393517</v>
      </c>
      <c r="L2761" s="7">
        <v>43746.789594907408</v>
      </c>
    </row>
    <row r="2762" spans="1:12" x14ac:dyDescent="0.25">
      <c r="A2762" t="e">
        <f>-LqfDipC7R9w717N5v4N</f>
        <v>#NAME?</v>
      </c>
      <c r="B2762">
        <v>393.75</v>
      </c>
      <c r="C2762">
        <v>20.584240000000001</v>
      </c>
      <c r="D2762">
        <v>64</v>
      </c>
      <c r="E2762">
        <v>0</v>
      </c>
      <c r="F2762">
        <v>0</v>
      </c>
      <c r="G2762">
        <v>52</v>
      </c>
      <c r="H2762">
        <v>1570535827663</v>
      </c>
      <c r="I2762">
        <v>526.6875</v>
      </c>
      <c r="J2762" s="4">
        <f t="shared" si="43"/>
        <v>43746.789672025458</v>
      </c>
      <c r="K2762" s="6">
        <v>43746.789672025458</v>
      </c>
      <c r="L2762" s="7">
        <v>43746.789675925924</v>
      </c>
    </row>
    <row r="2763" spans="1:12" x14ac:dyDescent="0.25">
      <c r="A2763" t="e">
        <f>-LqfDkOD9WXU905SMi00</f>
        <v>#NAME?</v>
      </c>
      <c r="B2763">
        <v>393.75</v>
      </c>
      <c r="C2763">
        <v>20.584240000000001</v>
      </c>
      <c r="D2763">
        <v>64</v>
      </c>
      <c r="E2763">
        <v>0</v>
      </c>
      <c r="F2763">
        <v>0</v>
      </c>
      <c r="G2763">
        <v>61</v>
      </c>
      <c r="H2763">
        <v>1570535833832</v>
      </c>
      <c r="I2763">
        <v>526.6875</v>
      </c>
      <c r="J2763" s="5">
        <f t="shared" si="43"/>
        <v>43746.789743425928</v>
      </c>
      <c r="K2763" s="6">
        <v>43746.789743425928</v>
      </c>
      <c r="L2763" s="7">
        <v>43746.78974537037</v>
      </c>
    </row>
    <row r="2764" spans="1:12" x14ac:dyDescent="0.25">
      <c r="A2764" t="e">
        <f>-LqfDm5620t_pRIapL94</f>
        <v>#NAME?</v>
      </c>
      <c r="B2764">
        <v>393.75</v>
      </c>
      <c r="C2764">
        <v>20.584240000000001</v>
      </c>
      <c r="D2764">
        <v>65</v>
      </c>
      <c r="E2764">
        <v>0</v>
      </c>
      <c r="F2764">
        <v>0</v>
      </c>
      <c r="G2764">
        <v>58</v>
      </c>
      <c r="H2764">
        <v>1570535841043</v>
      </c>
      <c r="I2764">
        <v>526.6875</v>
      </c>
      <c r="J2764" s="4">
        <f t="shared" si="43"/>
        <v>43746.789826886576</v>
      </c>
      <c r="K2764" s="6">
        <v>43746.789826886576</v>
      </c>
      <c r="L2764" s="7">
        <v>43746.789826388886</v>
      </c>
    </row>
    <row r="2765" spans="1:12" x14ac:dyDescent="0.25">
      <c r="A2765" t="e">
        <f>-LqfDnt5Sbt213VoBB10</f>
        <v>#NAME?</v>
      </c>
      <c r="B2765">
        <v>393.75</v>
      </c>
      <c r="C2765">
        <v>20.584240000000001</v>
      </c>
      <c r="D2765">
        <v>65</v>
      </c>
      <c r="E2765">
        <v>0</v>
      </c>
      <c r="F2765">
        <v>0</v>
      </c>
      <c r="G2765">
        <v>63</v>
      </c>
      <c r="H2765">
        <v>1570535848264</v>
      </c>
      <c r="I2765">
        <v>526.6875</v>
      </c>
      <c r="J2765" s="5">
        <f t="shared" si="43"/>
        <v>43746.789910462961</v>
      </c>
      <c r="K2765" s="6">
        <v>43746.789910462961</v>
      </c>
      <c r="L2765" s="7">
        <v>43746.789907407408</v>
      </c>
    </row>
    <row r="2766" spans="1:12" x14ac:dyDescent="0.25">
      <c r="A2766" t="e">
        <f>-LqfDp_pnshEdM4HdY1n</f>
        <v>#NAME?</v>
      </c>
      <c r="B2766">
        <v>393.75</v>
      </c>
      <c r="C2766">
        <v>20.584240000000001</v>
      </c>
      <c r="D2766">
        <v>66</v>
      </c>
      <c r="E2766">
        <v>0</v>
      </c>
      <c r="F2766">
        <v>0</v>
      </c>
      <c r="G2766">
        <v>64</v>
      </c>
      <c r="H2766">
        <v>1570535855444</v>
      </c>
      <c r="I2766">
        <v>526.6875</v>
      </c>
      <c r="J2766" s="4">
        <f t="shared" si="43"/>
        <v>43746.789993564809</v>
      </c>
      <c r="K2766" s="6">
        <v>43746.789993564809</v>
      </c>
      <c r="L2766" s="7">
        <v>43746.789988425924</v>
      </c>
    </row>
    <row r="2767" spans="1:12" x14ac:dyDescent="0.25">
      <c r="A2767" t="e">
        <f>-LqfDrCRH6N05zzweq9x</f>
        <v>#NAME?</v>
      </c>
      <c r="B2767">
        <v>393.75</v>
      </c>
      <c r="C2767">
        <v>20.584240000000001</v>
      </c>
      <c r="D2767">
        <v>67</v>
      </c>
      <c r="E2767">
        <v>0</v>
      </c>
      <c r="F2767">
        <v>0</v>
      </c>
      <c r="G2767">
        <v>59</v>
      </c>
      <c r="H2767">
        <v>1570535861632</v>
      </c>
      <c r="I2767">
        <v>526.6875</v>
      </c>
      <c r="J2767" s="5">
        <f t="shared" si="43"/>
        <v>43746.790065185181</v>
      </c>
      <c r="K2767" s="6">
        <v>43746.790065185181</v>
      </c>
      <c r="L2767" s="7">
        <v>43746.790069444447</v>
      </c>
    </row>
    <row r="2768" spans="1:12" x14ac:dyDescent="0.25">
      <c r="A2768" t="e">
        <f>-LqfDsuLfNqUbdBks4oK</f>
        <v>#NAME?</v>
      </c>
      <c r="B2768">
        <v>393.75</v>
      </c>
      <c r="C2768">
        <v>20.584240000000001</v>
      </c>
      <c r="D2768">
        <v>66</v>
      </c>
      <c r="E2768">
        <v>0</v>
      </c>
      <c r="F2768">
        <v>0</v>
      </c>
      <c r="G2768">
        <v>60</v>
      </c>
      <c r="H2768">
        <v>1570535868884</v>
      </c>
      <c r="I2768">
        <v>526.6875</v>
      </c>
      <c r="J2768" s="4">
        <f t="shared" si="43"/>
        <v>43746.790149120367</v>
      </c>
      <c r="K2768" s="6">
        <v>43746.790149120367</v>
      </c>
      <c r="L2768" s="7">
        <v>43746.790150462963</v>
      </c>
    </row>
    <row r="2769" spans="1:12" x14ac:dyDescent="0.25">
      <c r="A2769" t="e">
        <f>-LqfDuhL-ivArxL1dgEo</f>
        <v>#NAME?</v>
      </c>
      <c r="B2769">
        <v>393.75</v>
      </c>
      <c r="C2769">
        <v>20.531590000000001</v>
      </c>
      <c r="D2769">
        <v>64</v>
      </c>
      <c r="E2769">
        <v>0</v>
      </c>
      <c r="F2769">
        <v>0</v>
      </c>
      <c r="G2769">
        <v>59</v>
      </c>
      <c r="H2769">
        <v>1570535876092</v>
      </c>
      <c r="I2769">
        <v>526.6875</v>
      </c>
      <c r="J2769" s="5">
        <f t="shared" si="43"/>
        <v>43746.790232546293</v>
      </c>
      <c r="K2769" s="6">
        <v>43746.790232546293</v>
      </c>
      <c r="L2769" s="7">
        <v>43746.790231481478</v>
      </c>
    </row>
    <row r="2770" spans="1:12" x14ac:dyDescent="0.25">
      <c r="A2770" t="e">
        <f>-LqfDwNpqATBVxWNpq4P</f>
        <v>#NAME?</v>
      </c>
      <c r="B2770">
        <v>393.75</v>
      </c>
      <c r="C2770">
        <v>20.531590000000001</v>
      </c>
      <c r="D2770">
        <v>64</v>
      </c>
      <c r="E2770">
        <v>0</v>
      </c>
      <c r="F2770">
        <v>0</v>
      </c>
      <c r="G2770">
        <v>64</v>
      </c>
      <c r="H2770">
        <v>1570535883282</v>
      </c>
      <c r="I2770">
        <v>526.6875</v>
      </c>
      <c r="J2770" s="4">
        <f t="shared" si="43"/>
        <v>43746.790315763887</v>
      </c>
      <c r="K2770" s="6">
        <v>43746.790315763887</v>
      </c>
      <c r="L2770" s="7">
        <v>43746.790312500001</v>
      </c>
    </row>
    <row r="2771" spans="1:12" x14ac:dyDescent="0.25">
      <c r="A2771" t="e">
        <f>-LqfDxzUBeb0F4uu2odj</f>
        <v>#NAME?</v>
      </c>
      <c r="B2771">
        <v>393.75</v>
      </c>
      <c r="C2771">
        <v>20.584240000000001</v>
      </c>
      <c r="D2771">
        <v>64</v>
      </c>
      <c r="E2771">
        <v>0</v>
      </c>
      <c r="F2771">
        <v>0</v>
      </c>
      <c r="G2771">
        <v>56</v>
      </c>
      <c r="H2771">
        <v>1570535889473</v>
      </c>
      <c r="I2771">
        <v>526.6875</v>
      </c>
      <c r="J2771" s="5">
        <f t="shared" si="43"/>
        <v>43746.79038741898</v>
      </c>
      <c r="K2771" s="6">
        <v>43746.79038741898</v>
      </c>
      <c r="L2771" s="7">
        <v>43746.790381944447</v>
      </c>
    </row>
    <row r="2772" spans="1:12" x14ac:dyDescent="0.25">
      <c r="A2772" t="e">
        <f>-LqfDzg4tiuJXJyA2lk4</f>
        <v>#NAME?</v>
      </c>
      <c r="B2772">
        <v>393.75</v>
      </c>
      <c r="C2772">
        <v>20.584240000000001</v>
      </c>
      <c r="D2772">
        <v>65</v>
      </c>
      <c r="E2772">
        <v>0</v>
      </c>
      <c r="F2772">
        <v>0</v>
      </c>
      <c r="G2772">
        <v>63</v>
      </c>
      <c r="H2772">
        <v>1570535896692</v>
      </c>
      <c r="I2772">
        <v>526.5</v>
      </c>
      <c r="J2772" s="4">
        <f t="shared" si="43"/>
        <v>43746.790470972221</v>
      </c>
      <c r="K2772" s="6">
        <v>43746.790470972221</v>
      </c>
      <c r="L2772" s="7">
        <v>43746.79047453704</v>
      </c>
    </row>
    <row r="2773" spans="1:12" x14ac:dyDescent="0.25">
      <c r="A2773" t="e">
        <f>-LqfE0Wh3HgNZUHT666X</f>
        <v>#NAME?</v>
      </c>
      <c r="B2773">
        <v>393.75</v>
      </c>
      <c r="C2773">
        <v>20.584240000000001</v>
      </c>
      <c r="D2773">
        <v>65</v>
      </c>
      <c r="E2773">
        <v>0</v>
      </c>
      <c r="F2773">
        <v>0</v>
      </c>
      <c r="G2773">
        <v>62</v>
      </c>
      <c r="H2773">
        <v>1570535903903</v>
      </c>
      <c r="I2773">
        <v>526.6875</v>
      </c>
      <c r="J2773" s="5">
        <f t="shared" si="43"/>
        <v>43746.790554432868</v>
      </c>
      <c r="K2773" s="6">
        <v>43746.790554432868</v>
      </c>
      <c r="L2773" s="7">
        <v>43746.790555555555</v>
      </c>
    </row>
    <row r="2774" spans="1:12" x14ac:dyDescent="0.25">
      <c r="A2774" t="e">
        <f>-LqfE2DAspfCbO6FUcbq</f>
        <v>#NAME?</v>
      </c>
      <c r="B2774">
        <v>393.75</v>
      </c>
      <c r="C2774">
        <v>20.584240000000001</v>
      </c>
      <c r="D2774">
        <v>66</v>
      </c>
      <c r="E2774">
        <v>0</v>
      </c>
      <c r="F2774">
        <v>0</v>
      </c>
      <c r="G2774">
        <v>55</v>
      </c>
      <c r="H2774">
        <v>1570535911125</v>
      </c>
      <c r="I2774">
        <v>526.5</v>
      </c>
      <c r="J2774" s="4">
        <f t="shared" si="43"/>
        <v>43746.79063802083</v>
      </c>
      <c r="K2774" s="6">
        <v>43746.79063802083</v>
      </c>
      <c r="L2774" s="7">
        <v>43746.790636574071</v>
      </c>
    </row>
    <row r="2775" spans="1:12" x14ac:dyDescent="0.25">
      <c r="A2775" t="e">
        <f>-LqfE3l5uJKoBLVNl-ON</f>
        <v>#NAME?</v>
      </c>
      <c r="B2775">
        <v>415.625</v>
      </c>
      <c r="C2775">
        <v>20.531590000000001</v>
      </c>
      <c r="D2775">
        <v>65</v>
      </c>
      <c r="E2775">
        <v>0</v>
      </c>
      <c r="F2775">
        <v>0</v>
      </c>
      <c r="G2775">
        <v>56</v>
      </c>
      <c r="H2775">
        <v>1570535917304</v>
      </c>
      <c r="I2775">
        <v>533.25</v>
      </c>
      <c r="J2775" s="5">
        <f t="shared" si="43"/>
        <v>43746.790709537039</v>
      </c>
      <c r="K2775" s="6">
        <v>43746.790709537039</v>
      </c>
      <c r="L2775" s="7">
        <v>43746.790706018517</v>
      </c>
    </row>
    <row r="2776" spans="1:12" x14ac:dyDescent="0.25">
      <c r="A2776" t="e">
        <f>-LqfE5ULloXa2vbE-NCC</f>
        <v>#NAME?</v>
      </c>
      <c r="B2776">
        <v>393.75</v>
      </c>
      <c r="C2776">
        <v>20.584240000000001</v>
      </c>
      <c r="D2776">
        <v>65</v>
      </c>
      <c r="E2776">
        <v>0</v>
      </c>
      <c r="F2776">
        <v>0</v>
      </c>
      <c r="G2776">
        <v>62</v>
      </c>
      <c r="H2776">
        <v>1570535924513</v>
      </c>
      <c r="I2776">
        <v>526.6875</v>
      </c>
      <c r="J2776" s="4">
        <f t="shared" si="43"/>
        <v>43746.790792974534</v>
      </c>
      <c r="K2776" s="6">
        <v>43746.790792974534</v>
      </c>
      <c r="L2776" s="7">
        <v>43746.790798611109</v>
      </c>
    </row>
    <row r="2777" spans="1:12" x14ac:dyDescent="0.25">
      <c r="A2777" t="e">
        <f>-LqfE7GxbpnKHm9lY4Mu</f>
        <v>#NAME?</v>
      </c>
      <c r="B2777">
        <v>393.75</v>
      </c>
      <c r="C2777">
        <v>20.584240000000001</v>
      </c>
      <c r="D2777">
        <v>65</v>
      </c>
      <c r="E2777">
        <v>0</v>
      </c>
      <c r="F2777">
        <v>0</v>
      </c>
      <c r="G2777">
        <v>57</v>
      </c>
      <c r="H2777">
        <v>1570535931732</v>
      </c>
      <c r="I2777">
        <v>526.6875</v>
      </c>
      <c r="J2777" s="5">
        <f t="shared" si="43"/>
        <v>43746.790876527775</v>
      </c>
      <c r="K2777" s="6">
        <v>43746.790876527775</v>
      </c>
      <c r="L2777" s="7">
        <v>43746.790879629632</v>
      </c>
    </row>
    <row r="2778" spans="1:12" x14ac:dyDescent="0.25">
      <c r="A2778" t="s">
        <v>3813</v>
      </c>
      <c r="B2778">
        <v>393.75</v>
      </c>
      <c r="C2778">
        <v>20.584240000000001</v>
      </c>
      <c r="D2778">
        <v>62</v>
      </c>
      <c r="E2778">
        <v>0</v>
      </c>
      <c r="F2778">
        <v>0</v>
      </c>
      <c r="G2778">
        <v>61</v>
      </c>
      <c r="H2778">
        <v>1570535937914</v>
      </c>
      <c r="I2778">
        <v>526.5</v>
      </c>
      <c r="J2778" s="4">
        <f t="shared" si="43"/>
        <v>43746.790948078698</v>
      </c>
      <c r="K2778" s="6">
        <v>43746.790948078698</v>
      </c>
      <c r="L2778" s="7">
        <v>43746.790949074071</v>
      </c>
    </row>
    <row r="2779" spans="1:12" x14ac:dyDescent="0.25">
      <c r="A2779" t="e">
        <f>-LqfEAVBjmUfxibBXJUo</f>
        <v>#NAME?</v>
      </c>
      <c r="B2779">
        <v>393.75</v>
      </c>
      <c r="C2779">
        <v>20.584240000000001</v>
      </c>
      <c r="D2779">
        <v>64</v>
      </c>
      <c r="E2779">
        <v>0</v>
      </c>
      <c r="F2779">
        <v>0</v>
      </c>
      <c r="G2779">
        <v>62</v>
      </c>
      <c r="H2779">
        <v>1570535945122</v>
      </c>
      <c r="I2779">
        <v>526.6875</v>
      </c>
      <c r="J2779" s="5">
        <f t="shared" si="43"/>
        <v>43746.791031504625</v>
      </c>
      <c r="K2779" s="6">
        <v>43746.791031504625</v>
      </c>
      <c r="L2779" s="7">
        <v>43746.791030092594</v>
      </c>
    </row>
    <row r="2780" spans="1:12" x14ac:dyDescent="0.25">
      <c r="A2780" t="e">
        <f>-LqfEC3Vj_gSTsaKvt6p</f>
        <v>#NAME?</v>
      </c>
      <c r="B2780">
        <v>393.75</v>
      </c>
      <c r="C2780">
        <v>20.584240000000001</v>
      </c>
      <c r="D2780">
        <v>64</v>
      </c>
      <c r="E2780">
        <v>0</v>
      </c>
      <c r="F2780">
        <v>0</v>
      </c>
      <c r="G2780">
        <v>65</v>
      </c>
      <c r="H2780">
        <v>1570535951314</v>
      </c>
      <c r="I2780">
        <v>526.6875</v>
      </c>
      <c r="J2780" s="4">
        <f t="shared" si="43"/>
        <v>43746.791103171294</v>
      </c>
      <c r="K2780" s="6">
        <v>43746.791103171294</v>
      </c>
      <c r="L2780" s="7">
        <v>43746.79109953704</v>
      </c>
    </row>
    <row r="2781" spans="1:12" x14ac:dyDescent="0.25">
      <c r="A2781" t="e">
        <f>-LqfEDjgL3Xll6n6Nzwl</f>
        <v>#NAME?</v>
      </c>
      <c r="B2781">
        <v>412.5</v>
      </c>
      <c r="C2781">
        <v>20.584240000000001</v>
      </c>
      <c r="D2781">
        <v>65</v>
      </c>
      <c r="E2781">
        <v>0</v>
      </c>
      <c r="F2781">
        <v>0</v>
      </c>
      <c r="G2781">
        <v>66</v>
      </c>
      <c r="H2781">
        <v>1570535958494</v>
      </c>
      <c r="I2781">
        <v>532.125</v>
      </c>
      <c r="J2781" s="5">
        <f t="shared" si="43"/>
        <v>43746.791186273149</v>
      </c>
      <c r="K2781" s="6">
        <v>43746.791186273149</v>
      </c>
      <c r="L2781" s="7">
        <v>43746.791180555556</v>
      </c>
    </row>
    <row r="2782" spans="1:12" x14ac:dyDescent="0.25">
      <c r="A2782" t="e">
        <f>-LqfEFLCNtniWVmFNFwv</f>
        <v>#NAME?</v>
      </c>
      <c r="B2782">
        <v>393.75</v>
      </c>
      <c r="C2782">
        <v>20.584240000000001</v>
      </c>
      <c r="D2782">
        <v>65</v>
      </c>
      <c r="E2782">
        <v>0</v>
      </c>
      <c r="F2782">
        <v>0</v>
      </c>
      <c r="G2782">
        <v>56</v>
      </c>
      <c r="H2782">
        <v>1570535964704</v>
      </c>
      <c r="I2782">
        <v>526.6875</v>
      </c>
      <c r="J2782" s="4">
        <f t="shared" si="43"/>
        <v>43746.791258148143</v>
      </c>
      <c r="K2782" s="6">
        <v>43746.791258148143</v>
      </c>
      <c r="L2782" s="7">
        <v>43746.791261574072</v>
      </c>
    </row>
    <row r="2783" spans="1:12" x14ac:dyDescent="0.25">
      <c r="A2783" t="e">
        <f>-LqfEH3A3zW2u0PY9CM7</f>
        <v>#NAME?</v>
      </c>
      <c r="B2783">
        <v>393.75</v>
      </c>
      <c r="C2783">
        <v>20.584240000000001</v>
      </c>
      <c r="D2783">
        <v>65</v>
      </c>
      <c r="E2783">
        <v>0</v>
      </c>
      <c r="F2783">
        <v>0</v>
      </c>
      <c r="G2783">
        <v>58</v>
      </c>
      <c r="H2783">
        <v>1570535971924</v>
      </c>
      <c r="I2783">
        <v>526.6875</v>
      </c>
      <c r="J2783" s="5">
        <f t="shared" si="43"/>
        <v>43746.79134171296</v>
      </c>
      <c r="K2783" s="6">
        <v>43746.79134171296</v>
      </c>
      <c r="L2783" s="7">
        <v>43746.791342592594</v>
      </c>
    </row>
    <row r="2784" spans="1:12" x14ac:dyDescent="0.25">
      <c r="A2784" t="e">
        <f>-LqfEIb5PblTjWH6Bra7</f>
        <v>#NAME?</v>
      </c>
      <c r="B2784">
        <v>393.75</v>
      </c>
      <c r="C2784">
        <v>20.584240000000001</v>
      </c>
      <c r="D2784">
        <v>65</v>
      </c>
      <c r="E2784">
        <v>0</v>
      </c>
      <c r="F2784">
        <v>0</v>
      </c>
      <c r="G2784">
        <v>53</v>
      </c>
      <c r="H2784">
        <v>1570535978112</v>
      </c>
      <c r="I2784">
        <v>526.6875</v>
      </c>
      <c r="J2784" s="4">
        <f t="shared" si="43"/>
        <v>43746.791413333332</v>
      </c>
      <c r="K2784" s="6">
        <v>43746.791413333332</v>
      </c>
      <c r="L2784" s="7">
        <v>43746.791412037041</v>
      </c>
    </row>
    <row r="2785" spans="1:12" x14ac:dyDescent="0.25">
      <c r="A2785" t="e">
        <f>-LqfEKL1qkdDkn4Edl51</f>
        <v>#NAME?</v>
      </c>
      <c r="B2785">
        <v>393.75</v>
      </c>
      <c r="C2785">
        <v>20.584240000000001</v>
      </c>
      <c r="D2785">
        <v>64</v>
      </c>
      <c r="E2785">
        <v>0</v>
      </c>
      <c r="F2785">
        <v>0</v>
      </c>
      <c r="G2785">
        <v>58</v>
      </c>
      <c r="H2785">
        <v>1570535985314</v>
      </c>
      <c r="I2785">
        <v>526.6875</v>
      </c>
      <c r="J2785" s="5">
        <f t="shared" si="43"/>
        <v>43746.791496689817</v>
      </c>
      <c r="K2785" s="6">
        <v>43746.791496689817</v>
      </c>
      <c r="L2785" s="7">
        <v>43746.791493055556</v>
      </c>
    </row>
    <row r="2786" spans="1:12" x14ac:dyDescent="0.25">
      <c r="A2786" t="e">
        <f>-LqfELnxr-YPNNWow9V3</f>
        <v>#NAME?</v>
      </c>
      <c r="B2786">
        <v>393.75</v>
      </c>
      <c r="C2786">
        <v>20.584240000000001</v>
      </c>
      <c r="D2786">
        <v>65</v>
      </c>
      <c r="E2786">
        <v>0</v>
      </c>
      <c r="F2786">
        <v>0</v>
      </c>
      <c r="G2786">
        <v>68</v>
      </c>
      <c r="H2786">
        <v>1570535991514</v>
      </c>
      <c r="I2786">
        <v>526.6875</v>
      </c>
      <c r="J2786" s="4">
        <f t="shared" si="43"/>
        <v>43746.791568449073</v>
      </c>
      <c r="K2786" s="6">
        <v>43746.791568449073</v>
      </c>
      <c r="L2786" s="7">
        <v>43746.791574074072</v>
      </c>
    </row>
    <row r="2787" spans="1:12" x14ac:dyDescent="0.25">
      <c r="A2787" t="e">
        <f>-LqfENJKGuyrEZ0nBz0_</f>
        <v>#NAME?</v>
      </c>
      <c r="B2787">
        <v>393.75</v>
      </c>
      <c r="C2787">
        <v>20.584240000000001</v>
      </c>
      <c r="D2787">
        <v>65</v>
      </c>
      <c r="E2787">
        <v>0</v>
      </c>
      <c r="F2787">
        <v>0</v>
      </c>
      <c r="G2787">
        <v>62</v>
      </c>
      <c r="H2787">
        <v>1570535997684</v>
      </c>
      <c r="I2787">
        <v>526.6875</v>
      </c>
      <c r="J2787" s="5">
        <f t="shared" si="43"/>
        <v>43746.791639861105</v>
      </c>
      <c r="K2787" s="6">
        <v>43746.791639861105</v>
      </c>
      <c r="L2787" s="7">
        <v>43746.791643518518</v>
      </c>
    </row>
    <row r="2788" spans="1:12" x14ac:dyDescent="0.25">
      <c r="A2788" t="e">
        <f>-LqfEOr6VJS-vgbjFpzF</f>
        <v>#NAME?</v>
      </c>
      <c r="B2788">
        <v>393.75</v>
      </c>
      <c r="C2788">
        <v>20.584240000000001</v>
      </c>
      <c r="D2788">
        <v>65</v>
      </c>
      <c r="E2788">
        <v>0</v>
      </c>
      <c r="F2788">
        <v>0</v>
      </c>
      <c r="G2788">
        <v>58</v>
      </c>
      <c r="H2788">
        <v>1570536003863</v>
      </c>
      <c r="I2788">
        <v>526.6875</v>
      </c>
      <c r="J2788" s="4">
        <f t="shared" si="43"/>
        <v>43746.791711377307</v>
      </c>
      <c r="K2788" s="6">
        <v>43746.791711377307</v>
      </c>
      <c r="L2788" s="7">
        <v>43746.791712962964</v>
      </c>
    </row>
    <row r="2789" spans="1:12" x14ac:dyDescent="0.25">
      <c r="A2789" t="e">
        <f>-LqfEQf2p3xInX6Vq05K</f>
        <v>#NAME?</v>
      </c>
      <c r="B2789">
        <v>393.75</v>
      </c>
      <c r="C2789">
        <v>20.584240000000001</v>
      </c>
      <c r="D2789">
        <v>65</v>
      </c>
      <c r="E2789">
        <v>0</v>
      </c>
      <c r="F2789">
        <v>0</v>
      </c>
      <c r="G2789">
        <v>62</v>
      </c>
      <c r="H2789">
        <v>1570536011073</v>
      </c>
      <c r="I2789">
        <v>526.6875</v>
      </c>
      <c r="J2789" s="5">
        <f t="shared" si="43"/>
        <v>43746.791794826386</v>
      </c>
      <c r="K2789" s="6">
        <v>43746.791794826386</v>
      </c>
      <c r="L2789" s="7">
        <v>43746.79179398148</v>
      </c>
    </row>
    <row r="2790" spans="1:12" x14ac:dyDescent="0.25">
      <c r="A2790" t="e">
        <f>-LqfESLpDVcXjz6k0ElL</f>
        <v>#NAME?</v>
      </c>
      <c r="B2790">
        <v>393.75</v>
      </c>
      <c r="C2790">
        <v>20.584240000000001</v>
      </c>
      <c r="D2790">
        <v>65</v>
      </c>
      <c r="E2790">
        <v>0</v>
      </c>
      <c r="F2790">
        <v>0</v>
      </c>
      <c r="G2790">
        <v>62</v>
      </c>
      <c r="H2790">
        <v>1570536018324</v>
      </c>
      <c r="I2790">
        <v>526.6875</v>
      </c>
      <c r="J2790" s="4">
        <f t="shared" si="43"/>
        <v>43746.791878750002</v>
      </c>
      <c r="K2790" s="6">
        <v>43746.791878750002</v>
      </c>
      <c r="L2790" s="7">
        <v>43746.791875000003</v>
      </c>
    </row>
    <row r="2791" spans="1:12" x14ac:dyDescent="0.25">
      <c r="A2791" t="e">
        <f>-LqfEUBCUEo-CTJffAAj</f>
        <v>#NAME?</v>
      </c>
      <c r="B2791">
        <v>393.75</v>
      </c>
      <c r="C2791">
        <v>20.531590000000001</v>
      </c>
      <c r="D2791">
        <v>64</v>
      </c>
      <c r="E2791">
        <v>0</v>
      </c>
      <c r="F2791">
        <v>0</v>
      </c>
      <c r="G2791">
        <v>59</v>
      </c>
      <c r="H2791">
        <v>1570536025502</v>
      </c>
      <c r="I2791">
        <v>526.6875</v>
      </c>
      <c r="J2791" s="5">
        <f t="shared" si="43"/>
        <v>43746.791961828705</v>
      </c>
      <c r="K2791" s="6">
        <v>43746.791961828705</v>
      </c>
      <c r="L2791" s="7">
        <v>43746.791967592595</v>
      </c>
    </row>
    <row r="2792" spans="1:12" x14ac:dyDescent="0.25">
      <c r="A2792" t="e">
        <f>-LqfEVu2ij3EghSqAmPA</f>
        <v>#NAME?</v>
      </c>
      <c r="B2792">
        <v>393.75</v>
      </c>
      <c r="C2792">
        <v>20.584240000000001</v>
      </c>
      <c r="D2792">
        <v>64</v>
      </c>
      <c r="E2792">
        <v>0</v>
      </c>
      <c r="F2792">
        <v>0</v>
      </c>
      <c r="G2792">
        <v>62</v>
      </c>
      <c r="H2792">
        <v>1570536032722</v>
      </c>
      <c r="I2792">
        <v>526.6875</v>
      </c>
      <c r="J2792" s="4">
        <f t="shared" si="43"/>
        <v>43746.792045393515</v>
      </c>
      <c r="K2792" s="6">
        <v>43746.792045393515</v>
      </c>
      <c r="L2792" s="7">
        <v>43746.792048611111</v>
      </c>
    </row>
    <row r="2793" spans="1:12" x14ac:dyDescent="0.25">
      <c r="A2793" t="e">
        <f>-LqfEXfpf-Rmhtjl-834</f>
        <v>#NAME?</v>
      </c>
      <c r="B2793">
        <v>393.75</v>
      </c>
      <c r="C2793">
        <v>20.584240000000001</v>
      </c>
      <c r="D2793">
        <v>65</v>
      </c>
      <c r="E2793">
        <v>0</v>
      </c>
      <c r="F2793">
        <v>0</v>
      </c>
      <c r="G2793">
        <v>63</v>
      </c>
      <c r="H2793">
        <v>1570536038893</v>
      </c>
      <c r="I2793">
        <v>526.6875</v>
      </c>
      <c r="J2793" s="5">
        <f t="shared" si="43"/>
        <v>43746.792116817123</v>
      </c>
      <c r="K2793" s="6">
        <v>43746.792116817123</v>
      </c>
      <c r="L2793" s="7">
        <v>43746.792118055557</v>
      </c>
    </row>
    <row r="2794" spans="1:12" x14ac:dyDescent="0.25">
      <c r="A2794" t="e">
        <f>-LqfEZBN3xjCJfaWJZ8y</f>
        <v>#NAME?</v>
      </c>
      <c r="B2794">
        <v>393.75</v>
      </c>
      <c r="C2794">
        <v>20.584240000000001</v>
      </c>
      <c r="D2794">
        <v>64</v>
      </c>
      <c r="E2794">
        <v>0</v>
      </c>
      <c r="F2794">
        <v>0</v>
      </c>
      <c r="G2794">
        <v>62</v>
      </c>
      <c r="H2794">
        <v>1570536046117</v>
      </c>
      <c r="I2794">
        <v>526.5</v>
      </c>
      <c r="J2794" s="4">
        <f t="shared" si="43"/>
        <v>43746.792200428237</v>
      </c>
      <c r="K2794" s="6">
        <v>43746.792200428237</v>
      </c>
      <c r="L2794" s="7">
        <v>43746.792199074072</v>
      </c>
    </row>
    <row r="2795" spans="1:12" x14ac:dyDescent="0.25">
      <c r="A2795" t="e">
        <f>-LqfE_z7-D5cVbF533BB</f>
        <v>#NAME?</v>
      </c>
      <c r="B2795">
        <v>393.75</v>
      </c>
      <c r="C2795">
        <v>20.584240000000001</v>
      </c>
      <c r="D2795">
        <v>63</v>
      </c>
      <c r="E2795">
        <v>0</v>
      </c>
      <c r="F2795">
        <v>0</v>
      </c>
      <c r="G2795">
        <v>60</v>
      </c>
      <c r="H2795">
        <v>1570536053335</v>
      </c>
      <c r="I2795">
        <v>526.5</v>
      </c>
      <c r="J2795" s="5">
        <f t="shared" si="43"/>
        <v>43746.792283969909</v>
      </c>
      <c r="K2795" s="6">
        <v>43746.792283969909</v>
      </c>
      <c r="L2795" s="7">
        <v>43746.792280092595</v>
      </c>
    </row>
    <row r="2796" spans="1:12" x14ac:dyDescent="0.25">
      <c r="A2796" t="e">
        <f>-LqfEbhEX3nKqsxtpTEk</f>
        <v>#NAME?</v>
      </c>
      <c r="B2796">
        <v>393.75</v>
      </c>
      <c r="C2796">
        <v>20.531590000000001</v>
      </c>
      <c r="D2796">
        <v>65</v>
      </c>
      <c r="E2796">
        <v>0</v>
      </c>
      <c r="F2796">
        <v>0</v>
      </c>
      <c r="G2796">
        <v>66</v>
      </c>
      <c r="H2796">
        <v>1570536060567</v>
      </c>
      <c r="I2796">
        <v>526.6875</v>
      </c>
      <c r="J2796" s="4">
        <f t="shared" si="43"/>
        <v>43746.79236767361</v>
      </c>
      <c r="K2796" s="6">
        <v>43746.79236767361</v>
      </c>
      <c r="L2796" s="7">
        <v>43746.792372685188</v>
      </c>
    </row>
    <row r="2797" spans="1:12" x14ac:dyDescent="0.25">
      <c r="A2797" t="e">
        <f>-LqfEdNQPHkGz987F0Li</f>
        <v>#NAME?</v>
      </c>
      <c r="B2797">
        <v>393.75</v>
      </c>
      <c r="C2797">
        <v>20.584240000000001</v>
      </c>
      <c r="D2797">
        <v>65</v>
      </c>
      <c r="E2797">
        <v>0</v>
      </c>
      <c r="F2797">
        <v>0</v>
      </c>
      <c r="G2797">
        <v>60</v>
      </c>
      <c r="H2797">
        <v>1570536066727</v>
      </c>
      <c r="I2797">
        <v>526.6875</v>
      </c>
      <c r="J2797" s="5">
        <f t="shared" si="43"/>
        <v>43746.792438969904</v>
      </c>
      <c r="K2797" s="6">
        <v>43746.792438969904</v>
      </c>
      <c r="L2797" s="7">
        <v>43746.792442129627</v>
      </c>
    </row>
    <row r="2798" spans="1:12" x14ac:dyDescent="0.25">
      <c r="A2798" t="e">
        <f>-LqfEez4zF1XAuBVkFmL</f>
        <v>#NAME?</v>
      </c>
      <c r="B2798">
        <v>393.75</v>
      </c>
      <c r="C2798">
        <v>20.584240000000001</v>
      </c>
      <c r="D2798">
        <v>64</v>
      </c>
      <c r="E2798">
        <v>0</v>
      </c>
      <c r="F2798">
        <v>0</v>
      </c>
      <c r="G2798">
        <v>67</v>
      </c>
      <c r="H2798">
        <v>1570536073937</v>
      </c>
      <c r="I2798">
        <v>526.6875</v>
      </c>
      <c r="J2798" s="4">
        <f t="shared" si="43"/>
        <v>43746.792522418975</v>
      </c>
      <c r="K2798" s="6">
        <v>43746.792522418975</v>
      </c>
      <c r="L2798" s="7">
        <v>43746.792523148149</v>
      </c>
    </row>
    <row r="2799" spans="1:12" x14ac:dyDescent="0.25">
      <c r="A2799" t="e">
        <f>-LqfEgTGpSznWGnhw5P5</f>
        <v>#NAME?</v>
      </c>
      <c r="B2799">
        <v>393.75</v>
      </c>
      <c r="C2799">
        <v>20.584240000000001</v>
      </c>
      <c r="D2799">
        <v>64</v>
      </c>
      <c r="E2799">
        <v>0</v>
      </c>
      <c r="F2799">
        <v>0</v>
      </c>
      <c r="G2799">
        <v>64</v>
      </c>
      <c r="H2799">
        <v>1570536080097</v>
      </c>
      <c r="I2799">
        <v>526.6875</v>
      </c>
      <c r="J2799" s="5">
        <f t="shared" si="43"/>
        <v>43746.792593715276</v>
      </c>
      <c r="K2799" s="6">
        <v>43746.792593715276</v>
      </c>
      <c r="L2799" s="7">
        <v>43746.792592592596</v>
      </c>
    </row>
    <row r="2800" spans="1:12" x14ac:dyDescent="0.25">
      <c r="A2800" t="e">
        <f>-LqfEi2V5NiriITK9o6N</f>
        <v>#NAME?</v>
      </c>
      <c r="B2800">
        <v>393.75</v>
      </c>
      <c r="C2800">
        <v>20.584240000000001</v>
      </c>
      <c r="D2800">
        <v>64</v>
      </c>
      <c r="E2800">
        <v>0</v>
      </c>
      <c r="F2800">
        <v>0</v>
      </c>
      <c r="G2800">
        <v>62</v>
      </c>
      <c r="H2800">
        <v>1570536086276</v>
      </c>
      <c r="I2800">
        <v>526.6875</v>
      </c>
      <c r="J2800" s="4">
        <f t="shared" si="43"/>
        <v>43746.792665231478</v>
      </c>
      <c r="K2800" s="6">
        <v>43746.792665231478</v>
      </c>
      <c r="L2800" s="7">
        <v>43746.792662037034</v>
      </c>
    </row>
    <row r="2801" spans="1:12" x14ac:dyDescent="0.25">
      <c r="A2801" t="e">
        <f>-LqfEjlUe2Xy_i8FqV4d</f>
        <v>#NAME?</v>
      </c>
      <c r="B2801">
        <v>393.75</v>
      </c>
      <c r="C2801">
        <v>20.584240000000001</v>
      </c>
      <c r="D2801">
        <v>61</v>
      </c>
      <c r="E2801">
        <v>0</v>
      </c>
      <c r="F2801">
        <v>0</v>
      </c>
      <c r="G2801">
        <v>55</v>
      </c>
      <c r="H2801">
        <v>1570536093528</v>
      </c>
      <c r="I2801">
        <v>526.6875</v>
      </c>
      <c r="J2801" s="5">
        <f t="shared" si="43"/>
        <v>43746.792749166663</v>
      </c>
      <c r="K2801" s="6">
        <v>43746.792749166663</v>
      </c>
      <c r="L2801" s="7">
        <v>43746.792754629627</v>
      </c>
    </row>
    <row r="2802" spans="1:12" x14ac:dyDescent="0.25">
      <c r="A2802" t="e">
        <f>-LqfElJEp6ciZivqZT08</f>
        <v>#NAME?</v>
      </c>
      <c r="B2802">
        <v>393.75</v>
      </c>
      <c r="C2802">
        <v>20.584240000000001</v>
      </c>
      <c r="D2802">
        <v>61</v>
      </c>
      <c r="E2802">
        <v>0</v>
      </c>
      <c r="F2802">
        <v>0</v>
      </c>
      <c r="G2802">
        <v>62</v>
      </c>
      <c r="H2802">
        <v>1570536099707</v>
      </c>
      <c r="I2802">
        <v>526.6875</v>
      </c>
      <c r="J2802" s="4">
        <f t="shared" si="43"/>
        <v>43746.792820682873</v>
      </c>
      <c r="K2802" s="6">
        <v>43746.792820682873</v>
      </c>
      <c r="L2802" s="7">
        <v>43746.792824074073</v>
      </c>
    </row>
    <row r="2803" spans="1:12" x14ac:dyDescent="0.25">
      <c r="A2803" t="e">
        <f>-LqfEn1EQ36baDqmz_Gj</f>
        <v>#NAME?</v>
      </c>
      <c r="B2803">
        <v>393.75</v>
      </c>
      <c r="C2803">
        <v>20.584240000000001</v>
      </c>
      <c r="D2803">
        <v>61</v>
      </c>
      <c r="E2803">
        <v>0</v>
      </c>
      <c r="F2803">
        <v>0</v>
      </c>
      <c r="G2803">
        <v>59</v>
      </c>
      <c r="H2803">
        <v>1570536106920</v>
      </c>
      <c r="I2803">
        <v>526.6875</v>
      </c>
      <c r="J2803" s="5">
        <f t="shared" si="43"/>
        <v>43746.792904166665</v>
      </c>
      <c r="K2803" s="6">
        <v>43746.792904166665</v>
      </c>
      <c r="L2803" s="7">
        <v>43746.792905092596</v>
      </c>
    </row>
    <row r="2804" spans="1:12" x14ac:dyDescent="0.25">
      <c r="A2804" t="s">
        <v>3839</v>
      </c>
      <c r="B2804">
        <v>393.75</v>
      </c>
      <c r="C2804">
        <v>20.584240000000001</v>
      </c>
      <c r="D2804">
        <v>62</v>
      </c>
      <c r="E2804">
        <v>0</v>
      </c>
      <c r="F2804">
        <v>0</v>
      </c>
      <c r="G2804">
        <v>60</v>
      </c>
      <c r="H2804">
        <v>1570536113116</v>
      </c>
      <c r="I2804">
        <v>526.6875</v>
      </c>
      <c r="J2804" s="4">
        <f t="shared" si="43"/>
        <v>43746.792975879631</v>
      </c>
      <c r="K2804" s="6">
        <v>43746.792975879631</v>
      </c>
      <c r="L2804" s="7">
        <v>43746.792974537035</v>
      </c>
    </row>
    <row r="2805" spans="1:12" x14ac:dyDescent="0.25">
      <c r="A2805" t="e">
        <f>-LqfEq4LQa-rMbncUXa6</f>
        <v>#NAME?</v>
      </c>
      <c r="B2805">
        <v>393.75</v>
      </c>
      <c r="C2805">
        <v>20.584240000000001</v>
      </c>
      <c r="D2805">
        <v>62</v>
      </c>
      <c r="E2805">
        <v>0</v>
      </c>
      <c r="F2805">
        <v>0</v>
      </c>
      <c r="G2805">
        <v>63</v>
      </c>
      <c r="H2805">
        <v>1570536119276</v>
      </c>
      <c r="I2805">
        <v>526.6875</v>
      </c>
      <c r="J2805" s="5">
        <f t="shared" si="43"/>
        <v>43746.793047175925</v>
      </c>
      <c r="K2805" s="6">
        <v>43746.793047175925</v>
      </c>
      <c r="L2805" s="7">
        <v>43746.793043981481</v>
      </c>
    </row>
    <row r="2806" spans="1:12" x14ac:dyDescent="0.25">
      <c r="A2806" t="e">
        <f>-LqfErkuQ9dcwF4crq50</f>
        <v>#NAME?</v>
      </c>
      <c r="B2806">
        <v>393.75</v>
      </c>
      <c r="C2806">
        <v>20.531590000000001</v>
      </c>
      <c r="D2806">
        <v>63</v>
      </c>
      <c r="E2806">
        <v>0</v>
      </c>
      <c r="F2806">
        <v>0</v>
      </c>
      <c r="G2806">
        <v>58</v>
      </c>
      <c r="H2806">
        <v>1570536126486</v>
      </c>
      <c r="I2806">
        <v>526.5</v>
      </c>
      <c r="J2806" s="4">
        <f t="shared" si="43"/>
        <v>43746.793130625003</v>
      </c>
      <c r="K2806" s="6">
        <v>43746.793130625003</v>
      </c>
      <c r="L2806" s="7">
        <v>43746.793124999997</v>
      </c>
    </row>
    <row r="2807" spans="1:12" x14ac:dyDescent="0.25">
      <c r="A2807" t="e">
        <f>-LqfEtuDHg2czMFMypYp</f>
        <v>#NAME?</v>
      </c>
      <c r="B2807">
        <v>393.75</v>
      </c>
      <c r="C2807">
        <v>20.584240000000001</v>
      </c>
      <c r="D2807">
        <v>65</v>
      </c>
      <c r="E2807">
        <v>0</v>
      </c>
      <c r="F2807">
        <v>0</v>
      </c>
      <c r="G2807">
        <v>57</v>
      </c>
      <c r="H2807">
        <v>1570536135127</v>
      </c>
      <c r="I2807">
        <v>526.6875</v>
      </c>
      <c r="J2807" s="5">
        <f t="shared" si="43"/>
        <v>43746.793230636576</v>
      </c>
      <c r="K2807" s="6">
        <v>43746.793230636576</v>
      </c>
      <c r="L2807" s="7">
        <v>43746.793229166666</v>
      </c>
    </row>
    <row r="2808" spans="1:12" x14ac:dyDescent="0.25">
      <c r="A2808" t="e">
        <f>-LqfEvc5LJxdyZnwaM1S</f>
        <v>#NAME?</v>
      </c>
      <c r="B2808">
        <v>393.75</v>
      </c>
      <c r="C2808">
        <v>20.531590000000001</v>
      </c>
      <c r="D2808">
        <v>66</v>
      </c>
      <c r="E2808">
        <v>0</v>
      </c>
      <c r="F2808">
        <v>0</v>
      </c>
      <c r="G2808">
        <v>58</v>
      </c>
      <c r="H2808">
        <v>1570536141957</v>
      </c>
      <c r="I2808">
        <v>526.5</v>
      </c>
      <c r="J2808" s="4">
        <f t="shared" si="43"/>
        <v>43746.793309687499</v>
      </c>
      <c r="K2808" s="6">
        <v>43746.793309687499</v>
      </c>
      <c r="L2808" s="7">
        <v>43746.793310185189</v>
      </c>
    </row>
    <row r="2809" spans="1:12" x14ac:dyDescent="0.25">
      <c r="A2809" t="e">
        <f>-LqfExK8kmbgNPy3e8oT</f>
        <v>#NAME?</v>
      </c>
      <c r="B2809">
        <v>393.75</v>
      </c>
      <c r="C2809">
        <v>20.584240000000001</v>
      </c>
      <c r="D2809">
        <v>65</v>
      </c>
      <c r="E2809">
        <v>0</v>
      </c>
      <c r="F2809">
        <v>0</v>
      </c>
      <c r="G2809">
        <v>62</v>
      </c>
      <c r="H2809">
        <v>1570536149167</v>
      </c>
      <c r="I2809">
        <v>526.6875</v>
      </c>
      <c r="J2809" s="5">
        <f t="shared" si="43"/>
        <v>43746.793393136577</v>
      </c>
      <c r="K2809" s="6">
        <v>43746.793393136577</v>
      </c>
      <c r="L2809" s="7">
        <v>43746.793391203704</v>
      </c>
    </row>
    <row r="2810" spans="1:12" x14ac:dyDescent="0.25">
      <c r="A2810" t="e">
        <f>-LqfEzNF1Z51ZsJZFJxp</f>
        <v>#NAME?</v>
      </c>
      <c r="B2810">
        <v>393.75</v>
      </c>
      <c r="C2810">
        <v>20.531590000000001</v>
      </c>
      <c r="D2810">
        <v>66</v>
      </c>
      <c r="E2810">
        <v>0</v>
      </c>
      <c r="F2810">
        <v>0</v>
      </c>
      <c r="G2810">
        <v>57</v>
      </c>
      <c r="H2810">
        <v>1570536157358</v>
      </c>
      <c r="I2810">
        <v>526.6875</v>
      </c>
      <c r="J2810" s="4">
        <f t="shared" si="43"/>
        <v>43746.793487939816</v>
      </c>
      <c r="K2810" s="6">
        <v>43746.793487939816</v>
      </c>
      <c r="L2810" s="7">
        <v>43746.793483796297</v>
      </c>
    </row>
    <row r="2811" spans="1:12" x14ac:dyDescent="0.25">
      <c r="A2811" t="e">
        <f>-LqfF05OQsLf2Pee6n4a</f>
        <v>#NAME?</v>
      </c>
      <c r="B2811">
        <v>412.5</v>
      </c>
      <c r="C2811">
        <v>20.584240000000001</v>
      </c>
      <c r="D2811">
        <v>66</v>
      </c>
      <c r="E2811">
        <v>0</v>
      </c>
      <c r="F2811">
        <v>0</v>
      </c>
      <c r="G2811">
        <v>64</v>
      </c>
      <c r="H2811">
        <v>1570536164635</v>
      </c>
      <c r="I2811">
        <v>532.125</v>
      </c>
      <c r="J2811" s="5">
        <f t="shared" si="43"/>
        <v>43746.793572164352</v>
      </c>
      <c r="K2811" s="6">
        <v>43746.793572164352</v>
      </c>
      <c r="L2811" s="7">
        <v>43746.793576388889</v>
      </c>
    </row>
    <row r="2812" spans="1:12" x14ac:dyDescent="0.25">
      <c r="A2812" t="e">
        <f>-LqfF1eFELwz5T6aLmYa</f>
        <v>#NAME?</v>
      </c>
      <c r="B2812">
        <v>393.75</v>
      </c>
      <c r="C2812">
        <v>20.531590000000001</v>
      </c>
      <c r="D2812">
        <v>63</v>
      </c>
      <c r="E2812">
        <v>0</v>
      </c>
      <c r="F2812">
        <v>0</v>
      </c>
      <c r="G2812">
        <v>62</v>
      </c>
      <c r="H2812">
        <v>1570536170796</v>
      </c>
      <c r="I2812">
        <v>526.6875</v>
      </c>
      <c r="J2812" s="4">
        <f t="shared" si="43"/>
        <v>43746.793643472221</v>
      </c>
      <c r="K2812" s="6">
        <v>43746.793643472221</v>
      </c>
      <c r="L2812" s="7">
        <v>43746.793645833335</v>
      </c>
    </row>
    <row r="2813" spans="1:12" x14ac:dyDescent="0.25">
      <c r="A2813" t="e">
        <f>-LqfF3NDKLCYj2LkTEgd</f>
        <v>#NAME?</v>
      </c>
      <c r="B2813">
        <v>393.75</v>
      </c>
      <c r="C2813">
        <v>20.584240000000001</v>
      </c>
      <c r="D2813">
        <v>65</v>
      </c>
      <c r="E2813">
        <v>0</v>
      </c>
      <c r="F2813">
        <v>0</v>
      </c>
      <c r="G2813">
        <v>59</v>
      </c>
      <c r="H2813">
        <v>1570536178008</v>
      </c>
      <c r="I2813">
        <v>526.6875</v>
      </c>
      <c r="J2813" s="5">
        <f t="shared" si="43"/>
        <v>43746.793726944445</v>
      </c>
      <c r="K2813" s="6">
        <v>43746.793726944445</v>
      </c>
      <c r="L2813" s="7">
        <v>43746.793726851851</v>
      </c>
    </row>
    <row r="2814" spans="1:12" x14ac:dyDescent="0.25">
      <c r="A2814" t="e">
        <f>-LqfF4wEMyPDM3_IxDI7</f>
        <v>#NAME?</v>
      </c>
      <c r="B2814">
        <v>393.75</v>
      </c>
      <c r="C2814">
        <v>20.584240000000001</v>
      </c>
      <c r="D2814">
        <v>65</v>
      </c>
      <c r="E2814">
        <v>0</v>
      </c>
      <c r="F2814">
        <v>0</v>
      </c>
      <c r="G2814">
        <v>67</v>
      </c>
      <c r="H2814">
        <v>1570536184196</v>
      </c>
      <c r="I2814">
        <v>526.6875</v>
      </c>
      <c r="J2814" s="4">
        <f t="shared" si="43"/>
        <v>43746.79379856481</v>
      </c>
      <c r="K2814" s="6">
        <v>43746.79379856481</v>
      </c>
      <c r="L2814" s="7">
        <v>43746.793796296297</v>
      </c>
    </row>
    <row r="2815" spans="1:12" x14ac:dyDescent="0.25">
      <c r="A2815" t="e">
        <f>-LqfF6eNvwloWuEfNyaf</f>
        <v>#NAME?</v>
      </c>
      <c r="B2815">
        <v>393.75</v>
      </c>
      <c r="C2815">
        <v>20.531590000000001</v>
      </c>
      <c r="D2815">
        <v>65</v>
      </c>
      <c r="E2815">
        <v>0</v>
      </c>
      <c r="F2815">
        <v>0</v>
      </c>
      <c r="G2815">
        <v>59</v>
      </c>
      <c r="H2815">
        <v>1570536191417</v>
      </c>
      <c r="I2815">
        <v>526.6875</v>
      </c>
      <c r="J2815" s="5">
        <f t="shared" si="43"/>
        <v>43746.793882141203</v>
      </c>
      <c r="K2815" s="6">
        <v>43746.793882141203</v>
      </c>
      <c r="L2815" s="7">
        <v>43746.793877314813</v>
      </c>
    </row>
    <row r="2816" spans="1:12" x14ac:dyDescent="0.25">
      <c r="A2816" t="e">
        <f>-LqfF8NHjLSFm7-mAmKm</f>
        <v>#NAME?</v>
      </c>
      <c r="B2816">
        <v>393.75</v>
      </c>
      <c r="C2816">
        <v>20.584240000000001</v>
      </c>
      <c r="D2816">
        <v>63</v>
      </c>
      <c r="E2816">
        <v>0</v>
      </c>
      <c r="F2816">
        <v>0</v>
      </c>
      <c r="G2816">
        <v>60</v>
      </c>
      <c r="H2816">
        <v>1570536198627</v>
      </c>
      <c r="I2816">
        <v>526.6875</v>
      </c>
      <c r="J2816" s="4">
        <f t="shared" si="43"/>
        <v>43746.793965590274</v>
      </c>
      <c r="K2816" s="6">
        <v>43746.793965590274</v>
      </c>
      <c r="L2816" s="7">
        <v>43746.793969907405</v>
      </c>
    </row>
    <row r="2817" spans="1:12" x14ac:dyDescent="0.25">
      <c r="A2817" t="e">
        <f>-LqfFAEmMnJcCpzU5ail</f>
        <v>#NAME?</v>
      </c>
      <c r="B2817">
        <v>393.75</v>
      </c>
      <c r="C2817">
        <v>20.584240000000001</v>
      </c>
      <c r="D2817">
        <v>64</v>
      </c>
      <c r="E2817">
        <v>0</v>
      </c>
      <c r="F2817">
        <v>0</v>
      </c>
      <c r="G2817">
        <v>63</v>
      </c>
      <c r="H2817">
        <v>1570536204806</v>
      </c>
      <c r="I2817">
        <v>526.6875</v>
      </c>
      <c r="J2817" s="5">
        <f t="shared" si="43"/>
        <v>43746.794037106483</v>
      </c>
      <c r="K2817" s="6">
        <v>43746.794037106483</v>
      </c>
      <c r="L2817" s="7">
        <v>43746.794039351851</v>
      </c>
    </row>
    <row r="2818" spans="1:12" x14ac:dyDescent="0.25">
      <c r="A2818" t="e">
        <f>-LqfFBtih1hgcxIRIPQ_</f>
        <v>#NAME?</v>
      </c>
      <c r="B2818">
        <v>393.75</v>
      </c>
      <c r="C2818">
        <v>20.584240000000001</v>
      </c>
      <c r="D2818">
        <v>65</v>
      </c>
      <c r="E2818">
        <v>0</v>
      </c>
      <c r="F2818">
        <v>0</v>
      </c>
      <c r="G2818">
        <v>57</v>
      </c>
      <c r="H2818">
        <v>1570536213055</v>
      </c>
      <c r="I2818">
        <v>526.6875</v>
      </c>
      <c r="J2818" s="4">
        <f t="shared" ref="J2818:K2881" si="44">(H2818/86400000)+25569+(7/24)</f>
        <v>43746.794132581017</v>
      </c>
      <c r="K2818" s="6">
        <v>43746.794132581017</v>
      </c>
      <c r="L2818" s="7">
        <v>43746.794131944444</v>
      </c>
    </row>
    <row r="2819" spans="1:12" x14ac:dyDescent="0.25">
      <c r="A2819" t="s">
        <v>3854</v>
      </c>
      <c r="B2819">
        <v>412.5</v>
      </c>
      <c r="C2819">
        <v>20.584240000000001</v>
      </c>
      <c r="D2819">
        <v>63</v>
      </c>
      <c r="E2819">
        <v>0</v>
      </c>
      <c r="F2819">
        <v>0</v>
      </c>
      <c r="G2819">
        <v>65</v>
      </c>
      <c r="H2819">
        <v>1570536219235</v>
      </c>
      <c r="I2819">
        <v>532.3125</v>
      </c>
      <c r="J2819" s="5">
        <f t="shared" si="44"/>
        <v>43746.794204108795</v>
      </c>
      <c r="K2819" s="6">
        <v>43746.794204108795</v>
      </c>
      <c r="L2819" s="7">
        <v>43746.79420138889</v>
      </c>
    </row>
    <row r="2820" spans="1:12" x14ac:dyDescent="0.25">
      <c r="A2820" t="e">
        <f>-LqfFFFhxqRQhHj0DYtu</f>
        <v>#NAME?</v>
      </c>
      <c r="B2820">
        <v>393.75</v>
      </c>
      <c r="C2820">
        <v>20.584240000000001</v>
      </c>
      <c r="D2820">
        <v>63</v>
      </c>
      <c r="E2820">
        <v>0</v>
      </c>
      <c r="F2820">
        <v>0</v>
      </c>
      <c r="G2820">
        <v>67</v>
      </c>
      <c r="H2820">
        <v>1570536226446</v>
      </c>
      <c r="I2820">
        <v>526.6875</v>
      </c>
      <c r="J2820" s="4">
        <f t="shared" si="44"/>
        <v>43746.794287569443</v>
      </c>
      <c r="K2820" s="6">
        <v>43746.794287569443</v>
      </c>
      <c r="L2820" s="7">
        <v>43746.794282407405</v>
      </c>
    </row>
    <row r="2821" spans="1:12" x14ac:dyDescent="0.25">
      <c r="A2821" t="e">
        <f>-LqfFGyGliGOPqxRXID1</f>
        <v>#NAME?</v>
      </c>
      <c r="B2821">
        <v>393.75</v>
      </c>
      <c r="C2821">
        <v>20.584240000000001</v>
      </c>
      <c r="D2821">
        <v>64</v>
      </c>
      <c r="E2821">
        <v>0</v>
      </c>
      <c r="F2821">
        <v>0</v>
      </c>
      <c r="G2821">
        <v>65</v>
      </c>
      <c r="H2821">
        <v>1570536233666</v>
      </c>
      <c r="I2821">
        <v>526.6875</v>
      </c>
      <c r="J2821" s="5">
        <f t="shared" si="44"/>
        <v>43746.79437113426</v>
      </c>
      <c r="K2821" s="6">
        <v>43746.79437113426</v>
      </c>
      <c r="L2821" s="7">
        <v>43746.794374999998</v>
      </c>
    </row>
    <row r="2822" spans="1:12" x14ac:dyDescent="0.25">
      <c r="A2822" t="e">
        <f>-LqfFIlDTMRLRu040OF6</f>
        <v>#NAME?</v>
      </c>
      <c r="B2822">
        <v>393.75</v>
      </c>
      <c r="C2822">
        <v>20.584240000000001</v>
      </c>
      <c r="D2822">
        <v>67</v>
      </c>
      <c r="E2822">
        <v>0</v>
      </c>
      <c r="F2822">
        <v>0</v>
      </c>
      <c r="G2822">
        <v>66</v>
      </c>
      <c r="H2822">
        <v>1570536240877</v>
      </c>
      <c r="I2822">
        <v>526.6875</v>
      </c>
      <c r="J2822" s="4">
        <f t="shared" si="44"/>
        <v>43746.794454594907</v>
      </c>
      <c r="K2822" s="6">
        <v>43746.794454594907</v>
      </c>
      <c r="L2822" s="7">
        <v>43746.794456018521</v>
      </c>
    </row>
    <row r="2823" spans="1:12" x14ac:dyDescent="0.25">
      <c r="A2823" t="e">
        <f>-LqfFKV424j66BhvIkeo</f>
        <v>#NAME?</v>
      </c>
      <c r="B2823">
        <v>393.75</v>
      </c>
      <c r="C2823">
        <v>20.584240000000001</v>
      </c>
      <c r="D2823">
        <v>66</v>
      </c>
      <c r="E2823">
        <v>0</v>
      </c>
      <c r="F2823">
        <v>0</v>
      </c>
      <c r="G2823">
        <v>63</v>
      </c>
      <c r="H2823">
        <v>1570536248087</v>
      </c>
      <c r="I2823">
        <v>526.6875</v>
      </c>
      <c r="J2823" s="5">
        <f t="shared" si="44"/>
        <v>43746.794538043978</v>
      </c>
      <c r="K2823" s="6">
        <v>43746.794538043978</v>
      </c>
      <c r="L2823" s="7">
        <v>43746.794537037036</v>
      </c>
    </row>
    <row r="2824" spans="1:12" x14ac:dyDescent="0.25">
      <c r="A2824" t="s">
        <v>3859</v>
      </c>
      <c r="B2824">
        <v>412.5</v>
      </c>
      <c r="C2824">
        <v>20.584240000000001</v>
      </c>
      <c r="D2824">
        <v>66</v>
      </c>
      <c r="E2824">
        <v>0</v>
      </c>
      <c r="F2824">
        <v>0</v>
      </c>
      <c r="G2824">
        <v>69</v>
      </c>
      <c r="H2824">
        <v>1570536255296</v>
      </c>
      <c r="I2824">
        <v>532.125</v>
      </c>
      <c r="J2824" s="4">
        <f t="shared" si="44"/>
        <v>43746.79462148148</v>
      </c>
      <c r="K2824" s="6">
        <v>43746.79462148148</v>
      </c>
      <c r="L2824" s="7">
        <v>43746.794618055559</v>
      </c>
    </row>
    <row r="2825" spans="1:12" x14ac:dyDescent="0.25">
      <c r="A2825" t="e">
        <f>-LqfFNikH7X_I9pSw8Ta</f>
        <v>#NAME?</v>
      </c>
      <c r="B2825">
        <v>393.75</v>
      </c>
      <c r="C2825">
        <v>20.584240000000001</v>
      </c>
      <c r="D2825">
        <v>66</v>
      </c>
      <c r="E2825">
        <v>0</v>
      </c>
      <c r="F2825">
        <v>0</v>
      </c>
      <c r="G2825">
        <v>63</v>
      </c>
      <c r="H2825">
        <v>1570536261475</v>
      </c>
      <c r="I2825">
        <v>526.6875</v>
      </c>
      <c r="J2825" s="5">
        <f t="shared" si="44"/>
        <v>43746.794692997682</v>
      </c>
      <c r="K2825" s="6">
        <v>43746.794692997682</v>
      </c>
      <c r="L2825" s="7">
        <v>43746.794687499998</v>
      </c>
    </row>
    <row r="2826" spans="1:12" x14ac:dyDescent="0.25">
      <c r="A2826" t="e">
        <f>-LqfFPYuQ9og5OXwgV8f</f>
        <v>#NAME?</v>
      </c>
      <c r="B2826">
        <v>393.75</v>
      </c>
      <c r="C2826">
        <v>20.584240000000001</v>
      </c>
      <c r="D2826">
        <v>66</v>
      </c>
      <c r="E2826">
        <v>0</v>
      </c>
      <c r="F2826">
        <v>0</v>
      </c>
      <c r="G2826">
        <v>57</v>
      </c>
      <c r="H2826">
        <v>1570536267676</v>
      </c>
      <c r="I2826">
        <v>526.6875</v>
      </c>
      <c r="J2826" s="4">
        <f t="shared" si="44"/>
        <v>43746.794764768514</v>
      </c>
      <c r="K2826" s="6">
        <v>43746.794764768514</v>
      </c>
      <c r="L2826" s="7">
        <v>43746.794768518521</v>
      </c>
    </row>
    <row r="2827" spans="1:12" x14ac:dyDescent="0.25">
      <c r="A2827" t="e">
        <f>-LqfFRHCtmL9ClxhuAY1</f>
        <v>#NAME?</v>
      </c>
      <c r="B2827">
        <v>393.75</v>
      </c>
      <c r="C2827">
        <v>20.584240000000001</v>
      </c>
      <c r="D2827">
        <v>65</v>
      </c>
      <c r="E2827">
        <v>0</v>
      </c>
      <c r="F2827">
        <v>0</v>
      </c>
      <c r="G2827">
        <v>62</v>
      </c>
      <c r="H2827">
        <v>1570536275924</v>
      </c>
      <c r="I2827">
        <v>526.6875</v>
      </c>
      <c r="J2827" s="5">
        <f t="shared" si="44"/>
        <v>43746.794860231479</v>
      </c>
      <c r="K2827" s="6">
        <v>43746.794860231479</v>
      </c>
      <c r="L2827" s="7">
        <v>43746.794861111113</v>
      </c>
    </row>
    <row r="2828" spans="1:12" x14ac:dyDescent="0.25">
      <c r="A2828" t="e">
        <f>-LqfFT4DCcv5vGOMgtF0</f>
        <v>#NAME?</v>
      </c>
      <c r="B2828">
        <v>393.75</v>
      </c>
      <c r="C2828">
        <v>20.584240000000001</v>
      </c>
      <c r="D2828">
        <v>65</v>
      </c>
      <c r="E2828">
        <v>0</v>
      </c>
      <c r="F2828">
        <v>0</v>
      </c>
      <c r="G2828">
        <v>53</v>
      </c>
      <c r="H2828">
        <v>1570536283125</v>
      </c>
      <c r="I2828">
        <v>526.6875</v>
      </c>
      <c r="J2828" s="4">
        <f t="shared" si="44"/>
        <v>43746.794943576388</v>
      </c>
      <c r="K2828" s="6">
        <v>43746.794943576388</v>
      </c>
      <c r="L2828" s="7">
        <v>43746.794942129629</v>
      </c>
    </row>
    <row r="2829" spans="1:12" x14ac:dyDescent="0.25">
      <c r="A2829" t="e">
        <f>-LqfFUnC7aFGxW0351pF</f>
        <v>#NAME?</v>
      </c>
      <c r="B2829">
        <v>412.5</v>
      </c>
      <c r="C2829">
        <v>20.584240000000001</v>
      </c>
      <c r="D2829">
        <v>65</v>
      </c>
      <c r="E2829">
        <v>0</v>
      </c>
      <c r="F2829">
        <v>0</v>
      </c>
      <c r="G2829">
        <v>54</v>
      </c>
      <c r="H2829">
        <v>1570536290324</v>
      </c>
      <c r="I2829">
        <v>532.3125</v>
      </c>
      <c r="J2829" s="5">
        <f t="shared" si="44"/>
        <v>43746.795026898144</v>
      </c>
      <c r="K2829" s="6">
        <v>43746.795026898144</v>
      </c>
      <c r="L2829" s="7">
        <v>43746.795023148145</v>
      </c>
    </row>
    <row r="2830" spans="1:12" x14ac:dyDescent="0.25">
      <c r="A2830" t="e">
        <f>-LqfFWMCJssi01Nb21Mq</f>
        <v>#NAME?</v>
      </c>
      <c r="B2830">
        <v>393.75</v>
      </c>
      <c r="C2830">
        <v>20.584240000000001</v>
      </c>
      <c r="D2830">
        <v>65</v>
      </c>
      <c r="E2830">
        <v>0</v>
      </c>
      <c r="F2830">
        <v>0</v>
      </c>
      <c r="G2830">
        <v>59</v>
      </c>
      <c r="H2830">
        <v>1570536296514</v>
      </c>
      <c r="I2830">
        <v>526.6875</v>
      </c>
      <c r="J2830" s="4">
        <f t="shared" si="44"/>
        <v>43746.795098541661</v>
      </c>
      <c r="K2830" s="6">
        <v>43746.795098541661</v>
      </c>
      <c r="L2830" s="7">
        <v>43746.795104166667</v>
      </c>
    </row>
    <row r="2831" spans="1:12" x14ac:dyDescent="0.25">
      <c r="A2831" t="e">
        <f>-LqfFY4D5fMOtbdEo4f8</f>
        <v>#NAME?</v>
      </c>
      <c r="B2831">
        <v>393.75</v>
      </c>
      <c r="C2831">
        <v>20.584240000000001</v>
      </c>
      <c r="D2831">
        <v>65</v>
      </c>
      <c r="E2831">
        <v>0</v>
      </c>
      <c r="F2831">
        <v>0</v>
      </c>
      <c r="G2831">
        <v>56</v>
      </c>
      <c r="H2831">
        <v>1570536303736</v>
      </c>
      <c r="I2831">
        <v>526.6875</v>
      </c>
      <c r="J2831" s="5">
        <f t="shared" si="44"/>
        <v>43746.795182129623</v>
      </c>
      <c r="K2831" s="6">
        <v>43746.795182129623</v>
      </c>
      <c r="L2831" s="7">
        <v>43746.795185185183</v>
      </c>
    </row>
    <row r="2832" spans="1:12" x14ac:dyDescent="0.25">
      <c r="A2832" t="e">
        <f>-LqfFZxEWdgPCdVGk1Ix</f>
        <v>#NAME?</v>
      </c>
      <c r="B2832">
        <v>393.75</v>
      </c>
      <c r="C2832">
        <v>20.584240000000001</v>
      </c>
      <c r="D2832">
        <v>64</v>
      </c>
      <c r="E2832">
        <v>0</v>
      </c>
      <c r="F2832">
        <v>0</v>
      </c>
      <c r="G2832">
        <v>62</v>
      </c>
      <c r="H2832">
        <v>1570536310945</v>
      </c>
      <c r="I2832">
        <v>526.6875</v>
      </c>
      <c r="J2832" s="4">
        <f t="shared" si="44"/>
        <v>43746.795265567132</v>
      </c>
      <c r="K2832" s="6">
        <v>43746.795265567132</v>
      </c>
      <c r="L2832" s="7">
        <v>43746.795266203706</v>
      </c>
    </row>
    <row r="2833" spans="1:12" x14ac:dyDescent="0.25">
      <c r="A2833" t="e">
        <f>-LqfFaaCSIS1MAvH6Ik1</f>
        <v>#NAME?</v>
      </c>
      <c r="B2833">
        <v>393.75</v>
      </c>
      <c r="C2833">
        <v>20.584240000000001</v>
      </c>
      <c r="D2833">
        <v>64</v>
      </c>
      <c r="E2833">
        <v>0</v>
      </c>
      <c r="F2833">
        <v>0</v>
      </c>
      <c r="G2833">
        <v>60</v>
      </c>
      <c r="H2833">
        <v>1570536318165</v>
      </c>
      <c r="I2833">
        <v>526.6875</v>
      </c>
      <c r="J2833" s="5">
        <f t="shared" si="44"/>
        <v>43746.795349131942</v>
      </c>
      <c r="K2833" s="6">
        <v>43746.795349131942</v>
      </c>
      <c r="L2833" s="7">
        <v>43746.795347222222</v>
      </c>
    </row>
    <row r="2834" spans="1:12" x14ac:dyDescent="0.25">
      <c r="A2834" t="e">
        <f>-LqfFcO3tFQyFNZgGchK</f>
        <v>#NAME?</v>
      </c>
      <c r="B2834">
        <v>415.625</v>
      </c>
      <c r="C2834">
        <v>20.531590000000001</v>
      </c>
      <c r="D2834">
        <v>65</v>
      </c>
      <c r="E2834">
        <v>0</v>
      </c>
      <c r="F2834">
        <v>0</v>
      </c>
      <c r="G2834">
        <v>66</v>
      </c>
      <c r="H2834">
        <v>1570536325375</v>
      </c>
      <c r="I2834">
        <v>533.0625</v>
      </c>
      <c r="J2834" s="4">
        <f t="shared" si="44"/>
        <v>43746.795432581021</v>
      </c>
      <c r="K2834" s="6">
        <v>43746.795432581021</v>
      </c>
      <c r="L2834" s="7">
        <v>43746.795428240737</v>
      </c>
    </row>
    <row r="2835" spans="1:12" x14ac:dyDescent="0.25">
      <c r="A2835" t="e">
        <f>-LqfFe6DIYEMVwzKbSQo</f>
        <v>#NAME?</v>
      </c>
      <c r="B2835">
        <v>393.75</v>
      </c>
      <c r="C2835">
        <v>20.584240000000001</v>
      </c>
      <c r="D2835">
        <v>63</v>
      </c>
      <c r="E2835">
        <v>0</v>
      </c>
      <c r="F2835">
        <v>0</v>
      </c>
      <c r="G2835">
        <v>68</v>
      </c>
      <c r="H2835">
        <v>1570536332565</v>
      </c>
      <c r="I2835">
        <v>526.6875</v>
      </c>
      <c r="J2835" s="5">
        <f t="shared" si="44"/>
        <v>43746.795515798607</v>
      </c>
      <c r="K2835" s="6">
        <v>43746.795515798607</v>
      </c>
      <c r="L2835" s="7">
        <v>43746.795520833337</v>
      </c>
    </row>
    <row r="2836" spans="1:12" x14ac:dyDescent="0.25">
      <c r="A2836" t="e">
        <f>-LqfFfff15yxgHonfobu</f>
        <v>#NAME?</v>
      </c>
      <c r="B2836">
        <v>393.75</v>
      </c>
      <c r="C2836">
        <v>20.584240000000001</v>
      </c>
      <c r="D2836">
        <v>63</v>
      </c>
      <c r="E2836">
        <v>0</v>
      </c>
      <c r="F2836">
        <v>0</v>
      </c>
      <c r="G2836">
        <v>57</v>
      </c>
      <c r="H2836">
        <v>1570536338764</v>
      </c>
      <c r="I2836">
        <v>526.6875</v>
      </c>
      <c r="J2836" s="4">
        <f t="shared" si="44"/>
        <v>43746.795587546294</v>
      </c>
      <c r="K2836" s="6">
        <v>43746.795587546294</v>
      </c>
      <c r="L2836" s="7">
        <v>43746.795590277776</v>
      </c>
    </row>
    <row r="2837" spans="1:12" x14ac:dyDescent="0.25">
      <c r="A2837" t="e">
        <f>-LqfFhOD3cpAP6qwW0xG</f>
        <v>#NAME?</v>
      </c>
      <c r="B2837">
        <v>393.75</v>
      </c>
      <c r="C2837">
        <v>20.584240000000001</v>
      </c>
      <c r="D2837">
        <v>63</v>
      </c>
      <c r="E2837">
        <v>0</v>
      </c>
      <c r="F2837">
        <v>0</v>
      </c>
      <c r="G2837">
        <v>66</v>
      </c>
      <c r="H2837">
        <v>1570536345987</v>
      </c>
      <c r="I2837">
        <v>526.6875</v>
      </c>
      <c r="J2837" s="5">
        <f t="shared" si="44"/>
        <v>43746.795671145832</v>
      </c>
      <c r="K2837" s="6">
        <v>43746.795671145832</v>
      </c>
      <c r="L2837" s="7">
        <v>43746.795671296299</v>
      </c>
    </row>
    <row r="2838" spans="1:12" x14ac:dyDescent="0.25">
      <c r="A2838" t="e">
        <f>-LqfFjBNprz0eOoDU1wm</f>
        <v>#NAME?</v>
      </c>
      <c r="B2838">
        <v>393.75</v>
      </c>
      <c r="C2838">
        <v>20.584240000000001</v>
      </c>
      <c r="D2838">
        <v>63</v>
      </c>
      <c r="E2838">
        <v>0</v>
      </c>
      <c r="F2838">
        <v>0</v>
      </c>
      <c r="G2838">
        <v>71</v>
      </c>
      <c r="H2838">
        <v>1570536353194</v>
      </c>
      <c r="I2838">
        <v>526.6875</v>
      </c>
      <c r="J2838" s="4">
        <f t="shared" si="44"/>
        <v>43746.795754560182</v>
      </c>
      <c r="K2838" s="6">
        <v>43746.795754560182</v>
      </c>
      <c r="L2838" s="7">
        <v>43746.795752314814</v>
      </c>
    </row>
    <row r="2839" spans="1:12" x14ac:dyDescent="0.25">
      <c r="A2839" t="s">
        <v>3874</v>
      </c>
      <c r="B2839">
        <v>412.5</v>
      </c>
      <c r="C2839">
        <v>20.584240000000001</v>
      </c>
      <c r="D2839">
        <v>63</v>
      </c>
      <c r="E2839">
        <v>0</v>
      </c>
      <c r="F2839">
        <v>0</v>
      </c>
      <c r="G2839">
        <v>60</v>
      </c>
      <c r="H2839">
        <v>1570536360406</v>
      </c>
      <c r="I2839">
        <v>532.875</v>
      </c>
      <c r="J2839" s="5">
        <f t="shared" si="44"/>
        <v>43746.795838032405</v>
      </c>
      <c r="K2839" s="6">
        <v>43746.795838032405</v>
      </c>
      <c r="L2839" s="7">
        <v>43746.79583333333</v>
      </c>
    </row>
    <row r="2840" spans="1:12" x14ac:dyDescent="0.25">
      <c r="A2840" t="e">
        <f>-LqfFmhWnlhEMXX6ycTK</f>
        <v>#NAME?</v>
      </c>
      <c r="B2840">
        <v>393.75</v>
      </c>
      <c r="C2840">
        <v>20.584240000000001</v>
      </c>
      <c r="D2840">
        <v>63</v>
      </c>
      <c r="E2840">
        <v>0</v>
      </c>
      <c r="F2840">
        <v>0</v>
      </c>
      <c r="G2840">
        <v>60</v>
      </c>
      <c r="H2840">
        <v>1570536367616</v>
      </c>
      <c r="I2840">
        <v>526.6875</v>
      </c>
      <c r="J2840" s="4">
        <f t="shared" si="44"/>
        <v>43746.795921481484</v>
      </c>
      <c r="K2840" s="6">
        <v>43746.795921481484</v>
      </c>
      <c r="L2840" s="7">
        <v>43746.795925925922</v>
      </c>
    </row>
    <row r="2841" spans="1:12" x14ac:dyDescent="0.25">
      <c r="A2841" t="e">
        <f>-LqfFoQO_5yEG7pH97ge</f>
        <v>#NAME?</v>
      </c>
      <c r="B2841">
        <v>393.75</v>
      </c>
      <c r="C2841">
        <v>20.584240000000001</v>
      </c>
      <c r="D2841">
        <v>62</v>
      </c>
      <c r="E2841">
        <v>0</v>
      </c>
      <c r="F2841">
        <v>0</v>
      </c>
      <c r="G2841">
        <v>60</v>
      </c>
      <c r="H2841">
        <v>1570536374804</v>
      </c>
      <c r="I2841">
        <v>526.6875</v>
      </c>
      <c r="J2841" s="5">
        <f t="shared" si="44"/>
        <v>43746.796004675918</v>
      </c>
      <c r="K2841" s="6">
        <v>43746.796004675918</v>
      </c>
      <c r="L2841" s="7">
        <v>43746.796006944445</v>
      </c>
    </row>
    <row r="2842" spans="1:12" x14ac:dyDescent="0.25">
      <c r="A2842" t="e">
        <f>-LqfFqID4kHzyyJKYBgV</f>
        <v>#NAME?</v>
      </c>
      <c r="B2842">
        <v>393.75</v>
      </c>
      <c r="C2842">
        <v>20.584240000000001</v>
      </c>
      <c r="D2842">
        <v>62</v>
      </c>
      <c r="E2842">
        <v>0</v>
      </c>
      <c r="F2842">
        <v>0</v>
      </c>
      <c r="G2842">
        <v>63</v>
      </c>
      <c r="H2842">
        <v>1570536380994</v>
      </c>
      <c r="I2842">
        <v>526.6875</v>
      </c>
      <c r="J2842" s="4">
        <f t="shared" si="44"/>
        <v>43746.796076319442</v>
      </c>
      <c r="K2842" s="6">
        <v>43746.796076319442</v>
      </c>
      <c r="L2842" s="7">
        <v>43746.796076388891</v>
      </c>
    </row>
    <row r="2843" spans="1:12" x14ac:dyDescent="0.25">
      <c r="A2843" t="e">
        <f>-LqfFrw3ssWPWqCSrEmd</f>
        <v>#NAME?</v>
      </c>
      <c r="B2843">
        <v>393.75</v>
      </c>
      <c r="C2843">
        <v>20.584240000000001</v>
      </c>
      <c r="D2843">
        <v>63</v>
      </c>
      <c r="E2843">
        <v>0</v>
      </c>
      <c r="F2843">
        <v>0</v>
      </c>
      <c r="G2843">
        <v>63</v>
      </c>
      <c r="H2843">
        <v>1570536389274</v>
      </c>
      <c r="I2843">
        <v>526.6875</v>
      </c>
      <c r="J2843" s="5">
        <f t="shared" si="44"/>
        <v>43746.796172152775</v>
      </c>
      <c r="K2843" s="6">
        <v>43746.796172152775</v>
      </c>
      <c r="L2843" s="7">
        <v>43746.796168981484</v>
      </c>
    </row>
    <row r="2844" spans="1:12" x14ac:dyDescent="0.25">
      <c r="A2844" t="e">
        <f>-LqfFtV58rwBpL543uhY</f>
        <v>#NAME?</v>
      </c>
      <c r="B2844">
        <v>393.75</v>
      </c>
      <c r="C2844">
        <v>20.584240000000001</v>
      </c>
      <c r="D2844">
        <v>65</v>
      </c>
      <c r="E2844">
        <v>0</v>
      </c>
      <c r="F2844">
        <v>0</v>
      </c>
      <c r="G2844">
        <v>66</v>
      </c>
      <c r="H2844">
        <v>1570536395446</v>
      </c>
      <c r="I2844">
        <v>526.6875</v>
      </c>
      <c r="J2844" s="4">
        <f t="shared" si="44"/>
        <v>43746.79624358796</v>
      </c>
      <c r="K2844" s="6">
        <v>43746.79624358796</v>
      </c>
      <c r="L2844" s="7">
        <v>43746.796238425923</v>
      </c>
    </row>
    <row r="2845" spans="1:12" x14ac:dyDescent="0.25">
      <c r="A2845" t="e">
        <f>-LqfFvD4YIL8Z-VYK2JJ</f>
        <v>#NAME?</v>
      </c>
      <c r="B2845">
        <v>393.75</v>
      </c>
      <c r="C2845">
        <v>20.531590000000001</v>
      </c>
      <c r="D2845">
        <v>63</v>
      </c>
      <c r="E2845">
        <v>0</v>
      </c>
      <c r="F2845">
        <v>0</v>
      </c>
      <c r="G2845">
        <v>60</v>
      </c>
      <c r="H2845">
        <v>1570536402645</v>
      </c>
      <c r="I2845">
        <v>526.6875</v>
      </c>
      <c r="J2845" s="5">
        <f t="shared" si="44"/>
        <v>43746.796326909716</v>
      </c>
      <c r="K2845" s="6">
        <v>43746.796326909716</v>
      </c>
      <c r="L2845" s="7">
        <v>43746.796331018515</v>
      </c>
    </row>
    <row r="2846" spans="1:12" x14ac:dyDescent="0.25">
      <c r="A2846" t="e">
        <f>-LqfFwmDhahD9Unl0JRk</f>
        <v>#NAME?</v>
      </c>
      <c r="B2846">
        <v>393.75</v>
      </c>
      <c r="C2846">
        <v>20.584240000000001</v>
      </c>
      <c r="D2846">
        <v>62</v>
      </c>
      <c r="E2846">
        <v>0</v>
      </c>
      <c r="F2846">
        <v>0</v>
      </c>
      <c r="G2846">
        <v>65</v>
      </c>
      <c r="H2846">
        <v>1570536408835</v>
      </c>
      <c r="I2846">
        <v>526.6875</v>
      </c>
      <c r="J2846" s="4">
        <f t="shared" si="44"/>
        <v>43746.796398553233</v>
      </c>
      <c r="K2846" s="6">
        <v>43746.796398553233</v>
      </c>
      <c r="L2846" s="7">
        <v>43746.796400462961</v>
      </c>
    </row>
    <row r="2847" spans="1:12" x14ac:dyDescent="0.25">
      <c r="A2847" t="e">
        <f>-LqfFyUI0tJZMbcaFuzQ</f>
        <v>#NAME?</v>
      </c>
      <c r="B2847">
        <v>393.75</v>
      </c>
      <c r="C2847">
        <v>20.584240000000001</v>
      </c>
      <c r="D2847">
        <v>63</v>
      </c>
      <c r="E2847">
        <v>0</v>
      </c>
      <c r="F2847">
        <v>0</v>
      </c>
      <c r="G2847">
        <v>52</v>
      </c>
      <c r="H2847">
        <v>1570536416055</v>
      </c>
      <c r="I2847">
        <v>526.6875</v>
      </c>
      <c r="J2847" s="5">
        <f t="shared" si="44"/>
        <v>43746.796482118058</v>
      </c>
      <c r="K2847" s="6">
        <v>43746.796482118058</v>
      </c>
      <c r="L2847" s="7">
        <v>43746.796481481484</v>
      </c>
    </row>
    <row r="2848" spans="1:12" x14ac:dyDescent="0.25">
      <c r="A2848" t="e">
        <f>-LqfG-H6bUBKP3Z9Fb0i</f>
        <v>#NAME?</v>
      </c>
      <c r="B2848">
        <v>393.75</v>
      </c>
      <c r="C2848">
        <v>20.584240000000001</v>
      </c>
      <c r="D2848">
        <v>64</v>
      </c>
      <c r="E2848">
        <v>0</v>
      </c>
      <c r="F2848">
        <v>0</v>
      </c>
      <c r="G2848">
        <v>61</v>
      </c>
      <c r="H2848">
        <v>1570536423266</v>
      </c>
      <c r="I2848">
        <v>526.6875</v>
      </c>
      <c r="J2848" s="4">
        <f t="shared" si="44"/>
        <v>43746.796565578705</v>
      </c>
      <c r="K2848" s="6">
        <v>43746.796565578705</v>
      </c>
      <c r="L2848" s="7">
        <v>43746.7965625</v>
      </c>
    </row>
    <row r="2849" spans="1:12" x14ac:dyDescent="0.25">
      <c r="A2849" t="e">
        <f>-LqfG1PDBX5hrwyYGj2R</f>
        <v>#NAME?</v>
      </c>
      <c r="B2849">
        <v>393.75</v>
      </c>
      <c r="C2849">
        <v>20.584240000000001</v>
      </c>
      <c r="D2849">
        <v>64</v>
      </c>
      <c r="E2849">
        <v>0</v>
      </c>
      <c r="F2849">
        <v>0</v>
      </c>
      <c r="G2849">
        <v>69</v>
      </c>
      <c r="H2849">
        <v>1570536430485</v>
      </c>
      <c r="I2849">
        <v>526.6875</v>
      </c>
      <c r="J2849" s="5">
        <f t="shared" si="44"/>
        <v>43746.796649131946</v>
      </c>
      <c r="K2849" s="6">
        <v>43746.796649131946</v>
      </c>
      <c r="L2849" s="7">
        <v>43746.796643518515</v>
      </c>
    </row>
    <row r="2850" spans="1:12" x14ac:dyDescent="0.25">
      <c r="A2850" t="e">
        <f>-LqfG32gdKcriKssuMSz</f>
        <v>#NAME?</v>
      </c>
      <c r="B2850">
        <v>393.75</v>
      </c>
      <c r="C2850">
        <v>20.584240000000001</v>
      </c>
      <c r="D2850">
        <v>65</v>
      </c>
      <c r="E2850">
        <v>0</v>
      </c>
      <c r="F2850">
        <v>0</v>
      </c>
      <c r="G2850">
        <v>69</v>
      </c>
      <c r="H2850">
        <v>1570536438725</v>
      </c>
      <c r="I2850">
        <v>526.6875</v>
      </c>
      <c r="J2850" s="4">
        <f t="shared" si="44"/>
        <v>43746.796744502317</v>
      </c>
      <c r="K2850" s="6">
        <v>43746.796744502317</v>
      </c>
      <c r="L2850" s="7">
        <v>43746.796747685185</v>
      </c>
    </row>
    <row r="2851" spans="1:12" x14ac:dyDescent="0.25">
      <c r="A2851" t="e">
        <f>-LqfG4qPK3UwfoWYH_Xt</f>
        <v>#NAME?</v>
      </c>
      <c r="B2851">
        <v>415.625</v>
      </c>
      <c r="C2851">
        <v>20.584240000000001</v>
      </c>
      <c r="D2851">
        <v>66</v>
      </c>
      <c r="E2851">
        <v>0</v>
      </c>
      <c r="F2851">
        <v>0</v>
      </c>
      <c r="G2851">
        <v>64</v>
      </c>
      <c r="H2851">
        <v>1570536445935</v>
      </c>
      <c r="I2851">
        <v>533.0625</v>
      </c>
      <c r="J2851" s="5">
        <f t="shared" si="44"/>
        <v>43746.796827951388</v>
      </c>
      <c r="K2851" s="6">
        <v>43746.796827951388</v>
      </c>
      <c r="L2851" s="7">
        <v>43746.7968287037</v>
      </c>
    </row>
    <row r="2852" spans="1:12" x14ac:dyDescent="0.25">
      <c r="A2852" t="e">
        <f>-LqfG6ZY4xpDQNWm_Rjm</f>
        <v>#NAME?</v>
      </c>
      <c r="B2852">
        <v>393.75</v>
      </c>
      <c r="C2852">
        <v>20.584240000000001</v>
      </c>
      <c r="D2852">
        <v>66</v>
      </c>
      <c r="E2852">
        <v>0</v>
      </c>
      <c r="F2852">
        <v>0</v>
      </c>
      <c r="G2852">
        <v>60</v>
      </c>
      <c r="H2852">
        <v>1570536453144</v>
      </c>
      <c r="I2852">
        <v>526.6875</v>
      </c>
      <c r="J2852" s="4">
        <f t="shared" si="44"/>
        <v>43746.79691138889</v>
      </c>
      <c r="K2852" s="6">
        <v>43746.79691138889</v>
      </c>
      <c r="L2852" s="7">
        <v>43746.796909722223</v>
      </c>
    </row>
    <row r="2853" spans="1:12" x14ac:dyDescent="0.25">
      <c r="A2853" t="e">
        <f>-LqfG8MMtusbCVHWDmAw</f>
        <v>#NAME?</v>
      </c>
      <c r="B2853">
        <v>393.75</v>
      </c>
      <c r="C2853">
        <v>20.584240000000001</v>
      </c>
      <c r="D2853">
        <v>66</v>
      </c>
      <c r="E2853">
        <v>0</v>
      </c>
      <c r="F2853">
        <v>0</v>
      </c>
      <c r="G2853">
        <v>64</v>
      </c>
      <c r="H2853">
        <v>1570536460365</v>
      </c>
      <c r="I2853">
        <v>526.6875</v>
      </c>
      <c r="J2853" s="5">
        <f t="shared" si="44"/>
        <v>43746.796994965276</v>
      </c>
      <c r="K2853" s="6">
        <v>43746.796994965276</v>
      </c>
      <c r="L2853" s="7">
        <v>43746.796990740739</v>
      </c>
    </row>
    <row r="2854" spans="1:12" x14ac:dyDescent="0.25">
      <c r="A2854" t="e">
        <f>-LqfGA4D3Uxjtq8Xj6nn</f>
        <v>#NAME?</v>
      </c>
      <c r="B2854">
        <v>393.75</v>
      </c>
      <c r="C2854">
        <v>20.584240000000001</v>
      </c>
      <c r="D2854">
        <v>62</v>
      </c>
      <c r="E2854">
        <v>0</v>
      </c>
      <c r="F2854">
        <v>0</v>
      </c>
      <c r="G2854">
        <v>65</v>
      </c>
      <c r="H2854">
        <v>1570536467605</v>
      </c>
      <c r="I2854">
        <v>526.6875</v>
      </c>
      <c r="J2854" s="4">
        <f t="shared" si="44"/>
        <v>43746.79707876157</v>
      </c>
      <c r="K2854" s="6">
        <v>43746.79707876157</v>
      </c>
      <c r="L2854" s="7">
        <v>43746.797083333331</v>
      </c>
    </row>
    <row r="2855" spans="1:12" x14ac:dyDescent="0.25">
      <c r="A2855" t="e">
        <f>-LqfGBsCtf199GF6Ka5Z</f>
        <v>#NAME?</v>
      </c>
      <c r="B2855">
        <v>393.75</v>
      </c>
      <c r="C2855">
        <v>20.584240000000001</v>
      </c>
      <c r="D2855">
        <v>61</v>
      </c>
      <c r="E2855">
        <v>0</v>
      </c>
      <c r="F2855">
        <v>0</v>
      </c>
      <c r="G2855">
        <v>63</v>
      </c>
      <c r="H2855">
        <v>1570536474786</v>
      </c>
      <c r="I2855">
        <v>526.875</v>
      </c>
      <c r="J2855" s="5">
        <f t="shared" si="44"/>
        <v>43746.797161874994</v>
      </c>
      <c r="K2855" s="6">
        <v>43746.797161874994</v>
      </c>
      <c r="L2855" s="7">
        <v>43746.797164351854</v>
      </c>
    </row>
    <row r="2856" spans="1:12" x14ac:dyDescent="0.25">
      <c r="A2856" t="e">
        <f>-LqfGDkcD8w-KQuYoW3O</f>
        <v>#NAME?</v>
      </c>
      <c r="B2856">
        <v>393.75</v>
      </c>
      <c r="C2856">
        <v>20.531590000000001</v>
      </c>
      <c r="D2856">
        <v>62</v>
      </c>
      <c r="E2856">
        <v>0</v>
      </c>
      <c r="F2856">
        <v>0</v>
      </c>
      <c r="G2856">
        <v>66</v>
      </c>
      <c r="H2856">
        <v>1570536482005</v>
      </c>
      <c r="I2856">
        <v>526.6875</v>
      </c>
      <c r="J2856" s="4">
        <f t="shared" si="44"/>
        <v>43746.797245428235</v>
      </c>
      <c r="K2856" s="6">
        <v>43746.797245428235</v>
      </c>
      <c r="L2856" s="7">
        <v>43746.79724537037</v>
      </c>
    </row>
    <row r="2857" spans="1:12" x14ac:dyDescent="0.25">
      <c r="A2857" t="e">
        <f>-LqfGFOEK6xe9t2NMsCp</f>
        <v>#NAME?</v>
      </c>
      <c r="B2857">
        <v>393.75</v>
      </c>
      <c r="C2857">
        <v>20.584240000000001</v>
      </c>
      <c r="D2857">
        <v>62</v>
      </c>
      <c r="E2857">
        <v>0</v>
      </c>
      <c r="F2857">
        <v>0</v>
      </c>
      <c r="G2857">
        <v>66</v>
      </c>
      <c r="H2857">
        <v>1570536489215</v>
      </c>
      <c r="I2857">
        <v>526.6875</v>
      </c>
      <c r="J2857" s="5">
        <f t="shared" si="44"/>
        <v>43746.797328877314</v>
      </c>
      <c r="K2857" s="6">
        <v>43746.797328877314</v>
      </c>
      <c r="L2857" s="7">
        <v>43746.797326388885</v>
      </c>
    </row>
    <row r="2858" spans="1:12" x14ac:dyDescent="0.25">
      <c r="A2858" t="e">
        <f>-LqfGH6Cu8dqaKIF4GXd</f>
        <v>#NAME?</v>
      </c>
      <c r="B2858">
        <v>412.5</v>
      </c>
      <c r="C2858">
        <v>20.584240000000001</v>
      </c>
      <c r="D2858">
        <v>61</v>
      </c>
      <c r="E2858">
        <v>0</v>
      </c>
      <c r="F2858">
        <v>0</v>
      </c>
      <c r="G2858">
        <v>65</v>
      </c>
      <c r="H2858">
        <v>1570536496405</v>
      </c>
      <c r="I2858">
        <v>532.3125</v>
      </c>
      <c r="J2858" s="4">
        <f t="shared" si="44"/>
        <v>43746.7974120949</v>
      </c>
      <c r="K2858" s="6">
        <v>43746.7974120949</v>
      </c>
      <c r="L2858" s="7">
        <v>43746.797407407408</v>
      </c>
    </row>
    <row r="2859" spans="1:12" x14ac:dyDescent="0.25">
      <c r="A2859" t="e">
        <f>-LqfGIfDBMTfalEA6m26</f>
        <v>#NAME?</v>
      </c>
      <c r="B2859">
        <v>393.75</v>
      </c>
      <c r="C2859">
        <v>20.584240000000001</v>
      </c>
      <c r="D2859">
        <v>61</v>
      </c>
      <c r="E2859">
        <v>0</v>
      </c>
      <c r="F2859">
        <v>0</v>
      </c>
      <c r="G2859">
        <v>64</v>
      </c>
      <c r="H2859">
        <v>1570536502615</v>
      </c>
      <c r="I2859">
        <v>526.6875</v>
      </c>
      <c r="J2859" s="5">
        <f t="shared" si="44"/>
        <v>43746.797483969909</v>
      </c>
      <c r="K2859" s="6">
        <v>43746.797483969909</v>
      </c>
      <c r="L2859" s="7">
        <v>43746.797488425924</v>
      </c>
    </row>
    <row r="2860" spans="1:12" x14ac:dyDescent="0.25">
      <c r="A2860" t="e">
        <f>-LqfGKdPBTcrkjdgmPCq</f>
        <v>#NAME?</v>
      </c>
      <c r="B2860">
        <v>393.75</v>
      </c>
      <c r="C2860">
        <v>20.584240000000001</v>
      </c>
      <c r="D2860">
        <v>63</v>
      </c>
      <c r="E2860">
        <v>0</v>
      </c>
      <c r="F2860">
        <v>0</v>
      </c>
      <c r="G2860">
        <v>65</v>
      </c>
      <c r="H2860">
        <v>1570536511023</v>
      </c>
      <c r="I2860">
        <v>526.6875</v>
      </c>
      <c r="J2860" s="4">
        <f t="shared" si="44"/>
        <v>43746.797581284722</v>
      </c>
      <c r="K2860" s="6">
        <v>43746.797581284722</v>
      </c>
      <c r="L2860" s="7">
        <v>43746.797581018516</v>
      </c>
    </row>
    <row r="2861" spans="1:12" x14ac:dyDescent="0.25">
      <c r="A2861" t="e">
        <f>-LqfGMBANEeP0NUxN3WY</f>
        <v>#NAME?</v>
      </c>
      <c r="B2861">
        <v>393.75</v>
      </c>
      <c r="C2861">
        <v>20.584240000000001</v>
      </c>
      <c r="D2861">
        <v>64</v>
      </c>
      <c r="E2861">
        <v>0</v>
      </c>
      <c r="F2861">
        <v>0</v>
      </c>
      <c r="G2861">
        <v>62</v>
      </c>
      <c r="H2861">
        <v>1570536517032</v>
      </c>
      <c r="I2861">
        <v>526.6875</v>
      </c>
      <c r="J2861" s="5">
        <f t="shared" si="44"/>
        <v>43746.79765083333</v>
      </c>
      <c r="K2861" s="6">
        <v>43746.79765083333</v>
      </c>
      <c r="L2861" s="7">
        <v>43746.797650462962</v>
      </c>
    </row>
    <row r="2862" spans="1:12" x14ac:dyDescent="0.25">
      <c r="A2862" t="e">
        <f>-LqfGNuDlvb-bWIJoIyL</f>
        <v>#NAME?</v>
      </c>
      <c r="B2862">
        <v>393.75</v>
      </c>
      <c r="C2862">
        <v>20.584240000000001</v>
      </c>
      <c r="D2862">
        <v>68</v>
      </c>
      <c r="E2862">
        <v>0</v>
      </c>
      <c r="F2862">
        <v>0</v>
      </c>
      <c r="G2862">
        <v>60</v>
      </c>
      <c r="H2862">
        <v>1570536524245</v>
      </c>
      <c r="I2862">
        <v>526.6875</v>
      </c>
      <c r="J2862" s="4">
        <f t="shared" si="44"/>
        <v>43746.79773431713</v>
      </c>
      <c r="K2862" s="6">
        <v>43746.79773431713</v>
      </c>
      <c r="L2862" s="7">
        <v>43746.797731481478</v>
      </c>
    </row>
    <row r="2863" spans="1:12" x14ac:dyDescent="0.25">
      <c r="A2863" t="e">
        <f>-LqfGPhB93zR-Oo4wx7X</f>
        <v>#NAME?</v>
      </c>
      <c r="B2863">
        <v>415.625</v>
      </c>
      <c r="C2863">
        <v>20.584240000000001</v>
      </c>
      <c r="D2863">
        <v>70</v>
      </c>
      <c r="E2863">
        <v>0</v>
      </c>
      <c r="F2863">
        <v>0</v>
      </c>
      <c r="G2863">
        <v>63</v>
      </c>
      <c r="H2863">
        <v>1570536531461</v>
      </c>
      <c r="I2863">
        <v>533.25</v>
      </c>
      <c r="J2863" s="5">
        <f t="shared" si="44"/>
        <v>43746.79781783565</v>
      </c>
      <c r="K2863" s="6">
        <v>43746.79781783565</v>
      </c>
      <c r="L2863" s="7">
        <v>43746.797812500001</v>
      </c>
    </row>
    <row r="2864" spans="1:12" x14ac:dyDescent="0.25">
      <c r="A2864" t="e">
        <f>-LqfGRQdCYMtvRQwZ0bK</f>
        <v>#NAME?</v>
      </c>
      <c r="B2864">
        <v>393.75</v>
      </c>
      <c r="C2864">
        <v>20.584240000000001</v>
      </c>
      <c r="D2864">
        <v>70</v>
      </c>
      <c r="E2864">
        <v>0</v>
      </c>
      <c r="F2864">
        <v>0</v>
      </c>
      <c r="G2864">
        <v>59</v>
      </c>
      <c r="H2864">
        <v>1570536538643</v>
      </c>
      <c r="I2864">
        <v>526.6875</v>
      </c>
      <c r="J2864" s="4">
        <f t="shared" si="44"/>
        <v>43746.797900960642</v>
      </c>
      <c r="K2864" s="6">
        <v>43746.797900960642</v>
      </c>
      <c r="L2864" s="7">
        <v>43746.797905092593</v>
      </c>
    </row>
    <row r="2865" spans="1:12" x14ac:dyDescent="0.25">
      <c r="A2865" t="e">
        <f>-LqfGSzCjSClPv8hkCEj</f>
        <v>#NAME?</v>
      </c>
      <c r="B2865">
        <v>393.75</v>
      </c>
      <c r="C2865">
        <v>20.584240000000001</v>
      </c>
      <c r="D2865">
        <v>70</v>
      </c>
      <c r="E2865">
        <v>0</v>
      </c>
      <c r="F2865">
        <v>0</v>
      </c>
      <c r="G2865">
        <v>70</v>
      </c>
      <c r="H2865">
        <v>1570536544832</v>
      </c>
      <c r="I2865">
        <v>526.6875</v>
      </c>
      <c r="J2865" s="5">
        <f t="shared" si="44"/>
        <v>43746.797972592591</v>
      </c>
      <c r="K2865" s="6">
        <v>43746.797972592591</v>
      </c>
      <c r="L2865" s="7">
        <v>43746.797974537039</v>
      </c>
    </row>
    <row r="2866" spans="1:12" x14ac:dyDescent="0.25">
      <c r="A2866" t="e">
        <f>-LqfGUhBUv1bB9XGD14q</f>
        <v>#NAME?</v>
      </c>
      <c r="B2866">
        <v>393.75</v>
      </c>
      <c r="C2866">
        <v>20.584240000000001</v>
      </c>
      <c r="D2866">
        <v>69</v>
      </c>
      <c r="E2866">
        <v>0</v>
      </c>
      <c r="F2866">
        <v>0</v>
      </c>
      <c r="G2866">
        <v>59</v>
      </c>
      <c r="H2866">
        <v>1570536552083</v>
      </c>
      <c r="I2866">
        <v>526.6875</v>
      </c>
      <c r="J2866" s="4">
        <f t="shared" si="44"/>
        <v>43746.7980565162</v>
      </c>
      <c r="K2866" s="6">
        <v>43746.7980565162</v>
      </c>
      <c r="L2866" s="7">
        <v>43746.798055555555</v>
      </c>
    </row>
    <row r="2867" spans="1:12" x14ac:dyDescent="0.25">
      <c r="A2867" t="e">
        <f>-LqfGWBLdCgnOOZUJwF1</f>
        <v>#NAME?</v>
      </c>
      <c r="B2867">
        <v>393.75</v>
      </c>
      <c r="C2867">
        <v>20.584240000000001</v>
      </c>
      <c r="D2867">
        <v>67</v>
      </c>
      <c r="E2867">
        <v>0</v>
      </c>
      <c r="F2867">
        <v>0</v>
      </c>
      <c r="G2867">
        <v>65</v>
      </c>
      <c r="H2867">
        <v>1570536558251</v>
      </c>
      <c r="I2867">
        <v>526.6875</v>
      </c>
      <c r="J2867" s="5">
        <f t="shared" si="44"/>
        <v>43746.798127905095</v>
      </c>
      <c r="K2867" s="6">
        <v>43746.798127905095</v>
      </c>
      <c r="L2867" s="7">
        <v>43746.798125000001</v>
      </c>
    </row>
    <row r="2868" spans="1:12" x14ac:dyDescent="0.25">
      <c r="A2868" t="s">
        <v>3903</v>
      </c>
      <c r="B2868">
        <v>393.75</v>
      </c>
      <c r="C2868">
        <v>20.584240000000001</v>
      </c>
      <c r="D2868">
        <v>67</v>
      </c>
      <c r="E2868">
        <v>0</v>
      </c>
      <c r="F2868">
        <v>0</v>
      </c>
      <c r="G2868">
        <v>58</v>
      </c>
      <c r="H2868">
        <v>1570536564433</v>
      </c>
      <c r="I2868">
        <v>526.6875</v>
      </c>
      <c r="J2868" s="4">
        <f t="shared" si="44"/>
        <v>43746.798199456018</v>
      </c>
      <c r="K2868" s="6">
        <v>43746.798199456018</v>
      </c>
      <c r="L2868" s="7">
        <v>43746.798194444447</v>
      </c>
    </row>
    <row r="2869" spans="1:12" x14ac:dyDescent="0.25">
      <c r="A2869" t="e">
        <f>-LqfGZE2bWsTrcP8vqhE</f>
        <v>#NAME?</v>
      </c>
      <c r="B2869">
        <v>418.75</v>
      </c>
      <c r="C2869">
        <v>20.584240000000001</v>
      </c>
      <c r="D2869">
        <v>67</v>
      </c>
      <c r="E2869">
        <v>0</v>
      </c>
      <c r="F2869">
        <v>0</v>
      </c>
      <c r="G2869">
        <v>59</v>
      </c>
      <c r="H2869">
        <v>1570536570593</v>
      </c>
      <c r="I2869">
        <v>534.9375</v>
      </c>
      <c r="J2869" s="5">
        <f t="shared" si="44"/>
        <v>43746.798270752312</v>
      </c>
      <c r="K2869" s="6">
        <v>43746.798270752312</v>
      </c>
      <c r="L2869" s="7">
        <v>43746.798275462963</v>
      </c>
    </row>
    <row r="2870" spans="1:12" x14ac:dyDescent="0.25">
      <c r="A2870" t="e">
        <f>-LqfG_iLWLZPHFHjYKUY</f>
        <v>#NAME?</v>
      </c>
      <c r="B2870">
        <v>393.75</v>
      </c>
      <c r="C2870">
        <v>20.584240000000001</v>
      </c>
      <c r="D2870">
        <v>67</v>
      </c>
      <c r="E2870">
        <v>0</v>
      </c>
      <c r="F2870">
        <v>0</v>
      </c>
      <c r="G2870">
        <v>58</v>
      </c>
      <c r="H2870">
        <v>1570536576802</v>
      </c>
      <c r="I2870">
        <v>526.6875</v>
      </c>
      <c r="J2870" s="4">
        <f t="shared" si="44"/>
        <v>43746.798342615737</v>
      </c>
      <c r="K2870" s="6">
        <v>43746.798342615737</v>
      </c>
      <c r="L2870" s="7">
        <v>43746.798344907409</v>
      </c>
    </row>
    <row r="2871" spans="1:12" x14ac:dyDescent="0.25">
      <c r="A2871" t="e">
        <f>-LqfGbHBHGIITveCLTeH</f>
        <v>#NAME?</v>
      </c>
      <c r="B2871">
        <v>393.75</v>
      </c>
      <c r="C2871">
        <v>20.584240000000001</v>
      </c>
      <c r="D2871">
        <v>66</v>
      </c>
      <c r="E2871">
        <v>0</v>
      </c>
      <c r="F2871">
        <v>0</v>
      </c>
      <c r="G2871">
        <v>65</v>
      </c>
      <c r="H2871">
        <v>1570536583033</v>
      </c>
      <c r="I2871">
        <v>526.6875</v>
      </c>
      <c r="J2871" s="5">
        <f t="shared" si="44"/>
        <v>43746.798414733792</v>
      </c>
      <c r="K2871" s="6">
        <v>43746.798414733792</v>
      </c>
      <c r="L2871" s="7">
        <v>43746.798414351855</v>
      </c>
    </row>
    <row r="2872" spans="1:12" x14ac:dyDescent="0.25">
      <c r="A2872" t="e">
        <f>-LqfGcjwoHuABoE8_x58</f>
        <v>#NAME?</v>
      </c>
      <c r="B2872">
        <v>393.75</v>
      </c>
      <c r="C2872">
        <v>20.584240000000001</v>
      </c>
      <c r="D2872">
        <v>66</v>
      </c>
      <c r="E2872">
        <v>0</v>
      </c>
      <c r="F2872">
        <v>0</v>
      </c>
      <c r="G2872">
        <v>60</v>
      </c>
      <c r="H2872">
        <v>1570536589153</v>
      </c>
      <c r="I2872">
        <v>526.6875</v>
      </c>
      <c r="J2872" s="4">
        <f t="shared" si="44"/>
        <v>43746.798485567131</v>
      </c>
      <c r="K2872" s="6">
        <v>43746.798485567131</v>
      </c>
      <c r="L2872" s="7">
        <v>43746.798483796294</v>
      </c>
    </row>
    <row r="2873" spans="1:12" x14ac:dyDescent="0.25">
      <c r="A2873" t="e">
        <f>-LqfGeF2W6k6N72YchQj</f>
        <v>#NAME?</v>
      </c>
      <c r="B2873">
        <v>393.75</v>
      </c>
      <c r="C2873">
        <v>20.584240000000001</v>
      </c>
      <c r="D2873">
        <v>66</v>
      </c>
      <c r="E2873">
        <v>0</v>
      </c>
      <c r="F2873">
        <v>0</v>
      </c>
      <c r="G2873">
        <v>64</v>
      </c>
      <c r="H2873">
        <v>1570536595352</v>
      </c>
      <c r="I2873">
        <v>526.6875</v>
      </c>
      <c r="J2873" s="5">
        <f t="shared" si="44"/>
        <v>43746.798557314811</v>
      </c>
      <c r="K2873" s="6">
        <v>43746.798557314811</v>
      </c>
      <c r="L2873" s="7">
        <v>43746.79855324074</v>
      </c>
    </row>
    <row r="2874" spans="1:12" x14ac:dyDescent="0.25">
      <c r="A2874" t="e">
        <f>-LqfGfo0C0zPWPMD6cUl</f>
        <v>#NAME?</v>
      </c>
      <c r="B2874">
        <v>393.75</v>
      </c>
      <c r="C2874">
        <v>20.531590000000001</v>
      </c>
      <c r="D2874">
        <v>66</v>
      </c>
      <c r="E2874">
        <v>0</v>
      </c>
      <c r="F2874">
        <v>0</v>
      </c>
      <c r="G2874">
        <v>64</v>
      </c>
      <c r="H2874">
        <v>1570536601532</v>
      </c>
      <c r="I2874">
        <v>526.6875</v>
      </c>
      <c r="J2874" s="4">
        <f t="shared" si="44"/>
        <v>43746.798628842589</v>
      </c>
      <c r="K2874" s="6">
        <v>43746.798628842589</v>
      </c>
      <c r="L2874" s="7">
        <v>43746.798634259256</v>
      </c>
    </row>
    <row r="2875" spans="1:12" x14ac:dyDescent="0.25">
      <c r="A2875" t="e">
        <f>-LqfGhGxo7TvBtq83ZpN</f>
        <v>#NAME?</v>
      </c>
      <c r="B2875">
        <v>393.75</v>
      </c>
      <c r="C2875">
        <v>20.531590000000001</v>
      </c>
      <c r="D2875">
        <v>66</v>
      </c>
      <c r="E2875">
        <v>0</v>
      </c>
      <c r="F2875">
        <v>0</v>
      </c>
      <c r="G2875">
        <v>61</v>
      </c>
      <c r="H2875">
        <v>1570536607712</v>
      </c>
      <c r="I2875">
        <v>526.6875</v>
      </c>
      <c r="J2875" s="5">
        <f t="shared" si="44"/>
        <v>43746.798700370367</v>
      </c>
      <c r="K2875" s="6">
        <v>43746.798700370367</v>
      </c>
      <c r="L2875" s="7">
        <v>43746.798703703702</v>
      </c>
    </row>
    <row r="2876" spans="1:12" x14ac:dyDescent="0.25">
      <c r="A2876" t="e">
        <f>-LqfGimBjngrZteRI2ie</f>
        <v>#NAME?</v>
      </c>
      <c r="B2876">
        <v>393.75</v>
      </c>
      <c r="C2876">
        <v>20.584240000000001</v>
      </c>
      <c r="D2876">
        <v>64</v>
      </c>
      <c r="E2876">
        <v>0</v>
      </c>
      <c r="F2876">
        <v>0</v>
      </c>
      <c r="G2876">
        <v>58</v>
      </c>
      <c r="H2876">
        <v>1570536613911</v>
      </c>
      <c r="I2876">
        <v>526.5</v>
      </c>
      <c r="J2876" s="4">
        <f t="shared" si="44"/>
        <v>43746.798772118054</v>
      </c>
      <c r="K2876" s="6">
        <v>43746.798772118054</v>
      </c>
      <c r="L2876" s="7">
        <v>43746.798773148148</v>
      </c>
    </row>
    <row r="2877" spans="1:12" x14ac:dyDescent="0.25">
      <c r="A2877" t="e">
        <f>-LqfGkLAofulWx9bsCj3</f>
        <v>#NAME?</v>
      </c>
      <c r="B2877">
        <v>393.75</v>
      </c>
      <c r="C2877">
        <v>20.584240000000001</v>
      </c>
      <c r="D2877">
        <v>65</v>
      </c>
      <c r="E2877">
        <v>0</v>
      </c>
      <c r="F2877">
        <v>0</v>
      </c>
      <c r="G2877">
        <v>67</v>
      </c>
      <c r="H2877">
        <v>1570536620084</v>
      </c>
      <c r="I2877">
        <v>526.6875</v>
      </c>
      <c r="J2877" s="5">
        <f t="shared" si="44"/>
        <v>43746.798843564808</v>
      </c>
      <c r="K2877" s="6">
        <v>43746.798843564808</v>
      </c>
      <c r="L2877" s="7">
        <v>43746.798842592594</v>
      </c>
    </row>
    <row r="2878" spans="1:12" x14ac:dyDescent="0.25">
      <c r="A2878" t="e">
        <f>-LqfGm3NhAEvdo09Spxu</f>
        <v>#NAME?</v>
      </c>
      <c r="B2878">
        <v>412.5</v>
      </c>
      <c r="C2878">
        <v>20.584240000000001</v>
      </c>
      <c r="D2878">
        <v>67</v>
      </c>
      <c r="E2878">
        <v>0</v>
      </c>
      <c r="F2878">
        <v>0</v>
      </c>
      <c r="G2878">
        <v>68</v>
      </c>
      <c r="H2878">
        <v>1570536627282</v>
      </c>
      <c r="I2878">
        <v>532.125</v>
      </c>
      <c r="J2878" s="4">
        <f t="shared" si="44"/>
        <v>43746.798926875003</v>
      </c>
      <c r="K2878" s="6">
        <v>43746.798926875003</v>
      </c>
      <c r="L2878" s="7">
        <v>43746.79892361111</v>
      </c>
    </row>
    <row r="2879" spans="1:12" x14ac:dyDescent="0.25">
      <c r="A2879" t="e">
        <f>-LqfGnc9ONg69Trk_8uF</f>
        <v>#NAME?</v>
      </c>
      <c r="B2879">
        <v>393.75</v>
      </c>
      <c r="C2879">
        <v>20.584240000000001</v>
      </c>
      <c r="D2879">
        <v>66</v>
      </c>
      <c r="E2879">
        <v>0</v>
      </c>
      <c r="F2879">
        <v>0</v>
      </c>
      <c r="G2879">
        <v>63</v>
      </c>
      <c r="H2879">
        <v>1570536633483</v>
      </c>
      <c r="I2879">
        <v>526.6875</v>
      </c>
      <c r="J2879" s="5">
        <f t="shared" si="44"/>
        <v>43746.798998645834</v>
      </c>
      <c r="K2879" s="6">
        <v>43746.798998645834</v>
      </c>
      <c r="L2879" s="7">
        <v>43746.798993055556</v>
      </c>
    </row>
    <row r="2880" spans="1:12" x14ac:dyDescent="0.25">
      <c r="A2880" t="e">
        <f>-LqfGpLBVY1u52u1RlIX</f>
        <v>#NAME?</v>
      </c>
      <c r="B2880">
        <v>393.75</v>
      </c>
      <c r="C2880">
        <v>20.584240000000001</v>
      </c>
      <c r="D2880">
        <v>63</v>
      </c>
      <c r="E2880">
        <v>0</v>
      </c>
      <c r="F2880">
        <v>0</v>
      </c>
      <c r="G2880">
        <v>66</v>
      </c>
      <c r="H2880">
        <v>1570536640692</v>
      </c>
      <c r="I2880">
        <v>526.6875</v>
      </c>
      <c r="J2880" s="4">
        <f t="shared" si="44"/>
        <v>43746.799082083329</v>
      </c>
      <c r="K2880" s="6">
        <v>43746.799082083329</v>
      </c>
      <c r="L2880" s="7">
        <v>43746.799085648148</v>
      </c>
    </row>
    <row r="2881" spans="1:12" x14ac:dyDescent="0.25">
      <c r="A2881" t="e">
        <f>-LqfGqnny4Vj9b3A6_vT</f>
        <v>#NAME?</v>
      </c>
      <c r="B2881">
        <v>393.75</v>
      </c>
      <c r="C2881">
        <v>20.584240000000001</v>
      </c>
      <c r="D2881">
        <v>63</v>
      </c>
      <c r="E2881">
        <v>0</v>
      </c>
      <c r="F2881">
        <v>0</v>
      </c>
      <c r="G2881">
        <v>65</v>
      </c>
      <c r="H2881">
        <v>1570536646873</v>
      </c>
      <c r="I2881">
        <v>526.6875</v>
      </c>
      <c r="J2881" s="5">
        <f t="shared" si="44"/>
        <v>43746.799153622684</v>
      </c>
      <c r="K2881" s="6">
        <v>43746.799153622684</v>
      </c>
      <c r="L2881" s="7">
        <v>43746.799155092594</v>
      </c>
    </row>
    <row r="2882" spans="1:12" x14ac:dyDescent="0.25">
      <c r="A2882" t="e">
        <f>-LqfGsO9gwcyOvg3DvTd</f>
        <v>#NAME?</v>
      </c>
      <c r="B2882">
        <v>393.75</v>
      </c>
      <c r="C2882">
        <v>20.584240000000001</v>
      </c>
      <c r="D2882">
        <v>64</v>
      </c>
      <c r="E2882">
        <v>0</v>
      </c>
      <c r="F2882">
        <v>0</v>
      </c>
      <c r="G2882">
        <v>62</v>
      </c>
      <c r="H2882">
        <v>1570536653062</v>
      </c>
      <c r="I2882">
        <v>526.6875</v>
      </c>
      <c r="J2882" s="4">
        <f t="shared" ref="J2882:K2945" si="45">(H2882/86400000)+25569+(7/24)</f>
        <v>43746.799225254632</v>
      </c>
      <c r="K2882" s="6">
        <v>43746.799225254632</v>
      </c>
      <c r="L2882" s="7">
        <v>43746.799224537041</v>
      </c>
    </row>
    <row r="2883" spans="1:12" x14ac:dyDescent="0.25">
      <c r="A2883" t="e">
        <f>-LqfGts9cshDhtFmwyrL</f>
        <v>#NAME?</v>
      </c>
      <c r="B2883">
        <v>393.75</v>
      </c>
      <c r="C2883">
        <v>20.531590000000001</v>
      </c>
      <c r="D2883">
        <v>64</v>
      </c>
      <c r="E2883">
        <v>0</v>
      </c>
      <c r="F2883">
        <v>0</v>
      </c>
      <c r="G2883">
        <v>67</v>
      </c>
      <c r="H2883">
        <v>1570536659241</v>
      </c>
      <c r="I2883">
        <v>526.6875</v>
      </c>
      <c r="J2883" s="5">
        <f t="shared" si="45"/>
        <v>43746.799296770834</v>
      </c>
      <c r="K2883" s="6">
        <v>43746.799296770834</v>
      </c>
      <c r="L2883" s="7">
        <v>43746.799293981479</v>
      </c>
    </row>
    <row r="2884" spans="1:12" x14ac:dyDescent="0.25">
      <c r="A2884" t="s">
        <v>3919</v>
      </c>
      <c r="B2884">
        <v>393.75</v>
      </c>
      <c r="C2884">
        <v>20.584240000000001</v>
      </c>
      <c r="D2884">
        <v>64</v>
      </c>
      <c r="E2884">
        <v>0</v>
      </c>
      <c r="F2884">
        <v>0</v>
      </c>
      <c r="G2884">
        <v>66</v>
      </c>
      <c r="H2884">
        <v>1570536665429</v>
      </c>
      <c r="I2884">
        <v>526.6875</v>
      </c>
      <c r="J2884" s="4">
        <f t="shared" si="45"/>
        <v>43746.799368391199</v>
      </c>
      <c r="K2884" s="6">
        <v>43746.799368391199</v>
      </c>
      <c r="L2884" s="7">
        <v>43746.799363425926</v>
      </c>
    </row>
    <row r="2885" spans="1:12" x14ac:dyDescent="0.25">
      <c r="A2885" t="e">
        <f>-LqfGwvAG-dEoVJbO6OL</f>
        <v>#NAME?</v>
      </c>
      <c r="B2885">
        <v>412.5</v>
      </c>
      <c r="C2885">
        <v>20.584240000000001</v>
      </c>
      <c r="D2885">
        <v>65</v>
      </c>
      <c r="E2885">
        <v>0</v>
      </c>
      <c r="F2885">
        <v>0</v>
      </c>
      <c r="G2885">
        <v>59</v>
      </c>
      <c r="H2885">
        <v>1570536671613</v>
      </c>
      <c r="I2885">
        <v>532.125</v>
      </c>
      <c r="J2885" s="5">
        <f t="shared" si="45"/>
        <v>43746.799439965274</v>
      </c>
      <c r="K2885" s="6">
        <v>43746.799439965274</v>
      </c>
      <c r="L2885" s="7">
        <v>43746.799444444441</v>
      </c>
    </row>
    <row r="2886" spans="1:12" x14ac:dyDescent="0.25">
      <c r="A2886" t="e">
        <f>-LqfGyarPvh2Z_wfkmsq</f>
        <v>#NAME?</v>
      </c>
      <c r="B2886">
        <v>393.75</v>
      </c>
      <c r="C2886">
        <v>20.584240000000001</v>
      </c>
      <c r="D2886">
        <v>64</v>
      </c>
      <c r="E2886">
        <v>0</v>
      </c>
      <c r="F2886">
        <v>0</v>
      </c>
      <c r="G2886">
        <v>64</v>
      </c>
      <c r="H2886">
        <v>1570536678803</v>
      </c>
      <c r="I2886">
        <v>526.6875</v>
      </c>
      <c r="J2886" s="4">
        <f t="shared" si="45"/>
        <v>43746.799523182868</v>
      </c>
      <c r="K2886" s="6">
        <v>43746.799523182868</v>
      </c>
      <c r="L2886" s="7">
        <v>43746.799525462964</v>
      </c>
    </row>
    <row r="2887" spans="1:12" x14ac:dyDescent="0.25">
      <c r="A2887" t="e">
        <f>-LqfH-CDOoAWbenIQPAs</f>
        <v>#NAME?</v>
      </c>
      <c r="B2887">
        <v>393.75</v>
      </c>
      <c r="C2887">
        <v>20.584240000000001</v>
      </c>
      <c r="D2887">
        <v>64</v>
      </c>
      <c r="E2887">
        <v>0</v>
      </c>
      <c r="F2887">
        <v>0</v>
      </c>
      <c r="G2887">
        <v>60</v>
      </c>
      <c r="H2887">
        <v>1570536685003</v>
      </c>
      <c r="I2887">
        <v>526.6875</v>
      </c>
      <c r="J2887" s="5">
        <f t="shared" si="45"/>
        <v>43746.799594942124</v>
      </c>
      <c r="K2887" s="6">
        <v>43746.799594942124</v>
      </c>
      <c r="L2887" s="7">
        <v>43746.79959490741</v>
      </c>
    </row>
    <row r="2888" spans="1:12" x14ac:dyDescent="0.25">
      <c r="A2888" t="e">
        <f>-LqfH0vAWO9eObe-w1Kl</f>
        <v>#NAME?</v>
      </c>
      <c r="B2888">
        <v>412.5</v>
      </c>
      <c r="C2888">
        <v>20.584240000000001</v>
      </c>
      <c r="D2888">
        <v>65</v>
      </c>
      <c r="E2888">
        <v>0</v>
      </c>
      <c r="F2888">
        <v>0</v>
      </c>
      <c r="G2888">
        <v>65</v>
      </c>
      <c r="H2888">
        <v>1570536692242</v>
      </c>
      <c r="I2888">
        <v>532.3125</v>
      </c>
      <c r="J2888" s="4">
        <f t="shared" si="45"/>
        <v>43746.799678726849</v>
      </c>
      <c r="K2888" s="6">
        <v>43746.799678726849</v>
      </c>
      <c r="L2888" s="7">
        <v>43746.799675925926</v>
      </c>
    </row>
    <row r="2889" spans="1:12" x14ac:dyDescent="0.25">
      <c r="A2889" t="e">
        <f>-LqfH2PKCyyxG2TUh_fb</f>
        <v>#NAME?</v>
      </c>
      <c r="B2889">
        <v>393.75</v>
      </c>
      <c r="C2889">
        <v>20.584240000000001</v>
      </c>
      <c r="D2889">
        <v>65</v>
      </c>
      <c r="E2889">
        <v>0</v>
      </c>
      <c r="F2889">
        <v>0</v>
      </c>
      <c r="G2889">
        <v>63</v>
      </c>
      <c r="H2889">
        <v>1570536698401</v>
      </c>
      <c r="I2889">
        <v>526.6875</v>
      </c>
      <c r="J2889" s="5">
        <f t="shared" si="45"/>
        <v>43746.799750011567</v>
      </c>
      <c r="K2889" s="6">
        <v>43746.799750011567</v>
      </c>
      <c r="L2889" s="7">
        <v>43746.799745370372</v>
      </c>
    </row>
    <row r="2890" spans="1:12" x14ac:dyDescent="0.25">
      <c r="A2890" t="e">
        <f>-LqfH3yB3strZL1hniAx</f>
        <v>#NAME?</v>
      </c>
      <c r="B2890">
        <v>393.75</v>
      </c>
      <c r="C2890">
        <v>20.584240000000001</v>
      </c>
      <c r="D2890">
        <v>65</v>
      </c>
      <c r="E2890">
        <v>0</v>
      </c>
      <c r="F2890">
        <v>0</v>
      </c>
      <c r="G2890">
        <v>55</v>
      </c>
      <c r="H2890">
        <v>1570536704563</v>
      </c>
      <c r="I2890">
        <v>526.6875</v>
      </c>
      <c r="J2890" s="4">
        <f t="shared" si="45"/>
        <v>43746.799821331013</v>
      </c>
      <c r="K2890" s="6">
        <v>43746.799821331013</v>
      </c>
      <c r="L2890" s="7">
        <v>43746.799826388888</v>
      </c>
    </row>
    <row r="2891" spans="1:12" x14ac:dyDescent="0.25">
      <c r="A2891" t="e">
        <f>-LqfH5S21P7ndBvXks5J</f>
        <v>#NAME?</v>
      </c>
      <c r="B2891">
        <v>393.75</v>
      </c>
      <c r="C2891">
        <v>20.584240000000001</v>
      </c>
      <c r="D2891">
        <v>65</v>
      </c>
      <c r="E2891">
        <v>0</v>
      </c>
      <c r="F2891">
        <v>0</v>
      </c>
      <c r="G2891">
        <v>62</v>
      </c>
      <c r="H2891">
        <v>1570536710762</v>
      </c>
      <c r="I2891">
        <v>526.6875</v>
      </c>
      <c r="J2891" s="5">
        <f t="shared" si="45"/>
        <v>43746.7998930787</v>
      </c>
      <c r="K2891" s="6">
        <v>43746.7998930787</v>
      </c>
      <c r="L2891" s="7">
        <v>43746.799895833334</v>
      </c>
    </row>
    <row r="2892" spans="1:12" x14ac:dyDescent="0.25">
      <c r="A2892" t="e">
        <f>-LqfH6wDvziAIgIzrDcb</f>
        <v>#NAME?</v>
      </c>
      <c r="B2892">
        <v>393.75</v>
      </c>
      <c r="C2892">
        <v>20.584240000000001</v>
      </c>
      <c r="D2892">
        <v>66</v>
      </c>
      <c r="E2892">
        <v>0</v>
      </c>
      <c r="F2892">
        <v>0</v>
      </c>
      <c r="G2892">
        <v>64</v>
      </c>
      <c r="H2892">
        <v>1570536716952</v>
      </c>
      <c r="I2892">
        <v>526.5</v>
      </c>
      <c r="J2892" s="4">
        <f t="shared" si="45"/>
        <v>43746.799964722224</v>
      </c>
      <c r="K2892" s="6">
        <v>43746.799964722224</v>
      </c>
      <c r="L2892" s="7">
        <v>43746.79996527778</v>
      </c>
    </row>
    <row r="2893" spans="1:12" x14ac:dyDescent="0.25">
      <c r="A2893" t="e">
        <f>-LqfH8j3rHl0Ubm7d6jr</f>
        <v>#NAME?</v>
      </c>
      <c r="B2893">
        <v>393.75</v>
      </c>
      <c r="C2893">
        <v>20.584240000000001</v>
      </c>
      <c r="D2893">
        <v>66</v>
      </c>
      <c r="E2893">
        <v>0</v>
      </c>
      <c r="F2893">
        <v>0</v>
      </c>
      <c r="G2893">
        <v>65</v>
      </c>
      <c r="H2893">
        <v>1570536723131</v>
      </c>
      <c r="I2893">
        <v>526.6875</v>
      </c>
      <c r="J2893" s="5">
        <f t="shared" si="45"/>
        <v>43746.800036238426</v>
      </c>
      <c r="K2893" s="6">
        <v>43746.800036238426</v>
      </c>
      <c r="L2893" s="7">
        <v>43746.800034722219</v>
      </c>
    </row>
    <row r="2894" spans="1:12" x14ac:dyDescent="0.25">
      <c r="A2894" t="e">
        <f>-LqfHAAkxD3PGJKE4mog</f>
        <v>#NAME?</v>
      </c>
      <c r="B2894">
        <v>393.75</v>
      </c>
      <c r="C2894">
        <v>20.584240000000001</v>
      </c>
      <c r="D2894">
        <v>67</v>
      </c>
      <c r="E2894">
        <v>0</v>
      </c>
      <c r="F2894">
        <v>0</v>
      </c>
      <c r="G2894">
        <v>71</v>
      </c>
      <c r="H2894">
        <v>1570536730325</v>
      </c>
      <c r="I2894">
        <v>526.6875</v>
      </c>
      <c r="J2894" s="4">
        <f t="shared" si="45"/>
        <v>43746.800119502317</v>
      </c>
      <c r="K2894" s="6">
        <v>43746.800119502317</v>
      </c>
      <c r="L2894" s="7">
        <v>43746.800115740742</v>
      </c>
    </row>
    <row r="2895" spans="1:12" x14ac:dyDescent="0.25">
      <c r="A2895" t="e">
        <f>-LqfHBmEVFAdvX6KblYQ</f>
        <v>#NAME?</v>
      </c>
      <c r="B2895">
        <v>393.75</v>
      </c>
      <c r="C2895">
        <v>20.584240000000001</v>
      </c>
      <c r="D2895">
        <v>66</v>
      </c>
      <c r="E2895">
        <v>0</v>
      </c>
      <c r="F2895">
        <v>0</v>
      </c>
      <c r="G2895">
        <v>65</v>
      </c>
      <c r="H2895">
        <v>1570536736535</v>
      </c>
      <c r="I2895">
        <v>526.6875</v>
      </c>
      <c r="J2895" s="5">
        <f t="shared" si="45"/>
        <v>43746.800191377311</v>
      </c>
      <c r="K2895" s="6">
        <v>43746.800191377311</v>
      </c>
      <c r="L2895" s="7">
        <v>43746.800196759257</v>
      </c>
    </row>
    <row r="2896" spans="1:12" x14ac:dyDescent="0.25">
      <c r="A2896" t="e">
        <f>-LqfHDVCb78polExQD6k</f>
        <v>#NAME?</v>
      </c>
      <c r="B2896">
        <v>393.75</v>
      </c>
      <c r="C2896">
        <v>20.584240000000001</v>
      </c>
      <c r="D2896">
        <v>65</v>
      </c>
      <c r="E2896">
        <v>0</v>
      </c>
      <c r="F2896">
        <v>0</v>
      </c>
      <c r="G2896">
        <v>61</v>
      </c>
      <c r="H2896">
        <v>1570536743746</v>
      </c>
      <c r="I2896">
        <v>526.5</v>
      </c>
      <c r="J2896" s="4">
        <f t="shared" si="45"/>
        <v>43746.800274837959</v>
      </c>
      <c r="K2896" s="6">
        <v>43746.800274837959</v>
      </c>
      <c r="L2896" s="7">
        <v>43746.80027777778</v>
      </c>
    </row>
    <row r="2897" spans="1:12" x14ac:dyDescent="0.25">
      <c r="A2897" t="e">
        <f>-LqfHEy8G67irAAxw-rv</f>
        <v>#NAME?</v>
      </c>
      <c r="B2897">
        <v>393.75</v>
      </c>
      <c r="C2897">
        <v>20.584240000000001</v>
      </c>
      <c r="D2897">
        <v>65</v>
      </c>
      <c r="E2897">
        <v>0</v>
      </c>
      <c r="F2897">
        <v>0</v>
      </c>
      <c r="G2897">
        <v>62</v>
      </c>
      <c r="H2897">
        <v>1570536749926</v>
      </c>
      <c r="I2897">
        <v>526.6875</v>
      </c>
      <c r="J2897" s="5">
        <f t="shared" si="45"/>
        <v>43746.800346365737</v>
      </c>
      <c r="K2897" s="6">
        <v>43746.800346365737</v>
      </c>
      <c r="L2897" s="7">
        <v>43746.800347222219</v>
      </c>
    </row>
    <row r="2898" spans="1:12" x14ac:dyDescent="0.25">
      <c r="A2898" t="e">
        <f>-LqfHGYH_8-gKW-se5wO</f>
        <v>#NAME?</v>
      </c>
      <c r="B2898">
        <v>393.75</v>
      </c>
      <c r="C2898">
        <v>20.531590000000001</v>
      </c>
      <c r="D2898">
        <v>65</v>
      </c>
      <c r="E2898">
        <v>0</v>
      </c>
      <c r="F2898">
        <v>0</v>
      </c>
      <c r="G2898">
        <v>68</v>
      </c>
      <c r="H2898">
        <v>1570536756116</v>
      </c>
      <c r="I2898">
        <v>526.6875</v>
      </c>
      <c r="J2898" s="4">
        <f t="shared" si="45"/>
        <v>43746.800418009261</v>
      </c>
      <c r="K2898" s="6">
        <v>43746.800418009261</v>
      </c>
      <c r="L2898" s="7">
        <v>43746.800416666665</v>
      </c>
    </row>
    <row r="2899" spans="1:12" x14ac:dyDescent="0.25">
      <c r="A2899" t="e">
        <f>-LqfHIGabYKVxNpT82HK</f>
        <v>#NAME?</v>
      </c>
      <c r="B2899">
        <v>393.75</v>
      </c>
      <c r="C2899">
        <v>20.584240000000001</v>
      </c>
      <c r="D2899">
        <v>69</v>
      </c>
      <c r="E2899">
        <v>0</v>
      </c>
      <c r="F2899">
        <v>0</v>
      </c>
      <c r="G2899">
        <v>69</v>
      </c>
      <c r="H2899">
        <v>1570536763296</v>
      </c>
      <c r="I2899">
        <v>526.6875</v>
      </c>
      <c r="J2899" s="5">
        <f t="shared" si="45"/>
        <v>43746.800501111109</v>
      </c>
      <c r="K2899" s="6">
        <v>43746.800501111109</v>
      </c>
      <c r="L2899" s="7">
        <v>43746.800497685188</v>
      </c>
    </row>
    <row r="2900" spans="1:12" x14ac:dyDescent="0.25">
      <c r="A2900" t="s">
        <v>3935</v>
      </c>
      <c r="B2900">
        <v>393.75</v>
      </c>
      <c r="C2900">
        <v>20.584240000000001</v>
      </c>
      <c r="D2900">
        <v>69</v>
      </c>
      <c r="E2900">
        <v>0</v>
      </c>
      <c r="F2900">
        <v>0</v>
      </c>
      <c r="G2900">
        <v>60</v>
      </c>
      <c r="H2900">
        <v>1570536769486</v>
      </c>
      <c r="I2900">
        <v>526.6875</v>
      </c>
      <c r="J2900" s="4">
        <f t="shared" si="45"/>
        <v>43746.800572754626</v>
      </c>
      <c r="K2900" s="6">
        <v>43746.800572754626</v>
      </c>
      <c r="L2900" s="7">
        <v>43746.800567129627</v>
      </c>
    </row>
    <row r="2901" spans="1:12" x14ac:dyDescent="0.25">
      <c r="A2901" t="e">
        <f>-LqfHLYEaEKMPO3uQ2KV</f>
        <v>#NAME?</v>
      </c>
      <c r="B2901">
        <v>393.75</v>
      </c>
      <c r="C2901">
        <v>20.584240000000001</v>
      </c>
      <c r="D2901">
        <v>66</v>
      </c>
      <c r="E2901">
        <v>0</v>
      </c>
      <c r="F2901">
        <v>0</v>
      </c>
      <c r="G2901">
        <v>67</v>
      </c>
      <c r="H2901">
        <v>1570536776725</v>
      </c>
      <c r="I2901">
        <v>526.6875</v>
      </c>
      <c r="J2901" s="5">
        <f t="shared" si="45"/>
        <v>43746.800656539352</v>
      </c>
      <c r="K2901" s="6">
        <v>43746.800656539352</v>
      </c>
      <c r="L2901" s="7">
        <v>43746.800659722219</v>
      </c>
    </row>
    <row r="2902" spans="1:12" x14ac:dyDescent="0.25">
      <c r="A2902" t="e">
        <f>-LqfHNLDDuvUzCwLFp6h</f>
        <v>#NAME?</v>
      </c>
      <c r="B2902">
        <v>393.75</v>
      </c>
      <c r="C2902">
        <v>20.584240000000001</v>
      </c>
      <c r="D2902">
        <v>67</v>
      </c>
      <c r="E2902">
        <v>0</v>
      </c>
      <c r="F2902">
        <v>0</v>
      </c>
      <c r="G2902">
        <v>63</v>
      </c>
      <c r="H2902">
        <v>1570536783934</v>
      </c>
      <c r="I2902">
        <v>526.5</v>
      </c>
      <c r="J2902" s="4">
        <f t="shared" si="45"/>
        <v>43746.800739976847</v>
      </c>
      <c r="K2902" s="6">
        <v>43746.800739976847</v>
      </c>
      <c r="L2902" s="7">
        <v>43746.800740740742</v>
      </c>
    </row>
    <row r="2903" spans="1:12" x14ac:dyDescent="0.25">
      <c r="A2903" t="e">
        <f>-LqfHP3CVhSsu-ox9FVX</f>
        <v>#NAME?</v>
      </c>
      <c r="B2903">
        <v>393.75</v>
      </c>
      <c r="C2903">
        <v>20.584240000000001</v>
      </c>
      <c r="D2903">
        <v>64</v>
      </c>
      <c r="E2903">
        <v>0</v>
      </c>
      <c r="F2903">
        <v>0</v>
      </c>
      <c r="G2903">
        <v>63</v>
      </c>
      <c r="H2903">
        <v>1570536791124</v>
      </c>
      <c r="I2903">
        <v>526.6875</v>
      </c>
      <c r="J2903" s="5">
        <f t="shared" si="45"/>
        <v>43746.80082319444</v>
      </c>
      <c r="K2903" s="6">
        <v>43746.80082319444</v>
      </c>
      <c r="L2903" s="7">
        <v>43746.800821759258</v>
      </c>
    </row>
    <row r="2904" spans="1:12" x14ac:dyDescent="0.25">
      <c r="A2904" t="e">
        <f>-LqfHQcCesbd8L19l3oz</f>
        <v>#NAME?</v>
      </c>
      <c r="B2904">
        <v>393.75</v>
      </c>
      <c r="C2904">
        <v>20.584240000000001</v>
      </c>
      <c r="D2904">
        <v>64</v>
      </c>
      <c r="E2904">
        <v>0</v>
      </c>
      <c r="F2904">
        <v>0</v>
      </c>
      <c r="G2904">
        <v>71</v>
      </c>
      <c r="H2904">
        <v>1570536797324</v>
      </c>
      <c r="I2904">
        <v>526.6875</v>
      </c>
      <c r="J2904" s="4">
        <f t="shared" si="45"/>
        <v>43746.800894953696</v>
      </c>
      <c r="K2904" s="6">
        <v>43746.800894953696</v>
      </c>
      <c r="L2904" s="7">
        <v>43746.800891203704</v>
      </c>
    </row>
    <row r="2905" spans="1:12" x14ac:dyDescent="0.25">
      <c r="A2905" t="e">
        <f>-LqfHSLCxS8ev0Z7XcO6</f>
        <v>#NAME?</v>
      </c>
      <c r="B2905">
        <v>393.75</v>
      </c>
      <c r="C2905">
        <v>20.584240000000001</v>
      </c>
      <c r="D2905">
        <v>65</v>
      </c>
      <c r="E2905">
        <v>0</v>
      </c>
      <c r="F2905">
        <v>0</v>
      </c>
      <c r="G2905">
        <v>70</v>
      </c>
      <c r="H2905">
        <v>1570536804565</v>
      </c>
      <c r="I2905">
        <v>526.6875</v>
      </c>
      <c r="J2905" s="5">
        <f t="shared" si="45"/>
        <v>43746.800978761567</v>
      </c>
      <c r="K2905" s="6">
        <v>43746.800978761567</v>
      </c>
      <c r="L2905" s="7">
        <v>43746.800983796296</v>
      </c>
    </row>
    <row r="2906" spans="1:12" x14ac:dyDescent="0.25">
      <c r="A2906" t="e">
        <f>-LqfHTpEcBiipuLnzpvc</f>
        <v>#NAME?</v>
      </c>
      <c r="B2906">
        <v>393.75</v>
      </c>
      <c r="C2906">
        <v>20.584240000000001</v>
      </c>
      <c r="D2906">
        <v>65</v>
      </c>
      <c r="E2906">
        <v>0</v>
      </c>
      <c r="F2906">
        <v>0</v>
      </c>
      <c r="G2906">
        <v>77</v>
      </c>
      <c r="H2906">
        <v>1570536810724</v>
      </c>
      <c r="I2906">
        <v>526.6875</v>
      </c>
      <c r="J2906" s="4">
        <f t="shared" si="45"/>
        <v>43746.801050046291</v>
      </c>
      <c r="K2906" s="6">
        <v>43746.801050046291</v>
      </c>
      <c r="L2906" s="7">
        <v>43746.801053240742</v>
      </c>
    </row>
    <row r="2907" spans="1:12" x14ac:dyDescent="0.25">
      <c r="A2907" t="e">
        <f>-LqfHVOEqgv5dBcEYNaN</f>
        <v>#NAME?</v>
      </c>
      <c r="B2907">
        <v>434.375</v>
      </c>
      <c r="C2907">
        <v>20.584240000000001</v>
      </c>
      <c r="D2907">
        <v>65</v>
      </c>
      <c r="E2907">
        <v>0</v>
      </c>
      <c r="F2907">
        <v>0</v>
      </c>
      <c r="G2907">
        <v>71</v>
      </c>
      <c r="H2907">
        <v>1570536816916</v>
      </c>
      <c r="I2907">
        <v>539.25</v>
      </c>
      <c r="J2907" s="5">
        <f t="shared" si="45"/>
        <v>43746.801121712961</v>
      </c>
      <c r="K2907" s="6">
        <v>43746.801121712961</v>
      </c>
      <c r="L2907" s="7">
        <v>43746.801122685189</v>
      </c>
    </row>
    <row r="2908" spans="1:12" x14ac:dyDescent="0.25">
      <c r="A2908" t="e">
        <f>-LqfHX6Cy1Q0viAIyVxZ</f>
        <v>#NAME?</v>
      </c>
      <c r="B2908">
        <v>393.75</v>
      </c>
      <c r="C2908">
        <v>20.584240000000001</v>
      </c>
      <c r="D2908">
        <v>66</v>
      </c>
      <c r="E2908">
        <v>0</v>
      </c>
      <c r="F2908">
        <v>0</v>
      </c>
      <c r="G2908">
        <v>71</v>
      </c>
      <c r="H2908">
        <v>1570536824096</v>
      </c>
      <c r="I2908">
        <v>526.6875</v>
      </c>
      <c r="J2908" s="4">
        <f t="shared" si="45"/>
        <v>43746.801204814816</v>
      </c>
      <c r="K2908" s="6">
        <v>43746.801204814816</v>
      </c>
      <c r="L2908" s="7">
        <v>43746.801203703704</v>
      </c>
    </row>
    <row r="2909" spans="1:12" x14ac:dyDescent="0.25">
      <c r="A2909" t="e">
        <f>-LqfHYfN7IXzfWmbPkRw</f>
        <v>#NAME?</v>
      </c>
      <c r="B2909">
        <v>393.75</v>
      </c>
      <c r="C2909">
        <v>20.584240000000001</v>
      </c>
      <c r="D2909">
        <v>66</v>
      </c>
      <c r="E2909">
        <v>0</v>
      </c>
      <c r="F2909">
        <v>0</v>
      </c>
      <c r="G2909">
        <v>74</v>
      </c>
      <c r="H2909">
        <v>1570536830296</v>
      </c>
      <c r="I2909">
        <v>526.6875</v>
      </c>
      <c r="J2909" s="5">
        <f t="shared" si="45"/>
        <v>43746.801276574071</v>
      </c>
      <c r="K2909" s="6">
        <v>43746.801276574071</v>
      </c>
      <c r="L2909" s="7">
        <v>43746.80127314815</v>
      </c>
    </row>
    <row r="2910" spans="1:12" x14ac:dyDescent="0.25">
      <c r="A2910" t="e">
        <f>-LqfH_OM5lWm99BFWjuS</f>
        <v>#NAME?</v>
      </c>
      <c r="B2910">
        <v>393.75</v>
      </c>
      <c r="C2910">
        <v>20.531590000000001</v>
      </c>
      <c r="D2910">
        <v>66</v>
      </c>
      <c r="E2910">
        <v>0</v>
      </c>
      <c r="F2910">
        <v>0</v>
      </c>
      <c r="G2910">
        <v>67</v>
      </c>
      <c r="H2910">
        <v>1570536837524</v>
      </c>
      <c r="I2910">
        <v>526.6875</v>
      </c>
      <c r="J2910" s="4">
        <f t="shared" si="45"/>
        <v>43746.801360231482</v>
      </c>
      <c r="K2910" s="6">
        <v>43746.801360231482</v>
      </c>
      <c r="L2910" s="7">
        <v>43746.801365740743</v>
      </c>
    </row>
    <row r="2911" spans="1:12" x14ac:dyDescent="0.25">
      <c r="A2911" t="s">
        <v>3946</v>
      </c>
      <c r="B2911">
        <v>393.75</v>
      </c>
      <c r="C2911">
        <v>20.584240000000001</v>
      </c>
      <c r="D2911">
        <v>67</v>
      </c>
      <c r="E2911">
        <v>0</v>
      </c>
      <c r="F2911">
        <v>0</v>
      </c>
      <c r="G2911">
        <v>72</v>
      </c>
      <c r="H2911">
        <v>1570536844735</v>
      </c>
      <c r="I2911">
        <v>526.6875</v>
      </c>
      <c r="J2911" s="5">
        <f t="shared" si="45"/>
        <v>43746.801443692129</v>
      </c>
      <c r="K2911" s="6">
        <v>43746.801443692129</v>
      </c>
      <c r="L2911" s="7">
        <v>43746.801446759258</v>
      </c>
    </row>
    <row r="2912" spans="1:12" x14ac:dyDescent="0.25">
      <c r="A2912" t="e">
        <f>-LqfHcuEzZMOMqUbUBnm</f>
        <v>#NAME?</v>
      </c>
      <c r="B2912">
        <v>393.75</v>
      </c>
      <c r="C2912">
        <v>20.584240000000001</v>
      </c>
      <c r="D2912">
        <v>65</v>
      </c>
      <c r="E2912">
        <v>0</v>
      </c>
      <c r="F2912">
        <v>0</v>
      </c>
      <c r="G2912">
        <v>74</v>
      </c>
      <c r="H2912">
        <v>1570536851926</v>
      </c>
      <c r="I2912">
        <v>526.6875</v>
      </c>
      <c r="J2912" s="4">
        <f t="shared" si="45"/>
        <v>43746.801526921299</v>
      </c>
      <c r="K2912" s="6">
        <v>43746.801526921299</v>
      </c>
      <c r="L2912" s="7">
        <v>43746.801527777781</v>
      </c>
    </row>
    <row r="2913" spans="1:12" x14ac:dyDescent="0.25">
      <c r="A2913" t="e">
        <f>-LqfHehEUERYZ0VxqPWC</f>
        <v>#NAME?</v>
      </c>
      <c r="B2913">
        <v>393.75</v>
      </c>
      <c r="C2913">
        <v>20.584240000000001</v>
      </c>
      <c r="D2913">
        <v>66</v>
      </c>
      <c r="E2913">
        <v>0</v>
      </c>
      <c r="F2913">
        <v>0</v>
      </c>
      <c r="G2913">
        <v>61</v>
      </c>
      <c r="H2913">
        <v>1570536859156</v>
      </c>
      <c r="I2913">
        <v>526.6875</v>
      </c>
      <c r="J2913" s="5">
        <f t="shared" si="45"/>
        <v>43746.801610601848</v>
      </c>
      <c r="K2913" s="6">
        <v>43746.801610601848</v>
      </c>
      <c r="L2913" s="7">
        <v>43746.801608796297</v>
      </c>
    </row>
    <row r="2914" spans="1:12" x14ac:dyDescent="0.25">
      <c r="A2914" t="e">
        <f>-LqfHgQCrc4IHbEMUElb</f>
        <v>#NAME?</v>
      </c>
      <c r="B2914">
        <v>393.75</v>
      </c>
      <c r="C2914">
        <v>20.584240000000001</v>
      </c>
      <c r="D2914">
        <v>66</v>
      </c>
      <c r="E2914">
        <v>0</v>
      </c>
      <c r="F2914">
        <v>0</v>
      </c>
      <c r="G2914">
        <v>67</v>
      </c>
      <c r="H2914">
        <v>1570536866385</v>
      </c>
      <c r="I2914">
        <v>526.5</v>
      </c>
      <c r="J2914" s="4">
        <f t="shared" si="45"/>
        <v>43746.801694270827</v>
      </c>
      <c r="K2914" s="6">
        <v>43746.801694270827</v>
      </c>
      <c r="L2914" s="7">
        <v>43746.801689814813</v>
      </c>
    </row>
    <row r="2915" spans="1:12" x14ac:dyDescent="0.25">
      <c r="A2915" t="e">
        <f>-LqfHhzErlSVwp-pYENa</f>
        <v>#NAME?</v>
      </c>
      <c r="B2915">
        <v>412.5</v>
      </c>
      <c r="C2915">
        <v>20.584240000000001</v>
      </c>
      <c r="D2915">
        <v>66</v>
      </c>
      <c r="E2915">
        <v>0</v>
      </c>
      <c r="F2915">
        <v>0</v>
      </c>
      <c r="G2915">
        <v>68</v>
      </c>
      <c r="H2915">
        <v>1570536872555</v>
      </c>
      <c r="I2915">
        <v>532.3125</v>
      </c>
      <c r="J2915" s="5">
        <f t="shared" si="45"/>
        <v>43746.801765682867</v>
      </c>
      <c r="K2915" s="6">
        <v>43746.801765682867</v>
      </c>
      <c r="L2915" s="7">
        <v>43746.801770833335</v>
      </c>
    </row>
    <row r="2916" spans="1:12" x14ac:dyDescent="0.25">
      <c r="A2916" t="e">
        <f>-LqfHjhEFb8H0TsBsGg3</f>
        <v>#NAME?</v>
      </c>
      <c r="B2916">
        <v>393.75</v>
      </c>
      <c r="C2916">
        <v>20.584240000000001</v>
      </c>
      <c r="D2916">
        <v>65</v>
      </c>
      <c r="E2916">
        <v>0</v>
      </c>
      <c r="F2916">
        <v>0</v>
      </c>
      <c r="G2916">
        <v>65</v>
      </c>
      <c r="H2916">
        <v>1570536879765</v>
      </c>
      <c r="I2916">
        <v>526.6875</v>
      </c>
      <c r="J2916" s="4">
        <f t="shared" si="45"/>
        <v>43746.801849131945</v>
      </c>
      <c r="K2916" s="6">
        <v>43746.801849131945</v>
      </c>
      <c r="L2916" s="7">
        <v>43746.801851851851</v>
      </c>
    </row>
    <row r="2917" spans="1:12" x14ac:dyDescent="0.25">
      <c r="A2917" t="e">
        <f>-LqfHlVEJqJ4Rvs-wW0L</f>
        <v>#NAME?</v>
      </c>
      <c r="B2917">
        <v>393.75</v>
      </c>
      <c r="C2917">
        <v>20.584240000000001</v>
      </c>
      <c r="D2917">
        <v>65</v>
      </c>
      <c r="E2917">
        <v>0</v>
      </c>
      <c r="F2917">
        <v>0</v>
      </c>
      <c r="G2917">
        <v>69</v>
      </c>
      <c r="H2917">
        <v>1570536886974</v>
      </c>
      <c r="I2917">
        <v>526.6875</v>
      </c>
      <c r="J2917" s="5">
        <f t="shared" si="45"/>
        <v>43746.80193256944</v>
      </c>
      <c r="K2917" s="6">
        <v>43746.80193256944</v>
      </c>
      <c r="L2917" s="7">
        <v>43746.801932870374</v>
      </c>
    </row>
    <row r="2918" spans="1:12" x14ac:dyDescent="0.25">
      <c r="A2918" t="e">
        <f>-LqfHnDNJEjSMCZAQp5z</f>
        <v>#NAME?</v>
      </c>
      <c r="B2918">
        <v>393.75</v>
      </c>
      <c r="C2918">
        <v>20.584240000000001</v>
      </c>
      <c r="D2918">
        <v>66</v>
      </c>
      <c r="E2918">
        <v>0</v>
      </c>
      <c r="F2918">
        <v>0</v>
      </c>
      <c r="G2918">
        <v>69</v>
      </c>
      <c r="H2918">
        <v>1570536894166</v>
      </c>
      <c r="I2918">
        <v>526.6875</v>
      </c>
      <c r="J2918" s="4">
        <f t="shared" si="45"/>
        <v>43746.802015810179</v>
      </c>
      <c r="K2918" s="6">
        <v>43746.802015810179</v>
      </c>
      <c r="L2918" s="7">
        <v>43746.80201388889</v>
      </c>
    </row>
    <row r="2919" spans="1:12" x14ac:dyDescent="0.25">
      <c r="A2919" t="e">
        <f>-LqfHp3zBKmfezT4jP24</f>
        <v>#NAME?</v>
      </c>
      <c r="B2919">
        <v>393.75</v>
      </c>
      <c r="C2919">
        <v>20.584240000000001</v>
      </c>
      <c r="D2919">
        <v>66</v>
      </c>
      <c r="E2919">
        <v>0</v>
      </c>
      <c r="F2919">
        <v>0</v>
      </c>
      <c r="G2919">
        <v>64</v>
      </c>
      <c r="H2919">
        <v>1570536901736</v>
      </c>
      <c r="I2919">
        <v>526.6875</v>
      </c>
      <c r="J2919" s="5">
        <f t="shared" si="45"/>
        <v>43746.802103425922</v>
      </c>
      <c r="K2919" s="6">
        <v>43746.802103425922</v>
      </c>
      <c r="L2919" s="7">
        <v>43746.802106481482</v>
      </c>
    </row>
    <row r="2920" spans="1:12" x14ac:dyDescent="0.25">
      <c r="A2920" t="e">
        <f>-LqfHqjEZqUvraZKCVDl</f>
        <v>#NAME?</v>
      </c>
      <c r="B2920">
        <v>393.75</v>
      </c>
      <c r="C2920">
        <v>20.584240000000001</v>
      </c>
      <c r="D2920">
        <v>65</v>
      </c>
      <c r="E2920">
        <v>0</v>
      </c>
      <c r="F2920">
        <v>0</v>
      </c>
      <c r="G2920">
        <v>66</v>
      </c>
      <c r="H2920">
        <v>1570536908624</v>
      </c>
      <c r="I2920">
        <v>526.6875</v>
      </c>
      <c r="J2920" s="4">
        <f t="shared" si="45"/>
        <v>43746.802183148146</v>
      </c>
      <c r="K2920" s="6">
        <v>43746.802183148146</v>
      </c>
      <c r="L2920" s="7">
        <v>43746.802187499998</v>
      </c>
    </row>
    <row r="2921" spans="1:12" x14ac:dyDescent="0.25">
      <c r="A2921" t="e">
        <f>-LqfHsIEy0K_J9ROTzYy</f>
        <v>#NAME?</v>
      </c>
      <c r="B2921">
        <v>393.75</v>
      </c>
      <c r="C2921">
        <v>20.531590000000001</v>
      </c>
      <c r="D2921">
        <v>65</v>
      </c>
      <c r="E2921">
        <v>0</v>
      </c>
      <c r="F2921">
        <v>0</v>
      </c>
      <c r="G2921">
        <v>61</v>
      </c>
      <c r="H2921">
        <v>1570536914795</v>
      </c>
      <c r="I2921">
        <v>526.6875</v>
      </c>
      <c r="J2921" s="5">
        <f t="shared" si="45"/>
        <v>43746.802254571761</v>
      </c>
      <c r="K2921" s="6">
        <v>43746.802254571761</v>
      </c>
      <c r="L2921" s="7">
        <v>43746.802256944444</v>
      </c>
    </row>
    <row r="2922" spans="1:12" x14ac:dyDescent="0.25">
      <c r="A2922" t="e">
        <f>-LqfHu0E0q96mCyMIPMo</f>
        <v>#NAME?</v>
      </c>
      <c r="B2922">
        <v>393.75</v>
      </c>
      <c r="C2922">
        <v>20.584240000000001</v>
      </c>
      <c r="D2922">
        <v>66</v>
      </c>
      <c r="E2922">
        <v>0</v>
      </c>
      <c r="F2922">
        <v>0</v>
      </c>
      <c r="G2922">
        <v>66</v>
      </c>
      <c r="H2922">
        <v>1570536922005</v>
      </c>
      <c r="I2922">
        <v>526.5</v>
      </c>
      <c r="J2922" s="4">
        <f t="shared" si="45"/>
        <v>43746.802338020832</v>
      </c>
      <c r="K2922" s="6">
        <v>43746.802338020832</v>
      </c>
      <c r="L2922" s="7">
        <v>43746.802337962959</v>
      </c>
    </row>
    <row r="2923" spans="1:12" x14ac:dyDescent="0.25">
      <c r="A2923" t="e">
        <f>-LqfHvoEeyu6oZoG-aCP</f>
        <v>#NAME?</v>
      </c>
      <c r="B2923">
        <v>393.75</v>
      </c>
      <c r="C2923">
        <v>20.584240000000001</v>
      </c>
      <c r="D2923">
        <v>66</v>
      </c>
      <c r="E2923">
        <v>0</v>
      </c>
      <c r="F2923">
        <v>0</v>
      </c>
      <c r="G2923">
        <v>63</v>
      </c>
      <c r="H2923">
        <v>1570536929225</v>
      </c>
      <c r="I2923">
        <v>526.6875</v>
      </c>
      <c r="J2923" s="5">
        <f t="shared" si="45"/>
        <v>43746.802421585649</v>
      </c>
      <c r="K2923" s="6">
        <v>43746.802421585649</v>
      </c>
      <c r="L2923" s="7">
        <v>43746.802418981482</v>
      </c>
    </row>
    <row r="2924" spans="1:12" x14ac:dyDescent="0.25">
      <c r="A2924" t="e">
        <f>-LqfHxXESvOx4AXCf0cU</f>
        <v>#NAME?</v>
      </c>
      <c r="B2924">
        <v>393.75</v>
      </c>
      <c r="C2924">
        <v>20.531590000000001</v>
      </c>
      <c r="D2924">
        <v>66</v>
      </c>
      <c r="E2924">
        <v>0</v>
      </c>
      <c r="F2924">
        <v>0</v>
      </c>
      <c r="G2924">
        <v>59</v>
      </c>
      <c r="H2924">
        <v>1570536936475</v>
      </c>
      <c r="I2924">
        <v>526.6875</v>
      </c>
      <c r="J2924" s="4">
        <f t="shared" si="45"/>
        <v>43746.802505497682</v>
      </c>
      <c r="K2924" s="6">
        <v>43746.802505497682</v>
      </c>
      <c r="L2924" s="7">
        <v>43746.802499999998</v>
      </c>
    </row>
    <row r="2925" spans="1:12" x14ac:dyDescent="0.25">
      <c r="A2925" t="e">
        <f>-LqfHz5CTmtPoBihgEYQ</f>
        <v>#NAME?</v>
      </c>
      <c r="B2925">
        <v>418.75</v>
      </c>
      <c r="C2925">
        <v>20.584240000000001</v>
      </c>
      <c r="D2925">
        <v>66</v>
      </c>
      <c r="E2925">
        <v>0</v>
      </c>
      <c r="F2925">
        <v>0</v>
      </c>
      <c r="G2925">
        <v>70</v>
      </c>
      <c r="H2925">
        <v>1570536942594</v>
      </c>
      <c r="I2925">
        <v>534</v>
      </c>
      <c r="J2925" s="5">
        <f t="shared" si="45"/>
        <v>43746.802576319438</v>
      </c>
      <c r="K2925" s="6">
        <v>43746.802576319438</v>
      </c>
      <c r="L2925" s="7">
        <v>43746.802581018521</v>
      </c>
    </row>
    <row r="2926" spans="1:12" x14ac:dyDescent="0.25">
      <c r="A2926" t="e">
        <f>-LqfI06ztyQwfg2I5I4h</f>
        <v>#NAME?</v>
      </c>
      <c r="B2926">
        <v>393.75</v>
      </c>
      <c r="C2926">
        <v>20.584240000000001</v>
      </c>
      <c r="D2926">
        <v>65</v>
      </c>
      <c r="E2926">
        <v>0</v>
      </c>
      <c r="F2926">
        <v>0</v>
      </c>
      <c r="G2926">
        <v>69</v>
      </c>
      <c r="H2926">
        <v>1570536949845</v>
      </c>
      <c r="I2926">
        <v>526.6875</v>
      </c>
      <c r="J2926" s="4">
        <f t="shared" si="45"/>
        <v>43746.802660243055</v>
      </c>
      <c r="K2926" s="6">
        <v>43746.802660243055</v>
      </c>
      <c r="L2926" s="7">
        <v>43746.802662037036</v>
      </c>
    </row>
    <row r="2927" spans="1:12" x14ac:dyDescent="0.25">
      <c r="A2927" t="e">
        <f>-LqfI1qJFWrSmY13M7sr</f>
        <v>#NAME?</v>
      </c>
      <c r="B2927">
        <v>393.75</v>
      </c>
      <c r="C2927">
        <v>20.584240000000001</v>
      </c>
      <c r="D2927">
        <v>64</v>
      </c>
      <c r="E2927">
        <v>0</v>
      </c>
      <c r="F2927">
        <v>0</v>
      </c>
      <c r="G2927">
        <v>65</v>
      </c>
      <c r="H2927">
        <v>1570536958079</v>
      </c>
      <c r="I2927">
        <v>526.6875</v>
      </c>
      <c r="J2927" s="5">
        <f t="shared" si="45"/>
        <v>43746.802755543984</v>
      </c>
      <c r="K2927" s="6">
        <v>43746.802755543984</v>
      </c>
      <c r="L2927" s="7">
        <v>43746.802754629629</v>
      </c>
    </row>
    <row r="2928" spans="1:12" x14ac:dyDescent="0.25">
      <c r="A2928" t="e">
        <f>-LqfI3cKfH1VpvGHjUmT</f>
        <v>#NAME?</v>
      </c>
      <c r="B2928">
        <v>393.75</v>
      </c>
      <c r="C2928">
        <v>20.584240000000001</v>
      </c>
      <c r="D2928">
        <v>64</v>
      </c>
      <c r="E2928">
        <v>0</v>
      </c>
      <c r="F2928">
        <v>0</v>
      </c>
      <c r="G2928">
        <v>60</v>
      </c>
      <c r="H2928">
        <v>1570536965543</v>
      </c>
      <c r="I2928">
        <v>526.6875</v>
      </c>
      <c r="J2928" s="4">
        <f t="shared" si="45"/>
        <v>43746.802841932869</v>
      </c>
      <c r="K2928" s="6">
        <v>43746.802841932869</v>
      </c>
      <c r="L2928" s="7">
        <v>43746.802847222221</v>
      </c>
    </row>
    <row r="2929" spans="1:12" x14ac:dyDescent="0.25">
      <c r="A2929" t="e">
        <f>-LqfI5MQsBA9b_zWJ_Dz</f>
        <v>#NAME?</v>
      </c>
      <c r="B2929">
        <v>393.75</v>
      </c>
      <c r="C2929">
        <v>20.584240000000001</v>
      </c>
      <c r="D2929">
        <v>64</v>
      </c>
      <c r="E2929">
        <v>0</v>
      </c>
      <c r="F2929">
        <v>0</v>
      </c>
      <c r="G2929">
        <v>70</v>
      </c>
      <c r="H2929">
        <v>1570536972510</v>
      </c>
      <c r="I2929">
        <v>526.5</v>
      </c>
      <c r="J2929" s="5">
        <f t="shared" si="45"/>
        <v>43746.802922569441</v>
      </c>
      <c r="K2929" s="6">
        <v>43746.802922569441</v>
      </c>
      <c r="L2929" s="7">
        <v>43746.802928240744</v>
      </c>
    </row>
    <row r="2930" spans="1:12" x14ac:dyDescent="0.25">
      <c r="A2930" t="e">
        <f>-LqfI74ILJX5e8GAFFzS</f>
        <v>#NAME?</v>
      </c>
      <c r="B2930">
        <v>393.75</v>
      </c>
      <c r="C2930">
        <v>20.584240000000001</v>
      </c>
      <c r="D2930">
        <v>61</v>
      </c>
      <c r="E2930">
        <v>0</v>
      </c>
      <c r="F2930">
        <v>0</v>
      </c>
      <c r="G2930">
        <v>62</v>
      </c>
      <c r="H2930">
        <v>1570536979720</v>
      </c>
      <c r="I2930">
        <v>526.6875</v>
      </c>
      <c r="J2930" s="4">
        <f t="shared" si="45"/>
        <v>43746.803006018519</v>
      </c>
      <c r="K2930" s="6">
        <v>43746.803006018519</v>
      </c>
      <c r="L2930" s="7">
        <v>43746.80300925926</v>
      </c>
    </row>
    <row r="2931" spans="1:12" x14ac:dyDescent="0.25">
      <c r="A2931" t="e">
        <f>-LqfI8dKKbuJ1atax8dn</f>
        <v>#NAME?</v>
      </c>
      <c r="B2931">
        <v>393.75</v>
      </c>
      <c r="C2931">
        <v>20.584240000000001</v>
      </c>
      <c r="D2931">
        <v>61</v>
      </c>
      <c r="E2931">
        <v>0</v>
      </c>
      <c r="F2931">
        <v>0</v>
      </c>
      <c r="G2931">
        <v>58</v>
      </c>
      <c r="H2931">
        <v>1570536985901</v>
      </c>
      <c r="I2931">
        <v>526.5</v>
      </c>
      <c r="J2931" s="5">
        <f t="shared" si="45"/>
        <v>43746.803077557866</v>
      </c>
      <c r="K2931" s="6">
        <v>43746.803077557866</v>
      </c>
      <c r="L2931" s="7">
        <v>43746.803078703706</v>
      </c>
    </row>
    <row r="2932" spans="1:12" x14ac:dyDescent="0.25">
      <c r="A2932" t="e">
        <f>-LqfIAN-DdmTcK-NSUcZ</f>
        <v>#NAME?</v>
      </c>
      <c r="B2932">
        <v>393.75</v>
      </c>
      <c r="C2932">
        <v>20.584240000000001</v>
      </c>
      <c r="D2932">
        <v>62</v>
      </c>
      <c r="E2932">
        <v>0</v>
      </c>
      <c r="F2932">
        <v>0</v>
      </c>
      <c r="G2932">
        <v>64</v>
      </c>
      <c r="H2932">
        <v>1570536993119</v>
      </c>
      <c r="I2932">
        <v>526.6875</v>
      </c>
      <c r="J2932" s="4">
        <f t="shared" si="45"/>
        <v>43746.803161099531</v>
      </c>
      <c r="K2932" s="6">
        <v>43746.803161099531</v>
      </c>
      <c r="L2932" s="7">
        <v>43746.803159722222</v>
      </c>
    </row>
    <row r="2933" spans="1:12" x14ac:dyDescent="0.25">
      <c r="A2933" t="e">
        <f>-LqfIBvIBApSalOQYv25</f>
        <v>#NAME?</v>
      </c>
      <c r="B2933">
        <v>393.75</v>
      </c>
      <c r="C2933">
        <v>20.584240000000001</v>
      </c>
      <c r="D2933">
        <v>63</v>
      </c>
      <c r="E2933">
        <v>0</v>
      </c>
      <c r="F2933">
        <v>0</v>
      </c>
      <c r="G2933">
        <v>71</v>
      </c>
      <c r="H2933">
        <v>1570536999299</v>
      </c>
      <c r="I2933">
        <v>526.6875</v>
      </c>
      <c r="J2933" s="5">
        <f t="shared" si="45"/>
        <v>43746.803232627317</v>
      </c>
      <c r="K2933" s="6">
        <v>43746.803232627317</v>
      </c>
      <c r="L2933" s="7">
        <v>43746.803229166668</v>
      </c>
    </row>
    <row r="2934" spans="1:12" x14ac:dyDescent="0.25">
      <c r="A2934" t="e">
        <f>-LqfIDdG9SJZNGClTYSP</f>
        <v>#NAME?</v>
      </c>
      <c r="B2934">
        <v>393.75</v>
      </c>
      <c r="C2934">
        <v>20.584240000000001</v>
      </c>
      <c r="D2934">
        <v>62</v>
      </c>
      <c r="E2934">
        <v>0</v>
      </c>
      <c r="F2934">
        <v>0</v>
      </c>
      <c r="G2934">
        <v>64</v>
      </c>
      <c r="H2934">
        <v>1570537006490</v>
      </c>
      <c r="I2934">
        <v>526.6875</v>
      </c>
      <c r="J2934" s="4">
        <f t="shared" si="45"/>
        <v>43746.803315856479</v>
      </c>
      <c r="K2934" s="6">
        <v>43746.803315856479</v>
      </c>
      <c r="L2934" s="7">
        <v>43746.803310185183</v>
      </c>
    </row>
    <row r="2935" spans="1:12" x14ac:dyDescent="0.25">
      <c r="A2935" t="e">
        <f>-LqfIFCkHA7Suyhsqomb</f>
        <v>#NAME?</v>
      </c>
      <c r="B2935">
        <v>393.75</v>
      </c>
      <c r="C2935">
        <v>20.584240000000001</v>
      </c>
      <c r="D2935">
        <v>62</v>
      </c>
      <c r="E2935">
        <v>0</v>
      </c>
      <c r="F2935">
        <v>0</v>
      </c>
      <c r="G2935">
        <v>63</v>
      </c>
      <c r="H2935">
        <v>1570537012688</v>
      </c>
      <c r="I2935">
        <v>526.6875</v>
      </c>
      <c r="J2935" s="5">
        <f t="shared" si="45"/>
        <v>43746.80338759259</v>
      </c>
      <c r="K2935" s="6">
        <v>43746.80338759259</v>
      </c>
      <c r="L2935" s="7">
        <v>43746.803391203706</v>
      </c>
    </row>
    <row r="2936" spans="1:12" x14ac:dyDescent="0.25">
      <c r="A2936" t="e">
        <f>-LqfIGt4k6BfVEtMRArz</f>
        <v>#NAME?</v>
      </c>
      <c r="B2936">
        <v>393.75</v>
      </c>
      <c r="C2936">
        <v>20.584240000000001</v>
      </c>
      <c r="D2936">
        <v>64</v>
      </c>
      <c r="E2936">
        <v>0</v>
      </c>
      <c r="F2936">
        <v>0</v>
      </c>
      <c r="G2936">
        <v>57</v>
      </c>
      <c r="H2936">
        <v>1570537019908</v>
      </c>
      <c r="I2936">
        <v>526.6875</v>
      </c>
      <c r="J2936" s="4">
        <f t="shared" si="45"/>
        <v>43746.803471157407</v>
      </c>
      <c r="K2936" s="6">
        <v>43746.803471157407</v>
      </c>
      <c r="L2936" s="7">
        <v>43746.803472222222</v>
      </c>
    </row>
    <row r="2937" spans="1:12" x14ac:dyDescent="0.25">
      <c r="A2937" t="e">
        <f>-LqfIIiR_RbUFQNCqvBk</f>
        <v>#NAME?</v>
      </c>
      <c r="B2937">
        <v>393.75</v>
      </c>
      <c r="C2937">
        <v>20.584240000000001</v>
      </c>
      <c r="D2937">
        <v>64</v>
      </c>
      <c r="E2937">
        <v>0</v>
      </c>
      <c r="F2937">
        <v>0</v>
      </c>
      <c r="G2937">
        <v>62</v>
      </c>
      <c r="H2937">
        <v>1570537027119</v>
      </c>
      <c r="I2937">
        <v>526.6875</v>
      </c>
      <c r="J2937" s="5">
        <f t="shared" si="45"/>
        <v>43746.803554618054</v>
      </c>
      <c r="K2937" s="6">
        <v>43746.803554618054</v>
      </c>
      <c r="L2937" s="7">
        <v>43746.803553240738</v>
      </c>
    </row>
    <row r="2938" spans="1:12" x14ac:dyDescent="0.25">
      <c r="A2938" t="e">
        <f>-LqfIKRI2myOFq2CCkDK</f>
        <v>#NAME?</v>
      </c>
      <c r="B2938">
        <v>393.75</v>
      </c>
      <c r="C2938">
        <v>20.584240000000001</v>
      </c>
      <c r="D2938">
        <v>63</v>
      </c>
      <c r="E2938">
        <v>0</v>
      </c>
      <c r="F2938">
        <v>0</v>
      </c>
      <c r="G2938">
        <v>68</v>
      </c>
      <c r="H2938">
        <v>1570537034329</v>
      </c>
      <c r="I2938">
        <v>526.5</v>
      </c>
      <c r="J2938" s="4">
        <f t="shared" si="45"/>
        <v>43746.803638067126</v>
      </c>
      <c r="K2938" s="6">
        <v>43746.803638067126</v>
      </c>
      <c r="L2938" s="7">
        <v>43746.80363425926</v>
      </c>
    </row>
    <row r="2939" spans="1:12" x14ac:dyDescent="0.25">
      <c r="A2939" t="e">
        <f>-LqfIMEGvlAxE4sjeMdF</f>
        <v>#NAME?</v>
      </c>
      <c r="B2939">
        <v>393.75</v>
      </c>
      <c r="C2939">
        <v>20.584240000000001</v>
      </c>
      <c r="D2939">
        <v>62</v>
      </c>
      <c r="E2939">
        <v>0</v>
      </c>
      <c r="F2939">
        <v>0</v>
      </c>
      <c r="G2939">
        <v>64</v>
      </c>
      <c r="H2939">
        <v>1570537041550</v>
      </c>
      <c r="I2939">
        <v>526.6875</v>
      </c>
      <c r="J2939" s="5">
        <f t="shared" si="45"/>
        <v>43746.803721643511</v>
      </c>
      <c r="K2939" s="6">
        <v>43746.803721643511</v>
      </c>
      <c r="L2939" s="7">
        <v>43746.803726851853</v>
      </c>
    </row>
    <row r="2940" spans="1:12" x14ac:dyDescent="0.25">
      <c r="A2940" t="e">
        <f>-LqfIO6HtYBre8hG5BpA</f>
        <v>#NAME?</v>
      </c>
      <c r="B2940">
        <v>393.75</v>
      </c>
      <c r="C2940">
        <v>20.584240000000001</v>
      </c>
      <c r="D2940">
        <v>63</v>
      </c>
      <c r="E2940">
        <v>0</v>
      </c>
      <c r="F2940">
        <v>0</v>
      </c>
      <c r="G2940">
        <v>68</v>
      </c>
      <c r="H2940">
        <v>1570537049395</v>
      </c>
      <c r="I2940">
        <v>526.6875</v>
      </c>
      <c r="J2940" s="4">
        <f t="shared" si="45"/>
        <v>43746.803812442122</v>
      </c>
      <c r="K2940" s="6">
        <v>43746.803812442122</v>
      </c>
      <c r="L2940" s="7">
        <v>43746.803807870368</v>
      </c>
    </row>
    <row r="2941" spans="1:12" x14ac:dyDescent="0.25">
      <c r="A2941" t="e">
        <f>-LqfIPkHz6Lfb9445cbg</f>
        <v>#NAME?</v>
      </c>
      <c r="B2941">
        <v>393.75</v>
      </c>
      <c r="C2941">
        <v>20.584240000000001</v>
      </c>
      <c r="D2941">
        <v>63</v>
      </c>
      <c r="E2941">
        <v>0</v>
      </c>
      <c r="F2941">
        <v>0</v>
      </c>
      <c r="G2941">
        <v>69</v>
      </c>
      <c r="H2941">
        <v>1570537055970</v>
      </c>
      <c r="I2941">
        <v>526.6875</v>
      </c>
      <c r="J2941" s="5">
        <f t="shared" si="45"/>
        <v>43746.803888541668</v>
      </c>
      <c r="K2941" s="6">
        <v>43746.803888541668</v>
      </c>
      <c r="L2941" s="7">
        <v>43746.803888888891</v>
      </c>
    </row>
    <row r="2942" spans="1:12" x14ac:dyDescent="0.25">
      <c r="A2942" t="e">
        <f>-LqfIRTH_8v3vR9gt9L1</f>
        <v>#NAME?</v>
      </c>
      <c r="B2942">
        <v>393.75</v>
      </c>
      <c r="C2942">
        <v>20.584240000000001</v>
      </c>
      <c r="D2942">
        <v>63</v>
      </c>
      <c r="E2942">
        <v>0</v>
      </c>
      <c r="F2942">
        <v>0</v>
      </c>
      <c r="G2942">
        <v>62</v>
      </c>
      <c r="H2942">
        <v>1570537063199</v>
      </c>
      <c r="I2942">
        <v>526.6875</v>
      </c>
      <c r="J2942" s="4">
        <f t="shared" si="45"/>
        <v>43746.80397221064</v>
      </c>
      <c r="K2942" s="6">
        <v>43746.80397221064</v>
      </c>
      <c r="L2942" s="7">
        <v>43746.803969907407</v>
      </c>
    </row>
    <row r="2943" spans="1:12" x14ac:dyDescent="0.25">
      <c r="A2943" t="e">
        <f>-LqfIT1IhW8SU8BfjCPp</f>
        <v>#NAME?</v>
      </c>
      <c r="B2943">
        <v>393.75</v>
      </c>
      <c r="C2943">
        <v>20.584240000000001</v>
      </c>
      <c r="D2943">
        <v>65</v>
      </c>
      <c r="E2943">
        <v>0</v>
      </c>
      <c r="F2943">
        <v>0</v>
      </c>
      <c r="G2943">
        <v>62</v>
      </c>
      <c r="H2943">
        <v>1570537069369</v>
      </c>
      <c r="I2943">
        <v>526.6875</v>
      </c>
      <c r="J2943" s="5">
        <f t="shared" si="45"/>
        <v>43746.80404362268</v>
      </c>
      <c r="K2943" s="6">
        <v>43746.80404362268</v>
      </c>
      <c r="L2943" s="7">
        <v>43746.804039351853</v>
      </c>
    </row>
    <row r="2944" spans="1:12" x14ac:dyDescent="0.25">
      <c r="A2944" t="e">
        <f>-LqfIUi6kMv0GMO-iTPB</f>
        <v>#NAME?</v>
      </c>
      <c r="B2944">
        <v>393.75</v>
      </c>
      <c r="C2944">
        <v>20.584240000000001</v>
      </c>
      <c r="D2944">
        <v>66</v>
      </c>
      <c r="E2944">
        <v>0</v>
      </c>
      <c r="F2944">
        <v>0</v>
      </c>
      <c r="G2944">
        <v>66</v>
      </c>
      <c r="H2944">
        <v>1570537076572</v>
      </c>
      <c r="I2944">
        <v>526.6875</v>
      </c>
      <c r="J2944" s="4">
        <f t="shared" si="45"/>
        <v>43746.804126990733</v>
      </c>
      <c r="K2944" s="6">
        <v>43746.804126990733</v>
      </c>
      <c r="L2944" s="7">
        <v>43746.804131944446</v>
      </c>
    </row>
    <row r="2945" spans="1:12" x14ac:dyDescent="0.25">
      <c r="A2945" t="e">
        <f>-LqfIWJ7BxQCC_Z2FIIx</f>
        <v>#NAME?</v>
      </c>
      <c r="B2945">
        <v>393.75</v>
      </c>
      <c r="C2945">
        <v>20.584240000000001</v>
      </c>
      <c r="D2945">
        <v>65</v>
      </c>
      <c r="E2945">
        <v>0</v>
      </c>
      <c r="F2945">
        <v>0</v>
      </c>
      <c r="G2945">
        <v>63</v>
      </c>
      <c r="H2945">
        <v>1570537082758</v>
      </c>
      <c r="I2945">
        <v>526.6875</v>
      </c>
      <c r="J2945" s="5">
        <f t="shared" si="45"/>
        <v>43746.804198587961</v>
      </c>
      <c r="K2945" s="6">
        <v>43746.804198587961</v>
      </c>
      <c r="L2945" s="7">
        <v>43746.804201388892</v>
      </c>
    </row>
    <row r="2946" spans="1:12" x14ac:dyDescent="0.25">
      <c r="A2946" t="e">
        <f>-LqfIY1RcMJj8bU61lTr</f>
        <v>#NAME?</v>
      </c>
      <c r="B2946">
        <v>393.75</v>
      </c>
      <c r="C2946">
        <v>20.584240000000001</v>
      </c>
      <c r="D2946">
        <v>64</v>
      </c>
      <c r="E2946">
        <v>0</v>
      </c>
      <c r="F2946">
        <v>0</v>
      </c>
      <c r="G2946">
        <v>69</v>
      </c>
      <c r="H2946">
        <v>1570537089969</v>
      </c>
      <c r="I2946">
        <v>526.6875</v>
      </c>
      <c r="J2946" s="4">
        <f t="shared" ref="J2946:K3009" si="46">(H2946/86400000)+25569+(7/24)</f>
        <v>43746.804282048608</v>
      </c>
      <c r="K2946" s="6">
        <v>43746.804282048608</v>
      </c>
      <c r="L2946" s="7">
        <v>43746.804282407407</v>
      </c>
    </row>
    <row r="2947" spans="1:12" x14ac:dyDescent="0.25">
      <c r="A2947" t="e">
        <f>-LqfIZpIaR3xJchAEls3</f>
        <v>#NAME?</v>
      </c>
      <c r="B2947">
        <v>393.75</v>
      </c>
      <c r="C2947">
        <v>20.584240000000001</v>
      </c>
      <c r="D2947">
        <v>64</v>
      </c>
      <c r="E2947">
        <v>0</v>
      </c>
      <c r="F2947">
        <v>0</v>
      </c>
      <c r="G2947">
        <v>67</v>
      </c>
      <c r="H2947">
        <v>1570537097189</v>
      </c>
      <c r="I2947">
        <v>526.6875</v>
      </c>
      <c r="J2947" s="5">
        <f t="shared" si="46"/>
        <v>43746.804365613425</v>
      </c>
      <c r="K2947" s="6">
        <v>43746.804365613425</v>
      </c>
      <c r="L2947" s="7">
        <v>43746.804363425923</v>
      </c>
    </row>
    <row r="2948" spans="1:12" x14ac:dyDescent="0.25">
      <c r="A2948" t="e">
        <f>-LqfIaYHAu-_vWWQ_Lw2</f>
        <v>#NAME?</v>
      </c>
      <c r="B2948">
        <v>412.5</v>
      </c>
      <c r="C2948">
        <v>20.531590000000001</v>
      </c>
      <c r="D2948">
        <v>64</v>
      </c>
      <c r="E2948">
        <v>0</v>
      </c>
      <c r="F2948">
        <v>0</v>
      </c>
      <c r="G2948">
        <v>66</v>
      </c>
      <c r="H2948">
        <v>1570537104491</v>
      </c>
      <c r="I2948">
        <v>532.5</v>
      </c>
      <c r="J2948" s="4">
        <f t="shared" si="46"/>
        <v>43746.804450127311</v>
      </c>
      <c r="K2948" s="6">
        <v>43746.804450127311</v>
      </c>
      <c r="L2948" s="7">
        <v>43746.804444444446</v>
      </c>
    </row>
    <row r="2949" spans="1:12" x14ac:dyDescent="0.25">
      <c r="A2949" t="e">
        <f>-LqfIcLFNNI_B16oMY4M</f>
        <v>#NAME?</v>
      </c>
      <c r="B2949">
        <v>393.75</v>
      </c>
      <c r="C2949">
        <v>20.584240000000001</v>
      </c>
      <c r="D2949">
        <v>63</v>
      </c>
      <c r="E2949">
        <v>0</v>
      </c>
      <c r="F2949">
        <v>0</v>
      </c>
      <c r="G2949">
        <v>64</v>
      </c>
      <c r="H2949">
        <v>1570537111609</v>
      </c>
      <c r="I2949">
        <v>526.6875</v>
      </c>
      <c r="J2949" s="5">
        <f t="shared" si="46"/>
        <v>43746.804532511575</v>
      </c>
      <c r="K2949" s="6">
        <v>43746.804532511575</v>
      </c>
      <c r="L2949" s="7">
        <v>43746.804537037038</v>
      </c>
    </row>
    <row r="2950" spans="1:12" x14ac:dyDescent="0.25">
      <c r="A2950" t="e">
        <f>-LqfIe3I9DhsfZxoIPpQ</f>
        <v>#NAME?</v>
      </c>
      <c r="B2950">
        <v>393.75</v>
      </c>
      <c r="C2950">
        <v>20.584240000000001</v>
      </c>
      <c r="D2950">
        <v>64</v>
      </c>
      <c r="E2950">
        <v>0</v>
      </c>
      <c r="F2950">
        <v>0</v>
      </c>
      <c r="G2950">
        <v>61</v>
      </c>
      <c r="H2950">
        <v>1570537118808</v>
      </c>
      <c r="I2950">
        <v>526.6875</v>
      </c>
      <c r="J2950" s="4">
        <f t="shared" si="46"/>
        <v>43746.804615833331</v>
      </c>
      <c r="K2950" s="6">
        <v>43746.804615833331</v>
      </c>
      <c r="L2950" s="7">
        <v>43746.804618055554</v>
      </c>
    </row>
    <row r="2951" spans="1:12" x14ac:dyDescent="0.25">
      <c r="A2951" t="e">
        <f>-LqfIfrHCInAtuF8A54D</f>
        <v>#NAME?</v>
      </c>
      <c r="B2951">
        <v>393.75</v>
      </c>
      <c r="C2951">
        <v>20.584240000000001</v>
      </c>
      <c r="D2951">
        <v>64</v>
      </c>
      <c r="E2951">
        <v>0</v>
      </c>
      <c r="F2951">
        <v>0</v>
      </c>
      <c r="G2951">
        <v>66</v>
      </c>
      <c r="H2951">
        <v>1570537126039</v>
      </c>
      <c r="I2951">
        <v>526.5</v>
      </c>
      <c r="J2951" s="5">
        <f t="shared" si="46"/>
        <v>43746.804699525463</v>
      </c>
      <c r="K2951" s="6">
        <v>43746.804699525463</v>
      </c>
      <c r="L2951" s="7">
        <v>43746.804699074077</v>
      </c>
    </row>
    <row r="2952" spans="1:12" x14ac:dyDescent="0.25">
      <c r="A2952" t="e">
        <f>-LqfIhtFDDmSt6KQ0jDK</f>
        <v>#NAME?</v>
      </c>
      <c r="B2952">
        <v>393.75</v>
      </c>
      <c r="C2952">
        <v>20.584240000000001</v>
      </c>
      <c r="D2952">
        <v>60</v>
      </c>
      <c r="E2952">
        <v>0</v>
      </c>
      <c r="F2952">
        <v>0</v>
      </c>
      <c r="G2952">
        <v>62</v>
      </c>
      <c r="H2952">
        <v>1570537134263</v>
      </c>
      <c r="I2952">
        <v>526.6875</v>
      </c>
      <c r="J2952" s="4">
        <f t="shared" si="46"/>
        <v>43746.804794710646</v>
      </c>
      <c r="K2952" s="6">
        <v>43746.804794710646</v>
      </c>
      <c r="L2952" s="7">
        <v>43746.804791666669</v>
      </c>
    </row>
    <row r="2953" spans="1:12" x14ac:dyDescent="0.25">
      <c r="A2953" t="e">
        <f>-LqfIjb9xQfMYXDyVv1M</f>
        <v>#NAME?</v>
      </c>
      <c r="B2953">
        <v>393.75</v>
      </c>
      <c r="C2953">
        <v>20.584240000000001</v>
      </c>
      <c r="D2953">
        <v>61</v>
      </c>
      <c r="E2953">
        <v>0</v>
      </c>
      <c r="F2953">
        <v>0</v>
      </c>
      <c r="G2953">
        <v>64</v>
      </c>
      <c r="H2953">
        <v>1570537141530</v>
      </c>
      <c r="I2953">
        <v>526.6875</v>
      </c>
      <c r="J2953" s="5">
        <f t="shared" si="46"/>
        <v>43746.804878819443</v>
      </c>
      <c r="K2953" s="6">
        <v>43746.804878819443</v>
      </c>
      <c r="L2953" s="7">
        <v>43746.804884259262</v>
      </c>
    </row>
    <row r="2954" spans="1:12" x14ac:dyDescent="0.25">
      <c r="A2954" t="e">
        <f>-LqfIl57YpKAXx8YPyHB</f>
        <v>#NAME?</v>
      </c>
      <c r="B2954">
        <v>393.75</v>
      </c>
      <c r="C2954">
        <v>20.531590000000001</v>
      </c>
      <c r="D2954">
        <v>62</v>
      </c>
      <c r="E2954">
        <v>0</v>
      </c>
      <c r="F2954">
        <v>0</v>
      </c>
      <c r="G2954">
        <v>68</v>
      </c>
      <c r="H2954">
        <v>1570537147678</v>
      </c>
      <c r="I2954">
        <v>526.6875</v>
      </c>
      <c r="J2954" s="4">
        <f t="shared" si="46"/>
        <v>43746.804949976846</v>
      </c>
      <c r="K2954" s="6">
        <v>43746.804949976846</v>
      </c>
      <c r="L2954" s="7">
        <v>43746.8049537037</v>
      </c>
    </row>
    <row r="2955" spans="1:12" x14ac:dyDescent="0.25">
      <c r="A2955" t="e">
        <f>-LqfIme7CWwgCzqDjnrC</f>
        <v>#NAME?</v>
      </c>
      <c r="B2955">
        <v>428.125</v>
      </c>
      <c r="C2955">
        <v>20.584240000000001</v>
      </c>
      <c r="D2955">
        <v>61</v>
      </c>
      <c r="E2955">
        <v>0</v>
      </c>
      <c r="F2955">
        <v>0</v>
      </c>
      <c r="G2955">
        <v>68</v>
      </c>
      <c r="H2955">
        <v>1570537153860</v>
      </c>
      <c r="I2955">
        <v>537.9375</v>
      </c>
      <c r="J2955" s="5">
        <f t="shared" si="46"/>
        <v>43746.805021527776</v>
      </c>
      <c r="K2955" s="6">
        <v>43746.805021527776</v>
      </c>
      <c r="L2955" s="7">
        <v>43746.805023148147</v>
      </c>
    </row>
    <row r="2956" spans="1:12" x14ac:dyDescent="0.25">
      <c r="A2956" t="e">
        <f>-LqfIoN8io4bs3tk9MiX</f>
        <v>#NAME?</v>
      </c>
      <c r="B2956">
        <v>393.75</v>
      </c>
      <c r="C2956">
        <v>20.584240000000001</v>
      </c>
      <c r="D2956">
        <v>61</v>
      </c>
      <c r="E2956">
        <v>0</v>
      </c>
      <c r="F2956">
        <v>0</v>
      </c>
      <c r="G2956">
        <v>59</v>
      </c>
      <c r="H2956">
        <v>1570537161050</v>
      </c>
      <c r="I2956">
        <v>526.875</v>
      </c>
      <c r="J2956" s="4">
        <f t="shared" si="46"/>
        <v>43746.80510474537</v>
      </c>
      <c r="K2956" s="6">
        <v>43746.80510474537</v>
      </c>
      <c r="L2956" s="7">
        <v>43746.805104166669</v>
      </c>
    </row>
    <row r="2957" spans="1:12" x14ac:dyDescent="0.25">
      <c r="A2957" t="e">
        <f>-LqfIpwIVFQszpasylHK</f>
        <v>#NAME?</v>
      </c>
      <c r="B2957">
        <v>393.75</v>
      </c>
      <c r="C2957">
        <v>20.584240000000001</v>
      </c>
      <c r="D2957">
        <v>61</v>
      </c>
      <c r="E2957">
        <v>0</v>
      </c>
      <c r="F2957">
        <v>0</v>
      </c>
      <c r="G2957">
        <v>62</v>
      </c>
      <c r="H2957">
        <v>1570537167258</v>
      </c>
      <c r="I2957">
        <v>526.5</v>
      </c>
      <c r="J2957" s="5">
        <f t="shared" si="46"/>
        <v>43746.80517659722</v>
      </c>
      <c r="K2957" s="6">
        <v>43746.80517659722</v>
      </c>
      <c r="L2957" s="7">
        <v>43746.805173611108</v>
      </c>
    </row>
    <row r="2958" spans="1:12" x14ac:dyDescent="0.25">
      <c r="A2958" t="e">
        <f>-LqfIreJSagL6v0lckTU</f>
        <v>#NAME?</v>
      </c>
      <c r="B2958">
        <v>393.75</v>
      </c>
      <c r="C2958">
        <v>20.584240000000001</v>
      </c>
      <c r="D2958">
        <v>61</v>
      </c>
      <c r="E2958">
        <v>0</v>
      </c>
      <c r="F2958">
        <v>0</v>
      </c>
      <c r="G2958">
        <v>67</v>
      </c>
      <c r="H2958">
        <v>1570537174489</v>
      </c>
      <c r="I2958">
        <v>526.6875</v>
      </c>
      <c r="J2958" s="4">
        <f t="shared" si="46"/>
        <v>43746.805260289351</v>
      </c>
      <c r="K2958" s="6">
        <v>43746.805260289351</v>
      </c>
      <c r="L2958" s="7">
        <v>43746.805254629631</v>
      </c>
    </row>
    <row r="2959" spans="1:12" x14ac:dyDescent="0.25">
      <c r="A2959" t="e">
        <f>-LqfItS7FX3Mu3cTqZ30</f>
        <v>#NAME?</v>
      </c>
      <c r="B2959">
        <v>393.75</v>
      </c>
      <c r="C2959">
        <v>20.584240000000001</v>
      </c>
      <c r="D2959">
        <v>60</v>
      </c>
      <c r="E2959">
        <v>0</v>
      </c>
      <c r="F2959">
        <v>0</v>
      </c>
      <c r="G2959">
        <v>62</v>
      </c>
      <c r="H2959">
        <v>1570537181682</v>
      </c>
      <c r="I2959">
        <v>526.6875</v>
      </c>
      <c r="J2959" s="5">
        <f t="shared" si="46"/>
        <v>43746.805343541666</v>
      </c>
      <c r="K2959" s="6">
        <v>43746.805343541666</v>
      </c>
      <c r="L2959" s="7">
        <v>43746.805347222224</v>
      </c>
    </row>
    <row r="2960" spans="1:12" x14ac:dyDescent="0.25">
      <c r="A2960" t="e">
        <f>-LqfIvZHof19Z4wFvGCF</f>
        <v>#NAME?</v>
      </c>
      <c r="B2960">
        <v>393.75</v>
      </c>
      <c r="C2960">
        <v>20.584240000000001</v>
      </c>
      <c r="D2960">
        <v>60</v>
      </c>
      <c r="E2960">
        <v>0</v>
      </c>
      <c r="F2960">
        <v>0</v>
      </c>
      <c r="G2960">
        <v>69</v>
      </c>
      <c r="H2960">
        <v>1570537190441</v>
      </c>
      <c r="I2960">
        <v>526.5</v>
      </c>
      <c r="J2960" s="4">
        <f t="shared" si="46"/>
        <v>43746.80544491898</v>
      </c>
      <c r="K2960" s="6">
        <v>43746.80544491898</v>
      </c>
      <c r="L2960" s="7">
        <v>43746.805439814816</v>
      </c>
    </row>
    <row r="2961" spans="1:12" x14ac:dyDescent="0.25">
      <c r="A2961" t="e">
        <f>-LqfIxCGb1R9ytxr8dJu</f>
        <v>#NAME?</v>
      </c>
      <c r="B2961">
        <v>393.75</v>
      </c>
      <c r="C2961">
        <v>20.584240000000001</v>
      </c>
      <c r="D2961">
        <v>60</v>
      </c>
      <c r="E2961">
        <v>0</v>
      </c>
      <c r="F2961">
        <v>0</v>
      </c>
      <c r="G2961">
        <v>64</v>
      </c>
      <c r="H2961">
        <v>1570537197137</v>
      </c>
      <c r="I2961">
        <v>526.6875</v>
      </c>
      <c r="J2961" s="5">
        <f t="shared" si="46"/>
        <v>43746.805522418981</v>
      </c>
      <c r="K2961" s="6">
        <v>43746.805522418981</v>
      </c>
      <c r="L2961" s="7">
        <v>43746.805520833332</v>
      </c>
    </row>
    <row r="2962" spans="1:12" x14ac:dyDescent="0.25">
      <c r="A2962" t="e">
        <f>-LqfIz-QdLsU8fyEt1TU</f>
        <v>#NAME?</v>
      </c>
      <c r="B2962">
        <v>393.75</v>
      </c>
      <c r="C2962">
        <v>20.584240000000001</v>
      </c>
      <c r="D2962">
        <v>62</v>
      </c>
      <c r="E2962">
        <v>0</v>
      </c>
      <c r="F2962">
        <v>0</v>
      </c>
      <c r="G2962">
        <v>73</v>
      </c>
      <c r="H2962">
        <v>1570537204347</v>
      </c>
      <c r="I2962">
        <v>526.6875</v>
      </c>
      <c r="J2962" s="4">
        <f t="shared" si="46"/>
        <v>43746.805605868052</v>
      </c>
      <c r="K2962" s="6">
        <v>43746.805605868052</v>
      </c>
      <c r="L2962" s="7">
        <v>43746.805601851855</v>
      </c>
    </row>
    <row r="2963" spans="1:12" x14ac:dyDescent="0.25">
      <c r="A2963" t="e">
        <f>-LqfJ-iEsEXerwRHvzVP</f>
        <v>#NAME?</v>
      </c>
      <c r="B2963">
        <v>393.75</v>
      </c>
      <c r="C2963">
        <v>20.584240000000001</v>
      </c>
      <c r="D2963">
        <v>62</v>
      </c>
      <c r="E2963">
        <v>0</v>
      </c>
      <c r="F2963">
        <v>0</v>
      </c>
      <c r="G2963">
        <v>61</v>
      </c>
      <c r="H2963">
        <v>1570537211566</v>
      </c>
      <c r="I2963">
        <v>526.5</v>
      </c>
      <c r="J2963" s="5">
        <f t="shared" si="46"/>
        <v>43746.805689421293</v>
      </c>
      <c r="K2963" s="6">
        <v>43746.805689421293</v>
      </c>
      <c r="L2963" s="7">
        <v>43746.805694444447</v>
      </c>
    </row>
    <row r="2964" spans="1:12" x14ac:dyDescent="0.25">
      <c r="A2964" t="e">
        <f>-LqfJ1WFghRrHZxWv2qO</f>
        <v>#NAME?</v>
      </c>
      <c r="B2964">
        <v>393.75</v>
      </c>
      <c r="C2964">
        <v>20.584240000000001</v>
      </c>
      <c r="D2964">
        <v>62</v>
      </c>
      <c r="E2964">
        <v>0</v>
      </c>
      <c r="F2964">
        <v>0</v>
      </c>
      <c r="G2964">
        <v>70</v>
      </c>
      <c r="H2964">
        <v>1570537219029</v>
      </c>
      <c r="I2964">
        <v>526.6875</v>
      </c>
      <c r="J2964" s="4">
        <f t="shared" si="46"/>
        <v>43746.80577579861</v>
      </c>
      <c r="K2964" s="6">
        <v>43746.80577579861</v>
      </c>
      <c r="L2964" s="7">
        <v>43746.805775462963</v>
      </c>
    </row>
    <row r="2965" spans="1:12" x14ac:dyDescent="0.25">
      <c r="A2965" t="s">
        <v>4000</v>
      </c>
      <c r="B2965">
        <v>393.75</v>
      </c>
      <c r="C2965">
        <v>20.584240000000001</v>
      </c>
      <c r="D2965">
        <v>63</v>
      </c>
      <c r="E2965">
        <v>0</v>
      </c>
      <c r="F2965">
        <v>0</v>
      </c>
      <c r="G2965">
        <v>58</v>
      </c>
      <c r="H2965">
        <v>1570537226015</v>
      </c>
      <c r="I2965">
        <v>526.6875</v>
      </c>
      <c r="J2965" s="5">
        <f t="shared" si="46"/>
        <v>43746.80585665509</v>
      </c>
      <c r="K2965" s="6">
        <v>43746.80585665509</v>
      </c>
      <c r="L2965" s="7">
        <v>43746.805856481478</v>
      </c>
    </row>
    <row r="2966" spans="1:12" x14ac:dyDescent="0.25">
      <c r="A2966" t="e">
        <f>-LqfJ4x_o0PmgBEIN0jv</f>
        <v>#NAME?</v>
      </c>
      <c r="B2966">
        <v>393.75</v>
      </c>
      <c r="C2966">
        <v>20.584240000000001</v>
      </c>
      <c r="D2966">
        <v>63</v>
      </c>
      <c r="E2966">
        <v>0</v>
      </c>
      <c r="F2966">
        <v>0</v>
      </c>
      <c r="G2966">
        <v>65</v>
      </c>
      <c r="H2966">
        <v>1570537233207</v>
      </c>
      <c r="I2966">
        <v>526.6875</v>
      </c>
      <c r="J2966" s="4">
        <f t="shared" si="46"/>
        <v>43746.805939895836</v>
      </c>
      <c r="K2966" s="6">
        <v>43746.805939895836</v>
      </c>
      <c r="L2966" s="7">
        <v>43746.805937500001</v>
      </c>
    </row>
    <row r="2967" spans="1:12" x14ac:dyDescent="0.25">
      <c r="A2967" t="e">
        <f>-LqfJ6WIsTR4-LhnLV81</f>
        <v>#NAME?</v>
      </c>
      <c r="B2967">
        <v>412.5</v>
      </c>
      <c r="C2967">
        <v>20.584240000000001</v>
      </c>
      <c r="D2967">
        <v>63</v>
      </c>
      <c r="E2967">
        <v>0</v>
      </c>
      <c r="F2967">
        <v>0</v>
      </c>
      <c r="G2967">
        <v>61</v>
      </c>
      <c r="H2967">
        <v>1570537239387</v>
      </c>
      <c r="I2967">
        <v>532.6875</v>
      </c>
      <c r="J2967" s="5">
        <f t="shared" si="46"/>
        <v>43746.806011423607</v>
      </c>
      <c r="K2967" s="6">
        <v>43746.806011423607</v>
      </c>
      <c r="L2967" s="7">
        <v>43746.806006944447</v>
      </c>
    </row>
    <row r="2968" spans="1:12" x14ac:dyDescent="0.25">
      <c r="A2968" t="e">
        <f>-LqfJ8JGpaVJg0ZXohOI</f>
        <v>#NAME?</v>
      </c>
      <c r="B2968">
        <v>393.75</v>
      </c>
      <c r="C2968">
        <v>20.584240000000001</v>
      </c>
      <c r="D2968">
        <v>63</v>
      </c>
      <c r="E2968">
        <v>0</v>
      </c>
      <c r="F2968">
        <v>0</v>
      </c>
      <c r="G2968">
        <v>67</v>
      </c>
      <c r="H2968">
        <v>1570537246597</v>
      </c>
      <c r="I2968">
        <v>526.6875</v>
      </c>
      <c r="J2968" s="4">
        <f t="shared" si="46"/>
        <v>43746.806094872685</v>
      </c>
      <c r="K2968" s="6">
        <v>43746.806094872685</v>
      </c>
      <c r="L2968" s="7">
        <v>43746.80609953704</v>
      </c>
    </row>
    <row r="2969" spans="1:12" x14ac:dyDescent="0.25">
      <c r="A2969" t="s">
        <v>4004</v>
      </c>
      <c r="B2969">
        <v>393.75</v>
      </c>
      <c r="C2969">
        <v>20.584240000000001</v>
      </c>
      <c r="D2969">
        <v>63</v>
      </c>
      <c r="E2969">
        <v>0</v>
      </c>
      <c r="F2969">
        <v>0</v>
      </c>
      <c r="G2969">
        <v>72</v>
      </c>
      <c r="H2969">
        <v>1570537253857</v>
      </c>
      <c r="I2969">
        <v>526.6875</v>
      </c>
      <c r="J2969" s="5">
        <f t="shared" si="46"/>
        <v>43746.806178900464</v>
      </c>
      <c r="K2969" s="6">
        <v>43746.806178900464</v>
      </c>
      <c r="L2969" s="7">
        <v>43746.806180555555</v>
      </c>
    </row>
    <row r="2970" spans="1:12" x14ac:dyDescent="0.25">
      <c r="A2970" t="e">
        <f>-LqfJBpF3MgerYNjBfSd</f>
        <v>#NAME?</v>
      </c>
      <c r="B2970">
        <v>393.75</v>
      </c>
      <c r="C2970">
        <v>20.531590000000001</v>
      </c>
      <c r="D2970">
        <v>64</v>
      </c>
      <c r="E2970">
        <v>0</v>
      </c>
      <c r="F2970">
        <v>0</v>
      </c>
      <c r="G2970">
        <v>72</v>
      </c>
      <c r="H2970">
        <v>1570537261027</v>
      </c>
      <c r="I2970">
        <v>526.6875</v>
      </c>
      <c r="J2970" s="4">
        <f t="shared" si="46"/>
        <v>43746.806261886573</v>
      </c>
      <c r="K2970" s="6">
        <v>43746.806261886573</v>
      </c>
      <c r="L2970" s="7">
        <v>43746.806261574071</v>
      </c>
    </row>
    <row r="2971" spans="1:12" x14ac:dyDescent="0.25">
      <c r="A2971" t="e">
        <f>-LqfJDoA3L9awjhvGTlv</f>
        <v>#NAME?</v>
      </c>
      <c r="B2971">
        <v>393.75</v>
      </c>
      <c r="C2971">
        <v>20.584240000000001</v>
      </c>
      <c r="D2971">
        <v>64</v>
      </c>
      <c r="E2971">
        <v>0</v>
      </c>
      <c r="F2971">
        <v>0</v>
      </c>
      <c r="G2971">
        <v>64</v>
      </c>
      <c r="H2971">
        <v>1570537268249</v>
      </c>
      <c r="I2971">
        <v>526.6875</v>
      </c>
      <c r="J2971" s="5">
        <f t="shared" si="46"/>
        <v>43746.806345474535</v>
      </c>
      <c r="K2971" s="6">
        <v>43746.806345474535</v>
      </c>
      <c r="L2971" s="7">
        <v>43746.806342592594</v>
      </c>
    </row>
    <row r="2972" spans="1:12" x14ac:dyDescent="0.25">
      <c r="A2972" t="e">
        <f>-LqfJFLPODEe0Pz7iYRd</f>
        <v>#NAME?</v>
      </c>
      <c r="B2972">
        <v>393.75</v>
      </c>
      <c r="C2972">
        <v>20.584240000000001</v>
      </c>
      <c r="D2972">
        <v>64</v>
      </c>
      <c r="E2972">
        <v>0</v>
      </c>
      <c r="F2972">
        <v>0</v>
      </c>
      <c r="G2972">
        <v>76</v>
      </c>
      <c r="H2972">
        <v>1570537275449</v>
      </c>
      <c r="I2972">
        <v>526.6875</v>
      </c>
      <c r="J2972" s="4">
        <f t="shared" si="46"/>
        <v>43746.806428807868</v>
      </c>
      <c r="K2972" s="6">
        <v>43746.806428807868</v>
      </c>
      <c r="L2972" s="7">
        <v>43746.806423611109</v>
      </c>
    </row>
    <row r="2973" spans="1:12" x14ac:dyDescent="0.25">
      <c r="A2973" t="e">
        <f>-LqfJH0ksrcFWvUxJW8V</f>
        <v>#NAME?</v>
      </c>
      <c r="B2973">
        <v>393.75</v>
      </c>
      <c r="C2973">
        <v>20.584240000000001</v>
      </c>
      <c r="D2973">
        <v>64</v>
      </c>
      <c r="E2973">
        <v>0</v>
      </c>
      <c r="F2973">
        <v>0</v>
      </c>
      <c r="G2973">
        <v>69</v>
      </c>
      <c r="H2973">
        <v>1570537282648</v>
      </c>
      <c r="I2973">
        <v>526.6875</v>
      </c>
      <c r="J2973" s="5">
        <f t="shared" si="46"/>
        <v>43746.806512129631</v>
      </c>
      <c r="K2973" s="6">
        <v>43746.806512129631</v>
      </c>
      <c r="L2973" s="7">
        <v>43746.806516203702</v>
      </c>
    </row>
    <row r="2974" spans="1:12" x14ac:dyDescent="0.25">
      <c r="A2974" t="e">
        <f>-LqfJIcFzRDR5KYXGpPn</f>
        <v>#NAME?</v>
      </c>
      <c r="B2974">
        <v>393.75</v>
      </c>
      <c r="C2974">
        <v>20.584240000000001</v>
      </c>
      <c r="D2974">
        <v>64</v>
      </c>
      <c r="E2974">
        <v>0</v>
      </c>
      <c r="F2974">
        <v>0</v>
      </c>
      <c r="G2974">
        <v>62</v>
      </c>
      <c r="H2974">
        <v>1570537288848</v>
      </c>
      <c r="I2974">
        <v>526.5</v>
      </c>
      <c r="J2974" s="4">
        <f t="shared" si="46"/>
        <v>43746.806583888887</v>
      </c>
      <c r="K2974" s="6">
        <v>43746.806583888887</v>
      </c>
      <c r="L2974" s="7">
        <v>43746.806585648148</v>
      </c>
    </row>
    <row r="2975" spans="1:12" x14ac:dyDescent="0.25">
      <c r="A2975" t="e">
        <f>-LqfJKK8PsSAwCFYeWvp</f>
        <v>#NAME?</v>
      </c>
      <c r="B2975">
        <v>393.75</v>
      </c>
      <c r="C2975">
        <v>20.584240000000001</v>
      </c>
      <c r="D2975">
        <v>65</v>
      </c>
      <c r="E2975">
        <v>0</v>
      </c>
      <c r="F2975">
        <v>0</v>
      </c>
      <c r="G2975">
        <v>71</v>
      </c>
      <c r="H2975">
        <v>1570537296068</v>
      </c>
      <c r="I2975">
        <v>526.5</v>
      </c>
      <c r="J2975" s="5">
        <f t="shared" si="46"/>
        <v>43746.806667453704</v>
      </c>
      <c r="K2975" s="6">
        <v>43746.806667453704</v>
      </c>
      <c r="L2975" s="7">
        <v>43746.806666666664</v>
      </c>
    </row>
    <row r="2976" spans="1:12" x14ac:dyDescent="0.25">
      <c r="A2976" t="e">
        <f>-LqfJM89yxnqCwrWAvK9</f>
        <v>#NAME?</v>
      </c>
      <c r="B2976">
        <v>393.75</v>
      </c>
      <c r="C2976">
        <v>20.584240000000001</v>
      </c>
      <c r="D2976">
        <v>66</v>
      </c>
      <c r="E2976">
        <v>0</v>
      </c>
      <c r="F2976">
        <v>0</v>
      </c>
      <c r="G2976">
        <v>66</v>
      </c>
      <c r="H2976">
        <v>1570537303280</v>
      </c>
      <c r="I2976">
        <v>526.6875</v>
      </c>
      <c r="J2976" s="4">
        <f t="shared" si="46"/>
        <v>43746.80675092592</v>
      </c>
      <c r="K2976" s="6">
        <v>43746.80675092592</v>
      </c>
      <c r="L2976" s="7">
        <v>43746.806747685187</v>
      </c>
    </row>
    <row r="2977" spans="1:12" x14ac:dyDescent="0.25">
      <c r="A2977" t="e">
        <f>-LqfJNrO22SvY5kUySih</f>
        <v>#NAME?</v>
      </c>
      <c r="B2977">
        <v>425</v>
      </c>
      <c r="C2977">
        <v>20.584240000000001</v>
      </c>
      <c r="D2977">
        <v>66</v>
      </c>
      <c r="E2977">
        <v>0</v>
      </c>
      <c r="F2977">
        <v>0</v>
      </c>
      <c r="G2977">
        <v>61</v>
      </c>
      <c r="H2977">
        <v>1570537310488</v>
      </c>
      <c r="I2977">
        <v>536.25</v>
      </c>
      <c r="J2977" s="5">
        <f t="shared" si="46"/>
        <v>43746.806834351846</v>
      </c>
      <c r="K2977" s="6">
        <v>43746.806834351846</v>
      </c>
      <c r="L2977" s="7">
        <v>43746.806828703702</v>
      </c>
    </row>
    <row r="2978" spans="1:12" x14ac:dyDescent="0.25">
      <c r="A2978" t="e">
        <f>-LqfJPeED5RaZR-LJMge</f>
        <v>#NAME?</v>
      </c>
      <c r="B2978">
        <v>393.75</v>
      </c>
      <c r="C2978">
        <v>20.584240000000001</v>
      </c>
      <c r="D2978">
        <v>66</v>
      </c>
      <c r="E2978">
        <v>0</v>
      </c>
      <c r="F2978">
        <v>0</v>
      </c>
      <c r="G2978">
        <v>67</v>
      </c>
      <c r="H2978">
        <v>1570537317698</v>
      </c>
      <c r="I2978">
        <v>526.6875</v>
      </c>
      <c r="J2978" s="4">
        <f t="shared" si="46"/>
        <v>43746.806917800925</v>
      </c>
      <c r="K2978" s="6">
        <v>43746.806917800925</v>
      </c>
      <c r="L2978" s="7">
        <v>43746.806921296295</v>
      </c>
    </row>
    <row r="2979" spans="1:12" x14ac:dyDescent="0.25">
      <c r="A2979" t="e">
        <f>-LqfJRNg3zblUTHbGNep</f>
        <v>#NAME?</v>
      </c>
      <c r="B2979">
        <v>393.75</v>
      </c>
      <c r="C2979">
        <v>20.584240000000001</v>
      </c>
      <c r="D2979">
        <v>65</v>
      </c>
      <c r="E2979">
        <v>0</v>
      </c>
      <c r="F2979">
        <v>0</v>
      </c>
      <c r="G2979">
        <v>66</v>
      </c>
      <c r="H2979">
        <v>1570537324897</v>
      </c>
      <c r="I2979">
        <v>526.6875</v>
      </c>
      <c r="J2979" s="5">
        <f t="shared" si="46"/>
        <v>43746.807001122681</v>
      </c>
      <c r="K2979" s="6">
        <v>43746.807001122681</v>
      </c>
      <c r="L2979" s="7">
        <v>43746.807002314818</v>
      </c>
    </row>
    <row r="2980" spans="1:12" x14ac:dyDescent="0.25">
      <c r="A2980" t="e">
        <f>-LqfJSwFjKOeL8_M2Muz</f>
        <v>#NAME?</v>
      </c>
      <c r="B2980">
        <v>393.75</v>
      </c>
      <c r="C2980">
        <v>20.584240000000001</v>
      </c>
      <c r="D2980">
        <v>65</v>
      </c>
      <c r="E2980">
        <v>0</v>
      </c>
      <c r="F2980">
        <v>0</v>
      </c>
      <c r="G2980">
        <v>60</v>
      </c>
      <c r="H2980">
        <v>1570537331115</v>
      </c>
      <c r="I2980">
        <v>526.6875</v>
      </c>
      <c r="J2980" s="4">
        <f t="shared" si="46"/>
        <v>43746.807073090276</v>
      </c>
      <c r="K2980" s="6">
        <v>43746.807073090276</v>
      </c>
      <c r="L2980" s="7">
        <v>43746.807071759256</v>
      </c>
    </row>
    <row r="2981" spans="1:12" x14ac:dyDescent="0.25">
      <c r="A2981" t="e">
        <f>-LqfJUeNNW79R2n9BqNW</f>
        <v>#NAME?</v>
      </c>
      <c r="B2981">
        <v>393.75</v>
      </c>
      <c r="C2981">
        <v>20.531590000000001</v>
      </c>
      <c r="D2981">
        <v>66</v>
      </c>
      <c r="E2981">
        <v>0</v>
      </c>
      <c r="F2981">
        <v>0</v>
      </c>
      <c r="G2981">
        <v>73</v>
      </c>
      <c r="H2981">
        <v>1570537338327</v>
      </c>
      <c r="I2981">
        <v>526.6875</v>
      </c>
      <c r="J2981" s="5">
        <f t="shared" si="46"/>
        <v>43746.807156562492</v>
      </c>
      <c r="K2981" s="6">
        <v>43746.807156562492</v>
      </c>
      <c r="L2981" s="7">
        <v>43746.807152777779</v>
      </c>
    </row>
    <row r="2982" spans="1:12" x14ac:dyDescent="0.25">
      <c r="A2982" t="e">
        <f>-LqfJWSZuZM4h_0Ep8WD</f>
        <v>#NAME?</v>
      </c>
      <c r="B2982">
        <v>393.75</v>
      </c>
      <c r="C2982">
        <v>20.584240000000001</v>
      </c>
      <c r="D2982">
        <v>66</v>
      </c>
      <c r="E2982">
        <v>0</v>
      </c>
      <c r="F2982">
        <v>0</v>
      </c>
      <c r="G2982">
        <v>69</v>
      </c>
      <c r="H2982">
        <v>1570537345528</v>
      </c>
      <c r="I2982">
        <v>526.6875</v>
      </c>
      <c r="J2982" s="4">
        <f t="shared" si="46"/>
        <v>43746.807239907408</v>
      </c>
      <c r="K2982" s="6">
        <v>43746.807239907408</v>
      </c>
      <c r="L2982" s="7">
        <v>43746.807245370372</v>
      </c>
    </row>
    <row r="2983" spans="1:12" x14ac:dyDescent="0.25">
      <c r="A2983" t="e">
        <f>-LqfJYAPaS1Tz9DbuNBD</f>
        <v>#NAME?</v>
      </c>
      <c r="B2983">
        <v>393.75</v>
      </c>
      <c r="C2983">
        <v>20.584240000000001</v>
      </c>
      <c r="D2983">
        <v>65</v>
      </c>
      <c r="E2983">
        <v>0</v>
      </c>
      <c r="F2983">
        <v>0</v>
      </c>
      <c r="G2983">
        <v>60</v>
      </c>
      <c r="H2983">
        <v>1570537352728</v>
      </c>
      <c r="I2983">
        <v>526.6875</v>
      </c>
      <c r="J2983" s="5">
        <f t="shared" si="46"/>
        <v>43746.807323240741</v>
      </c>
      <c r="K2983" s="6">
        <v>43746.807323240741</v>
      </c>
      <c r="L2983" s="7">
        <v>43746.807326388887</v>
      </c>
    </row>
    <row r="2984" spans="1:12" x14ac:dyDescent="0.25">
      <c r="A2984" t="e">
        <f>-LqfJ_2D1oHRUhvKSg3B</f>
        <v>#NAME?</v>
      </c>
      <c r="B2984">
        <v>393.75</v>
      </c>
      <c r="C2984">
        <v>20.584240000000001</v>
      </c>
      <c r="D2984">
        <v>65</v>
      </c>
      <c r="E2984">
        <v>0</v>
      </c>
      <c r="F2984">
        <v>0</v>
      </c>
      <c r="G2984">
        <v>65</v>
      </c>
      <c r="H2984">
        <v>1570537360414</v>
      </c>
      <c r="I2984">
        <v>526.6875</v>
      </c>
      <c r="J2984" s="4">
        <f t="shared" si="46"/>
        <v>43746.807412199072</v>
      </c>
      <c r="K2984" s="6">
        <v>43746.807412199072</v>
      </c>
      <c r="L2984" s="7">
        <v>43746.80740740741</v>
      </c>
    </row>
    <row r="2985" spans="1:12" x14ac:dyDescent="0.25">
      <c r="A2985" t="e">
        <f>-LqfJagPmj99fybj-#REF!</f>
        <v>#NAME?</v>
      </c>
      <c r="B2985">
        <v>393.75</v>
      </c>
      <c r="C2985">
        <v>20.531590000000001</v>
      </c>
      <c r="D2985">
        <v>65</v>
      </c>
      <c r="E2985">
        <v>0</v>
      </c>
      <c r="F2985">
        <v>0</v>
      </c>
      <c r="G2985">
        <v>60</v>
      </c>
      <c r="H2985">
        <v>1570537367136</v>
      </c>
      <c r="I2985">
        <v>526.6875</v>
      </c>
      <c r="J2985" s="5">
        <f t="shared" si="46"/>
        <v>43746.807489999999</v>
      </c>
      <c r="K2985" s="6">
        <v>43746.807489999999</v>
      </c>
      <c r="L2985" s="7">
        <v>43746.807488425926</v>
      </c>
    </row>
    <row r="2986" spans="1:12" x14ac:dyDescent="0.25">
      <c r="A2986" t="e">
        <f>-LqfJcF7XAiJMTnPunvZ</f>
        <v>#NAME?</v>
      </c>
      <c r="B2986">
        <v>393.75</v>
      </c>
      <c r="C2986">
        <v>20.584240000000001</v>
      </c>
      <c r="D2986">
        <v>65</v>
      </c>
      <c r="E2986">
        <v>0</v>
      </c>
      <c r="F2986">
        <v>0</v>
      </c>
      <c r="G2986">
        <v>63</v>
      </c>
      <c r="H2986">
        <v>1570537373319</v>
      </c>
      <c r="I2986">
        <v>526.6875</v>
      </c>
      <c r="J2986" s="4">
        <f t="shared" si="46"/>
        <v>43746.807561562498</v>
      </c>
      <c r="K2986" s="6">
        <v>43746.807561562498</v>
      </c>
      <c r="L2986" s="7">
        <v>43746.807557870372</v>
      </c>
    </row>
    <row r="2987" spans="1:12" x14ac:dyDescent="0.25">
      <c r="A2987" t="e">
        <f>-LqfJdyFpF1LaGruFhJc</f>
        <v>#NAME?</v>
      </c>
      <c r="B2987">
        <v>393.75</v>
      </c>
      <c r="C2987">
        <v>20.584240000000001</v>
      </c>
      <c r="D2987">
        <v>64</v>
      </c>
      <c r="E2987">
        <v>0</v>
      </c>
      <c r="F2987">
        <v>0</v>
      </c>
      <c r="G2987">
        <v>64</v>
      </c>
      <c r="H2987">
        <v>1570537380568</v>
      </c>
      <c r="I2987">
        <v>526.6875</v>
      </c>
      <c r="J2987" s="5">
        <f t="shared" si="46"/>
        <v>43746.807645462955</v>
      </c>
      <c r="K2987" s="6">
        <v>43746.807645462955</v>
      </c>
      <c r="L2987" s="7">
        <v>43746.807650462964</v>
      </c>
    </row>
    <row r="2988" spans="1:12" x14ac:dyDescent="0.25">
      <c r="A2988" t="s">
        <v>4023</v>
      </c>
      <c r="B2988">
        <v>393.75</v>
      </c>
      <c r="C2988">
        <v>20.584240000000001</v>
      </c>
      <c r="D2988">
        <v>64</v>
      </c>
      <c r="E2988">
        <v>0</v>
      </c>
      <c r="F2988">
        <v>0</v>
      </c>
      <c r="G2988">
        <v>69</v>
      </c>
      <c r="H2988">
        <v>1570537388186</v>
      </c>
      <c r="I2988">
        <v>526.6875</v>
      </c>
      <c r="J2988" s="4">
        <f t="shared" si="46"/>
        <v>43746.807733634261</v>
      </c>
      <c r="K2988" s="6">
        <v>43746.807733634261</v>
      </c>
      <c r="L2988" s="7">
        <v>43746.80773148148</v>
      </c>
    </row>
    <row r="2989" spans="1:12" x14ac:dyDescent="0.25">
      <c r="A2989" t="e">
        <f>-LqfJhUDWmO6NhN1CZ83</f>
        <v>#NAME?</v>
      </c>
      <c r="B2989">
        <v>393.75</v>
      </c>
      <c r="C2989">
        <v>20.584240000000001</v>
      </c>
      <c r="D2989">
        <v>64</v>
      </c>
      <c r="E2989">
        <v>0</v>
      </c>
      <c r="F2989">
        <v>0</v>
      </c>
      <c r="G2989">
        <v>65</v>
      </c>
      <c r="H2989">
        <v>1570537394968</v>
      </c>
      <c r="I2989">
        <v>526.6875</v>
      </c>
      <c r="J2989" s="5">
        <f t="shared" si="46"/>
        <v>43746.807812129628</v>
      </c>
      <c r="K2989" s="6">
        <v>43746.807812129628</v>
      </c>
      <c r="L2989" s="7">
        <v>43746.807812500003</v>
      </c>
    </row>
    <row r="2990" spans="1:12" x14ac:dyDescent="0.25">
      <c r="A2990" t="e">
        <f>-LqfJj2zMN4zjuhI5Ppd</f>
        <v>#NAME?</v>
      </c>
      <c r="B2990">
        <v>393.75</v>
      </c>
      <c r="C2990">
        <v>20.584240000000001</v>
      </c>
      <c r="D2990">
        <v>65</v>
      </c>
      <c r="E2990">
        <v>0</v>
      </c>
      <c r="F2990">
        <v>0</v>
      </c>
      <c r="G2990">
        <v>65</v>
      </c>
      <c r="H2990">
        <v>1570537401138</v>
      </c>
      <c r="I2990">
        <v>526.6875</v>
      </c>
      <c r="J2990" s="4">
        <f t="shared" si="46"/>
        <v>43746.80788354166</v>
      </c>
      <c r="K2990" s="6">
        <v>43746.80788354166</v>
      </c>
      <c r="L2990" s="7">
        <v>43746.807881944442</v>
      </c>
    </row>
    <row r="2991" spans="1:12" x14ac:dyDescent="0.25">
      <c r="A2991" t="e">
        <f>-LqfJklF3sPO47bI6kj6</f>
        <v>#NAME?</v>
      </c>
      <c r="B2991">
        <v>393.75</v>
      </c>
      <c r="C2991">
        <v>20.584240000000001</v>
      </c>
      <c r="D2991">
        <v>65</v>
      </c>
      <c r="E2991">
        <v>0</v>
      </c>
      <c r="F2991">
        <v>0</v>
      </c>
      <c r="G2991">
        <v>67</v>
      </c>
      <c r="H2991">
        <v>1570537408378</v>
      </c>
      <c r="I2991">
        <v>526.6875</v>
      </c>
      <c r="J2991" s="5">
        <f t="shared" si="46"/>
        <v>43746.807967337962</v>
      </c>
      <c r="K2991" s="6">
        <v>43746.807967337962</v>
      </c>
      <c r="L2991" s="7">
        <v>43746.807962962965</v>
      </c>
    </row>
    <row r="2992" spans="1:12" x14ac:dyDescent="0.25">
      <c r="A2992" t="e">
        <f>-LqfJmFEWjSZGZieJPsy</f>
        <v>#NAME?</v>
      </c>
      <c r="B2992">
        <v>393.75</v>
      </c>
      <c r="C2992">
        <v>20.584240000000001</v>
      </c>
      <c r="D2992">
        <v>65</v>
      </c>
      <c r="E2992">
        <v>0</v>
      </c>
      <c r="F2992">
        <v>0</v>
      </c>
      <c r="G2992">
        <v>66</v>
      </c>
      <c r="H2992">
        <v>1570537414569</v>
      </c>
      <c r="I2992">
        <v>526.6875</v>
      </c>
      <c r="J2992" s="4">
        <f t="shared" si="46"/>
        <v>43746.808038993055</v>
      </c>
      <c r="K2992" s="6">
        <v>43746.808038993055</v>
      </c>
      <c r="L2992" s="7">
        <v>43746.80804398148</v>
      </c>
    </row>
    <row r="2993" spans="1:12" x14ac:dyDescent="0.25">
      <c r="A2993" t="e">
        <f>-LqfJo4ZzNuPG0HQV6w0</f>
        <v>#NAME?</v>
      </c>
      <c r="B2993">
        <v>393.75</v>
      </c>
      <c r="C2993">
        <v>20.584240000000001</v>
      </c>
      <c r="D2993">
        <v>65</v>
      </c>
      <c r="E2993">
        <v>0</v>
      </c>
      <c r="F2993">
        <v>0</v>
      </c>
      <c r="G2993">
        <v>63</v>
      </c>
      <c r="H2993">
        <v>1570537420748</v>
      </c>
      <c r="I2993">
        <v>526.6875</v>
      </c>
      <c r="J2993" s="5">
        <f t="shared" si="46"/>
        <v>43746.808110509257</v>
      </c>
      <c r="K2993" s="6">
        <v>43746.808110509257</v>
      </c>
      <c r="L2993" s="7">
        <v>43746.808113425926</v>
      </c>
    </row>
    <row r="2994" spans="1:12" x14ac:dyDescent="0.25">
      <c r="A2994" t="e">
        <f>-LqfJpqCYevldw6h7ZN4</f>
        <v>#NAME?</v>
      </c>
      <c r="B2994">
        <v>393.75</v>
      </c>
      <c r="C2994">
        <v>20.584240000000001</v>
      </c>
      <c r="D2994">
        <v>64</v>
      </c>
      <c r="E2994">
        <v>0</v>
      </c>
      <c r="F2994">
        <v>0</v>
      </c>
      <c r="G2994">
        <v>65</v>
      </c>
      <c r="H2994">
        <v>1570537428985</v>
      </c>
      <c r="I2994">
        <v>526.6875</v>
      </c>
      <c r="J2994" s="4">
        <f t="shared" si="46"/>
        <v>43746.8082058449</v>
      </c>
      <c r="K2994" s="6">
        <v>43746.8082058449</v>
      </c>
      <c r="L2994" s="7">
        <v>43746.808206018519</v>
      </c>
    </row>
    <row r="2995" spans="1:12" x14ac:dyDescent="0.25">
      <c r="A2995" t="e">
        <f>-LqfJrXvScV_M1mqr_Sg</f>
        <v>#NAME?</v>
      </c>
      <c r="B2995">
        <v>412.5</v>
      </c>
      <c r="C2995">
        <v>20.584240000000001</v>
      </c>
      <c r="D2995">
        <v>65</v>
      </c>
      <c r="E2995">
        <v>0</v>
      </c>
      <c r="F2995">
        <v>0</v>
      </c>
      <c r="G2995">
        <v>63</v>
      </c>
      <c r="H2995">
        <v>1570537436206</v>
      </c>
      <c r="I2995">
        <v>532.3125</v>
      </c>
      <c r="J2995" s="5">
        <f t="shared" si="46"/>
        <v>43746.808289421293</v>
      </c>
      <c r="K2995" s="6">
        <v>43746.808289421293</v>
      </c>
      <c r="L2995" s="7">
        <v>43746.808287037034</v>
      </c>
    </row>
    <row r="2996" spans="1:12" x14ac:dyDescent="0.25">
      <c r="A2996" t="e">
        <f>-LqfJt2BZtgTP_ixk3zb</f>
        <v>#NAME?</v>
      </c>
      <c r="B2996">
        <v>393.75</v>
      </c>
      <c r="C2996">
        <v>20.584240000000001</v>
      </c>
      <c r="D2996">
        <v>65</v>
      </c>
      <c r="E2996">
        <v>0</v>
      </c>
      <c r="F2996">
        <v>0</v>
      </c>
      <c r="G2996">
        <v>65</v>
      </c>
      <c r="H2996">
        <v>1570537442384</v>
      </c>
      <c r="I2996">
        <v>526.6875</v>
      </c>
      <c r="J2996" s="4">
        <f t="shared" si="46"/>
        <v>43746.808360925927</v>
      </c>
      <c r="K2996" s="6">
        <v>43746.808360925927</v>
      </c>
      <c r="L2996" s="7">
        <v>43746.808356481481</v>
      </c>
    </row>
    <row r="2997" spans="1:12" x14ac:dyDescent="0.25">
      <c r="A2997" t="e">
        <f>-LqfJubKq8t9_Xx7WS5f</f>
        <v>#NAME?</v>
      </c>
      <c r="B2997">
        <v>393.75</v>
      </c>
      <c r="C2997">
        <v>20.584240000000001</v>
      </c>
      <c r="D2997">
        <v>65</v>
      </c>
      <c r="E2997">
        <v>0</v>
      </c>
      <c r="F2997">
        <v>0</v>
      </c>
      <c r="G2997">
        <v>73</v>
      </c>
      <c r="H2997">
        <v>1570537448575</v>
      </c>
      <c r="I2997">
        <v>526.6875</v>
      </c>
      <c r="J2997" s="5">
        <f t="shared" si="46"/>
        <v>43746.808432581012</v>
      </c>
      <c r="K2997" s="6">
        <v>43746.808432581012</v>
      </c>
      <c r="L2997" s="7">
        <v>43746.808437500003</v>
      </c>
    </row>
    <row r="2998" spans="1:12" x14ac:dyDescent="0.25">
      <c r="A2998" t="e">
        <f>-LqfJwHa-AVJlEruatPv</f>
        <v>#NAME?</v>
      </c>
      <c r="B2998">
        <v>393.75</v>
      </c>
      <c r="C2998">
        <v>20.584240000000001</v>
      </c>
      <c r="D2998">
        <v>66</v>
      </c>
      <c r="E2998">
        <v>0</v>
      </c>
      <c r="F2998">
        <v>0</v>
      </c>
      <c r="G2998">
        <v>67</v>
      </c>
      <c r="H2998">
        <v>1570537455763</v>
      </c>
      <c r="I2998">
        <v>526.6875</v>
      </c>
      <c r="J2998" s="4">
        <f t="shared" si="46"/>
        <v>43746.808515775461</v>
      </c>
      <c r="K2998" s="6">
        <v>43746.808515775461</v>
      </c>
      <c r="L2998" s="7">
        <v>43746.808518518519</v>
      </c>
    </row>
    <row r="2999" spans="1:12" x14ac:dyDescent="0.25">
      <c r="A2999" t="s">
        <v>4034</v>
      </c>
      <c r="B2999">
        <v>393.75</v>
      </c>
      <c r="C2999">
        <v>20.584240000000001</v>
      </c>
      <c r="D2999">
        <v>66</v>
      </c>
      <c r="E2999">
        <v>0</v>
      </c>
      <c r="F2999">
        <v>0</v>
      </c>
      <c r="G2999">
        <v>68</v>
      </c>
      <c r="H2999">
        <v>1570537461964</v>
      </c>
      <c r="I2999">
        <v>526.6875</v>
      </c>
      <c r="J2999" s="5">
        <f t="shared" si="46"/>
        <v>43746.808587546293</v>
      </c>
      <c r="K2999" s="6">
        <v>43746.808587546293</v>
      </c>
      <c r="L2999" s="7">
        <v>43746.808587962965</v>
      </c>
    </row>
    <row r="3000" spans="1:12" x14ac:dyDescent="0.25">
      <c r="A3000" t="e">
        <f>-LqfJzNL77BDna4Y3PFZ</f>
        <v>#NAME?</v>
      </c>
      <c r="B3000">
        <v>393.75</v>
      </c>
      <c r="C3000">
        <v>20.584240000000001</v>
      </c>
      <c r="D3000">
        <v>65</v>
      </c>
      <c r="E3000">
        <v>0</v>
      </c>
      <c r="F3000">
        <v>0</v>
      </c>
      <c r="G3000">
        <v>67</v>
      </c>
      <c r="H3000">
        <v>1570537468145</v>
      </c>
      <c r="I3000">
        <v>526.6875</v>
      </c>
      <c r="J3000" s="4">
        <f t="shared" si="46"/>
        <v>43746.808659085647</v>
      </c>
      <c r="K3000" s="6">
        <v>43746.808659085647</v>
      </c>
      <c r="L3000" s="7">
        <v>43746.808657407404</v>
      </c>
    </row>
    <row r="3001" spans="1:12" x14ac:dyDescent="0.25">
      <c r="A3001" t="e">
        <f>-LqfK05BNzWibEFO38eZ</f>
        <v>#NAME?</v>
      </c>
      <c r="B3001">
        <v>393.75</v>
      </c>
      <c r="C3001">
        <v>20.584240000000001</v>
      </c>
      <c r="D3001">
        <v>65</v>
      </c>
      <c r="E3001">
        <v>0</v>
      </c>
      <c r="F3001">
        <v>0</v>
      </c>
      <c r="G3001">
        <v>69</v>
      </c>
      <c r="H3001">
        <v>1570537475354</v>
      </c>
      <c r="I3001">
        <v>526.5</v>
      </c>
      <c r="J3001" s="5">
        <f t="shared" si="46"/>
        <v>43746.808742523142</v>
      </c>
      <c r="K3001" s="6">
        <v>43746.808742523142</v>
      </c>
      <c r="L3001" s="7">
        <v>43746.808738425927</v>
      </c>
    </row>
    <row r="3002" spans="1:12" x14ac:dyDescent="0.25">
      <c r="A3002" t="e">
        <f>-LqfK1yCAbaWFg9sftE4</f>
        <v>#NAME?</v>
      </c>
      <c r="B3002">
        <v>393.75</v>
      </c>
      <c r="C3002">
        <v>20.584240000000001</v>
      </c>
      <c r="D3002">
        <v>65</v>
      </c>
      <c r="E3002">
        <v>0</v>
      </c>
      <c r="F3002">
        <v>0</v>
      </c>
      <c r="G3002">
        <v>57</v>
      </c>
      <c r="H3002">
        <v>1570537482744</v>
      </c>
      <c r="I3002">
        <v>526.6875</v>
      </c>
      <c r="J3002" s="4">
        <f t="shared" si="46"/>
        <v>43746.808828055553</v>
      </c>
      <c r="K3002" s="6">
        <v>43746.808828055553</v>
      </c>
      <c r="L3002" s="7">
        <v>43746.808831018519</v>
      </c>
    </row>
    <row r="3003" spans="1:12" x14ac:dyDescent="0.25">
      <c r="A3003" t="e">
        <f>-LqfK3f45inVqwgEqcSs</f>
        <v>#NAME?</v>
      </c>
      <c r="B3003">
        <v>393.75</v>
      </c>
      <c r="C3003">
        <v>20.584240000000001</v>
      </c>
      <c r="D3003">
        <v>63</v>
      </c>
      <c r="E3003">
        <v>0</v>
      </c>
      <c r="F3003">
        <v>0</v>
      </c>
      <c r="G3003">
        <v>61</v>
      </c>
      <c r="H3003">
        <v>1570537489784</v>
      </c>
      <c r="I3003">
        <v>526.6875</v>
      </c>
      <c r="J3003" s="5">
        <f t="shared" si="46"/>
        <v>43746.808909537031</v>
      </c>
      <c r="K3003" s="6">
        <v>43746.808909537031</v>
      </c>
      <c r="L3003" s="7">
        <v>43746.808912037035</v>
      </c>
    </row>
    <row r="3004" spans="1:12" x14ac:dyDescent="0.25">
      <c r="A3004" t="e">
        <f>-LqfK5P2A--RnufeWHfF</f>
        <v>#NAME?</v>
      </c>
      <c r="B3004">
        <v>393.75</v>
      </c>
      <c r="C3004">
        <v>20.584240000000001</v>
      </c>
      <c r="D3004">
        <v>61</v>
      </c>
      <c r="E3004">
        <v>0</v>
      </c>
      <c r="F3004">
        <v>0</v>
      </c>
      <c r="G3004">
        <v>68</v>
      </c>
      <c r="H3004">
        <v>1570537497004</v>
      </c>
      <c r="I3004">
        <v>526.6875</v>
      </c>
      <c r="J3004" s="4">
        <f t="shared" si="46"/>
        <v>43746.808993101855</v>
      </c>
      <c r="K3004" s="6">
        <v>43746.808993101855</v>
      </c>
      <c r="L3004" s="7">
        <v>43746.808993055558</v>
      </c>
    </row>
    <row r="3005" spans="1:12" x14ac:dyDescent="0.25">
      <c r="A3005" t="e">
        <f>-LqfK6y2UOiL1a6CJJTW</f>
        <v>#NAME?</v>
      </c>
      <c r="B3005">
        <v>393.75</v>
      </c>
      <c r="C3005">
        <v>20.584240000000001</v>
      </c>
      <c r="D3005">
        <v>62</v>
      </c>
      <c r="E3005">
        <v>0</v>
      </c>
      <c r="F3005">
        <v>0</v>
      </c>
      <c r="G3005">
        <v>67</v>
      </c>
      <c r="H3005">
        <v>1570537503293</v>
      </c>
      <c r="I3005">
        <v>526.6875</v>
      </c>
      <c r="J3005" s="5">
        <f t="shared" si="46"/>
        <v>43746.809065891204</v>
      </c>
      <c r="K3005" s="6">
        <v>43746.809065891204</v>
      </c>
      <c r="L3005" s="7">
        <v>43746.809062499997</v>
      </c>
    </row>
    <row r="3006" spans="1:12" x14ac:dyDescent="0.25">
      <c r="A3006" t="e">
        <f>-LqfK8gKDU6U57PPFdou</f>
        <v>#NAME?</v>
      </c>
      <c r="B3006">
        <v>393.75</v>
      </c>
      <c r="C3006">
        <v>20.584240000000001</v>
      </c>
      <c r="D3006">
        <v>63</v>
      </c>
      <c r="E3006">
        <v>0</v>
      </c>
      <c r="F3006">
        <v>0</v>
      </c>
      <c r="G3006">
        <v>65</v>
      </c>
      <c r="H3006">
        <v>1570537510393</v>
      </c>
      <c r="I3006">
        <v>526.6875</v>
      </c>
      <c r="J3006" s="4">
        <f t="shared" si="46"/>
        <v>43746.809148067128</v>
      </c>
      <c r="K3006" s="6">
        <v>43746.809148067128</v>
      </c>
      <c r="L3006" s="7">
        <v>43746.80914351852</v>
      </c>
    </row>
    <row r="3007" spans="1:12" x14ac:dyDescent="0.25">
      <c r="A3007" t="e">
        <f>-LqfKANvrhg1ICQcLZiI</f>
        <v>#NAME?</v>
      </c>
      <c r="B3007">
        <v>393.75</v>
      </c>
      <c r="C3007">
        <v>20.584240000000001</v>
      </c>
      <c r="D3007">
        <v>65</v>
      </c>
      <c r="E3007">
        <v>0</v>
      </c>
      <c r="F3007">
        <v>0</v>
      </c>
      <c r="G3007">
        <v>62</v>
      </c>
      <c r="H3007">
        <v>1570537517603</v>
      </c>
      <c r="I3007">
        <v>526.6875</v>
      </c>
      <c r="J3007" s="5">
        <f t="shared" si="46"/>
        <v>43746.809231516199</v>
      </c>
      <c r="K3007" s="6">
        <v>43746.809231516199</v>
      </c>
      <c r="L3007" s="7">
        <v>43746.809236111112</v>
      </c>
    </row>
    <row r="3008" spans="1:12" x14ac:dyDescent="0.25">
      <c r="A3008" t="e">
        <f>-LqfKBtp2FYec_u9obWq</f>
        <v>#NAME?</v>
      </c>
      <c r="B3008">
        <v>393.75</v>
      </c>
      <c r="C3008">
        <v>20.584240000000001</v>
      </c>
      <c r="D3008">
        <v>65</v>
      </c>
      <c r="E3008">
        <v>0</v>
      </c>
      <c r="F3008">
        <v>0</v>
      </c>
      <c r="G3008">
        <v>63</v>
      </c>
      <c r="H3008">
        <v>1570537523784</v>
      </c>
      <c r="I3008">
        <v>526.6875</v>
      </c>
      <c r="J3008" s="4">
        <f t="shared" si="46"/>
        <v>43746.809303055554</v>
      </c>
      <c r="K3008" s="6">
        <v>43746.809303055554</v>
      </c>
      <c r="L3008" s="7">
        <v>43746.809305555558</v>
      </c>
    </row>
    <row r="3009" spans="1:12" x14ac:dyDescent="0.25">
      <c r="A3009" t="e">
        <f>-LqfKDVwMO7JupgYKFQc</f>
        <v>#NAME?</v>
      </c>
      <c r="B3009">
        <v>393.75</v>
      </c>
      <c r="C3009">
        <v>20.584240000000001</v>
      </c>
      <c r="D3009">
        <v>65</v>
      </c>
      <c r="E3009">
        <v>0</v>
      </c>
      <c r="F3009">
        <v>0</v>
      </c>
      <c r="G3009">
        <v>61</v>
      </c>
      <c r="H3009">
        <v>1570537530266</v>
      </c>
      <c r="I3009">
        <v>526.6875</v>
      </c>
      <c r="J3009" s="5">
        <f t="shared" si="46"/>
        <v>43746.809378078702</v>
      </c>
      <c r="K3009" s="6">
        <v>43746.809378078702</v>
      </c>
      <c r="L3009" s="7">
        <v>43746.809374999997</v>
      </c>
    </row>
    <row r="3010" spans="1:12" x14ac:dyDescent="0.25">
      <c r="A3010" t="e">
        <f>-LqfKFGKfzB8WWFKnlEv</f>
        <v>#NAME?</v>
      </c>
      <c r="B3010">
        <v>393.75</v>
      </c>
      <c r="C3010">
        <v>20.584240000000001</v>
      </c>
      <c r="D3010">
        <v>66</v>
      </c>
      <c r="E3010">
        <v>0</v>
      </c>
      <c r="F3010">
        <v>0</v>
      </c>
      <c r="G3010">
        <v>67</v>
      </c>
      <c r="H3010">
        <v>1570537537184</v>
      </c>
      <c r="I3010">
        <v>526.6875</v>
      </c>
      <c r="J3010" s="4">
        <f t="shared" ref="J3010:K3073" si="47">(H3010/86400000)+25569+(7/24)</f>
        <v>43746.809458148149</v>
      </c>
      <c r="K3010" s="6">
        <v>43746.809458148149</v>
      </c>
      <c r="L3010" s="7">
        <v>43746.80945601852</v>
      </c>
    </row>
    <row r="3011" spans="1:12" x14ac:dyDescent="0.25">
      <c r="A3011" t="e">
        <f>-LqfKGyBthx45_0qgrEF</f>
        <v>#NAME?</v>
      </c>
      <c r="B3011">
        <v>393.75</v>
      </c>
      <c r="C3011">
        <v>20.531590000000001</v>
      </c>
      <c r="D3011">
        <v>66</v>
      </c>
      <c r="E3011">
        <v>0</v>
      </c>
      <c r="F3011">
        <v>0</v>
      </c>
      <c r="G3011">
        <v>72</v>
      </c>
      <c r="H3011">
        <v>1570537544404</v>
      </c>
      <c r="I3011">
        <v>526.6875</v>
      </c>
      <c r="J3011" s="5">
        <f t="shared" si="47"/>
        <v>43746.809541712959</v>
      </c>
      <c r="K3011" s="6">
        <v>43746.809541712959</v>
      </c>
      <c r="L3011" s="7">
        <v>43746.809537037036</v>
      </c>
    </row>
    <row r="3012" spans="1:12" x14ac:dyDescent="0.25">
      <c r="A3012" t="e">
        <f>-LqfKIk6yC1Z8Pca1DKg</f>
        <v>#NAME?</v>
      </c>
      <c r="B3012">
        <v>393.75</v>
      </c>
      <c r="C3012">
        <v>20.584240000000001</v>
      </c>
      <c r="D3012">
        <v>67</v>
      </c>
      <c r="E3012">
        <v>0</v>
      </c>
      <c r="F3012">
        <v>0</v>
      </c>
      <c r="G3012">
        <v>67</v>
      </c>
      <c r="H3012">
        <v>1570537551614</v>
      </c>
      <c r="I3012">
        <v>526.6875</v>
      </c>
      <c r="J3012" s="4">
        <f t="shared" si="47"/>
        <v>43746.809625162037</v>
      </c>
      <c r="K3012" s="6">
        <v>43746.809625162037</v>
      </c>
      <c r="L3012" s="7">
        <v>43746.809629629628</v>
      </c>
    </row>
    <row r="3013" spans="1:12" x14ac:dyDescent="0.25">
      <c r="A3013" t="e">
        <f>-LqfKKb1DPC0QTq8XLVG</f>
        <v>#NAME?</v>
      </c>
      <c r="B3013">
        <v>393.75</v>
      </c>
      <c r="C3013">
        <v>20.584240000000001</v>
      </c>
      <c r="D3013">
        <v>67</v>
      </c>
      <c r="E3013">
        <v>0</v>
      </c>
      <c r="F3013">
        <v>0</v>
      </c>
      <c r="G3013">
        <v>67</v>
      </c>
      <c r="H3013">
        <v>1570537558804</v>
      </c>
      <c r="I3013">
        <v>526.6875</v>
      </c>
      <c r="J3013" s="5">
        <f t="shared" si="47"/>
        <v>43746.809708379624</v>
      </c>
      <c r="K3013" s="6">
        <v>43746.809708379624</v>
      </c>
      <c r="L3013" s="7">
        <v>43746.809710648151</v>
      </c>
    </row>
    <row r="3014" spans="1:12" x14ac:dyDescent="0.25">
      <c r="A3014" t="e">
        <f>-LqfKMHCCP5VKvkCW844</f>
        <v>#NAME?</v>
      </c>
      <c r="B3014">
        <v>393.75</v>
      </c>
      <c r="C3014">
        <v>20.584240000000001</v>
      </c>
      <c r="D3014">
        <v>66</v>
      </c>
      <c r="E3014">
        <v>0</v>
      </c>
      <c r="F3014">
        <v>0</v>
      </c>
      <c r="G3014">
        <v>62</v>
      </c>
      <c r="H3014">
        <v>1570537566038</v>
      </c>
      <c r="I3014">
        <v>526.6875</v>
      </c>
      <c r="J3014" s="4">
        <f t="shared" si="47"/>
        <v>43746.809792106484</v>
      </c>
      <c r="K3014" s="6">
        <v>43746.809792106484</v>
      </c>
      <c r="L3014" s="7">
        <v>43746.809791666667</v>
      </c>
    </row>
    <row r="3015" spans="1:12" x14ac:dyDescent="0.25">
      <c r="A3015" t="e">
        <f>-LqfKO-Mrn3iQbw7eL9i</f>
        <v>#NAME?</v>
      </c>
      <c r="B3015">
        <v>393.75</v>
      </c>
      <c r="C3015">
        <v>20.531590000000001</v>
      </c>
      <c r="D3015">
        <v>65</v>
      </c>
      <c r="E3015">
        <v>0</v>
      </c>
      <c r="F3015">
        <v>0</v>
      </c>
      <c r="G3015">
        <v>64</v>
      </c>
      <c r="H3015">
        <v>1570537573263</v>
      </c>
      <c r="I3015">
        <v>526.5</v>
      </c>
      <c r="J3015" s="5">
        <f t="shared" si="47"/>
        <v>43746.809875729166</v>
      </c>
      <c r="K3015" s="6">
        <v>43746.809875729166</v>
      </c>
      <c r="L3015" s="7">
        <v>43746.809872685182</v>
      </c>
    </row>
    <row r="3016" spans="1:12" x14ac:dyDescent="0.25">
      <c r="A3016" t="e">
        <f>-LqfKPZCsh_k9kVaXVBW</f>
        <v>#NAME?</v>
      </c>
      <c r="B3016">
        <v>393.75</v>
      </c>
      <c r="C3016">
        <v>20.584240000000001</v>
      </c>
      <c r="D3016">
        <v>63</v>
      </c>
      <c r="E3016">
        <v>0</v>
      </c>
      <c r="F3016">
        <v>0</v>
      </c>
      <c r="G3016">
        <v>68</v>
      </c>
      <c r="H3016">
        <v>1570537579434</v>
      </c>
      <c r="I3016">
        <v>526.6875</v>
      </c>
      <c r="J3016" s="4">
        <f t="shared" si="47"/>
        <v>43746.809947152775</v>
      </c>
      <c r="K3016" s="6">
        <v>43746.809947152775</v>
      </c>
      <c r="L3016" s="7">
        <v>43746.809942129628</v>
      </c>
    </row>
    <row r="3017" spans="1:12" x14ac:dyDescent="0.25">
      <c r="A3017" t="e">
        <f>-LqfKRHB3I6b5dRT-km0</f>
        <v>#NAME?</v>
      </c>
      <c r="B3017">
        <v>393.75</v>
      </c>
      <c r="C3017">
        <v>20.584240000000001</v>
      </c>
      <c r="D3017">
        <v>63</v>
      </c>
      <c r="E3017">
        <v>0</v>
      </c>
      <c r="F3017">
        <v>0</v>
      </c>
      <c r="G3017">
        <v>65</v>
      </c>
      <c r="H3017">
        <v>1570537586644</v>
      </c>
      <c r="I3017">
        <v>526.6875</v>
      </c>
      <c r="J3017" s="5">
        <f t="shared" si="47"/>
        <v>43746.810030601853</v>
      </c>
      <c r="K3017" s="6">
        <v>43746.810030601853</v>
      </c>
      <c r="L3017" s="7">
        <v>43746.810034722221</v>
      </c>
    </row>
    <row r="3018" spans="1:12" x14ac:dyDescent="0.25">
      <c r="A3018" t="e">
        <f>-LqfKTOCso2TxjhR0kms</f>
        <v>#NAME?</v>
      </c>
      <c r="B3018">
        <v>393.75</v>
      </c>
      <c r="C3018">
        <v>20.531590000000001</v>
      </c>
      <c r="D3018">
        <v>64</v>
      </c>
      <c r="E3018">
        <v>0</v>
      </c>
      <c r="F3018">
        <v>0</v>
      </c>
      <c r="G3018">
        <v>72</v>
      </c>
      <c r="H3018">
        <v>1570537595284</v>
      </c>
      <c r="I3018">
        <v>526.6875</v>
      </c>
      <c r="J3018" s="4">
        <f t="shared" si="47"/>
        <v>43746.810130601851</v>
      </c>
      <c r="K3018" s="6">
        <v>43746.810130601851</v>
      </c>
      <c r="L3018" s="7">
        <v>43746.810127314813</v>
      </c>
    </row>
    <row r="3019" spans="1:12" x14ac:dyDescent="0.25">
      <c r="A3019" t="e">
        <f>-LqfKV6D6KyNWkkPP-FD</f>
        <v>#NAME?</v>
      </c>
      <c r="B3019">
        <v>400</v>
      </c>
      <c r="C3019">
        <v>20.584240000000001</v>
      </c>
      <c r="D3019">
        <v>65</v>
      </c>
      <c r="E3019">
        <v>0</v>
      </c>
      <c r="F3019">
        <v>0</v>
      </c>
      <c r="G3019">
        <v>63</v>
      </c>
      <c r="H3019">
        <v>1570537602103</v>
      </c>
      <c r="I3019">
        <v>528.1875</v>
      </c>
      <c r="J3019" s="5">
        <f t="shared" si="47"/>
        <v>43746.810209525465</v>
      </c>
      <c r="K3019" s="6">
        <v>43746.810209525465</v>
      </c>
      <c r="L3019" s="7">
        <v>43746.810208333336</v>
      </c>
    </row>
    <row r="3020" spans="1:12" x14ac:dyDescent="0.25">
      <c r="A3020" t="e">
        <f>-LqfKWpCAXXYfoDzixNn</f>
        <v>#NAME?</v>
      </c>
      <c r="B3020">
        <v>393.75</v>
      </c>
      <c r="C3020">
        <v>20.584240000000001</v>
      </c>
      <c r="D3020">
        <v>67</v>
      </c>
      <c r="E3020">
        <v>0</v>
      </c>
      <c r="F3020">
        <v>0</v>
      </c>
      <c r="G3020">
        <v>66</v>
      </c>
      <c r="H3020">
        <v>1570537609316</v>
      </c>
      <c r="I3020">
        <v>526.5</v>
      </c>
      <c r="J3020" s="4">
        <f t="shared" si="47"/>
        <v>43746.810293009257</v>
      </c>
      <c r="K3020" s="6">
        <v>43746.810293009257</v>
      </c>
      <c r="L3020" s="7">
        <v>43746.810289351852</v>
      </c>
    </row>
    <row r="3021" spans="1:12" x14ac:dyDescent="0.25">
      <c r="A3021" t="e">
        <f>-LqfKYb6MIKv2_F_6Rzm</f>
        <v>#NAME?</v>
      </c>
      <c r="B3021">
        <v>393.75</v>
      </c>
      <c r="C3021">
        <v>20.584240000000001</v>
      </c>
      <c r="D3021">
        <v>65</v>
      </c>
      <c r="E3021">
        <v>0</v>
      </c>
      <c r="F3021">
        <v>0</v>
      </c>
      <c r="G3021">
        <v>65</v>
      </c>
      <c r="H3021">
        <v>1570537616536</v>
      </c>
      <c r="I3021">
        <v>526.6875</v>
      </c>
      <c r="J3021" s="5">
        <f t="shared" si="47"/>
        <v>43746.810376574074</v>
      </c>
      <c r="K3021" s="6">
        <v>43746.810376574074</v>
      </c>
      <c r="L3021" s="7">
        <v>43746.810381944444</v>
      </c>
    </row>
    <row r="3022" spans="1:12" x14ac:dyDescent="0.25">
      <c r="A3022" t="e">
        <f>-LqfK_L2GYFo130AVLAx</f>
        <v>#NAME?</v>
      </c>
      <c r="B3022">
        <v>393.75</v>
      </c>
      <c r="C3022">
        <v>20.584240000000001</v>
      </c>
      <c r="D3022">
        <v>65</v>
      </c>
      <c r="E3022">
        <v>0</v>
      </c>
      <c r="F3022">
        <v>0</v>
      </c>
      <c r="G3022">
        <v>74</v>
      </c>
      <c r="H3022">
        <v>1570537623743</v>
      </c>
      <c r="I3022">
        <v>526.6875</v>
      </c>
      <c r="J3022" s="4">
        <f t="shared" si="47"/>
        <v>43746.810459988425</v>
      </c>
      <c r="K3022" s="6">
        <v>43746.810459988425</v>
      </c>
      <c r="L3022" s="7">
        <v>43746.81046296296</v>
      </c>
    </row>
    <row r="3023" spans="1:12" x14ac:dyDescent="0.25">
      <c r="A3023" t="e">
        <f>-LqfKapCyDCEFxezup5Z</f>
        <v>#NAME?</v>
      </c>
      <c r="B3023">
        <v>393.75</v>
      </c>
      <c r="C3023">
        <v>20.584240000000001</v>
      </c>
      <c r="D3023">
        <v>69</v>
      </c>
      <c r="E3023">
        <v>0</v>
      </c>
      <c r="F3023">
        <v>0</v>
      </c>
      <c r="G3023">
        <v>67</v>
      </c>
      <c r="H3023">
        <v>1570537629924</v>
      </c>
      <c r="I3023">
        <v>526.5</v>
      </c>
      <c r="J3023" s="5">
        <f t="shared" si="47"/>
        <v>43746.810531527772</v>
      </c>
      <c r="K3023" s="6">
        <v>43746.810531527772</v>
      </c>
      <c r="L3023" s="7">
        <v>43746.810532407406</v>
      </c>
    </row>
    <row r="3024" spans="1:12" x14ac:dyDescent="0.25">
      <c r="A3024" t="e">
        <f>-LqfKcO2VSYjqKzXWwDa</f>
        <v>#NAME?</v>
      </c>
      <c r="B3024">
        <v>393.75</v>
      </c>
      <c r="C3024">
        <v>20.584240000000001</v>
      </c>
      <c r="D3024">
        <v>69</v>
      </c>
      <c r="E3024">
        <v>0</v>
      </c>
      <c r="F3024">
        <v>0</v>
      </c>
      <c r="G3024">
        <v>64</v>
      </c>
      <c r="H3024">
        <v>1570537636105</v>
      </c>
      <c r="I3024">
        <v>526.6875</v>
      </c>
      <c r="J3024" s="4">
        <f t="shared" si="47"/>
        <v>43746.810603067126</v>
      </c>
      <c r="K3024" s="6">
        <v>43746.810603067126</v>
      </c>
      <c r="L3024" s="7">
        <v>43746.810601851852</v>
      </c>
    </row>
    <row r="3025" spans="1:12" x14ac:dyDescent="0.25">
      <c r="A3025" t="e">
        <f>-LqfKdsKBhG1mGT2CMAE</f>
        <v>#NAME?</v>
      </c>
      <c r="B3025">
        <v>393.75</v>
      </c>
      <c r="C3025">
        <v>20.584240000000001</v>
      </c>
      <c r="D3025">
        <v>69</v>
      </c>
      <c r="E3025">
        <v>0</v>
      </c>
      <c r="F3025">
        <v>0</v>
      </c>
      <c r="G3025">
        <v>66</v>
      </c>
      <c r="H3025">
        <v>1570537642284</v>
      </c>
      <c r="I3025">
        <v>526.6875</v>
      </c>
      <c r="J3025" s="5">
        <f t="shared" si="47"/>
        <v>43746.810674583328</v>
      </c>
      <c r="K3025" s="6">
        <v>43746.810674583328</v>
      </c>
      <c r="L3025" s="7">
        <v>43746.810671296298</v>
      </c>
    </row>
    <row r="3026" spans="1:12" x14ac:dyDescent="0.25">
      <c r="A3026" t="e">
        <f>-LqfKfzeCOE5t09i-YYn</f>
        <v>#NAME?</v>
      </c>
      <c r="B3026">
        <v>393.75</v>
      </c>
      <c r="C3026">
        <v>20.584240000000001</v>
      </c>
      <c r="D3026">
        <v>67</v>
      </c>
      <c r="E3026">
        <v>0</v>
      </c>
      <c r="F3026">
        <v>0</v>
      </c>
      <c r="G3026">
        <v>71</v>
      </c>
      <c r="H3026">
        <v>1570537649504</v>
      </c>
      <c r="I3026">
        <v>526.6875</v>
      </c>
      <c r="J3026" s="4">
        <f t="shared" si="47"/>
        <v>43746.810758148145</v>
      </c>
      <c r="K3026" s="6">
        <v>43746.810758148145</v>
      </c>
      <c r="L3026" s="7">
        <v>43746.810763888891</v>
      </c>
    </row>
    <row r="3027" spans="1:12" x14ac:dyDescent="0.25">
      <c r="A3027" t="e">
        <f>-LqfKhb4FLHWVvOU4eea</f>
        <v>#NAME?</v>
      </c>
      <c r="B3027">
        <v>393.75</v>
      </c>
      <c r="C3027">
        <v>20.584240000000001</v>
      </c>
      <c r="D3027">
        <v>67</v>
      </c>
      <c r="E3027">
        <v>0</v>
      </c>
      <c r="F3027">
        <v>0</v>
      </c>
      <c r="G3027">
        <v>68</v>
      </c>
      <c r="H3027">
        <v>1570537657743</v>
      </c>
      <c r="I3027">
        <v>526.6875</v>
      </c>
      <c r="J3027" s="5">
        <f t="shared" si="47"/>
        <v>43746.81085350694</v>
      </c>
      <c r="K3027" s="6">
        <v>43746.81085350694</v>
      </c>
      <c r="L3027" s="7">
        <v>43746.810856481483</v>
      </c>
    </row>
    <row r="3028" spans="1:12" x14ac:dyDescent="0.25">
      <c r="A3028" t="e">
        <f>-LqfKjB0IsYYYV4UbfWq</f>
        <v>#NAME?</v>
      </c>
      <c r="B3028">
        <v>393.75</v>
      </c>
      <c r="C3028">
        <v>20.584240000000001</v>
      </c>
      <c r="D3028">
        <v>67</v>
      </c>
      <c r="E3028">
        <v>0</v>
      </c>
      <c r="F3028">
        <v>0</v>
      </c>
      <c r="G3028">
        <v>70</v>
      </c>
      <c r="H3028">
        <v>1570537663932</v>
      </c>
      <c r="I3028">
        <v>526.6875</v>
      </c>
      <c r="J3028" s="4">
        <f t="shared" si="47"/>
        <v>43746.810925138889</v>
      </c>
      <c r="K3028" s="6">
        <v>43746.810925138889</v>
      </c>
      <c r="L3028" s="7">
        <v>43746.810925925929</v>
      </c>
    </row>
    <row r="3029" spans="1:12" x14ac:dyDescent="0.25">
      <c r="A3029" t="e">
        <f>-LqfKkrnhXhjVu6zOpQ6</f>
        <v>#NAME?</v>
      </c>
      <c r="B3029">
        <v>393.75</v>
      </c>
      <c r="C3029">
        <v>20.584240000000001</v>
      </c>
      <c r="D3029">
        <v>67</v>
      </c>
      <c r="E3029">
        <v>0</v>
      </c>
      <c r="F3029">
        <v>0</v>
      </c>
      <c r="G3029">
        <v>67</v>
      </c>
      <c r="H3029">
        <v>1570537671121</v>
      </c>
      <c r="I3029">
        <v>526.6875</v>
      </c>
      <c r="J3029" s="5">
        <f t="shared" si="47"/>
        <v>43746.811008344906</v>
      </c>
      <c r="K3029" s="6">
        <v>43746.811008344906</v>
      </c>
      <c r="L3029" s="7">
        <v>43746.811006944445</v>
      </c>
    </row>
    <row r="3030" spans="1:12" x14ac:dyDescent="0.25">
      <c r="A3030" t="e">
        <f>-LqfKmTI8yhPNk4aoi8C</f>
        <v>#NAME?</v>
      </c>
      <c r="B3030">
        <v>393.75</v>
      </c>
      <c r="C3030">
        <v>20.584240000000001</v>
      </c>
      <c r="D3030">
        <v>67</v>
      </c>
      <c r="E3030">
        <v>0</v>
      </c>
      <c r="F3030">
        <v>0</v>
      </c>
      <c r="G3030">
        <v>68</v>
      </c>
      <c r="H3030">
        <v>1570537677322</v>
      </c>
      <c r="I3030">
        <v>526.6875</v>
      </c>
      <c r="J3030" s="4">
        <f t="shared" si="47"/>
        <v>43746.811080115738</v>
      </c>
      <c r="K3030" s="6">
        <v>43746.811080115738</v>
      </c>
      <c r="L3030" s="7">
        <v>43746.811076388891</v>
      </c>
    </row>
    <row r="3031" spans="1:12" x14ac:dyDescent="0.25">
      <c r="A3031" t="e">
        <f>-LqfKoBBr8dz5bT5yPmJ</f>
        <v>#NAME?</v>
      </c>
      <c r="B3031">
        <v>393.75</v>
      </c>
      <c r="C3031">
        <v>20.584240000000001</v>
      </c>
      <c r="D3031">
        <v>66</v>
      </c>
      <c r="E3031">
        <v>0</v>
      </c>
      <c r="F3031">
        <v>0</v>
      </c>
      <c r="G3031">
        <v>62</v>
      </c>
      <c r="H3031">
        <v>1570537684543</v>
      </c>
      <c r="I3031">
        <v>526.6875</v>
      </c>
      <c r="J3031" s="5">
        <f t="shared" si="47"/>
        <v>43746.811163692131</v>
      </c>
      <c r="K3031" s="6">
        <v>43746.811163692131</v>
      </c>
      <c r="L3031" s="7">
        <v>43746.811168981483</v>
      </c>
    </row>
    <row r="3032" spans="1:12" x14ac:dyDescent="0.25">
      <c r="A3032" t="e">
        <f>-LqfKpdu_TxIYnzUCrti</f>
        <v>#NAME?</v>
      </c>
      <c r="B3032">
        <v>393.75</v>
      </c>
      <c r="C3032">
        <v>20.584240000000001</v>
      </c>
      <c r="D3032">
        <v>66</v>
      </c>
      <c r="E3032">
        <v>0</v>
      </c>
      <c r="F3032">
        <v>0</v>
      </c>
      <c r="G3032">
        <v>61</v>
      </c>
      <c r="H3032">
        <v>1570537690723</v>
      </c>
      <c r="I3032">
        <v>526.6875</v>
      </c>
      <c r="J3032" s="4">
        <f t="shared" si="47"/>
        <v>43746.811235219902</v>
      </c>
      <c r="K3032" s="6">
        <v>43746.811235219902</v>
      </c>
      <c r="L3032" s="7">
        <v>43746.811238425929</v>
      </c>
    </row>
    <row r="3033" spans="1:12" x14ac:dyDescent="0.25">
      <c r="A3033" t="e">
        <f>-LqfKrE9Gew_WC7u4KJs</f>
        <v>#NAME?</v>
      </c>
      <c r="B3033">
        <v>415.625</v>
      </c>
      <c r="C3033">
        <v>20.584240000000001</v>
      </c>
      <c r="D3033">
        <v>66</v>
      </c>
      <c r="E3033">
        <v>0</v>
      </c>
      <c r="F3033">
        <v>0</v>
      </c>
      <c r="G3033">
        <v>59</v>
      </c>
      <c r="H3033">
        <v>1570537696911</v>
      </c>
      <c r="I3033">
        <v>533.625</v>
      </c>
      <c r="J3033" s="5">
        <f t="shared" si="47"/>
        <v>43746.811306840274</v>
      </c>
      <c r="K3033" s="6">
        <v>43746.811306840274</v>
      </c>
      <c r="L3033" s="7">
        <v>43746.811307870368</v>
      </c>
    </row>
    <row r="3034" spans="1:12" x14ac:dyDescent="0.25">
      <c r="A3034" t="e">
        <f>-LqfKsuXz8zLZ3bMOyit</f>
        <v>#NAME?</v>
      </c>
      <c r="B3034">
        <v>393.75</v>
      </c>
      <c r="C3034">
        <v>20.584240000000001</v>
      </c>
      <c r="D3034">
        <v>67</v>
      </c>
      <c r="E3034">
        <v>0</v>
      </c>
      <c r="F3034">
        <v>0</v>
      </c>
      <c r="G3034">
        <v>63</v>
      </c>
      <c r="H3034">
        <v>1570537704082</v>
      </c>
      <c r="I3034">
        <v>526.6875</v>
      </c>
      <c r="J3034" s="4">
        <f t="shared" si="47"/>
        <v>43746.81138983796</v>
      </c>
      <c r="K3034" s="6">
        <v>43746.81138983796</v>
      </c>
      <c r="L3034" s="7">
        <v>43746.811388888891</v>
      </c>
    </row>
    <row r="3035" spans="1:12" x14ac:dyDescent="0.25">
      <c r="A3035" t="e">
        <f>-LqfKuRI_eif4FkQMdIX</f>
        <v>#NAME?</v>
      </c>
      <c r="B3035">
        <v>393.75</v>
      </c>
      <c r="C3035">
        <v>20.584240000000001</v>
      </c>
      <c r="D3035">
        <v>67</v>
      </c>
      <c r="E3035">
        <v>0</v>
      </c>
      <c r="F3035">
        <v>0</v>
      </c>
      <c r="G3035">
        <v>69</v>
      </c>
      <c r="H3035">
        <v>1570537710319</v>
      </c>
      <c r="I3035">
        <v>526.6875</v>
      </c>
      <c r="J3035" s="5">
        <f t="shared" si="47"/>
        <v>43746.811462025456</v>
      </c>
      <c r="K3035" s="6">
        <v>43746.811462025456</v>
      </c>
      <c r="L3035" s="7">
        <v>43746.81145833333</v>
      </c>
    </row>
    <row r="3036" spans="1:12" x14ac:dyDescent="0.25">
      <c r="A3036" t="e">
        <f>-LqfKw-AsevIfsxbZNTj</f>
        <v>#NAME?</v>
      </c>
      <c r="B3036">
        <v>393.75</v>
      </c>
      <c r="C3036">
        <v>20.584240000000001</v>
      </c>
      <c r="D3036">
        <v>67</v>
      </c>
      <c r="E3036">
        <v>0</v>
      </c>
      <c r="F3036">
        <v>0</v>
      </c>
      <c r="G3036">
        <v>66</v>
      </c>
      <c r="H3036">
        <v>1570537716491</v>
      </c>
      <c r="I3036">
        <v>526.6875</v>
      </c>
      <c r="J3036" s="4">
        <f t="shared" si="47"/>
        <v>43746.811533460648</v>
      </c>
      <c r="K3036" s="6">
        <v>43746.811533460648</v>
      </c>
      <c r="L3036" s="7">
        <v>43746.811527777776</v>
      </c>
    </row>
    <row r="3037" spans="1:12" x14ac:dyDescent="0.25">
      <c r="A3037" t="e">
        <f>-LqfKxRdYI_t9yB3gJuV</f>
        <v>#NAME?</v>
      </c>
      <c r="B3037">
        <v>393.75</v>
      </c>
      <c r="C3037">
        <v>20.584240000000001</v>
      </c>
      <c r="D3037">
        <v>67</v>
      </c>
      <c r="E3037">
        <v>0</v>
      </c>
      <c r="F3037">
        <v>0</v>
      </c>
      <c r="G3037">
        <v>71</v>
      </c>
      <c r="H3037">
        <v>1570537722642</v>
      </c>
      <c r="I3037">
        <v>526.6875</v>
      </c>
      <c r="J3037" s="5">
        <f t="shared" si="47"/>
        <v>43746.811604652779</v>
      </c>
      <c r="K3037" s="6">
        <v>43746.811604652779</v>
      </c>
      <c r="L3037" s="7">
        <v>43746.811608796299</v>
      </c>
    </row>
    <row r="3038" spans="1:12" x14ac:dyDescent="0.25">
      <c r="A3038" t="e">
        <f>-LqfKz28Dc-G24Vkf40O</f>
        <v>#NAME?</v>
      </c>
      <c r="B3038">
        <v>393.75</v>
      </c>
      <c r="C3038">
        <v>20.584240000000001</v>
      </c>
      <c r="D3038">
        <v>67</v>
      </c>
      <c r="E3038">
        <v>0</v>
      </c>
      <c r="F3038">
        <v>0</v>
      </c>
      <c r="G3038">
        <v>65</v>
      </c>
      <c r="H3038">
        <v>1570537728843</v>
      </c>
      <c r="I3038">
        <v>526.6875</v>
      </c>
      <c r="J3038" s="4">
        <f t="shared" si="47"/>
        <v>43746.811676423611</v>
      </c>
      <c r="K3038" s="6">
        <v>43746.811676423611</v>
      </c>
      <c r="L3038" s="7">
        <v>43746.811678240738</v>
      </c>
    </row>
    <row r="3039" spans="1:12" x14ac:dyDescent="0.25">
      <c r="A3039" t="e">
        <f>-LqfL-mPxcKfTyaemZxf</f>
        <v>#NAME?</v>
      </c>
      <c r="B3039">
        <v>393.75</v>
      </c>
      <c r="C3039">
        <v>20.584240000000001</v>
      </c>
      <c r="D3039">
        <v>67</v>
      </c>
      <c r="E3039">
        <v>0</v>
      </c>
      <c r="F3039">
        <v>0</v>
      </c>
      <c r="G3039">
        <v>66</v>
      </c>
      <c r="H3039">
        <v>1570537736143</v>
      </c>
      <c r="I3039">
        <v>526.6875</v>
      </c>
      <c r="J3039" s="5">
        <f t="shared" si="47"/>
        <v>43746.811760914345</v>
      </c>
      <c r="K3039" s="6">
        <v>43746.811760914345</v>
      </c>
      <c r="L3039" s="7">
        <v>43746.811759259261</v>
      </c>
    </row>
    <row r="3040" spans="1:12" x14ac:dyDescent="0.25">
      <c r="A3040" t="e">
        <f>-LqfL1FGd_OnX9O72W4Y</f>
        <v>#NAME?</v>
      </c>
      <c r="B3040">
        <v>412.5</v>
      </c>
      <c r="C3040">
        <v>20.584240000000001</v>
      </c>
      <c r="D3040">
        <v>67</v>
      </c>
      <c r="E3040">
        <v>0</v>
      </c>
      <c r="F3040">
        <v>0</v>
      </c>
      <c r="G3040">
        <v>68</v>
      </c>
      <c r="H3040">
        <v>1570537742242</v>
      </c>
      <c r="I3040">
        <v>532.125</v>
      </c>
      <c r="J3040" s="4">
        <f t="shared" si="47"/>
        <v>43746.811831504623</v>
      </c>
      <c r="K3040" s="6">
        <v>43746.811831504623</v>
      </c>
      <c r="L3040" s="7">
        <v>43746.811828703707</v>
      </c>
    </row>
    <row r="3041" spans="1:12" x14ac:dyDescent="0.25">
      <c r="A3041" t="e">
        <f>-LqfL2o94c5YbBT-xdkt</f>
        <v>#NAME?</v>
      </c>
      <c r="B3041">
        <v>393.75</v>
      </c>
      <c r="C3041">
        <v>20.584240000000001</v>
      </c>
      <c r="D3041">
        <v>67</v>
      </c>
      <c r="E3041">
        <v>0</v>
      </c>
      <c r="F3041">
        <v>0</v>
      </c>
      <c r="G3041">
        <v>67</v>
      </c>
      <c r="H3041">
        <v>1570537748422</v>
      </c>
      <c r="I3041">
        <v>526.6875</v>
      </c>
      <c r="J3041" s="5">
        <f t="shared" si="47"/>
        <v>43746.811903032409</v>
      </c>
      <c r="K3041" s="6">
        <v>43746.811903032409</v>
      </c>
      <c r="L3041" s="7">
        <v>43746.811898148146</v>
      </c>
    </row>
    <row r="3042" spans="1:12" x14ac:dyDescent="0.25">
      <c r="A3042" t="e">
        <f>-LqfL4I9yDTuEmKbekiX</f>
        <v>#NAME?</v>
      </c>
      <c r="B3042">
        <v>393.75</v>
      </c>
      <c r="C3042">
        <v>20.584240000000001</v>
      </c>
      <c r="D3042">
        <v>67</v>
      </c>
      <c r="E3042">
        <v>0</v>
      </c>
      <c r="F3042">
        <v>0</v>
      </c>
      <c r="G3042">
        <v>74</v>
      </c>
      <c r="H3042">
        <v>1570537754602</v>
      </c>
      <c r="I3042">
        <v>526.6875</v>
      </c>
      <c r="J3042" s="4">
        <f t="shared" si="47"/>
        <v>43746.81197456018</v>
      </c>
      <c r="K3042" s="6">
        <v>43746.81197456018</v>
      </c>
      <c r="L3042" s="7">
        <v>43746.811979166669</v>
      </c>
    </row>
    <row r="3043" spans="1:12" x14ac:dyDescent="0.25">
      <c r="A3043" t="e">
        <f>-LqfL6FjrkaxSpvtdJCJ</f>
        <v>#NAME?</v>
      </c>
      <c r="B3043">
        <v>393.75</v>
      </c>
      <c r="C3043">
        <v>20.584240000000001</v>
      </c>
      <c r="D3043">
        <v>68</v>
      </c>
      <c r="E3043">
        <v>0</v>
      </c>
      <c r="F3043">
        <v>0</v>
      </c>
      <c r="G3043">
        <v>69</v>
      </c>
      <c r="H3043">
        <v>1570537761821</v>
      </c>
      <c r="I3043">
        <v>526.6875</v>
      </c>
      <c r="J3043" s="5">
        <f t="shared" si="47"/>
        <v>43746.812058113421</v>
      </c>
      <c r="K3043" s="6">
        <v>43746.812058113421</v>
      </c>
      <c r="L3043" s="7">
        <v>43746.812060185184</v>
      </c>
    </row>
    <row r="3044" spans="1:12" x14ac:dyDescent="0.25">
      <c r="A3044" t="e">
        <f>-LqfL7lnovuHOuVwu8vs</f>
        <v>#NAME?</v>
      </c>
      <c r="B3044">
        <v>393.75</v>
      </c>
      <c r="C3044">
        <v>20.584240000000001</v>
      </c>
      <c r="D3044">
        <v>68</v>
      </c>
      <c r="E3044">
        <v>0</v>
      </c>
      <c r="F3044">
        <v>0</v>
      </c>
      <c r="G3044">
        <v>67</v>
      </c>
      <c r="H3044">
        <v>1570537769041</v>
      </c>
      <c r="I3044">
        <v>526.6875</v>
      </c>
      <c r="J3044" s="4">
        <f t="shared" si="47"/>
        <v>43746.812141678238</v>
      </c>
      <c r="K3044" s="6">
        <v>43746.812141678238</v>
      </c>
      <c r="L3044" s="7">
        <v>43746.812141203707</v>
      </c>
    </row>
    <row r="3045" spans="1:12" x14ac:dyDescent="0.25">
      <c r="A3045" t="e">
        <f>-LqfL9XIGtB_Jk3L1phP</f>
        <v>#NAME?</v>
      </c>
      <c r="B3045">
        <v>393.75</v>
      </c>
      <c r="C3045">
        <v>20.584240000000001</v>
      </c>
      <c r="D3045">
        <v>68</v>
      </c>
      <c r="E3045">
        <v>0</v>
      </c>
      <c r="F3045">
        <v>0</v>
      </c>
      <c r="G3045">
        <v>66</v>
      </c>
      <c r="H3045">
        <v>1570537776242</v>
      </c>
      <c r="I3045">
        <v>526.6875</v>
      </c>
      <c r="J3045" s="5">
        <f t="shared" si="47"/>
        <v>43746.812225023146</v>
      </c>
      <c r="K3045" s="6">
        <v>43746.812225023146</v>
      </c>
      <c r="L3045" s="7">
        <v>43746.812222222223</v>
      </c>
    </row>
    <row r="3046" spans="1:12" x14ac:dyDescent="0.25">
      <c r="A3046" t="e">
        <f>-LqfLB58rxplNw2Or_-2</f>
        <v>#NAME?</v>
      </c>
      <c r="B3046">
        <v>412.5</v>
      </c>
      <c r="C3046">
        <v>20.584240000000001</v>
      </c>
      <c r="D3046">
        <v>67</v>
      </c>
      <c r="E3046">
        <v>0</v>
      </c>
      <c r="F3046">
        <v>0</v>
      </c>
      <c r="G3046">
        <v>60</v>
      </c>
      <c r="H3046">
        <v>1570537782433</v>
      </c>
      <c r="I3046">
        <v>532.3125</v>
      </c>
      <c r="J3046" s="4">
        <f t="shared" si="47"/>
        <v>43746.812296678239</v>
      </c>
      <c r="K3046" s="6">
        <v>43746.812296678239</v>
      </c>
      <c r="L3046" s="7">
        <v>43746.812291666669</v>
      </c>
    </row>
    <row r="3047" spans="1:12" x14ac:dyDescent="0.25">
      <c r="A3047" t="e">
        <f>-LqfLCn4exAFv4N_1WmW</f>
        <v>#NAME?</v>
      </c>
      <c r="B3047">
        <v>393.75</v>
      </c>
      <c r="C3047">
        <v>20.531590000000001</v>
      </c>
      <c r="D3047">
        <v>66</v>
      </c>
      <c r="E3047">
        <v>0</v>
      </c>
      <c r="F3047">
        <v>0</v>
      </c>
      <c r="G3047">
        <v>65</v>
      </c>
      <c r="H3047">
        <v>1570537789304</v>
      </c>
      <c r="I3047">
        <v>526.5</v>
      </c>
      <c r="J3047" s="5">
        <f t="shared" si="47"/>
        <v>43746.812376203707</v>
      </c>
      <c r="K3047" s="6">
        <v>43746.812376203707</v>
      </c>
      <c r="L3047" s="7">
        <v>43746.812372685185</v>
      </c>
    </row>
    <row r="3048" spans="1:12" x14ac:dyDescent="0.25">
      <c r="A3048" t="e">
        <f>-LqfLEN9irKC9nMoyF-v</f>
        <v>#NAME?</v>
      </c>
      <c r="B3048">
        <v>393.75</v>
      </c>
      <c r="C3048">
        <v>20.584240000000001</v>
      </c>
      <c r="D3048">
        <v>66</v>
      </c>
      <c r="E3048">
        <v>0</v>
      </c>
      <c r="F3048">
        <v>0</v>
      </c>
      <c r="G3048">
        <v>66</v>
      </c>
      <c r="H3048">
        <v>1570537795801</v>
      </c>
      <c r="I3048">
        <v>526.6875</v>
      </c>
      <c r="J3048" s="4">
        <f t="shared" si="47"/>
        <v>43746.812451400459</v>
      </c>
      <c r="K3048" s="6">
        <v>43746.812451400459</v>
      </c>
      <c r="L3048" s="7">
        <v>43746.8124537037</v>
      </c>
    </row>
    <row r="3049" spans="1:12" x14ac:dyDescent="0.25">
      <c r="A3049" t="e">
        <f>-LqfLFp04g6esgVpjVsl</f>
        <v>#NAME?</v>
      </c>
      <c r="B3049">
        <v>393.75</v>
      </c>
      <c r="C3049">
        <v>20.584240000000001</v>
      </c>
      <c r="D3049">
        <v>66</v>
      </c>
      <c r="E3049">
        <v>0</v>
      </c>
      <c r="F3049">
        <v>0</v>
      </c>
      <c r="G3049">
        <v>66</v>
      </c>
      <c r="H3049">
        <v>1570537802003</v>
      </c>
      <c r="I3049">
        <v>526.5</v>
      </c>
      <c r="J3049" s="5">
        <f t="shared" si="47"/>
        <v>43746.812523182867</v>
      </c>
      <c r="K3049" s="6">
        <v>43746.812523182867</v>
      </c>
      <c r="L3049" s="7">
        <v>43746.812523148146</v>
      </c>
    </row>
    <row r="3050" spans="1:12" x14ac:dyDescent="0.25">
      <c r="A3050" t="e">
        <f>-LqfLHd2h1uuDUlK_cwq</f>
        <v>#NAME?</v>
      </c>
      <c r="B3050">
        <v>393.75</v>
      </c>
      <c r="C3050">
        <v>20.584240000000001</v>
      </c>
      <c r="D3050">
        <v>67</v>
      </c>
      <c r="E3050">
        <v>0</v>
      </c>
      <c r="F3050">
        <v>0</v>
      </c>
      <c r="G3050">
        <v>62</v>
      </c>
      <c r="H3050">
        <v>1570537809223</v>
      </c>
      <c r="I3050">
        <v>526.6875</v>
      </c>
      <c r="J3050" s="4">
        <f t="shared" si="47"/>
        <v>43746.812606747684</v>
      </c>
      <c r="K3050" s="6">
        <v>43746.812606747684</v>
      </c>
      <c r="L3050" s="7">
        <v>43746.812604166669</v>
      </c>
    </row>
    <row r="3051" spans="1:12" x14ac:dyDescent="0.25">
      <c r="A3051" t="s">
        <v>4086</v>
      </c>
      <c r="B3051">
        <v>393.75</v>
      </c>
      <c r="C3051">
        <v>20.584240000000001</v>
      </c>
      <c r="D3051">
        <v>67</v>
      </c>
      <c r="E3051">
        <v>0</v>
      </c>
      <c r="F3051">
        <v>0</v>
      </c>
      <c r="G3051">
        <v>64</v>
      </c>
      <c r="H3051">
        <v>1570537816402</v>
      </c>
      <c r="I3051">
        <v>526.6875</v>
      </c>
      <c r="J3051" s="5">
        <f t="shared" si="47"/>
        <v>43746.812689837963</v>
      </c>
      <c r="K3051" s="6">
        <v>43746.812689837963</v>
      </c>
      <c r="L3051" s="7">
        <v>43746.812685185185</v>
      </c>
    </row>
    <row r="3052" spans="1:12" x14ac:dyDescent="0.25">
      <c r="A3052" t="e">
        <f>-LqfLKw9VmjNsBRAkp9l</f>
        <v>#NAME?</v>
      </c>
      <c r="B3052">
        <v>415.625</v>
      </c>
      <c r="C3052">
        <v>20.531590000000001</v>
      </c>
      <c r="D3052">
        <v>68</v>
      </c>
      <c r="E3052">
        <v>0</v>
      </c>
      <c r="F3052">
        <v>0</v>
      </c>
      <c r="G3052">
        <v>63</v>
      </c>
      <c r="H3052">
        <v>1570537822622</v>
      </c>
      <c r="I3052">
        <v>533.4375</v>
      </c>
      <c r="J3052" s="4">
        <f t="shared" si="47"/>
        <v>43746.812761828704</v>
      </c>
      <c r="K3052" s="6">
        <v>43746.812761828704</v>
      </c>
      <c r="L3052" s="7">
        <v>43746.8127662037</v>
      </c>
    </row>
    <row r="3053" spans="1:12" x14ac:dyDescent="0.25">
      <c r="A3053" t="e">
        <f>-LqfLMbn4o9N870zwmzc</f>
        <v>#NAME?</v>
      </c>
      <c r="B3053">
        <v>393.75</v>
      </c>
      <c r="C3053">
        <v>20.531590000000001</v>
      </c>
      <c r="D3053">
        <v>67</v>
      </c>
      <c r="E3053">
        <v>0</v>
      </c>
      <c r="F3053">
        <v>0</v>
      </c>
      <c r="G3053">
        <v>59</v>
      </c>
      <c r="H3053">
        <v>1570537829845</v>
      </c>
      <c r="I3053">
        <v>526.6875</v>
      </c>
      <c r="J3053" s="5">
        <f t="shared" si="47"/>
        <v>43746.812845428234</v>
      </c>
      <c r="K3053" s="6">
        <v>43746.812845428234</v>
      </c>
      <c r="L3053" s="7">
        <v>43746.812847222223</v>
      </c>
    </row>
    <row r="3054" spans="1:12" x14ac:dyDescent="0.25">
      <c r="A3054" t="e">
        <f>-LqfLOS8HFzwKxY_0TRE</f>
        <v>#NAME?</v>
      </c>
      <c r="B3054">
        <v>393.75</v>
      </c>
      <c r="C3054">
        <v>20.584240000000001</v>
      </c>
      <c r="D3054">
        <v>66</v>
      </c>
      <c r="E3054">
        <v>0</v>
      </c>
      <c r="F3054">
        <v>0</v>
      </c>
      <c r="G3054">
        <v>72</v>
      </c>
      <c r="H3054">
        <v>1570537837044</v>
      </c>
      <c r="I3054">
        <v>526.6875</v>
      </c>
      <c r="J3054" s="4">
        <f t="shared" si="47"/>
        <v>43746.812928749998</v>
      </c>
      <c r="K3054" s="6">
        <v>43746.812928749998</v>
      </c>
      <c r="L3054" s="7">
        <v>43746.812928240739</v>
      </c>
    </row>
    <row r="3055" spans="1:12" x14ac:dyDescent="0.25">
      <c r="A3055" t="e">
        <f>-LqfLQAAk0ytKcd5RndW</f>
        <v>#NAME?</v>
      </c>
      <c r="B3055">
        <v>393.75</v>
      </c>
      <c r="C3055">
        <v>20.584240000000001</v>
      </c>
      <c r="D3055">
        <v>66</v>
      </c>
      <c r="E3055">
        <v>0</v>
      </c>
      <c r="F3055">
        <v>0</v>
      </c>
      <c r="G3055">
        <v>73</v>
      </c>
      <c r="H3055">
        <v>1570537844243</v>
      </c>
      <c r="I3055">
        <v>526.6875</v>
      </c>
      <c r="J3055" s="5">
        <f t="shared" si="47"/>
        <v>43746.813012071761</v>
      </c>
      <c r="K3055" s="6">
        <v>43746.813012071761</v>
      </c>
      <c r="L3055" s="7">
        <v>43746.813009259262</v>
      </c>
    </row>
    <row r="3056" spans="1:12" x14ac:dyDescent="0.25">
      <c r="A3056" t="e">
        <f>-LqfLRhwZdM6ySmRcJ4U</f>
        <v>#NAME?</v>
      </c>
      <c r="B3056">
        <v>393.75</v>
      </c>
      <c r="C3056">
        <v>20.584240000000001</v>
      </c>
      <c r="D3056">
        <v>66</v>
      </c>
      <c r="E3056">
        <v>0</v>
      </c>
      <c r="F3056">
        <v>0</v>
      </c>
      <c r="G3056">
        <v>68</v>
      </c>
      <c r="H3056">
        <v>1570537850441</v>
      </c>
      <c r="I3056">
        <v>526.6875</v>
      </c>
      <c r="J3056" s="4">
        <f t="shared" si="47"/>
        <v>43746.813083807872</v>
      </c>
      <c r="K3056" s="6">
        <v>43746.813083807872</v>
      </c>
      <c r="L3056" s="7">
        <v>43746.813078703701</v>
      </c>
    </row>
    <row r="3057" spans="1:12" x14ac:dyDescent="0.25">
      <c r="A3057" t="e">
        <f>-LqfLTBwx3HWsWJZCms6</f>
        <v>#NAME?</v>
      </c>
      <c r="B3057">
        <v>393.75</v>
      </c>
      <c r="C3057">
        <v>20.584240000000001</v>
      </c>
      <c r="D3057">
        <v>66</v>
      </c>
      <c r="E3057">
        <v>0</v>
      </c>
      <c r="F3057">
        <v>0</v>
      </c>
      <c r="G3057">
        <v>73</v>
      </c>
      <c r="H3057">
        <v>1570537856615</v>
      </c>
      <c r="I3057">
        <v>526.6875</v>
      </c>
      <c r="J3057" s="5">
        <f t="shared" si="47"/>
        <v>43746.813155266202</v>
      </c>
      <c r="K3057" s="6">
        <v>43746.813155266202</v>
      </c>
      <c r="L3057" s="7">
        <v>43746.813159722224</v>
      </c>
    </row>
    <row r="3058" spans="1:12" x14ac:dyDescent="0.25">
      <c r="A3058" t="e">
        <f>-LqfLUenxwSu9Hf8e_aQ</f>
        <v>#NAME?</v>
      </c>
      <c r="B3058">
        <v>412.5</v>
      </c>
      <c r="C3058">
        <v>20.584240000000001</v>
      </c>
      <c r="D3058">
        <v>65</v>
      </c>
      <c r="E3058">
        <v>0</v>
      </c>
      <c r="F3058">
        <v>0</v>
      </c>
      <c r="G3058">
        <v>68</v>
      </c>
      <c r="H3058">
        <v>1570537862803</v>
      </c>
      <c r="I3058">
        <v>532.3125</v>
      </c>
      <c r="J3058" s="4">
        <f t="shared" si="47"/>
        <v>43746.813226886567</v>
      </c>
      <c r="K3058" s="6">
        <v>43746.813226886567</v>
      </c>
      <c r="L3058" s="7">
        <v>43746.81322916667</v>
      </c>
    </row>
    <row r="3059" spans="1:12" x14ac:dyDescent="0.25">
      <c r="A3059" t="e">
        <f>-LqfLWU2cuiKxt9LHIff</f>
        <v>#NAME?</v>
      </c>
      <c r="B3059">
        <v>393.75</v>
      </c>
      <c r="C3059">
        <v>20.584240000000001</v>
      </c>
      <c r="D3059">
        <v>64</v>
      </c>
      <c r="E3059">
        <v>0</v>
      </c>
      <c r="F3059">
        <v>0</v>
      </c>
      <c r="G3059">
        <v>66</v>
      </c>
      <c r="H3059">
        <v>1570537870023</v>
      </c>
      <c r="I3059">
        <v>526.6875</v>
      </c>
      <c r="J3059" s="5">
        <f t="shared" si="47"/>
        <v>43746.813310451391</v>
      </c>
      <c r="K3059" s="6">
        <v>43746.813310451391</v>
      </c>
      <c r="L3059" s="7">
        <v>43746.813310185185</v>
      </c>
    </row>
    <row r="3060" spans="1:12" x14ac:dyDescent="0.25">
      <c r="A3060" t="e">
        <f>-LqfLcNAzXUO7t4kIGIG</f>
        <v>#NAME?</v>
      </c>
      <c r="B3060">
        <v>393.75</v>
      </c>
      <c r="C3060">
        <v>20.584240000000001</v>
      </c>
      <c r="D3060">
        <v>54</v>
      </c>
      <c r="E3060">
        <v>0</v>
      </c>
      <c r="F3060">
        <v>0</v>
      </c>
      <c r="G3060">
        <v>0</v>
      </c>
      <c r="H3060">
        <v>1570537898233</v>
      </c>
      <c r="I3060">
        <v>526.6875</v>
      </c>
      <c r="J3060" s="4">
        <f t="shared" si="47"/>
        <v>43746.813636956016</v>
      </c>
      <c r="K3060" s="6">
        <v>43746.813636956016</v>
      </c>
      <c r="L3060" s="7">
        <v>43746.813634259262</v>
      </c>
    </row>
    <row r="3061" spans="1:12" x14ac:dyDescent="0.25">
      <c r="A3061" t="e">
        <f>-LqfLdqEYvj3QTfc4DiO</f>
        <v>#NAME?</v>
      </c>
      <c r="B3061">
        <v>393.75</v>
      </c>
      <c r="C3061">
        <v>20.531590000000001</v>
      </c>
      <c r="D3061">
        <v>54</v>
      </c>
      <c r="E3061">
        <v>0</v>
      </c>
      <c r="F3061">
        <v>0</v>
      </c>
      <c r="G3061">
        <v>0</v>
      </c>
      <c r="H3061">
        <v>1570537904373</v>
      </c>
      <c r="I3061">
        <v>526.6875</v>
      </c>
      <c r="J3061" s="5">
        <f t="shared" si="47"/>
        <v>43746.813708020833</v>
      </c>
      <c r="K3061" s="6">
        <v>43746.813708020833</v>
      </c>
      <c r="L3061" s="7">
        <v>43746.813703703701</v>
      </c>
    </row>
    <row r="3062" spans="1:12" x14ac:dyDescent="0.25">
      <c r="A3062" t="e">
        <f>-LqfLf_3OgMNfcUHo1r_</f>
        <v>#NAME?</v>
      </c>
      <c r="B3062">
        <v>393.75</v>
      </c>
      <c r="C3062">
        <v>20.584240000000001</v>
      </c>
      <c r="D3062">
        <v>56</v>
      </c>
      <c r="E3062">
        <v>0</v>
      </c>
      <c r="F3062">
        <v>0</v>
      </c>
      <c r="G3062">
        <v>0</v>
      </c>
      <c r="H3062">
        <v>1570537911592</v>
      </c>
      <c r="I3062">
        <v>526.6875</v>
      </c>
      <c r="J3062" s="4">
        <f t="shared" si="47"/>
        <v>43746.813791574074</v>
      </c>
      <c r="K3062" s="6">
        <v>43746.813791574074</v>
      </c>
      <c r="L3062" s="7">
        <v>43746.813796296294</v>
      </c>
    </row>
    <row r="3063" spans="1:12" x14ac:dyDescent="0.25">
      <c r="A3063" t="e">
        <f>-LqfLhMOWZ-fc0Y9ngx8</f>
        <v>#NAME?</v>
      </c>
      <c r="B3063">
        <v>393.75</v>
      </c>
      <c r="C3063">
        <v>20.531590000000001</v>
      </c>
      <c r="D3063">
        <v>57</v>
      </c>
      <c r="E3063">
        <v>0</v>
      </c>
      <c r="F3063">
        <v>0</v>
      </c>
      <c r="G3063">
        <v>0</v>
      </c>
      <c r="H3063">
        <v>1570537917772</v>
      </c>
      <c r="I3063">
        <v>526.5</v>
      </c>
      <c r="J3063" s="5">
        <f t="shared" si="47"/>
        <v>43746.813863101845</v>
      </c>
      <c r="K3063" s="6">
        <v>43746.813863101845</v>
      </c>
      <c r="L3063" s="7">
        <v>43746.81386574074</v>
      </c>
    </row>
    <row r="3064" spans="1:12" x14ac:dyDescent="0.25">
      <c r="A3064" t="e">
        <f>-LqfLj96IB90JHVMhowL</f>
        <v>#NAME?</v>
      </c>
      <c r="B3064">
        <v>393.75</v>
      </c>
      <c r="C3064">
        <v>20.584240000000001</v>
      </c>
      <c r="D3064">
        <v>61</v>
      </c>
      <c r="E3064">
        <v>0</v>
      </c>
      <c r="F3064">
        <v>0</v>
      </c>
      <c r="G3064">
        <v>1</v>
      </c>
      <c r="H3064">
        <v>1570537926022</v>
      </c>
      <c r="I3064">
        <v>526.6875</v>
      </c>
      <c r="J3064" s="4">
        <f t="shared" si="47"/>
        <v>43746.813958587962</v>
      </c>
      <c r="K3064" s="6">
        <v>43746.813958587962</v>
      </c>
      <c r="L3064" s="7">
        <v>43746.813958333332</v>
      </c>
    </row>
    <row r="3065" spans="1:12" x14ac:dyDescent="0.25">
      <c r="A3065" t="s">
        <v>4100</v>
      </c>
      <c r="B3065">
        <v>393.75</v>
      </c>
      <c r="C3065">
        <v>20.531590000000001</v>
      </c>
      <c r="D3065">
        <v>62</v>
      </c>
      <c r="E3065">
        <v>0</v>
      </c>
      <c r="F3065">
        <v>0</v>
      </c>
      <c r="G3065">
        <v>3</v>
      </c>
      <c r="H3065">
        <v>1570537933203</v>
      </c>
      <c r="I3065">
        <v>526.6875</v>
      </c>
      <c r="J3065" s="5">
        <f t="shared" si="47"/>
        <v>43746.814041701386</v>
      </c>
      <c r="K3065" s="6">
        <v>43746.814041701386</v>
      </c>
      <c r="L3065" s="7">
        <v>43746.814039351855</v>
      </c>
    </row>
    <row r="3066" spans="1:12" x14ac:dyDescent="0.25">
      <c r="A3066" t="e">
        <f>-LqfLmRN5B1rdBbpYLL5</f>
        <v>#NAME?</v>
      </c>
      <c r="B3066">
        <v>393.75</v>
      </c>
      <c r="C3066">
        <v>20.584240000000001</v>
      </c>
      <c r="D3066">
        <v>62</v>
      </c>
      <c r="E3066">
        <v>0</v>
      </c>
      <c r="F3066">
        <v>0</v>
      </c>
      <c r="G3066">
        <v>5</v>
      </c>
      <c r="H3066">
        <v>1570537939414</v>
      </c>
      <c r="I3066">
        <v>526.5</v>
      </c>
      <c r="J3066" s="4">
        <f t="shared" si="47"/>
        <v>43746.814113587963</v>
      </c>
      <c r="K3066" s="6">
        <v>43746.814113587963</v>
      </c>
      <c r="L3066" s="7">
        <v>43746.814108796294</v>
      </c>
    </row>
    <row r="3067" spans="1:12" x14ac:dyDescent="0.25">
      <c r="A3067" t="e">
        <f>-LqfLoP0ZAf_TiaJqBzW</f>
        <v>#NAME?</v>
      </c>
      <c r="B3067">
        <v>393.75</v>
      </c>
      <c r="C3067">
        <v>20.584240000000001</v>
      </c>
      <c r="D3067">
        <v>64</v>
      </c>
      <c r="E3067">
        <v>0</v>
      </c>
      <c r="F3067">
        <v>0</v>
      </c>
      <c r="G3067">
        <v>0</v>
      </c>
      <c r="H3067">
        <v>1570537947738</v>
      </c>
      <c r="I3067">
        <v>526.6875</v>
      </c>
      <c r="J3067" s="5">
        <f t="shared" si="47"/>
        <v>43746.814209930548</v>
      </c>
      <c r="K3067" s="6">
        <v>43746.814209930548</v>
      </c>
      <c r="L3067" s="7">
        <v>43746.814212962963</v>
      </c>
    </row>
    <row r="3068" spans="1:12" x14ac:dyDescent="0.25">
      <c r="A3068" t="e">
        <f>-LqfLptJlLYvYn7ha2nU</f>
        <v>#NAME?</v>
      </c>
      <c r="B3068">
        <v>393.75</v>
      </c>
      <c r="C3068">
        <v>20.584240000000001</v>
      </c>
      <c r="D3068">
        <v>66</v>
      </c>
      <c r="E3068">
        <v>0</v>
      </c>
      <c r="F3068">
        <v>0</v>
      </c>
      <c r="G3068">
        <v>1</v>
      </c>
      <c r="H3068">
        <v>1570537953851</v>
      </c>
      <c r="I3068">
        <v>526.5</v>
      </c>
      <c r="J3068" s="4">
        <f t="shared" si="47"/>
        <v>43746.814280682869</v>
      </c>
      <c r="K3068" s="6">
        <v>43746.814280682869</v>
      </c>
      <c r="L3068" s="7">
        <v>43746.814282407409</v>
      </c>
    </row>
    <row r="3069" spans="1:12" x14ac:dyDescent="0.25">
      <c r="A3069" t="e">
        <f>-LqfLrSCDkXm6rEWHaG8</f>
        <v>#NAME?</v>
      </c>
      <c r="B3069">
        <v>393.75</v>
      </c>
      <c r="C3069">
        <v>20.584240000000001</v>
      </c>
      <c r="D3069">
        <v>66</v>
      </c>
      <c r="E3069">
        <v>0</v>
      </c>
      <c r="F3069">
        <v>0</v>
      </c>
      <c r="G3069">
        <v>4</v>
      </c>
      <c r="H3069">
        <v>1570537960004</v>
      </c>
      <c r="I3069">
        <v>526.6875</v>
      </c>
      <c r="J3069" s="5">
        <f t="shared" si="47"/>
        <v>43746.814351898145</v>
      </c>
      <c r="K3069" s="6">
        <v>43746.814351898145</v>
      </c>
      <c r="L3069" s="7">
        <v>43746.814351851855</v>
      </c>
    </row>
    <row r="3070" spans="1:12" x14ac:dyDescent="0.25">
      <c r="A3070" t="e">
        <f>-LqfLsv4QgAN1km1c0qp</f>
        <v>#NAME?</v>
      </c>
      <c r="B3070">
        <v>393.75</v>
      </c>
      <c r="C3070">
        <v>20.584240000000001</v>
      </c>
      <c r="D3070">
        <v>67</v>
      </c>
      <c r="E3070">
        <v>0</v>
      </c>
      <c r="F3070">
        <v>0</v>
      </c>
      <c r="G3070">
        <v>0</v>
      </c>
      <c r="H3070">
        <v>1570537966224</v>
      </c>
      <c r="I3070">
        <v>526.6875</v>
      </c>
      <c r="J3070" s="4">
        <f t="shared" si="47"/>
        <v>43746.814423888885</v>
      </c>
      <c r="K3070" s="6">
        <v>43746.814423888885</v>
      </c>
      <c r="L3070" s="7">
        <v>43746.814421296294</v>
      </c>
    </row>
    <row r="3071" spans="1:12" x14ac:dyDescent="0.25">
      <c r="A3071" t="e">
        <f>-LqfLunC1laa5fYpTATB</f>
        <v>#NAME?</v>
      </c>
      <c r="B3071">
        <v>393.75</v>
      </c>
      <c r="C3071">
        <v>20.584240000000001</v>
      </c>
      <c r="D3071">
        <v>67</v>
      </c>
      <c r="E3071">
        <v>0</v>
      </c>
      <c r="F3071">
        <v>0</v>
      </c>
      <c r="G3071">
        <v>0</v>
      </c>
      <c r="H3071">
        <v>1570537973860</v>
      </c>
      <c r="I3071">
        <v>526.6875</v>
      </c>
      <c r="J3071" s="5">
        <f t="shared" si="47"/>
        <v>43746.814512268516</v>
      </c>
      <c r="K3071" s="6">
        <v>43746.814512268516</v>
      </c>
      <c r="L3071" s="7">
        <v>43746.814513888887</v>
      </c>
    </row>
    <row r="3072" spans="1:12" x14ac:dyDescent="0.25">
      <c r="A3072" t="e">
        <f>-LqfLwQmlaQ-DbuyhTuc</f>
        <v>#NAME?</v>
      </c>
      <c r="B3072">
        <v>393.75</v>
      </c>
      <c r="C3072">
        <v>20.584240000000001</v>
      </c>
      <c r="D3072">
        <v>65</v>
      </c>
      <c r="E3072">
        <v>0</v>
      </c>
      <c r="F3072">
        <v>0</v>
      </c>
      <c r="G3072">
        <v>0</v>
      </c>
      <c r="H3072">
        <v>1570537980632</v>
      </c>
      <c r="I3072">
        <v>526.6875</v>
      </c>
      <c r="J3072" s="4">
        <f t="shared" si="47"/>
        <v>43746.814590648144</v>
      </c>
      <c r="K3072" s="6">
        <v>43746.814590648144</v>
      </c>
      <c r="L3072" s="7">
        <v>43746.81459490741</v>
      </c>
    </row>
    <row r="3073" spans="1:12" x14ac:dyDescent="0.25">
      <c r="A3073" t="s">
        <v>4108</v>
      </c>
      <c r="B3073">
        <v>393.75</v>
      </c>
      <c r="C3073">
        <v>20.584240000000001</v>
      </c>
      <c r="D3073">
        <v>66</v>
      </c>
      <c r="E3073">
        <v>0</v>
      </c>
      <c r="F3073">
        <v>0</v>
      </c>
      <c r="G3073">
        <v>9</v>
      </c>
      <c r="H3073">
        <v>1570537986823</v>
      </c>
      <c r="I3073">
        <v>526.6875</v>
      </c>
      <c r="J3073" s="5">
        <f t="shared" si="47"/>
        <v>43746.814662303237</v>
      </c>
      <c r="K3073" s="6">
        <v>43746.814662303237</v>
      </c>
      <c r="L3073" s="7">
        <v>43746.814664351848</v>
      </c>
    </row>
    <row r="3074" spans="1:12" x14ac:dyDescent="0.25">
      <c r="A3074" t="e">
        <f>-LqfLzgp_TaDYhYcgPr7</f>
        <v>#NAME?</v>
      </c>
      <c r="B3074">
        <v>415.625</v>
      </c>
      <c r="C3074">
        <v>20.478950000000001</v>
      </c>
      <c r="D3074">
        <v>64</v>
      </c>
      <c r="E3074">
        <v>0</v>
      </c>
      <c r="F3074">
        <v>0</v>
      </c>
      <c r="G3074">
        <v>0</v>
      </c>
      <c r="H3074">
        <v>1570537994004</v>
      </c>
      <c r="I3074">
        <v>533.625</v>
      </c>
      <c r="J3074" s="4">
        <f t="shared" ref="J3074:K3137" si="48">(H3074/86400000)+25569+(7/24)</f>
        <v>43746.814745416668</v>
      </c>
      <c r="K3074" s="6">
        <v>43746.814745416668</v>
      </c>
      <c r="L3074" s="7">
        <v>43746.814745370371</v>
      </c>
    </row>
    <row r="3075" spans="1:12" x14ac:dyDescent="0.25">
      <c r="A3075" t="e">
        <f>-LqfM0GvP-k9CI95poK0</f>
        <v>#NAME?</v>
      </c>
      <c r="B3075">
        <v>393.75</v>
      </c>
      <c r="C3075">
        <v>20.531590000000001</v>
      </c>
      <c r="D3075">
        <v>64</v>
      </c>
      <c r="E3075">
        <v>0</v>
      </c>
      <c r="F3075">
        <v>0</v>
      </c>
      <c r="G3075">
        <v>5</v>
      </c>
      <c r="H3075">
        <v>1570538000193</v>
      </c>
      <c r="I3075">
        <v>526.6875</v>
      </c>
      <c r="J3075" s="5">
        <f t="shared" si="48"/>
        <v>43746.814817048609</v>
      </c>
      <c r="K3075" s="6">
        <v>43746.814817048609</v>
      </c>
      <c r="L3075" s="7">
        <v>43746.814814814818</v>
      </c>
    </row>
    <row r="3076" spans="1:12" x14ac:dyDescent="0.25">
      <c r="A3076" t="e">
        <f>-LqfM1mBwXqd55TH9FcD</f>
        <v>#NAME?</v>
      </c>
      <c r="B3076">
        <v>393.75</v>
      </c>
      <c r="C3076">
        <v>20.584240000000001</v>
      </c>
      <c r="D3076">
        <v>64</v>
      </c>
      <c r="E3076">
        <v>0</v>
      </c>
      <c r="F3076">
        <v>0</v>
      </c>
      <c r="G3076">
        <v>9</v>
      </c>
      <c r="H3076">
        <v>1570538006404</v>
      </c>
      <c r="I3076">
        <v>526.6875</v>
      </c>
      <c r="J3076" s="4">
        <f t="shared" si="48"/>
        <v>43746.81488893518</v>
      </c>
      <c r="K3076" s="6">
        <v>43746.81488893518</v>
      </c>
      <c r="L3076" s="7">
        <v>43746.814884259256</v>
      </c>
    </row>
    <row r="3077" spans="1:12" x14ac:dyDescent="0.25">
      <c r="A3077" t="e">
        <f>-LqfM3GBWbZmVOQ3h-RI</f>
        <v>#NAME?</v>
      </c>
      <c r="B3077">
        <v>393.75</v>
      </c>
      <c r="C3077">
        <v>20.584240000000001</v>
      </c>
      <c r="D3077">
        <v>65</v>
      </c>
      <c r="E3077">
        <v>0</v>
      </c>
      <c r="F3077">
        <v>0</v>
      </c>
      <c r="G3077">
        <v>0</v>
      </c>
      <c r="H3077">
        <v>1570538012571</v>
      </c>
      <c r="I3077">
        <v>526.5</v>
      </c>
      <c r="J3077" s="5">
        <f t="shared" si="48"/>
        <v>43746.814960312498</v>
      </c>
      <c r="K3077" s="6">
        <v>43746.814960312498</v>
      </c>
      <c r="L3077" s="7">
        <v>43746.814965277779</v>
      </c>
    </row>
    <row r="3078" spans="1:12" x14ac:dyDescent="0.25">
      <c r="A3078" t="e">
        <f>-LqfM4o7KBySViUsxT4s</f>
        <v>#NAME?</v>
      </c>
      <c r="B3078">
        <v>412.5</v>
      </c>
      <c r="C3078">
        <v>20.584240000000001</v>
      </c>
      <c r="D3078">
        <v>65</v>
      </c>
      <c r="E3078">
        <v>0</v>
      </c>
      <c r="F3078">
        <v>0</v>
      </c>
      <c r="G3078">
        <v>0</v>
      </c>
      <c r="H3078">
        <v>1570538018763</v>
      </c>
      <c r="I3078">
        <v>532.3125</v>
      </c>
      <c r="J3078" s="4">
        <f t="shared" si="48"/>
        <v>43746.815031979168</v>
      </c>
      <c r="K3078" s="6">
        <v>43746.815031979168</v>
      </c>
      <c r="L3078" s="7">
        <v>43746.815034722225</v>
      </c>
    </row>
    <row r="3079" spans="1:12" x14ac:dyDescent="0.25">
      <c r="A3079" t="e">
        <f>-LqfM6Vp15wVR69fwR7Q</f>
        <v>#NAME?</v>
      </c>
      <c r="B3079">
        <v>393.75</v>
      </c>
      <c r="C3079">
        <v>20.584240000000001</v>
      </c>
      <c r="D3079">
        <v>67</v>
      </c>
      <c r="E3079">
        <v>0</v>
      </c>
      <c r="F3079">
        <v>0</v>
      </c>
      <c r="G3079">
        <v>7</v>
      </c>
      <c r="H3079">
        <v>1570538025983</v>
      </c>
      <c r="I3079">
        <v>526.5</v>
      </c>
      <c r="J3079" s="5">
        <f t="shared" si="48"/>
        <v>43746.815115543977</v>
      </c>
      <c r="K3079" s="6">
        <v>43746.815115543977</v>
      </c>
      <c r="L3079" s="7">
        <v>43746.815115740741</v>
      </c>
    </row>
    <row r="3080" spans="1:12" x14ac:dyDescent="0.25">
      <c r="A3080" t="e">
        <f>-LqfM8K4CJ6lodN12i9m</f>
        <v>#NAME?</v>
      </c>
      <c r="B3080">
        <v>393.75</v>
      </c>
      <c r="C3080">
        <v>20.584240000000001</v>
      </c>
      <c r="D3080">
        <v>66</v>
      </c>
      <c r="E3080">
        <v>0</v>
      </c>
      <c r="F3080">
        <v>0</v>
      </c>
      <c r="G3080">
        <v>11</v>
      </c>
      <c r="H3080">
        <v>1570538033192</v>
      </c>
      <c r="I3080">
        <v>526.6875</v>
      </c>
      <c r="J3080" s="4">
        <f t="shared" si="48"/>
        <v>43746.81519898148</v>
      </c>
      <c r="K3080" s="6">
        <v>43746.81519898148</v>
      </c>
      <c r="L3080" s="7">
        <v>43746.815196759257</v>
      </c>
    </row>
    <row r="3081" spans="1:12" x14ac:dyDescent="0.25">
      <c r="A3081" t="e">
        <f>-LqfMA0qpsSuRjIFjhmI</f>
        <v>#NAME?</v>
      </c>
      <c r="B3081">
        <v>393.75</v>
      </c>
      <c r="C3081">
        <v>20.584240000000001</v>
      </c>
      <c r="D3081">
        <v>65</v>
      </c>
      <c r="E3081">
        <v>0</v>
      </c>
      <c r="F3081">
        <v>0</v>
      </c>
      <c r="G3081">
        <v>6</v>
      </c>
      <c r="H3081">
        <v>1570538040404</v>
      </c>
      <c r="I3081">
        <v>526.6875</v>
      </c>
      <c r="J3081" s="5">
        <f t="shared" si="48"/>
        <v>43746.815282453703</v>
      </c>
      <c r="K3081" s="6">
        <v>43746.815282453703</v>
      </c>
      <c r="L3081" s="7">
        <v>43746.81527777778</v>
      </c>
    </row>
    <row r="3082" spans="1:12" x14ac:dyDescent="0.25">
      <c r="A3082" t="e">
        <f>-LqfMBsR_WH6Bk8g8JR2</f>
        <v>#NAME?</v>
      </c>
      <c r="B3082">
        <v>393.75</v>
      </c>
      <c r="C3082">
        <v>20.584240000000001</v>
      </c>
      <c r="D3082">
        <v>65</v>
      </c>
      <c r="E3082">
        <v>0</v>
      </c>
      <c r="F3082">
        <v>0</v>
      </c>
      <c r="G3082">
        <v>14</v>
      </c>
      <c r="H3082">
        <v>1570538047622</v>
      </c>
      <c r="I3082">
        <v>526.5</v>
      </c>
      <c r="J3082" s="4">
        <f t="shared" si="48"/>
        <v>43746.815365995368</v>
      </c>
      <c r="K3082" s="6">
        <v>43746.815365995368</v>
      </c>
      <c r="L3082" s="7">
        <v>43746.815370370372</v>
      </c>
    </row>
    <row r="3083" spans="1:12" x14ac:dyDescent="0.25">
      <c r="A3083" t="e">
        <f>-LqfMD_ClpU3lvREBbeE</f>
        <v>#NAME?</v>
      </c>
      <c r="B3083">
        <v>393.75</v>
      </c>
      <c r="C3083">
        <v>20.584240000000001</v>
      </c>
      <c r="D3083">
        <v>65</v>
      </c>
      <c r="E3083">
        <v>0</v>
      </c>
      <c r="F3083">
        <v>0</v>
      </c>
      <c r="G3083">
        <v>7</v>
      </c>
      <c r="H3083">
        <v>1570538054806</v>
      </c>
      <c r="I3083">
        <v>526.6875</v>
      </c>
      <c r="J3083" s="5">
        <f t="shared" si="48"/>
        <v>43746.81544914352</v>
      </c>
      <c r="K3083" s="6">
        <v>43746.81544914352</v>
      </c>
      <c r="L3083" s="7">
        <v>43746.815451388888</v>
      </c>
    </row>
    <row r="3084" spans="1:12" x14ac:dyDescent="0.25">
      <c r="A3084" t="e">
        <f>-LqfMF7BYwOpg3AkOTLK</f>
        <v>#NAME?</v>
      </c>
      <c r="B3084">
        <v>393.75</v>
      </c>
      <c r="C3084">
        <v>20.584240000000001</v>
      </c>
      <c r="D3084">
        <v>65</v>
      </c>
      <c r="E3084">
        <v>0</v>
      </c>
      <c r="F3084">
        <v>0</v>
      </c>
      <c r="G3084">
        <v>15</v>
      </c>
      <c r="H3084">
        <v>1570538061013</v>
      </c>
      <c r="I3084">
        <v>526.6875</v>
      </c>
      <c r="J3084" s="4">
        <f t="shared" si="48"/>
        <v>43746.815520983793</v>
      </c>
      <c r="K3084" s="6">
        <v>43746.815520983793</v>
      </c>
      <c r="L3084" s="7">
        <v>43746.815520833334</v>
      </c>
    </row>
    <row r="3085" spans="1:12" x14ac:dyDescent="0.25">
      <c r="A3085" t="e">
        <f>-LqfMGrJoTzvxPWN0iAx</f>
        <v>#NAME?</v>
      </c>
      <c r="B3085">
        <v>393.75</v>
      </c>
      <c r="C3085">
        <v>20.531590000000001</v>
      </c>
      <c r="D3085">
        <v>66</v>
      </c>
      <c r="E3085">
        <v>0</v>
      </c>
      <c r="F3085">
        <v>0</v>
      </c>
      <c r="G3085">
        <v>6</v>
      </c>
      <c r="H3085">
        <v>1570538068251</v>
      </c>
      <c r="I3085">
        <v>526.6875</v>
      </c>
      <c r="J3085" s="5">
        <f t="shared" si="48"/>
        <v>43746.815604756943</v>
      </c>
      <c r="K3085" s="6">
        <v>43746.815604756943</v>
      </c>
      <c r="L3085" s="7">
        <v>43746.815601851849</v>
      </c>
    </row>
    <row r="3086" spans="1:12" x14ac:dyDescent="0.25">
      <c r="A3086" t="e">
        <f>-LqfMIe8j8lzs5ZIh1A2</f>
        <v>#NAME?</v>
      </c>
      <c r="B3086">
        <v>393.75</v>
      </c>
      <c r="C3086">
        <v>20.531590000000001</v>
      </c>
      <c r="D3086">
        <v>66</v>
      </c>
      <c r="E3086">
        <v>0</v>
      </c>
      <c r="F3086">
        <v>0</v>
      </c>
      <c r="G3086">
        <v>9</v>
      </c>
      <c r="H3086">
        <v>1570538075443</v>
      </c>
      <c r="I3086">
        <v>526.6875</v>
      </c>
      <c r="J3086" s="4">
        <f t="shared" si="48"/>
        <v>43746.815687997681</v>
      </c>
      <c r="K3086" s="6">
        <v>43746.815687997681</v>
      </c>
      <c r="L3086" s="7">
        <v>43746.815682870372</v>
      </c>
    </row>
    <row r="3087" spans="1:12" x14ac:dyDescent="0.25">
      <c r="A3087" t="e">
        <f>-LqfMKhObwq76sH8XEKs</f>
        <v>#NAME?</v>
      </c>
      <c r="B3087">
        <v>393.75</v>
      </c>
      <c r="C3087">
        <v>20.584240000000001</v>
      </c>
      <c r="D3087">
        <v>66</v>
      </c>
      <c r="E3087">
        <v>0</v>
      </c>
      <c r="F3087">
        <v>0</v>
      </c>
      <c r="G3087">
        <v>8</v>
      </c>
      <c r="H3087">
        <v>1570538082642</v>
      </c>
      <c r="I3087">
        <v>526.6875</v>
      </c>
      <c r="J3087" s="5">
        <f t="shared" si="48"/>
        <v>43746.815771319445</v>
      </c>
      <c r="K3087" s="6">
        <v>43746.815771319445</v>
      </c>
      <c r="L3087" s="7">
        <v>43746.815775462965</v>
      </c>
    </row>
    <row r="3088" spans="1:12" x14ac:dyDescent="0.25">
      <c r="A3088" t="e">
        <f>-LqfMMOALKsZOiAOSpxL</f>
        <v>#NAME?</v>
      </c>
      <c r="B3088">
        <v>393.75</v>
      </c>
      <c r="C3088">
        <v>20.584240000000001</v>
      </c>
      <c r="D3088">
        <v>65</v>
      </c>
      <c r="E3088">
        <v>0</v>
      </c>
      <c r="F3088">
        <v>0</v>
      </c>
      <c r="G3088">
        <v>7</v>
      </c>
      <c r="H3088">
        <v>1570538090903</v>
      </c>
      <c r="I3088">
        <v>526.6875</v>
      </c>
      <c r="J3088" s="4">
        <f t="shared" si="48"/>
        <v>43746.81586693287</v>
      </c>
      <c r="K3088" s="6">
        <v>43746.81586693287</v>
      </c>
      <c r="L3088" s="7">
        <v>43746.815868055557</v>
      </c>
    </row>
    <row r="3089" spans="1:12" x14ac:dyDescent="0.25">
      <c r="A3089" t="e">
        <f>-LqfMO7AIse53hYVtky6</f>
        <v>#NAME?</v>
      </c>
      <c r="B3089">
        <v>393.75</v>
      </c>
      <c r="C3089">
        <v>20.584240000000001</v>
      </c>
      <c r="D3089">
        <v>65</v>
      </c>
      <c r="E3089">
        <v>0</v>
      </c>
      <c r="F3089">
        <v>0</v>
      </c>
      <c r="G3089">
        <v>9</v>
      </c>
      <c r="H3089">
        <v>1570538098113</v>
      </c>
      <c r="I3089">
        <v>526.6875</v>
      </c>
      <c r="J3089" s="5">
        <f t="shared" si="48"/>
        <v>43746.815950381941</v>
      </c>
      <c r="K3089" s="6">
        <v>43746.815950381941</v>
      </c>
      <c r="L3089" s="7">
        <v>43746.815949074073</v>
      </c>
    </row>
    <row r="3090" spans="1:12" x14ac:dyDescent="0.25">
      <c r="A3090" t="e">
        <f>-LqfMPgI6C3AWnnDvwrB</f>
        <v>#NAME?</v>
      </c>
      <c r="B3090">
        <v>412.5</v>
      </c>
      <c r="C3090">
        <v>20.584240000000001</v>
      </c>
      <c r="D3090">
        <v>65</v>
      </c>
      <c r="E3090">
        <v>0</v>
      </c>
      <c r="F3090">
        <v>0</v>
      </c>
      <c r="G3090">
        <v>9</v>
      </c>
      <c r="H3090">
        <v>1570538104292</v>
      </c>
      <c r="I3090">
        <v>532.125</v>
      </c>
      <c r="J3090" s="4">
        <f t="shared" si="48"/>
        <v>43746.816021898143</v>
      </c>
      <c r="K3090" s="6">
        <v>43746.816021898143</v>
      </c>
      <c r="L3090" s="7">
        <v>43746.816018518519</v>
      </c>
    </row>
    <row r="3091" spans="1:12" x14ac:dyDescent="0.25">
      <c r="A3091" t="e">
        <f>-LqfMRPAwcxUptc7YOgC</f>
        <v>#NAME?</v>
      </c>
      <c r="B3091">
        <v>393.75</v>
      </c>
      <c r="C3091">
        <v>20.531590000000001</v>
      </c>
      <c r="D3091">
        <v>67</v>
      </c>
      <c r="E3091">
        <v>0</v>
      </c>
      <c r="F3091">
        <v>0</v>
      </c>
      <c r="G3091">
        <v>9</v>
      </c>
      <c r="H3091">
        <v>1570538111514</v>
      </c>
      <c r="I3091">
        <v>526.6875</v>
      </c>
      <c r="J3091" s="5">
        <f t="shared" si="48"/>
        <v>43746.816105486105</v>
      </c>
      <c r="K3091" s="6">
        <v>43746.816105486105</v>
      </c>
      <c r="L3091" s="7">
        <v>43746.816111111111</v>
      </c>
    </row>
    <row r="3092" spans="1:12" x14ac:dyDescent="0.25">
      <c r="A3092" t="e">
        <f>-LqfMSyJ5ECwcRQHWUfQ</f>
        <v>#NAME?</v>
      </c>
      <c r="B3092">
        <v>393.75</v>
      </c>
      <c r="C3092">
        <v>20.584240000000001</v>
      </c>
      <c r="D3092">
        <v>65</v>
      </c>
      <c r="E3092">
        <v>0</v>
      </c>
      <c r="F3092">
        <v>0</v>
      </c>
      <c r="G3092">
        <v>9</v>
      </c>
      <c r="H3092">
        <v>1570538117664</v>
      </c>
      <c r="I3092">
        <v>526.6875</v>
      </c>
      <c r="J3092" s="4">
        <f t="shared" si="48"/>
        <v>43746.816176666667</v>
      </c>
      <c r="K3092" s="6">
        <v>43746.816176666667</v>
      </c>
      <c r="L3092" s="7">
        <v>43746.816180555557</v>
      </c>
    </row>
    <row r="3093" spans="1:12" x14ac:dyDescent="0.25">
      <c r="A3093" t="s">
        <v>4128</v>
      </c>
      <c r="B3093">
        <v>412.5</v>
      </c>
      <c r="C3093">
        <v>20.531590000000001</v>
      </c>
      <c r="D3093">
        <v>65</v>
      </c>
      <c r="E3093">
        <v>0</v>
      </c>
      <c r="F3093">
        <v>0</v>
      </c>
      <c r="G3093">
        <v>13</v>
      </c>
      <c r="H3093">
        <v>1570538124882</v>
      </c>
      <c r="I3093">
        <v>532.3125</v>
      </c>
      <c r="J3093" s="5">
        <f t="shared" si="48"/>
        <v>43746.816260208332</v>
      </c>
      <c r="K3093" s="6">
        <v>43746.816260208332</v>
      </c>
      <c r="L3093" s="7">
        <v>43746.816261574073</v>
      </c>
    </row>
    <row r="3094" spans="1:12" x14ac:dyDescent="0.25">
      <c r="A3094" t="e">
        <f>-LqfMWhIiZPqcxSRVkcD</f>
        <v>#NAME?</v>
      </c>
      <c r="B3094">
        <v>393.75</v>
      </c>
      <c r="C3094">
        <v>20.584240000000001</v>
      </c>
      <c r="D3094">
        <v>66</v>
      </c>
      <c r="E3094">
        <v>0</v>
      </c>
      <c r="F3094">
        <v>0</v>
      </c>
      <c r="G3094">
        <v>0</v>
      </c>
      <c r="H3094">
        <v>1570538133157</v>
      </c>
      <c r="I3094">
        <v>526.6875</v>
      </c>
      <c r="J3094" s="4">
        <f t="shared" si="48"/>
        <v>43746.816355983792</v>
      </c>
      <c r="K3094" s="6">
        <v>43746.816355983792</v>
      </c>
      <c r="L3094" s="7">
        <v>43746.816354166665</v>
      </c>
    </row>
    <row r="3095" spans="1:12" x14ac:dyDescent="0.25">
      <c r="A3095" t="e">
        <f>-LqfMYkO4UmN6AhzyOvj</f>
        <v>#NAME?</v>
      </c>
      <c r="B3095">
        <v>393.75</v>
      </c>
      <c r="C3095">
        <v>20.531590000000001</v>
      </c>
      <c r="D3095">
        <v>65</v>
      </c>
      <c r="E3095">
        <v>0</v>
      </c>
      <c r="F3095">
        <v>0</v>
      </c>
      <c r="G3095">
        <v>8</v>
      </c>
      <c r="H3095">
        <v>1570538140367</v>
      </c>
      <c r="I3095">
        <v>526.6875</v>
      </c>
      <c r="J3095" s="5">
        <f t="shared" si="48"/>
        <v>43746.816439432871</v>
      </c>
      <c r="K3095" s="6">
        <v>43746.816439432871</v>
      </c>
      <c r="L3095" s="7">
        <v>43746.816435185188</v>
      </c>
    </row>
    <row r="3096" spans="1:12" x14ac:dyDescent="0.25">
      <c r="A3096" t="e">
        <f>-LqfM_TCK1rweY2q2ZW_</f>
        <v>#NAME?</v>
      </c>
      <c r="B3096">
        <v>393.75</v>
      </c>
      <c r="C3096">
        <v>20.584240000000001</v>
      </c>
      <c r="D3096">
        <v>64</v>
      </c>
      <c r="E3096">
        <v>0</v>
      </c>
      <c r="F3096">
        <v>0</v>
      </c>
      <c r="G3096">
        <v>6</v>
      </c>
      <c r="H3096">
        <v>1570538148587</v>
      </c>
      <c r="I3096">
        <v>526.6875</v>
      </c>
      <c r="J3096" s="4">
        <f t="shared" si="48"/>
        <v>43746.816534571757</v>
      </c>
      <c r="K3096" s="6">
        <v>43746.816534571757</v>
      </c>
      <c r="L3096" s="7">
        <v>43746.81653935185</v>
      </c>
    </row>
    <row r="3097" spans="1:12" x14ac:dyDescent="0.25">
      <c r="A3097" t="e">
        <f>-LqfMb2NdluAzwA8Xzec</f>
        <v>#NAME?</v>
      </c>
      <c r="B3097">
        <v>393.75</v>
      </c>
      <c r="C3097">
        <v>20.584240000000001</v>
      </c>
      <c r="D3097">
        <v>65</v>
      </c>
      <c r="E3097">
        <v>0</v>
      </c>
      <c r="F3097">
        <v>0</v>
      </c>
      <c r="G3097">
        <v>11</v>
      </c>
      <c r="H3097">
        <v>1570538154797</v>
      </c>
      <c r="I3097">
        <v>526.6875</v>
      </c>
      <c r="J3097" s="5">
        <f t="shared" si="48"/>
        <v>43746.816606446759</v>
      </c>
      <c r="K3097" s="6">
        <v>43746.816606446759</v>
      </c>
      <c r="L3097" s="7">
        <v>43746.816608796296</v>
      </c>
    </row>
    <row r="3098" spans="1:12" x14ac:dyDescent="0.25">
      <c r="A3098" t="e">
        <f>-LqfMckFOCZS6NG3HhRu</f>
        <v>#NAME?</v>
      </c>
      <c r="B3098">
        <v>393.75</v>
      </c>
      <c r="C3098">
        <v>20.584240000000001</v>
      </c>
      <c r="D3098">
        <v>65</v>
      </c>
      <c r="E3098">
        <v>0</v>
      </c>
      <c r="F3098">
        <v>0</v>
      </c>
      <c r="G3098">
        <v>2</v>
      </c>
      <c r="H3098">
        <v>1570538162006</v>
      </c>
      <c r="I3098">
        <v>526.6875</v>
      </c>
      <c r="J3098" s="4">
        <f t="shared" si="48"/>
        <v>43746.816689884254</v>
      </c>
      <c r="K3098" s="6">
        <v>43746.816689884254</v>
      </c>
      <c r="L3098" s="7">
        <v>43746.816689814812</v>
      </c>
    </row>
    <row r="3099" spans="1:12" x14ac:dyDescent="0.25">
      <c r="A3099" t="e">
        <f>-LqfMeYEzdoAGOQsBPBU</f>
        <v>#NAME?</v>
      </c>
      <c r="B3099">
        <v>393.75</v>
      </c>
      <c r="C3099">
        <v>20.584240000000001</v>
      </c>
      <c r="D3099">
        <v>65</v>
      </c>
      <c r="E3099">
        <v>0</v>
      </c>
      <c r="F3099">
        <v>0</v>
      </c>
      <c r="G3099">
        <v>11</v>
      </c>
      <c r="H3099">
        <v>1570538169225</v>
      </c>
      <c r="I3099">
        <v>526.6875</v>
      </c>
      <c r="J3099" s="5">
        <f t="shared" si="48"/>
        <v>43746.816773437495</v>
      </c>
      <c r="K3099" s="6">
        <v>43746.816773437495</v>
      </c>
      <c r="L3099" s="7">
        <v>43746.816770833335</v>
      </c>
    </row>
    <row r="3100" spans="1:12" x14ac:dyDescent="0.25">
      <c r="A3100" t="e">
        <f>-LqfMgGCOKxXcUFp1Zco</f>
        <v>#NAME?</v>
      </c>
      <c r="B3100">
        <v>393.75</v>
      </c>
      <c r="C3100">
        <v>20.584240000000001</v>
      </c>
      <c r="D3100">
        <v>64</v>
      </c>
      <c r="E3100">
        <v>0</v>
      </c>
      <c r="F3100">
        <v>0</v>
      </c>
      <c r="G3100">
        <v>7</v>
      </c>
      <c r="H3100">
        <v>1570538176407</v>
      </c>
      <c r="I3100">
        <v>526.6875</v>
      </c>
      <c r="J3100" s="4">
        <f t="shared" si="48"/>
        <v>43746.816856562502</v>
      </c>
      <c r="K3100" s="6">
        <v>43746.816856562502</v>
      </c>
      <c r="L3100" s="7">
        <v>43746.816851851851</v>
      </c>
    </row>
    <row r="3101" spans="1:12" x14ac:dyDescent="0.25">
      <c r="A3101" t="e">
        <f>-LqfMhpEhyxmpFf-_U9k</f>
        <v>#NAME?</v>
      </c>
      <c r="B3101">
        <v>393.75</v>
      </c>
      <c r="C3101">
        <v>20.584240000000001</v>
      </c>
      <c r="D3101">
        <v>64</v>
      </c>
      <c r="E3101">
        <v>0</v>
      </c>
      <c r="F3101">
        <v>0</v>
      </c>
      <c r="G3101">
        <v>6</v>
      </c>
      <c r="H3101">
        <v>1570538182605</v>
      </c>
      <c r="I3101">
        <v>526.5</v>
      </c>
      <c r="J3101" s="5">
        <f t="shared" si="48"/>
        <v>43746.816928298613</v>
      </c>
      <c r="K3101" s="6">
        <v>43746.816928298613</v>
      </c>
      <c r="L3101" s="7">
        <v>43746.816932870373</v>
      </c>
    </row>
    <row r="3102" spans="1:12" x14ac:dyDescent="0.25">
      <c r="A3102" t="e">
        <f>-LqfMjmMu4Rb0o9vx9wo</f>
        <v>#NAME?</v>
      </c>
      <c r="B3102">
        <v>393.75</v>
      </c>
      <c r="C3102">
        <v>20.531590000000001</v>
      </c>
      <c r="D3102">
        <v>64</v>
      </c>
      <c r="E3102">
        <v>0</v>
      </c>
      <c r="F3102">
        <v>0</v>
      </c>
      <c r="G3102">
        <v>2</v>
      </c>
      <c r="H3102">
        <v>1570538190744</v>
      </c>
      <c r="I3102">
        <v>526.6875</v>
      </c>
      <c r="J3102" s="4">
        <f t="shared" si="48"/>
        <v>43746.817022499999</v>
      </c>
      <c r="K3102" s="6">
        <v>43746.817022499999</v>
      </c>
      <c r="L3102" s="7">
        <v>43746.817025462966</v>
      </c>
    </row>
    <row r="3103" spans="1:12" x14ac:dyDescent="0.25">
      <c r="A3103" t="e">
        <f>-LqfMlLE10IzTWG3QhFb</f>
        <v>#NAME?</v>
      </c>
      <c r="B3103">
        <v>393.75</v>
      </c>
      <c r="C3103">
        <v>20.584240000000001</v>
      </c>
      <c r="D3103">
        <v>65</v>
      </c>
      <c r="E3103">
        <v>0</v>
      </c>
      <c r="F3103">
        <v>0</v>
      </c>
      <c r="G3103">
        <v>12</v>
      </c>
      <c r="H3103">
        <v>1570538197045</v>
      </c>
      <c r="I3103">
        <v>526.6875</v>
      </c>
      <c r="J3103" s="5">
        <f t="shared" si="48"/>
        <v>43746.81709542824</v>
      </c>
      <c r="K3103" s="6">
        <v>43746.81709542824</v>
      </c>
      <c r="L3103" s="7">
        <v>43746.817094907405</v>
      </c>
    </row>
    <row r="3104" spans="1:12" x14ac:dyDescent="0.25">
      <c r="A3104" t="e">
        <f>-LqfMn3D1ojXGrTabdGU</f>
        <v>#NAME?</v>
      </c>
      <c r="B3104">
        <v>393.75</v>
      </c>
      <c r="C3104">
        <v>20.584240000000001</v>
      </c>
      <c r="D3104">
        <v>65</v>
      </c>
      <c r="E3104">
        <v>0</v>
      </c>
      <c r="F3104">
        <v>0</v>
      </c>
      <c r="G3104">
        <v>10</v>
      </c>
      <c r="H3104">
        <v>1570538204247</v>
      </c>
      <c r="I3104">
        <v>526.6875</v>
      </c>
      <c r="J3104" s="4">
        <f t="shared" si="48"/>
        <v>43746.817178784717</v>
      </c>
      <c r="K3104" s="6">
        <v>43746.817178784717</v>
      </c>
      <c r="L3104" s="7">
        <v>43746.817175925928</v>
      </c>
    </row>
    <row r="3105" spans="1:12" x14ac:dyDescent="0.25">
      <c r="A3105" t="e">
        <f>-LqfMorCdYMOfSiMB5Ke</f>
        <v>#NAME?</v>
      </c>
      <c r="B3105">
        <v>393.75</v>
      </c>
      <c r="C3105">
        <v>20.584240000000001</v>
      </c>
      <c r="D3105">
        <v>65</v>
      </c>
      <c r="E3105">
        <v>0</v>
      </c>
      <c r="F3105">
        <v>0</v>
      </c>
      <c r="G3105">
        <v>11</v>
      </c>
      <c r="H3105">
        <v>1570538211467</v>
      </c>
      <c r="I3105">
        <v>526.6875</v>
      </c>
      <c r="J3105" s="5">
        <f t="shared" si="48"/>
        <v>43746.817262349534</v>
      </c>
      <c r="K3105" s="6">
        <v>43746.817262349534</v>
      </c>
      <c r="L3105" s="7">
        <v>43746.817256944443</v>
      </c>
    </row>
    <row r="3106" spans="1:12" x14ac:dyDescent="0.25">
      <c r="A3106" t="e">
        <f>-LqfMqL6eY5iTmba5dEE</f>
        <v>#NAME?</v>
      </c>
      <c r="B3106">
        <v>393.75</v>
      </c>
      <c r="C3106">
        <v>20.584240000000001</v>
      </c>
      <c r="D3106">
        <v>65</v>
      </c>
      <c r="E3106">
        <v>0</v>
      </c>
      <c r="F3106">
        <v>0</v>
      </c>
      <c r="G3106">
        <v>9</v>
      </c>
      <c r="H3106">
        <v>1570538217647</v>
      </c>
      <c r="I3106">
        <v>526.6875</v>
      </c>
      <c r="J3106" s="4">
        <f t="shared" si="48"/>
        <v>43746.817333877312</v>
      </c>
      <c r="K3106" s="6">
        <v>43746.817333877312</v>
      </c>
      <c r="L3106" s="7">
        <v>43746.817337962966</v>
      </c>
    </row>
    <row r="3107" spans="1:12" x14ac:dyDescent="0.25">
      <c r="A3107" t="e">
        <f>-LqfMrpM2H4Ab7k3K59Q</f>
        <v>#NAME?</v>
      </c>
      <c r="B3107">
        <v>393.75</v>
      </c>
      <c r="C3107">
        <v>20.531590000000001</v>
      </c>
      <c r="D3107">
        <v>64</v>
      </c>
      <c r="E3107">
        <v>0</v>
      </c>
      <c r="F3107">
        <v>0</v>
      </c>
      <c r="G3107">
        <v>13</v>
      </c>
      <c r="H3107">
        <v>1570538223837</v>
      </c>
      <c r="I3107">
        <v>526.6875</v>
      </c>
      <c r="J3107" s="5">
        <f t="shared" si="48"/>
        <v>43746.817405520829</v>
      </c>
      <c r="K3107" s="6">
        <v>43746.817405520829</v>
      </c>
      <c r="L3107" s="7">
        <v>43746.817407407405</v>
      </c>
    </row>
    <row r="3108" spans="1:12" x14ac:dyDescent="0.25">
      <c r="A3108" t="s">
        <v>4143</v>
      </c>
      <c r="B3108">
        <v>393.75</v>
      </c>
      <c r="C3108">
        <v>20.584240000000001</v>
      </c>
      <c r="D3108">
        <v>64</v>
      </c>
      <c r="E3108">
        <v>0</v>
      </c>
      <c r="F3108">
        <v>0</v>
      </c>
      <c r="G3108">
        <v>8</v>
      </c>
      <c r="H3108">
        <v>1570538230015</v>
      </c>
      <c r="I3108">
        <v>526.6875</v>
      </c>
      <c r="J3108" s="4">
        <f t="shared" si="48"/>
        <v>43746.817477025463</v>
      </c>
      <c r="K3108" s="6">
        <v>43746.817477025463</v>
      </c>
      <c r="L3108" s="7">
        <v>43746.817476851851</v>
      </c>
    </row>
    <row r="3109" spans="1:12" x14ac:dyDescent="0.25">
      <c r="A3109" t="e">
        <f>-LqfMv64uY8tSKmxIdQG</f>
        <v>#NAME?</v>
      </c>
      <c r="B3109">
        <v>393.75</v>
      </c>
      <c r="C3109">
        <v>20.478950000000001</v>
      </c>
      <c r="D3109">
        <v>64</v>
      </c>
      <c r="E3109">
        <v>0</v>
      </c>
      <c r="F3109">
        <v>0</v>
      </c>
      <c r="G3109">
        <v>10</v>
      </c>
      <c r="H3109">
        <v>1570538237207</v>
      </c>
      <c r="I3109">
        <v>526.5</v>
      </c>
      <c r="J3109" s="5">
        <f t="shared" si="48"/>
        <v>43746.817560266201</v>
      </c>
      <c r="K3109" s="6">
        <v>43746.817560266201</v>
      </c>
      <c r="L3109" s="7">
        <v>43746.817557870374</v>
      </c>
    </row>
    <row r="3110" spans="1:12" x14ac:dyDescent="0.25">
      <c r="A3110" t="e">
        <f>-LqfMwpEH9fYj-a6_cJ5</f>
        <v>#NAME?</v>
      </c>
      <c r="B3110">
        <v>393.75</v>
      </c>
      <c r="C3110">
        <v>20.584240000000001</v>
      </c>
      <c r="D3110">
        <v>63</v>
      </c>
      <c r="E3110">
        <v>0</v>
      </c>
      <c r="F3110">
        <v>0</v>
      </c>
      <c r="G3110">
        <v>7</v>
      </c>
      <c r="H3110">
        <v>1570538244306</v>
      </c>
      <c r="I3110">
        <v>526.6875</v>
      </c>
      <c r="J3110" s="4">
        <f t="shared" si="48"/>
        <v>43746.817642430549</v>
      </c>
      <c r="K3110" s="6">
        <v>43746.817642430549</v>
      </c>
      <c r="L3110" s="7">
        <v>43746.81763888889</v>
      </c>
    </row>
    <row r="3111" spans="1:12" x14ac:dyDescent="0.25">
      <c r="A3111" t="e">
        <f>-LqfMyLj-MuZjnTeKB9s</f>
        <v>#NAME?</v>
      </c>
      <c r="B3111">
        <v>393.75</v>
      </c>
      <c r="C3111">
        <v>20.531590000000001</v>
      </c>
      <c r="D3111">
        <v>63</v>
      </c>
      <c r="E3111">
        <v>0</v>
      </c>
      <c r="F3111">
        <v>0</v>
      </c>
      <c r="G3111">
        <v>9</v>
      </c>
      <c r="H3111">
        <v>1570538250616</v>
      </c>
      <c r="I3111">
        <v>526.6875</v>
      </c>
      <c r="J3111" s="5">
        <f t="shared" si="48"/>
        <v>43746.817715462959</v>
      </c>
      <c r="K3111" s="6">
        <v>43746.817715462959</v>
      </c>
      <c r="L3111" s="7">
        <v>43746.817719907405</v>
      </c>
    </row>
    <row r="3112" spans="1:12" x14ac:dyDescent="0.25">
      <c r="A3112" t="s">
        <v>4147</v>
      </c>
      <c r="B3112">
        <v>393.75</v>
      </c>
      <c r="C3112">
        <v>20.584240000000001</v>
      </c>
      <c r="D3112">
        <v>62</v>
      </c>
      <c r="E3112">
        <v>0</v>
      </c>
      <c r="F3112">
        <v>0</v>
      </c>
      <c r="G3112">
        <v>3</v>
      </c>
      <c r="H3112">
        <v>1570538257836</v>
      </c>
      <c r="I3112">
        <v>526.6875</v>
      </c>
      <c r="J3112" s="4">
        <f t="shared" si="48"/>
        <v>43746.817799027776</v>
      </c>
      <c r="K3112" s="6">
        <v>43746.817799027776</v>
      </c>
      <c r="L3112" s="7">
        <v>43746.817800925928</v>
      </c>
    </row>
    <row r="3113" spans="1:12" x14ac:dyDescent="0.25">
      <c r="A3113" t="e">
        <f>-LqfN0uGNsTN3B7YR_xS</f>
        <v>#NAME?</v>
      </c>
      <c r="B3113">
        <v>393.75</v>
      </c>
      <c r="C3113">
        <v>20.584240000000001</v>
      </c>
      <c r="D3113">
        <v>63</v>
      </c>
      <c r="E3113">
        <v>0</v>
      </c>
      <c r="F3113">
        <v>0</v>
      </c>
      <c r="G3113">
        <v>17</v>
      </c>
      <c r="H3113">
        <v>1570538265052</v>
      </c>
      <c r="I3113">
        <v>526.5</v>
      </c>
      <c r="J3113" s="5">
        <f t="shared" si="48"/>
        <v>43746.817882546289</v>
      </c>
      <c r="K3113" s="6">
        <v>43746.817882546289</v>
      </c>
      <c r="L3113" s="7">
        <v>43746.817881944444</v>
      </c>
    </row>
    <row r="3114" spans="1:12" x14ac:dyDescent="0.25">
      <c r="A3114" t="e">
        <f>-LqfN2TEAAO-CF85BFyh</f>
        <v>#NAME?</v>
      </c>
      <c r="B3114">
        <v>393.75</v>
      </c>
      <c r="C3114">
        <v>20.531590000000001</v>
      </c>
      <c r="D3114">
        <v>63</v>
      </c>
      <c r="E3114">
        <v>0</v>
      </c>
      <c r="F3114">
        <v>0</v>
      </c>
      <c r="G3114">
        <v>1</v>
      </c>
      <c r="H3114">
        <v>1570538271236</v>
      </c>
      <c r="I3114">
        <v>526.6875</v>
      </c>
      <c r="J3114" s="4">
        <f t="shared" si="48"/>
        <v>43746.817954120364</v>
      </c>
      <c r="K3114" s="6">
        <v>43746.817954120364</v>
      </c>
      <c r="L3114" s="7">
        <v>43746.81795138889</v>
      </c>
    </row>
    <row r="3115" spans="1:12" x14ac:dyDescent="0.25">
      <c r="A3115" t="e">
        <f>-LqfN4BCtFW5_75R1h4o</f>
        <v>#NAME?</v>
      </c>
      <c r="B3115">
        <v>393.75</v>
      </c>
      <c r="C3115">
        <v>20.584240000000001</v>
      </c>
      <c r="D3115">
        <v>64</v>
      </c>
      <c r="E3115">
        <v>0</v>
      </c>
      <c r="F3115">
        <v>0</v>
      </c>
      <c r="G3115">
        <v>4</v>
      </c>
      <c r="H3115">
        <v>1570538278445</v>
      </c>
      <c r="I3115">
        <v>526.6875</v>
      </c>
      <c r="J3115" s="5">
        <f t="shared" si="48"/>
        <v>43746.818037557867</v>
      </c>
      <c r="K3115" s="6">
        <v>43746.818037557867</v>
      </c>
      <c r="L3115" s="7">
        <v>43746.818032407406</v>
      </c>
    </row>
    <row r="3116" spans="1:12" x14ac:dyDescent="0.25">
      <c r="A3116" t="e">
        <f>-LqfN5zhIE9guU3JbJxH</f>
        <v>#NAME?</v>
      </c>
      <c r="B3116">
        <v>418.75</v>
      </c>
      <c r="C3116">
        <v>20.531590000000001</v>
      </c>
      <c r="D3116">
        <v>65</v>
      </c>
      <c r="E3116">
        <v>0</v>
      </c>
      <c r="F3116">
        <v>0</v>
      </c>
      <c r="G3116">
        <v>9</v>
      </c>
      <c r="H3116">
        <v>1570538285669</v>
      </c>
      <c r="I3116">
        <v>534.75</v>
      </c>
      <c r="J3116" s="4">
        <f t="shared" si="48"/>
        <v>43746.818121168981</v>
      </c>
      <c r="K3116" s="6">
        <v>43746.818121168981</v>
      </c>
      <c r="L3116" s="7">
        <v>43746.818124999998</v>
      </c>
    </row>
    <row r="3117" spans="1:12" x14ac:dyDescent="0.25">
      <c r="A3117" t="e">
        <f>-LqfN7hCS0YjNHcbDT2E</f>
        <v>#NAME?</v>
      </c>
      <c r="B3117">
        <v>393.75</v>
      </c>
      <c r="C3117">
        <v>20.584240000000001</v>
      </c>
      <c r="D3117">
        <v>65</v>
      </c>
      <c r="E3117">
        <v>0</v>
      </c>
      <c r="F3117">
        <v>0</v>
      </c>
      <c r="G3117">
        <v>3</v>
      </c>
      <c r="H3117">
        <v>1570538292886</v>
      </c>
      <c r="I3117">
        <v>526.6875</v>
      </c>
      <c r="J3117" s="5">
        <f t="shared" si="48"/>
        <v>43746.818204699077</v>
      </c>
      <c r="K3117" s="6">
        <v>43746.818204699077</v>
      </c>
      <c r="L3117" s="7">
        <v>43746.818206018521</v>
      </c>
    </row>
    <row r="3118" spans="1:12" x14ac:dyDescent="0.25">
      <c r="A3118" t="e">
        <f>-LqfN9QMCH7qAQkWe6hN</f>
        <v>#NAME?</v>
      </c>
      <c r="B3118">
        <v>393.75</v>
      </c>
      <c r="C3118">
        <v>20.584240000000001</v>
      </c>
      <c r="D3118">
        <v>65</v>
      </c>
      <c r="E3118">
        <v>0</v>
      </c>
      <c r="F3118">
        <v>0</v>
      </c>
      <c r="G3118">
        <v>9</v>
      </c>
      <c r="H3118">
        <v>1570538300088</v>
      </c>
      <c r="I3118">
        <v>526.6875</v>
      </c>
      <c r="J3118" s="4">
        <f t="shared" si="48"/>
        <v>43746.818288055554</v>
      </c>
      <c r="K3118" s="6">
        <v>43746.818288055554</v>
      </c>
      <c r="L3118" s="7">
        <v>43746.818287037036</v>
      </c>
    </row>
    <row r="3119" spans="1:12" x14ac:dyDescent="0.25">
      <c r="A3119" t="e">
        <f>-LqfNAy67ll76f4evr0D</f>
        <v>#NAME?</v>
      </c>
      <c r="B3119">
        <v>393.75</v>
      </c>
      <c r="C3119">
        <v>20.584240000000001</v>
      </c>
      <c r="D3119">
        <v>65</v>
      </c>
      <c r="E3119">
        <v>0</v>
      </c>
      <c r="F3119">
        <v>0</v>
      </c>
      <c r="G3119">
        <v>2</v>
      </c>
      <c r="H3119">
        <v>1570538306268</v>
      </c>
      <c r="I3119">
        <v>526.5</v>
      </c>
      <c r="J3119" s="5">
        <f t="shared" si="48"/>
        <v>43746.818359583332</v>
      </c>
      <c r="K3119" s="6">
        <v>43746.818359583332</v>
      </c>
      <c r="L3119" s="7">
        <v>43746.818356481483</v>
      </c>
    </row>
    <row r="3120" spans="1:12" x14ac:dyDescent="0.25">
      <c r="A3120" t="e">
        <f>-LqfNCmDzMNibAzER6ZY</f>
        <v>#NAME?</v>
      </c>
      <c r="B3120">
        <v>393.75</v>
      </c>
      <c r="C3120">
        <v>20.584240000000001</v>
      </c>
      <c r="D3120">
        <v>66</v>
      </c>
      <c r="E3120">
        <v>0</v>
      </c>
      <c r="F3120">
        <v>0</v>
      </c>
      <c r="G3120">
        <v>10</v>
      </c>
      <c r="H3120">
        <v>1570538313486</v>
      </c>
      <c r="I3120">
        <v>526.6875</v>
      </c>
      <c r="J3120" s="4">
        <f t="shared" si="48"/>
        <v>43746.818443124997</v>
      </c>
      <c r="K3120" s="6">
        <v>43746.818443124997</v>
      </c>
      <c r="L3120" s="7">
        <v>43746.818437499998</v>
      </c>
    </row>
    <row r="3121" spans="1:12" x14ac:dyDescent="0.25">
      <c r="A3121" t="e">
        <f>-LqfNEVMA7uZERWGaOGh</f>
        <v>#NAME?</v>
      </c>
      <c r="B3121">
        <v>393.75</v>
      </c>
      <c r="C3121">
        <v>20.531590000000001</v>
      </c>
      <c r="D3121">
        <v>67</v>
      </c>
      <c r="E3121">
        <v>0</v>
      </c>
      <c r="F3121">
        <v>0</v>
      </c>
      <c r="G3121">
        <v>5</v>
      </c>
      <c r="H3121">
        <v>1570538320697</v>
      </c>
      <c r="I3121">
        <v>526.6875</v>
      </c>
      <c r="J3121" s="5">
        <f t="shared" si="48"/>
        <v>43746.818526585645</v>
      </c>
      <c r="K3121" s="6">
        <v>43746.818526585645</v>
      </c>
      <c r="L3121" s="7">
        <v>43746.818530092591</v>
      </c>
    </row>
    <row r="3122" spans="1:12" x14ac:dyDescent="0.25">
      <c r="A3122" t="e">
        <f>-LqfNGH-oqQiM2dm2ghc</f>
        <v>#NAME?</v>
      </c>
      <c r="B3122">
        <v>393.75</v>
      </c>
      <c r="C3122">
        <v>20.584240000000001</v>
      </c>
      <c r="D3122">
        <v>67</v>
      </c>
      <c r="E3122">
        <v>0</v>
      </c>
      <c r="F3122">
        <v>0</v>
      </c>
      <c r="G3122">
        <v>3</v>
      </c>
      <c r="H3122">
        <v>1570538327905</v>
      </c>
      <c r="I3122">
        <v>526.6875</v>
      </c>
      <c r="J3122" s="4">
        <f t="shared" si="48"/>
        <v>43746.818610011571</v>
      </c>
      <c r="K3122" s="6">
        <v>43746.818610011571</v>
      </c>
      <c r="L3122" s="7">
        <v>43746.818611111114</v>
      </c>
    </row>
    <row r="3123" spans="1:12" x14ac:dyDescent="0.25">
      <c r="A3123" t="e">
        <f>-LqfNI0E52Bw2Gm7u4VB</f>
        <v>#NAME?</v>
      </c>
      <c r="B3123">
        <v>393.75</v>
      </c>
      <c r="C3123">
        <v>20.584240000000001</v>
      </c>
      <c r="D3123">
        <v>67</v>
      </c>
      <c r="E3123">
        <v>0</v>
      </c>
      <c r="F3123">
        <v>0</v>
      </c>
      <c r="G3123">
        <v>11</v>
      </c>
      <c r="H3123">
        <v>1570538335125</v>
      </c>
      <c r="I3123">
        <v>526.5</v>
      </c>
      <c r="J3123" s="5">
        <f t="shared" si="48"/>
        <v>43746.818693576388</v>
      </c>
      <c r="K3123" s="6">
        <v>43746.818693576388</v>
      </c>
      <c r="L3123" s="7">
        <v>43746.818692129629</v>
      </c>
    </row>
    <row r="3124" spans="1:12" x14ac:dyDescent="0.25">
      <c r="A3124" t="e">
        <f>-LqfNJoE7wKq8WiR9tw6</f>
        <v>#NAME?</v>
      </c>
      <c r="B3124">
        <v>393.75</v>
      </c>
      <c r="C3124">
        <v>20.584240000000001</v>
      </c>
      <c r="D3124">
        <v>68</v>
      </c>
      <c r="E3124">
        <v>0</v>
      </c>
      <c r="F3124">
        <v>0</v>
      </c>
      <c r="G3124">
        <v>7</v>
      </c>
      <c r="H3124">
        <v>1570538342337</v>
      </c>
      <c r="I3124">
        <v>526.5</v>
      </c>
      <c r="J3124" s="4">
        <f t="shared" si="48"/>
        <v>43746.818777048604</v>
      </c>
      <c r="K3124" s="6">
        <v>43746.818777048604</v>
      </c>
      <c r="L3124" s="7">
        <v>43746.818773148145</v>
      </c>
    </row>
    <row r="3125" spans="1:12" x14ac:dyDescent="0.25">
      <c r="A3125" t="e">
        <f>-LqfNLXOGRlT9S3XafJh</f>
        <v>#NAME?</v>
      </c>
      <c r="B3125">
        <v>393.75</v>
      </c>
      <c r="C3125">
        <v>20.531590000000001</v>
      </c>
      <c r="D3125">
        <v>63</v>
      </c>
      <c r="E3125">
        <v>0</v>
      </c>
      <c r="F3125">
        <v>0</v>
      </c>
      <c r="G3125">
        <v>14</v>
      </c>
      <c r="H3125">
        <v>1570538349527</v>
      </c>
      <c r="I3125">
        <v>526.6875</v>
      </c>
      <c r="J3125" s="5">
        <f t="shared" si="48"/>
        <v>43746.818860266205</v>
      </c>
      <c r="K3125" s="6">
        <v>43746.818860266205</v>
      </c>
      <c r="L3125" s="7">
        <v>43746.818865740737</v>
      </c>
    </row>
    <row r="3126" spans="1:12" x14ac:dyDescent="0.25">
      <c r="A3126" t="e">
        <f>-LqfNS0ALgVrNMMZ8NKd</f>
        <v>#NAME?</v>
      </c>
      <c r="B3126">
        <v>393.75</v>
      </c>
      <c r="C3126">
        <v>20.584240000000001</v>
      </c>
      <c r="D3126">
        <v>62</v>
      </c>
      <c r="E3126">
        <v>0</v>
      </c>
      <c r="F3126">
        <v>0</v>
      </c>
      <c r="G3126">
        <v>0</v>
      </c>
      <c r="H3126">
        <v>1570538376042</v>
      </c>
      <c r="I3126">
        <v>526.6875</v>
      </c>
      <c r="J3126" s="4">
        <f t="shared" si="48"/>
        <v>43746.819167152775</v>
      </c>
      <c r="K3126" s="6">
        <v>43746.819167152775</v>
      </c>
      <c r="L3126" s="7">
        <v>43746.819166666668</v>
      </c>
    </row>
    <row r="3127" spans="1:12" x14ac:dyDescent="0.25">
      <c r="A3127" t="e">
        <f>-LqfNTjLqPOm8W6wp5nJ</f>
        <v>#NAME?</v>
      </c>
      <c r="B3127">
        <v>393.75</v>
      </c>
      <c r="C3127">
        <v>20.584240000000001</v>
      </c>
      <c r="D3127">
        <v>63</v>
      </c>
      <c r="E3127">
        <v>0</v>
      </c>
      <c r="F3127">
        <v>0</v>
      </c>
      <c r="G3127">
        <v>0</v>
      </c>
      <c r="H3127">
        <v>1570538382983</v>
      </c>
      <c r="I3127">
        <v>526.6875</v>
      </c>
      <c r="J3127" s="5">
        <f t="shared" si="48"/>
        <v>43746.81924748842</v>
      </c>
      <c r="K3127" s="6">
        <v>43746.81924748842</v>
      </c>
      <c r="L3127" s="7">
        <v>43746.819247685184</v>
      </c>
    </row>
    <row r="3128" spans="1:12" x14ac:dyDescent="0.25">
      <c r="A3128" t="e">
        <f>-LqfNVR3pgy8Q-qBJgWm</f>
        <v>#NAME?</v>
      </c>
      <c r="B3128">
        <v>393.75</v>
      </c>
      <c r="C3128">
        <v>20.584240000000001</v>
      </c>
      <c r="D3128">
        <v>63</v>
      </c>
      <c r="E3128">
        <v>0</v>
      </c>
      <c r="F3128">
        <v>0</v>
      </c>
      <c r="G3128">
        <v>0</v>
      </c>
      <c r="H3128">
        <v>1570538390163</v>
      </c>
      <c r="I3128">
        <v>526.6875</v>
      </c>
      <c r="J3128" s="4">
        <f t="shared" si="48"/>
        <v>43746.819330590275</v>
      </c>
      <c r="K3128" s="6">
        <v>43746.819330590275</v>
      </c>
      <c r="L3128" s="7">
        <v>43746.819328703707</v>
      </c>
    </row>
    <row r="3129" spans="1:12" x14ac:dyDescent="0.25">
      <c r="A3129" t="e">
        <f>-LqfNX0Bb3kXIzIJIRvQ</f>
        <v>#NAME?</v>
      </c>
      <c r="B3129">
        <v>393.75</v>
      </c>
      <c r="C3129">
        <v>20.531590000000001</v>
      </c>
      <c r="D3129">
        <v>63</v>
      </c>
      <c r="E3129">
        <v>0</v>
      </c>
      <c r="F3129">
        <v>0</v>
      </c>
      <c r="G3129">
        <v>0</v>
      </c>
      <c r="H3129">
        <v>1570538396352</v>
      </c>
      <c r="I3129">
        <v>526.6875</v>
      </c>
      <c r="J3129" s="5">
        <f t="shared" si="48"/>
        <v>43746.819402222223</v>
      </c>
      <c r="K3129" s="6">
        <v>43746.819402222223</v>
      </c>
      <c r="L3129" s="7">
        <v>43746.819398148145</v>
      </c>
    </row>
    <row r="3130" spans="1:12" x14ac:dyDescent="0.25">
      <c r="A3130" t="e">
        <f>-LqfNYgz2j1WW3f--i9m</f>
        <v>#NAME?</v>
      </c>
      <c r="B3130">
        <v>393.75</v>
      </c>
      <c r="C3130">
        <v>20.531590000000001</v>
      </c>
      <c r="D3130">
        <v>63</v>
      </c>
      <c r="E3130">
        <v>0</v>
      </c>
      <c r="F3130">
        <v>0</v>
      </c>
      <c r="G3130">
        <v>3</v>
      </c>
      <c r="H3130">
        <v>1570538403605</v>
      </c>
      <c r="I3130">
        <v>526.5</v>
      </c>
      <c r="J3130" s="4">
        <f t="shared" si="48"/>
        <v>43746.819486168977</v>
      </c>
      <c r="K3130" s="6">
        <v>43746.819486168977</v>
      </c>
      <c r="L3130" s="7">
        <v>43746.819490740738</v>
      </c>
    </row>
    <row r="3131" spans="1:12" x14ac:dyDescent="0.25">
      <c r="A3131" t="e">
        <f>-LqfN_XA4Xs9IVbQ3Gj6</f>
        <v>#NAME?</v>
      </c>
      <c r="B3131">
        <v>393.75</v>
      </c>
      <c r="C3131">
        <v>20.584240000000001</v>
      </c>
      <c r="D3131">
        <v>64</v>
      </c>
      <c r="E3131">
        <v>0</v>
      </c>
      <c r="F3131">
        <v>0</v>
      </c>
      <c r="G3131">
        <v>6</v>
      </c>
      <c r="H3131">
        <v>1570538410803</v>
      </c>
      <c r="I3131">
        <v>526.6875</v>
      </c>
      <c r="J3131" s="5">
        <f t="shared" si="48"/>
        <v>43746.819569479165</v>
      </c>
      <c r="K3131" s="6">
        <v>43746.819569479165</v>
      </c>
      <c r="L3131" s="7">
        <v>43746.819571759261</v>
      </c>
    </row>
    <row r="3132" spans="1:12" x14ac:dyDescent="0.25">
      <c r="A3132" t="e">
        <f>-LqfNbFBO5LeY7CQOSMG</f>
        <v>#NAME?</v>
      </c>
      <c r="B3132">
        <v>393.75</v>
      </c>
      <c r="C3132">
        <v>20.531590000000001</v>
      </c>
      <c r="D3132">
        <v>64</v>
      </c>
      <c r="E3132">
        <v>0</v>
      </c>
      <c r="F3132">
        <v>0</v>
      </c>
      <c r="G3132">
        <v>1</v>
      </c>
      <c r="H3132">
        <v>1570538418005</v>
      </c>
      <c r="I3132">
        <v>526.6875</v>
      </c>
      <c r="J3132" s="4">
        <f t="shared" si="48"/>
        <v>43746.819652835642</v>
      </c>
      <c r="K3132" s="6">
        <v>43746.819652835642</v>
      </c>
      <c r="L3132" s="7">
        <v>43746.819652777776</v>
      </c>
    </row>
    <row r="3133" spans="1:12" x14ac:dyDescent="0.25">
      <c r="A3133" t="e">
        <f>-LqfNcmos_QCrfmgv3o5</f>
        <v>#NAME?</v>
      </c>
      <c r="B3133">
        <v>393.75</v>
      </c>
      <c r="C3133">
        <v>20.584240000000001</v>
      </c>
      <c r="D3133">
        <v>65</v>
      </c>
      <c r="E3133">
        <v>0</v>
      </c>
      <c r="F3133">
        <v>0</v>
      </c>
      <c r="G3133">
        <v>4</v>
      </c>
      <c r="H3133">
        <v>1570538424201</v>
      </c>
      <c r="I3133">
        <v>526.6875</v>
      </c>
      <c r="J3133" s="5">
        <f t="shared" si="48"/>
        <v>43746.819724548608</v>
      </c>
      <c r="K3133" s="6">
        <v>43746.819724548608</v>
      </c>
      <c r="L3133" s="7">
        <v>43746.819722222222</v>
      </c>
    </row>
    <row r="3134" spans="1:12" x14ac:dyDescent="0.25">
      <c r="A3134" t="e">
        <f>-LqfNeIBvrzuohBkXkPh</f>
        <v>#NAME?</v>
      </c>
      <c r="B3134">
        <v>434.375</v>
      </c>
      <c r="C3134">
        <v>20.584240000000001</v>
      </c>
      <c r="D3134">
        <v>65</v>
      </c>
      <c r="E3134">
        <v>0</v>
      </c>
      <c r="F3134">
        <v>0</v>
      </c>
      <c r="G3134">
        <v>6</v>
      </c>
      <c r="H3134">
        <v>1570538430354</v>
      </c>
      <c r="I3134">
        <v>539.625</v>
      </c>
      <c r="J3134" s="4">
        <f t="shared" si="48"/>
        <v>43746.819795763884</v>
      </c>
      <c r="K3134" s="6">
        <v>43746.819795763884</v>
      </c>
      <c r="L3134" s="7">
        <v>43746.819791666669</v>
      </c>
    </row>
    <row r="3135" spans="1:12" x14ac:dyDescent="0.25">
      <c r="A3135" t="e">
        <f>-LqfNfmBrgMHdzR2JcPs</f>
        <v>#NAME?</v>
      </c>
      <c r="B3135">
        <v>393.75</v>
      </c>
      <c r="C3135">
        <v>20.531590000000001</v>
      </c>
      <c r="D3135">
        <v>66</v>
      </c>
      <c r="E3135">
        <v>0</v>
      </c>
      <c r="F3135">
        <v>0</v>
      </c>
      <c r="G3135">
        <v>2</v>
      </c>
      <c r="H3135">
        <v>1570538436563</v>
      </c>
      <c r="I3135">
        <v>526.6875</v>
      </c>
      <c r="J3135" s="5">
        <f t="shared" si="48"/>
        <v>43746.81986762731</v>
      </c>
      <c r="K3135" s="6">
        <v>43746.81986762731</v>
      </c>
      <c r="L3135" s="7">
        <v>43746.819872685184</v>
      </c>
    </row>
    <row r="3136" spans="1:12" x14ac:dyDescent="0.25">
      <c r="A3136" t="e">
        <f>-LqfNh_AAt0JC2qUPAUo</f>
        <v>#NAME?</v>
      </c>
      <c r="B3136">
        <v>393.75</v>
      </c>
      <c r="C3136">
        <v>20.531590000000001</v>
      </c>
      <c r="D3136">
        <v>66</v>
      </c>
      <c r="E3136">
        <v>0</v>
      </c>
      <c r="F3136">
        <v>0</v>
      </c>
      <c r="G3136">
        <v>3</v>
      </c>
      <c r="H3136">
        <v>1570538442743</v>
      </c>
      <c r="I3136">
        <v>526.5</v>
      </c>
      <c r="J3136" s="4">
        <f t="shared" si="48"/>
        <v>43746.819939155095</v>
      </c>
      <c r="K3136" s="6">
        <v>43746.819939155095</v>
      </c>
      <c r="L3136" s="7">
        <v>43746.81994212963</v>
      </c>
    </row>
    <row r="3137" spans="1:12" x14ac:dyDescent="0.25">
      <c r="A3137" t="s">
        <v>4172</v>
      </c>
      <c r="B3137">
        <v>393.75</v>
      </c>
      <c r="C3137">
        <v>20.584240000000001</v>
      </c>
      <c r="D3137">
        <v>65</v>
      </c>
      <c r="E3137">
        <v>0</v>
      </c>
      <c r="F3137">
        <v>0</v>
      </c>
      <c r="G3137">
        <v>0</v>
      </c>
      <c r="H3137">
        <v>1570538450963</v>
      </c>
      <c r="I3137">
        <v>526.6875</v>
      </c>
      <c r="J3137" s="5">
        <f t="shared" si="48"/>
        <v>43746.820034293974</v>
      </c>
      <c r="K3137" s="6">
        <v>43746.820034293974</v>
      </c>
      <c r="L3137" s="7">
        <v>43746.820034722223</v>
      </c>
    </row>
    <row r="3138" spans="1:12" x14ac:dyDescent="0.25">
      <c r="A3138" t="e">
        <f>-LqfNkrDqHOg5vjmsjz3</f>
        <v>#NAME?</v>
      </c>
      <c r="B3138">
        <v>393.75</v>
      </c>
      <c r="C3138">
        <v>20.584240000000001</v>
      </c>
      <c r="D3138">
        <v>65</v>
      </c>
      <c r="E3138">
        <v>0</v>
      </c>
      <c r="F3138">
        <v>0</v>
      </c>
      <c r="G3138">
        <v>1</v>
      </c>
      <c r="H3138">
        <v>1570538457174</v>
      </c>
      <c r="I3138">
        <v>526.5</v>
      </c>
      <c r="J3138" s="4">
        <f t="shared" ref="J3138:K3201" si="49">(H3138/86400000)+25569+(7/24)</f>
        <v>43746.820106180552</v>
      </c>
      <c r="K3138" s="6">
        <v>43746.820106180552</v>
      </c>
      <c r="L3138" s="7">
        <v>43746.820104166669</v>
      </c>
    </row>
    <row r="3139" spans="1:12" x14ac:dyDescent="0.25">
      <c r="A3139" t="e">
        <f>-LqfNm_9_8Hywp2pFZHd</f>
        <v>#NAME?</v>
      </c>
      <c r="B3139">
        <v>393.75</v>
      </c>
      <c r="C3139">
        <v>20.531590000000001</v>
      </c>
      <c r="D3139">
        <v>65</v>
      </c>
      <c r="E3139">
        <v>0</v>
      </c>
      <c r="F3139">
        <v>0</v>
      </c>
      <c r="G3139">
        <v>1</v>
      </c>
      <c r="H3139">
        <v>1570538464403</v>
      </c>
      <c r="I3139">
        <v>526.6875</v>
      </c>
      <c r="J3139" s="5">
        <f t="shared" si="49"/>
        <v>43746.820189849539</v>
      </c>
      <c r="K3139" s="6">
        <v>43746.820189849539</v>
      </c>
      <c r="L3139" s="7">
        <v>43746.820185185185</v>
      </c>
    </row>
    <row r="3140" spans="1:12" x14ac:dyDescent="0.25">
      <c r="A3140" t="e">
        <f>-LqfNo74OoHYFc2mJmHY</f>
        <v>#NAME?</v>
      </c>
      <c r="B3140">
        <v>393.75</v>
      </c>
      <c r="C3140">
        <v>20.584240000000001</v>
      </c>
      <c r="D3140">
        <v>65</v>
      </c>
      <c r="E3140">
        <v>0</v>
      </c>
      <c r="F3140">
        <v>0</v>
      </c>
      <c r="G3140">
        <v>2</v>
      </c>
      <c r="H3140">
        <v>1570538470780</v>
      </c>
      <c r="I3140">
        <v>526.6875</v>
      </c>
      <c r="J3140" s="4">
        <f t="shared" si="49"/>
        <v>43746.820263657406</v>
      </c>
      <c r="K3140" s="6">
        <v>43746.820263657406</v>
      </c>
      <c r="L3140" s="7">
        <v>43746.8202662037</v>
      </c>
    </row>
    <row r="3141" spans="1:12" x14ac:dyDescent="0.25">
      <c r="A3141" t="s">
        <v>4176</v>
      </c>
      <c r="B3141">
        <v>393.75</v>
      </c>
      <c r="C3141">
        <v>20.531590000000001</v>
      </c>
      <c r="D3141">
        <v>66</v>
      </c>
      <c r="E3141">
        <v>0</v>
      </c>
      <c r="F3141">
        <v>0</v>
      </c>
      <c r="G3141">
        <v>1</v>
      </c>
      <c r="H3141">
        <v>1570538477783</v>
      </c>
      <c r="I3141">
        <v>526.5</v>
      </c>
      <c r="J3141" s="5">
        <f t="shared" si="49"/>
        <v>43746.820344710643</v>
      </c>
      <c r="K3141" s="6">
        <v>43746.820344710643</v>
      </c>
      <c r="L3141" s="7">
        <v>43746.820347222223</v>
      </c>
    </row>
    <row r="3142" spans="1:12" x14ac:dyDescent="0.25">
      <c r="A3142" t="e">
        <f>-LqfNrK_MGUA47lxl3Hq</f>
        <v>#NAME?</v>
      </c>
      <c r="B3142">
        <v>393.75</v>
      </c>
      <c r="C3142">
        <v>20.584240000000001</v>
      </c>
      <c r="D3142">
        <v>66</v>
      </c>
      <c r="E3142">
        <v>0</v>
      </c>
      <c r="F3142">
        <v>0</v>
      </c>
      <c r="G3142">
        <v>8</v>
      </c>
      <c r="H3142">
        <v>1570538483932</v>
      </c>
      <c r="I3142">
        <v>526.6875</v>
      </c>
      <c r="J3142" s="4">
        <f t="shared" si="49"/>
        <v>43746.820415879629</v>
      </c>
      <c r="K3142" s="6">
        <v>43746.820415879629</v>
      </c>
      <c r="L3142" s="7">
        <v>43746.820416666669</v>
      </c>
    </row>
    <row r="3143" spans="1:12" x14ac:dyDescent="0.25">
      <c r="A3143" t="e">
        <f>-LqfNsuDmnDMuW5a_0ab</f>
        <v>#NAME?</v>
      </c>
      <c r="B3143">
        <v>393.75</v>
      </c>
      <c r="C3143">
        <v>20.584240000000001</v>
      </c>
      <c r="D3143">
        <v>66</v>
      </c>
      <c r="E3143">
        <v>0</v>
      </c>
      <c r="F3143">
        <v>0</v>
      </c>
      <c r="G3143">
        <v>0</v>
      </c>
      <c r="H3143">
        <v>1570538490144</v>
      </c>
      <c r="I3143">
        <v>526.6875</v>
      </c>
      <c r="J3143" s="5">
        <f t="shared" si="49"/>
        <v>43746.820487777775</v>
      </c>
      <c r="K3143" s="6">
        <v>43746.820487777775</v>
      </c>
      <c r="L3143" s="7">
        <v>43746.820486111108</v>
      </c>
    </row>
    <row r="3144" spans="1:12" x14ac:dyDescent="0.25">
      <c r="A3144" t="e">
        <f>-LqfNufjO3iWCZGYFdgD</f>
        <v>#NAME?</v>
      </c>
      <c r="B3144">
        <v>393.75</v>
      </c>
      <c r="C3144">
        <v>20.584240000000001</v>
      </c>
      <c r="D3144">
        <v>67</v>
      </c>
      <c r="E3144">
        <v>0</v>
      </c>
      <c r="F3144">
        <v>0</v>
      </c>
      <c r="G3144">
        <v>0</v>
      </c>
      <c r="H3144">
        <v>1570538497364</v>
      </c>
      <c r="I3144">
        <v>526.6875</v>
      </c>
      <c r="J3144" s="4">
        <f t="shared" si="49"/>
        <v>43746.820571342592</v>
      </c>
      <c r="K3144" s="6">
        <v>43746.820571342592</v>
      </c>
      <c r="L3144" s="7">
        <v>43746.820567129631</v>
      </c>
    </row>
    <row r="3145" spans="1:12" x14ac:dyDescent="0.25">
      <c r="A3145" t="e">
        <f>-LqfNwQBHm06NePhmxDr</f>
        <v>#NAME?</v>
      </c>
      <c r="B3145">
        <v>393.75</v>
      </c>
      <c r="C3145">
        <v>20.584240000000001</v>
      </c>
      <c r="D3145">
        <v>70</v>
      </c>
      <c r="E3145">
        <v>0</v>
      </c>
      <c r="F3145">
        <v>0</v>
      </c>
      <c r="G3145">
        <v>0</v>
      </c>
      <c r="H3145">
        <v>1570538504574</v>
      </c>
      <c r="I3145">
        <v>526.6875</v>
      </c>
      <c r="J3145" s="5">
        <f t="shared" si="49"/>
        <v>43746.820654791663</v>
      </c>
      <c r="K3145" s="6">
        <v>43746.820654791663</v>
      </c>
      <c r="L3145" s="7">
        <v>43746.820659722223</v>
      </c>
    </row>
    <row r="3146" spans="1:12" x14ac:dyDescent="0.25">
      <c r="A3146" t="e">
        <f>-LqfNy8AAcZ6L8cTSPNp</f>
        <v>#NAME?</v>
      </c>
      <c r="B3146">
        <v>393.75</v>
      </c>
      <c r="C3146">
        <v>20.531590000000001</v>
      </c>
      <c r="D3146">
        <v>71</v>
      </c>
      <c r="E3146">
        <v>0</v>
      </c>
      <c r="F3146">
        <v>0</v>
      </c>
      <c r="G3146">
        <v>4</v>
      </c>
      <c r="H3146">
        <v>1570538511764</v>
      </c>
      <c r="I3146">
        <v>526.6875</v>
      </c>
      <c r="J3146" s="4">
        <f t="shared" si="49"/>
        <v>43746.820738009257</v>
      </c>
      <c r="K3146" s="6">
        <v>43746.820738009257</v>
      </c>
      <c r="L3146" s="7">
        <v>43746.820740740739</v>
      </c>
    </row>
    <row r="3147" spans="1:12" x14ac:dyDescent="0.25">
      <c r="A3147" t="e">
        <f>-LqfNzcIPp3YAmS-uWNm</f>
        <v>#NAME?</v>
      </c>
      <c r="B3147">
        <v>393.75</v>
      </c>
      <c r="C3147">
        <v>20.584240000000001</v>
      </c>
      <c r="D3147">
        <v>70</v>
      </c>
      <c r="E3147">
        <v>0</v>
      </c>
      <c r="F3147">
        <v>0</v>
      </c>
      <c r="G3147">
        <v>5</v>
      </c>
      <c r="H3147">
        <v>1570538517973</v>
      </c>
      <c r="I3147">
        <v>526.6875</v>
      </c>
      <c r="J3147" s="5">
        <f t="shared" si="49"/>
        <v>43746.820809872683</v>
      </c>
      <c r="K3147" s="6">
        <v>43746.820809872683</v>
      </c>
      <c r="L3147" s="7">
        <v>43746.820810185185</v>
      </c>
    </row>
    <row r="3148" spans="1:12" x14ac:dyDescent="0.25">
      <c r="A3148" t="e">
        <f>-LqfO0S5KCXFAM8ip7NM</f>
        <v>#NAME?</v>
      </c>
      <c r="B3148">
        <v>393.75</v>
      </c>
      <c r="C3148">
        <v>20.584240000000001</v>
      </c>
      <c r="D3148">
        <v>70</v>
      </c>
      <c r="E3148">
        <v>0</v>
      </c>
      <c r="F3148">
        <v>0</v>
      </c>
      <c r="G3148">
        <v>2</v>
      </c>
      <c r="H3148">
        <v>1570538524153</v>
      </c>
      <c r="I3148">
        <v>526.6875</v>
      </c>
      <c r="J3148" s="4">
        <f t="shared" si="49"/>
        <v>43746.820881400461</v>
      </c>
      <c r="K3148" s="6">
        <v>43746.820881400461</v>
      </c>
      <c r="L3148" s="7">
        <v>43746.820879629631</v>
      </c>
    </row>
    <row r="3149" spans="1:12" x14ac:dyDescent="0.25">
      <c r="A3149" t="e">
        <f>-LqfO2DAmpxjSmnXBoFl</f>
        <v>#NAME?</v>
      </c>
      <c r="B3149">
        <v>393.75</v>
      </c>
      <c r="C3149">
        <v>20.531590000000001</v>
      </c>
      <c r="D3149">
        <v>69</v>
      </c>
      <c r="E3149">
        <v>0</v>
      </c>
      <c r="F3149">
        <v>0</v>
      </c>
      <c r="G3149">
        <v>2</v>
      </c>
      <c r="H3149">
        <v>1570538532393</v>
      </c>
      <c r="I3149">
        <v>526.5</v>
      </c>
      <c r="J3149" s="5">
        <f t="shared" si="49"/>
        <v>43746.820976770832</v>
      </c>
      <c r="K3149" s="6">
        <v>43746.820976770832</v>
      </c>
      <c r="L3149" s="7">
        <v>43746.820972222224</v>
      </c>
    </row>
    <row r="3150" spans="1:12" x14ac:dyDescent="0.25">
      <c r="A3150" t="e">
        <f>-LqfO3wAZWTo9mEd2WcE</f>
        <v>#NAME?</v>
      </c>
      <c r="B3150">
        <v>393.75</v>
      </c>
      <c r="C3150">
        <v>20.584240000000001</v>
      </c>
      <c r="D3150">
        <v>69</v>
      </c>
      <c r="E3150">
        <v>0</v>
      </c>
      <c r="F3150">
        <v>0</v>
      </c>
      <c r="G3150">
        <v>0</v>
      </c>
      <c r="H3150">
        <v>1570538539604</v>
      </c>
      <c r="I3150">
        <v>526.6875</v>
      </c>
      <c r="J3150" s="4">
        <f t="shared" si="49"/>
        <v>43746.821060231479</v>
      </c>
      <c r="K3150" s="6">
        <v>43746.821060231479</v>
      </c>
      <c r="L3150" s="7">
        <v>43746.821064814816</v>
      </c>
    </row>
    <row r="3151" spans="1:12" x14ac:dyDescent="0.25">
      <c r="A3151" t="e">
        <f>-LqfO5U45QGA24vIzbIc</f>
        <v>#NAME?</v>
      </c>
      <c r="B3151">
        <v>393.75</v>
      </c>
      <c r="C3151">
        <v>20.584240000000001</v>
      </c>
      <c r="D3151">
        <v>69</v>
      </c>
      <c r="E3151">
        <v>0</v>
      </c>
      <c r="F3151">
        <v>0</v>
      </c>
      <c r="G3151">
        <v>7</v>
      </c>
      <c r="H3151">
        <v>1570538545794</v>
      </c>
      <c r="I3151">
        <v>526.6875</v>
      </c>
      <c r="J3151" s="5">
        <f t="shared" si="49"/>
        <v>43746.821131874996</v>
      </c>
      <c r="K3151" s="6">
        <v>43746.821131874996</v>
      </c>
      <c r="L3151" s="7">
        <v>43746.821134259262</v>
      </c>
    </row>
    <row r="3152" spans="1:12" x14ac:dyDescent="0.25">
      <c r="A3152" t="e">
        <f>-LqfO7O2-lvLO-vp7e1I</f>
        <v>#NAME?</v>
      </c>
      <c r="B3152">
        <v>393.75</v>
      </c>
      <c r="C3152">
        <v>20.531590000000001</v>
      </c>
      <c r="D3152">
        <v>69</v>
      </c>
      <c r="E3152">
        <v>0</v>
      </c>
      <c r="F3152">
        <v>0</v>
      </c>
      <c r="G3152">
        <v>5</v>
      </c>
      <c r="H3152">
        <v>1570538553014</v>
      </c>
      <c r="I3152">
        <v>526.6875</v>
      </c>
      <c r="J3152" s="4">
        <f t="shared" si="49"/>
        <v>43746.821215439813</v>
      </c>
      <c r="K3152" s="6">
        <v>43746.821215439813</v>
      </c>
      <c r="L3152" s="7">
        <v>43746.821215277778</v>
      </c>
    </row>
    <row r="3153" spans="1:12" x14ac:dyDescent="0.25">
      <c r="A3153" t="e">
        <f>-LqfO90kG0Tc4n3GjjWs</f>
        <v>#NAME?</v>
      </c>
      <c r="B3153">
        <v>393.75</v>
      </c>
      <c r="C3153">
        <v>20.584240000000001</v>
      </c>
      <c r="D3153">
        <v>68</v>
      </c>
      <c r="E3153">
        <v>0</v>
      </c>
      <c r="F3153">
        <v>0</v>
      </c>
      <c r="G3153">
        <v>7</v>
      </c>
      <c r="H3153">
        <v>1570538560224</v>
      </c>
      <c r="I3153">
        <v>526.5</v>
      </c>
      <c r="J3153" s="5">
        <f t="shared" si="49"/>
        <v>43746.821298888892</v>
      </c>
      <c r="K3153" s="6">
        <v>43746.821298888892</v>
      </c>
      <c r="L3153" s="7">
        <v>43746.821296296293</v>
      </c>
    </row>
    <row r="3154" spans="1:12" x14ac:dyDescent="0.25">
      <c r="A3154" t="e">
        <f>-LqfOAi3lFcYwpX2-tck</f>
        <v>#NAME?</v>
      </c>
      <c r="B3154">
        <v>393.75</v>
      </c>
      <c r="C3154">
        <v>20.584240000000001</v>
      </c>
      <c r="D3154">
        <v>67</v>
      </c>
      <c r="E3154">
        <v>0</v>
      </c>
      <c r="F3154">
        <v>0</v>
      </c>
      <c r="G3154">
        <v>16</v>
      </c>
      <c r="H3154">
        <v>1570538567444</v>
      </c>
      <c r="I3154">
        <v>526.6875</v>
      </c>
      <c r="J3154" s="4">
        <f t="shared" si="49"/>
        <v>43746.821382453702</v>
      </c>
      <c r="K3154" s="6">
        <v>43746.821382453702</v>
      </c>
      <c r="L3154" s="7">
        <v>43746.821377314816</v>
      </c>
    </row>
    <row r="3155" spans="1:12" x14ac:dyDescent="0.25">
      <c r="A3155" t="e">
        <f>-LqfOCXB7vJm3ckDCh_Q</f>
        <v>#NAME?</v>
      </c>
      <c r="B3155">
        <v>393.75</v>
      </c>
      <c r="C3155">
        <v>20.584240000000001</v>
      </c>
      <c r="D3155">
        <v>67</v>
      </c>
      <c r="E3155">
        <v>0</v>
      </c>
      <c r="F3155">
        <v>0</v>
      </c>
      <c r="G3155">
        <v>13</v>
      </c>
      <c r="H3155">
        <v>1570538574653</v>
      </c>
      <c r="I3155">
        <v>526.6875</v>
      </c>
      <c r="J3155" s="5">
        <f t="shared" si="49"/>
        <v>43746.821465891197</v>
      </c>
      <c r="K3155" s="6">
        <v>43746.821465891197</v>
      </c>
      <c r="L3155" s="7">
        <v>43746.821469907409</v>
      </c>
    </row>
    <row r="3156" spans="1:12" x14ac:dyDescent="0.25">
      <c r="A3156" t="e">
        <f>-LqfOEFA3YR7cKdFyOE5</f>
        <v>#NAME?</v>
      </c>
      <c r="B3156">
        <v>393.75</v>
      </c>
      <c r="C3156">
        <v>20.584240000000001</v>
      </c>
      <c r="D3156">
        <v>67</v>
      </c>
      <c r="E3156">
        <v>0</v>
      </c>
      <c r="F3156">
        <v>0</v>
      </c>
      <c r="G3156">
        <v>6</v>
      </c>
      <c r="H3156">
        <v>1570538581844</v>
      </c>
      <c r="I3156">
        <v>526.6875</v>
      </c>
      <c r="J3156" s="4">
        <f t="shared" si="49"/>
        <v>43746.821549120366</v>
      </c>
      <c r="K3156" s="6">
        <v>43746.821549120366</v>
      </c>
      <c r="L3156" s="7">
        <v>43746.821550925924</v>
      </c>
    </row>
    <row r="3157" spans="1:12" x14ac:dyDescent="0.25">
      <c r="A3157" t="e">
        <f>-LqfOFoMewUQBSeOcI4Q</f>
        <v>#NAME?</v>
      </c>
      <c r="B3157">
        <v>393.75</v>
      </c>
      <c r="C3157">
        <v>20.584240000000001</v>
      </c>
      <c r="D3157">
        <v>67</v>
      </c>
      <c r="E3157">
        <v>0</v>
      </c>
      <c r="F3157">
        <v>0</v>
      </c>
      <c r="G3157">
        <v>11</v>
      </c>
      <c r="H3157">
        <v>1570538588043</v>
      </c>
      <c r="I3157">
        <v>526.6875</v>
      </c>
      <c r="J3157" s="5">
        <f t="shared" si="49"/>
        <v>43746.821620868053</v>
      </c>
      <c r="K3157" s="6">
        <v>43746.821620868053</v>
      </c>
      <c r="L3157" s="7">
        <v>43746.821620370371</v>
      </c>
    </row>
    <row r="3158" spans="1:12" x14ac:dyDescent="0.25">
      <c r="A3158" t="e">
        <f>-LqfOHXA-Hroj9v4RltV</f>
        <v>#NAME?</v>
      </c>
      <c r="B3158">
        <v>393.75</v>
      </c>
      <c r="C3158">
        <v>20.531590000000001</v>
      </c>
      <c r="D3158">
        <v>68</v>
      </c>
      <c r="E3158">
        <v>0</v>
      </c>
      <c r="F3158">
        <v>0</v>
      </c>
      <c r="G3158">
        <v>4</v>
      </c>
      <c r="H3158">
        <v>1570538595264</v>
      </c>
      <c r="I3158">
        <v>526.6875</v>
      </c>
      <c r="J3158" s="4">
        <f t="shared" si="49"/>
        <v>43746.821704444439</v>
      </c>
      <c r="K3158" s="6">
        <v>43746.821704444439</v>
      </c>
      <c r="L3158" s="7">
        <v>43746.821701388886</v>
      </c>
    </row>
    <row r="3159" spans="1:12" x14ac:dyDescent="0.25">
      <c r="A3159" t="e">
        <f>-LqfOJK2VxUpRQ983bQd</f>
        <v>#NAME?</v>
      </c>
      <c r="B3159">
        <v>425</v>
      </c>
      <c r="C3159">
        <v>20.584240000000001</v>
      </c>
      <c r="D3159">
        <v>68</v>
      </c>
      <c r="E3159">
        <v>0</v>
      </c>
      <c r="F3159">
        <v>0</v>
      </c>
      <c r="G3159">
        <v>10</v>
      </c>
      <c r="H3159">
        <v>1570538601444</v>
      </c>
      <c r="I3159">
        <v>536.0625</v>
      </c>
      <c r="J3159" s="5">
        <f t="shared" si="49"/>
        <v>43746.821775972225</v>
      </c>
      <c r="K3159" s="6">
        <v>43746.821775972225</v>
      </c>
      <c r="L3159" s="7">
        <v>43746.821770833332</v>
      </c>
    </row>
    <row r="3160" spans="1:12" x14ac:dyDescent="0.25">
      <c r="A3160" t="e">
        <f>-LqfOL-gtHY4TOnSTxVb</f>
        <v>#NAME?</v>
      </c>
      <c r="B3160">
        <v>393.75</v>
      </c>
      <c r="C3160">
        <v>20.584240000000001</v>
      </c>
      <c r="D3160">
        <v>67</v>
      </c>
      <c r="E3160">
        <v>0</v>
      </c>
      <c r="F3160">
        <v>0</v>
      </c>
      <c r="G3160">
        <v>5</v>
      </c>
      <c r="H3160">
        <v>1570538609683</v>
      </c>
      <c r="I3160">
        <v>526.6875</v>
      </c>
      <c r="J3160" s="4">
        <f t="shared" si="49"/>
        <v>43746.821871331013</v>
      </c>
      <c r="K3160" s="6">
        <v>43746.821871331013</v>
      </c>
      <c r="L3160" s="7">
        <v>43746.821875000001</v>
      </c>
    </row>
    <row r="3161" spans="1:12" x14ac:dyDescent="0.25">
      <c r="A3161" t="e">
        <f>-LqfOMbBW2m7GTh2GZl0</f>
        <v>#NAME?</v>
      </c>
      <c r="B3161">
        <v>393.75</v>
      </c>
      <c r="C3161">
        <v>20.584240000000001</v>
      </c>
      <c r="D3161">
        <v>67</v>
      </c>
      <c r="E3161">
        <v>0</v>
      </c>
      <c r="F3161">
        <v>0</v>
      </c>
      <c r="G3161">
        <v>11</v>
      </c>
      <c r="H3161">
        <v>1570538615873</v>
      </c>
      <c r="I3161">
        <v>526.5</v>
      </c>
      <c r="J3161" s="5">
        <f t="shared" si="49"/>
        <v>43746.82194297453</v>
      </c>
      <c r="K3161" s="6">
        <v>43746.82194297453</v>
      </c>
      <c r="L3161" s="7">
        <v>43746.821944444448</v>
      </c>
    </row>
    <row r="3162" spans="1:12" x14ac:dyDescent="0.25">
      <c r="A3162" t="e">
        <f>-LqfOOKM86czp6Kh2YsY</f>
        <v>#NAME?</v>
      </c>
      <c r="B3162">
        <v>393.75</v>
      </c>
      <c r="C3162">
        <v>20.584240000000001</v>
      </c>
      <c r="D3162">
        <v>68</v>
      </c>
      <c r="E3162">
        <v>0</v>
      </c>
      <c r="F3162">
        <v>0</v>
      </c>
      <c r="G3162">
        <v>14</v>
      </c>
      <c r="H3162">
        <v>1570538623084</v>
      </c>
      <c r="I3162">
        <v>526.6875</v>
      </c>
      <c r="J3162" s="4">
        <f t="shared" si="49"/>
        <v>43746.822026435184</v>
      </c>
      <c r="K3162" s="6">
        <v>43746.822026435184</v>
      </c>
      <c r="L3162" s="7">
        <v>43746.822025462963</v>
      </c>
    </row>
    <row r="3163" spans="1:12" x14ac:dyDescent="0.25">
      <c r="A3163" t="e">
        <f>-LqfOQ732deqO5fo6GQN</f>
        <v>#NAME?</v>
      </c>
      <c r="B3163">
        <v>393.75</v>
      </c>
      <c r="C3163">
        <v>20.531590000000001</v>
      </c>
      <c r="D3163">
        <v>67</v>
      </c>
      <c r="E3163">
        <v>0</v>
      </c>
      <c r="F3163">
        <v>0</v>
      </c>
      <c r="G3163">
        <v>12</v>
      </c>
      <c r="H3163">
        <v>1570538630303</v>
      </c>
      <c r="I3163">
        <v>526.6875</v>
      </c>
      <c r="J3163" s="5">
        <f t="shared" si="49"/>
        <v>43746.822109988425</v>
      </c>
      <c r="K3163" s="6">
        <v>43746.822109988425</v>
      </c>
      <c r="L3163" s="7">
        <v>43746.822106481479</v>
      </c>
    </row>
    <row r="3164" spans="1:12" x14ac:dyDescent="0.25">
      <c r="A3164" t="e">
        <f>-LqfORnqJfnyvCdPd42t</f>
        <v>#NAME?</v>
      </c>
      <c r="B3164">
        <v>421.875</v>
      </c>
      <c r="C3164">
        <v>20.531590000000001</v>
      </c>
      <c r="D3164">
        <v>67</v>
      </c>
      <c r="E3164">
        <v>0</v>
      </c>
      <c r="F3164">
        <v>0</v>
      </c>
      <c r="G3164">
        <v>6</v>
      </c>
      <c r="H3164">
        <v>1570538637523</v>
      </c>
      <c r="I3164">
        <v>535.3125</v>
      </c>
      <c r="J3164" s="4">
        <f t="shared" si="49"/>
        <v>43746.822193553242</v>
      </c>
      <c r="K3164" s="6">
        <v>43746.822193553242</v>
      </c>
      <c r="L3164" s="7">
        <v>43746.822199074071</v>
      </c>
    </row>
    <row r="3165" spans="1:12" x14ac:dyDescent="0.25">
      <c r="A3165" t="e">
        <f>-LqfOTdCXQWIz6GJMBop</f>
        <v>#NAME?</v>
      </c>
      <c r="B3165">
        <v>393.75</v>
      </c>
      <c r="C3165">
        <v>20.531590000000001</v>
      </c>
      <c r="D3165">
        <v>67</v>
      </c>
      <c r="E3165">
        <v>0</v>
      </c>
      <c r="F3165">
        <v>0</v>
      </c>
      <c r="G3165">
        <v>15</v>
      </c>
      <c r="H3165">
        <v>1570538644723</v>
      </c>
      <c r="I3165">
        <v>526.6875</v>
      </c>
      <c r="J3165" s="5">
        <f t="shared" si="49"/>
        <v>43746.822276886574</v>
      </c>
      <c r="K3165" s="6">
        <v>43746.822276886574</v>
      </c>
      <c r="L3165" s="7">
        <v>43746.822280092594</v>
      </c>
    </row>
    <row r="3166" spans="1:12" x14ac:dyDescent="0.25">
      <c r="A3166" t="e">
        <f>-LqfOVJpny9tHMXPUHPl</f>
        <v>#NAME?</v>
      </c>
      <c r="B3166">
        <v>393.75</v>
      </c>
      <c r="C3166">
        <v>20.584240000000001</v>
      </c>
      <c r="D3166">
        <v>67</v>
      </c>
      <c r="E3166">
        <v>0</v>
      </c>
      <c r="F3166">
        <v>0</v>
      </c>
      <c r="G3166">
        <v>8</v>
      </c>
      <c r="H3166">
        <v>1570538651924</v>
      </c>
      <c r="I3166">
        <v>526.6875</v>
      </c>
      <c r="J3166" s="4">
        <f t="shared" si="49"/>
        <v>43746.822360231476</v>
      </c>
      <c r="K3166" s="6">
        <v>43746.822360231476</v>
      </c>
      <c r="L3166" s="7">
        <v>43746.82236111111</v>
      </c>
    </row>
    <row r="3167" spans="1:12" x14ac:dyDescent="0.25">
      <c r="A3167" t="e">
        <f>-LqfOWvCPvB29iAlmlWZ</f>
        <v>#NAME?</v>
      </c>
      <c r="B3167">
        <v>393.75</v>
      </c>
      <c r="C3167">
        <v>20.584240000000001</v>
      </c>
      <c r="D3167">
        <v>67</v>
      </c>
      <c r="E3167">
        <v>0</v>
      </c>
      <c r="F3167">
        <v>0</v>
      </c>
      <c r="G3167">
        <v>11</v>
      </c>
      <c r="H3167">
        <v>1570538658113</v>
      </c>
      <c r="I3167">
        <v>526.6875</v>
      </c>
      <c r="J3167" s="5">
        <f t="shared" si="49"/>
        <v>43746.822431863424</v>
      </c>
      <c r="K3167" s="6">
        <v>43746.822431863424</v>
      </c>
      <c r="L3167" s="7">
        <v>43746.822430555556</v>
      </c>
    </row>
    <row r="3168" spans="1:12" x14ac:dyDescent="0.25">
      <c r="A3168" t="e">
        <f>-LqfOYsXYlq4ueq3tVua</f>
        <v>#NAME?</v>
      </c>
      <c r="B3168">
        <v>393.75</v>
      </c>
      <c r="C3168">
        <v>20.584240000000001</v>
      </c>
      <c r="D3168">
        <v>65</v>
      </c>
      <c r="E3168">
        <v>0</v>
      </c>
      <c r="F3168">
        <v>0</v>
      </c>
      <c r="G3168">
        <v>6</v>
      </c>
      <c r="H3168">
        <v>1570538665333</v>
      </c>
      <c r="I3168">
        <v>526.5</v>
      </c>
      <c r="J3168" s="4">
        <f t="shared" si="49"/>
        <v>43746.822515428234</v>
      </c>
      <c r="K3168" s="6">
        <v>43746.822515428234</v>
      </c>
      <c r="L3168" s="7">
        <v>43746.822511574072</v>
      </c>
    </row>
    <row r="3169" spans="1:12" x14ac:dyDescent="0.25">
      <c r="A3169" t="e">
        <f>-LqfO_RfqdXSzVpIAO6e</f>
        <v>#NAME?</v>
      </c>
      <c r="B3169">
        <v>393.75</v>
      </c>
      <c r="C3169">
        <v>20.584240000000001</v>
      </c>
      <c r="D3169">
        <v>65</v>
      </c>
      <c r="E3169">
        <v>0</v>
      </c>
      <c r="F3169">
        <v>0</v>
      </c>
      <c r="G3169">
        <v>3</v>
      </c>
      <c r="H3169">
        <v>1570538672515</v>
      </c>
      <c r="I3169">
        <v>526.6875</v>
      </c>
      <c r="J3169" s="5">
        <f t="shared" si="49"/>
        <v>43746.822598553241</v>
      </c>
      <c r="K3169" s="6">
        <v>43746.822598553241</v>
      </c>
      <c r="L3169" s="7">
        <v>43746.822604166664</v>
      </c>
    </row>
    <row r="3170" spans="1:12" x14ac:dyDescent="0.25">
      <c r="A3170" t="e">
        <f>-LqfOb9CHKtaQTeRLsST</f>
        <v>#NAME?</v>
      </c>
      <c r="B3170">
        <v>393.75</v>
      </c>
      <c r="C3170">
        <v>20.584240000000001</v>
      </c>
      <c r="D3170">
        <v>65</v>
      </c>
      <c r="E3170">
        <v>0</v>
      </c>
      <c r="F3170">
        <v>0</v>
      </c>
      <c r="G3170">
        <v>12</v>
      </c>
      <c r="H3170">
        <v>1570538679765</v>
      </c>
      <c r="I3170">
        <v>526.5</v>
      </c>
      <c r="J3170" s="4">
        <f t="shared" si="49"/>
        <v>43746.822682465274</v>
      </c>
      <c r="K3170" s="6">
        <v>43746.822682465274</v>
      </c>
      <c r="L3170" s="7">
        <v>43746.822685185187</v>
      </c>
    </row>
    <row r="3171" spans="1:12" x14ac:dyDescent="0.25">
      <c r="A3171" t="e">
        <f>-LqfOchC6thDXsAnIYop</f>
        <v>#NAME?</v>
      </c>
      <c r="B3171">
        <v>393.75</v>
      </c>
      <c r="C3171">
        <v>20.584240000000001</v>
      </c>
      <c r="D3171">
        <v>65</v>
      </c>
      <c r="E3171">
        <v>0</v>
      </c>
      <c r="F3171">
        <v>0</v>
      </c>
      <c r="G3171">
        <v>15</v>
      </c>
      <c r="H3171">
        <v>1570538685944</v>
      </c>
      <c r="I3171">
        <v>526.6875</v>
      </c>
      <c r="J3171" s="5">
        <f t="shared" si="49"/>
        <v>43746.822753981476</v>
      </c>
      <c r="K3171" s="6">
        <v>43746.822753981476</v>
      </c>
      <c r="L3171" s="7">
        <v>43746.822754629633</v>
      </c>
    </row>
    <row r="3172" spans="1:12" x14ac:dyDescent="0.25">
      <c r="A3172" t="e">
        <f>-LqfOeOgDuhQWH4THToK</f>
        <v>#NAME?</v>
      </c>
      <c r="B3172">
        <v>393.75</v>
      </c>
      <c r="C3172">
        <v>20.531590000000001</v>
      </c>
      <c r="D3172">
        <v>65</v>
      </c>
      <c r="E3172">
        <v>0</v>
      </c>
      <c r="F3172">
        <v>0</v>
      </c>
      <c r="G3172">
        <v>13</v>
      </c>
      <c r="H3172">
        <v>1570538693162</v>
      </c>
      <c r="I3172">
        <v>526.6875</v>
      </c>
      <c r="J3172" s="4">
        <f t="shared" si="49"/>
        <v>43746.822837523148</v>
      </c>
      <c r="K3172" s="6">
        <v>43746.822837523148</v>
      </c>
      <c r="L3172" s="7">
        <v>43746.822835648149</v>
      </c>
    </row>
    <row r="3173" spans="1:12" x14ac:dyDescent="0.25">
      <c r="A3173" t="e">
        <f>-LqfOfu5IkT-mZt8a4ty</f>
        <v>#NAME?</v>
      </c>
      <c r="B3173">
        <v>393.75</v>
      </c>
      <c r="C3173">
        <v>20.531590000000001</v>
      </c>
      <c r="D3173">
        <v>66</v>
      </c>
      <c r="E3173">
        <v>0</v>
      </c>
      <c r="F3173">
        <v>0</v>
      </c>
      <c r="G3173">
        <v>19</v>
      </c>
      <c r="H3173">
        <v>1570538699352</v>
      </c>
      <c r="I3173">
        <v>526.6875</v>
      </c>
      <c r="J3173" s="5">
        <f t="shared" si="49"/>
        <v>43746.822909166665</v>
      </c>
      <c r="K3173" s="6">
        <v>43746.822909166665</v>
      </c>
      <c r="L3173" s="7">
        <v>43746.822905092595</v>
      </c>
    </row>
    <row r="3174" spans="1:12" x14ac:dyDescent="0.25">
      <c r="A3174" t="e">
        <f>-LqfOhPLQuzV20Lu3CG8</f>
        <v>#NAME?</v>
      </c>
      <c r="B3174">
        <v>393.75</v>
      </c>
      <c r="C3174">
        <v>20.584240000000001</v>
      </c>
      <c r="D3174">
        <v>65</v>
      </c>
      <c r="E3174">
        <v>0</v>
      </c>
      <c r="F3174">
        <v>0</v>
      </c>
      <c r="G3174">
        <v>0</v>
      </c>
      <c r="H3174">
        <v>1570538705522</v>
      </c>
      <c r="I3174">
        <v>526.6875</v>
      </c>
      <c r="J3174" s="4">
        <f t="shared" si="49"/>
        <v>43746.822980578705</v>
      </c>
      <c r="K3174" s="6">
        <v>43746.822980578705</v>
      </c>
      <c r="L3174" s="7">
        <v>43746.82298611111</v>
      </c>
    </row>
    <row r="3175" spans="1:12" x14ac:dyDescent="0.25">
      <c r="A3175" t="e">
        <f>-LqfOiyLE33vJbOvKglA</f>
        <v>#NAME?</v>
      </c>
      <c r="B3175">
        <v>393.75</v>
      </c>
      <c r="C3175">
        <v>20.531590000000001</v>
      </c>
      <c r="D3175">
        <v>64</v>
      </c>
      <c r="E3175">
        <v>0</v>
      </c>
      <c r="F3175">
        <v>0</v>
      </c>
      <c r="G3175">
        <v>7</v>
      </c>
      <c r="H3175">
        <v>1570538711704</v>
      </c>
      <c r="I3175">
        <v>526.6875</v>
      </c>
      <c r="J3175" s="5">
        <f t="shared" si="49"/>
        <v>43746.823052129628</v>
      </c>
      <c r="K3175" s="6">
        <v>43746.823052129628</v>
      </c>
      <c r="L3175" s="7">
        <v>43746.823055555556</v>
      </c>
    </row>
    <row r="3176" spans="1:12" x14ac:dyDescent="0.25">
      <c r="A3176" t="e">
        <f>-LqfOklBtNvin98N5bPo</f>
        <v>#NAME?</v>
      </c>
      <c r="B3176">
        <v>393.75</v>
      </c>
      <c r="C3176">
        <v>20.478950000000001</v>
      </c>
      <c r="D3176">
        <v>65</v>
      </c>
      <c r="E3176">
        <v>0</v>
      </c>
      <c r="F3176">
        <v>0</v>
      </c>
      <c r="G3176">
        <v>4</v>
      </c>
      <c r="H3176">
        <v>1570538718922</v>
      </c>
      <c r="I3176">
        <v>526.6875</v>
      </c>
      <c r="J3176" s="4">
        <f t="shared" si="49"/>
        <v>43746.823135671293</v>
      </c>
      <c r="K3176" s="6">
        <v>43746.823135671293</v>
      </c>
      <c r="L3176" s="7">
        <v>43746.823136574072</v>
      </c>
    </row>
    <row r="3177" spans="1:12" x14ac:dyDescent="0.25">
      <c r="A3177" t="e">
        <f>-LqfOmUBckcFmJn4MBrL</f>
        <v>#NAME?</v>
      </c>
      <c r="B3177">
        <v>393.75</v>
      </c>
      <c r="C3177">
        <v>20.584240000000001</v>
      </c>
      <c r="D3177">
        <v>65</v>
      </c>
      <c r="E3177">
        <v>0</v>
      </c>
      <c r="F3177">
        <v>0</v>
      </c>
      <c r="G3177">
        <v>8</v>
      </c>
      <c r="H3177">
        <v>1570538726133</v>
      </c>
      <c r="I3177">
        <v>526.5</v>
      </c>
      <c r="J3177" s="5">
        <f t="shared" si="49"/>
        <v>43746.82321913194</v>
      </c>
      <c r="K3177" s="6">
        <v>43746.82321913194</v>
      </c>
      <c r="L3177" s="7">
        <v>43746.823217592595</v>
      </c>
    </row>
    <row r="3178" spans="1:12" x14ac:dyDescent="0.25">
      <c r="A3178" t="e">
        <f>-LqfOnx6ADuF-ek_XVQm</f>
        <v>#NAME?</v>
      </c>
      <c r="B3178">
        <v>412.5</v>
      </c>
      <c r="C3178">
        <v>20.531590000000001</v>
      </c>
      <c r="D3178">
        <v>65</v>
      </c>
      <c r="E3178">
        <v>0</v>
      </c>
      <c r="F3178">
        <v>0</v>
      </c>
      <c r="G3178">
        <v>8</v>
      </c>
      <c r="H3178">
        <v>1570538732312</v>
      </c>
      <c r="I3178">
        <v>532.5</v>
      </c>
      <c r="J3178" s="4">
        <f t="shared" si="49"/>
        <v>43746.82329064815</v>
      </c>
      <c r="K3178" s="6">
        <v>43746.82329064815</v>
      </c>
      <c r="L3178" s="7">
        <v>43746.823287037034</v>
      </c>
    </row>
    <row r="3179" spans="1:12" x14ac:dyDescent="0.25">
      <c r="A3179" t="e">
        <f>-LqfOpW5yPSNS_ZHHilI</f>
        <v>#NAME?</v>
      </c>
      <c r="B3179">
        <v>393.75</v>
      </c>
      <c r="C3179">
        <v>20.584240000000001</v>
      </c>
      <c r="D3179">
        <v>65</v>
      </c>
      <c r="E3179">
        <v>0</v>
      </c>
      <c r="F3179">
        <v>0</v>
      </c>
      <c r="G3179">
        <v>13</v>
      </c>
      <c r="H3179">
        <v>1570538738503</v>
      </c>
      <c r="I3179">
        <v>526.6875</v>
      </c>
      <c r="J3179" s="5">
        <f t="shared" si="49"/>
        <v>43746.823362303236</v>
      </c>
      <c r="K3179" s="6">
        <v>43746.823362303236</v>
      </c>
      <c r="L3179" s="7">
        <v>43746.823368055557</v>
      </c>
    </row>
    <row r="3180" spans="1:12" x14ac:dyDescent="0.25">
      <c r="A3180" t="e">
        <f>-LqfOrCqoleLqZ0rpdHQ</f>
        <v>#NAME?</v>
      </c>
      <c r="B3180">
        <v>393.75</v>
      </c>
      <c r="C3180">
        <v>20.584240000000001</v>
      </c>
      <c r="D3180">
        <v>65</v>
      </c>
      <c r="E3180">
        <v>0</v>
      </c>
      <c r="F3180">
        <v>0</v>
      </c>
      <c r="G3180">
        <v>10</v>
      </c>
      <c r="H3180">
        <v>1570538745682</v>
      </c>
      <c r="I3180">
        <v>526.5</v>
      </c>
      <c r="J3180" s="4">
        <f t="shared" si="49"/>
        <v>43746.823445393515</v>
      </c>
      <c r="K3180" s="6">
        <v>43746.823445393515</v>
      </c>
      <c r="L3180" s="7">
        <v>43746.823449074072</v>
      </c>
    </row>
    <row r="3181" spans="1:12" x14ac:dyDescent="0.25">
      <c r="A3181" t="e">
        <f>-LqfOsoEyz8pRISMihKs</f>
        <v>#NAME?</v>
      </c>
      <c r="B3181">
        <v>393.75</v>
      </c>
      <c r="C3181">
        <v>20.584240000000001</v>
      </c>
      <c r="D3181">
        <v>65</v>
      </c>
      <c r="E3181">
        <v>0</v>
      </c>
      <c r="F3181">
        <v>0</v>
      </c>
      <c r="G3181">
        <v>4</v>
      </c>
      <c r="H3181">
        <v>1570538751884</v>
      </c>
      <c r="I3181">
        <v>526.6875</v>
      </c>
      <c r="J3181" s="5">
        <f t="shared" si="49"/>
        <v>43746.823517175922</v>
      </c>
      <c r="K3181" s="6">
        <v>43746.823517175922</v>
      </c>
      <c r="L3181" s="7">
        <v>43746.823518518519</v>
      </c>
    </row>
    <row r="3182" spans="1:12" x14ac:dyDescent="0.25">
      <c r="A3182" t="e">
        <f>-LqfOulfhane0cr61biS</f>
        <v>#NAME?</v>
      </c>
      <c r="B3182">
        <v>393.75</v>
      </c>
      <c r="C3182">
        <v>20.531590000000001</v>
      </c>
      <c r="D3182">
        <v>66</v>
      </c>
      <c r="E3182">
        <v>0</v>
      </c>
      <c r="F3182">
        <v>0</v>
      </c>
      <c r="G3182">
        <v>17</v>
      </c>
      <c r="H3182">
        <v>1570538759122</v>
      </c>
      <c r="I3182">
        <v>526.6875</v>
      </c>
      <c r="J3182" s="4">
        <f t="shared" si="49"/>
        <v>43746.823600949072</v>
      </c>
      <c r="K3182" s="6">
        <v>43746.823600949072</v>
      </c>
      <c r="L3182" s="7">
        <v>43746.823599537034</v>
      </c>
    </row>
    <row r="3183" spans="1:12" x14ac:dyDescent="0.25">
      <c r="A3183" t="e">
        <f>-LqfOwKCwdcUhUsJwELZ</f>
        <v>#NAME?</v>
      </c>
      <c r="B3183">
        <v>393.75</v>
      </c>
      <c r="C3183">
        <v>20.531590000000001</v>
      </c>
      <c r="D3183">
        <v>66</v>
      </c>
      <c r="E3183">
        <v>0</v>
      </c>
      <c r="F3183">
        <v>0</v>
      </c>
      <c r="G3183">
        <v>11</v>
      </c>
      <c r="H3183">
        <v>1570538766324</v>
      </c>
      <c r="I3183">
        <v>526.6875</v>
      </c>
      <c r="J3183" s="5">
        <f t="shared" si="49"/>
        <v>43746.823684305557</v>
      </c>
      <c r="K3183" s="6">
        <v>43746.823684305557</v>
      </c>
      <c r="L3183" s="7">
        <v>43746.823680555557</v>
      </c>
    </row>
    <row r="3184" spans="1:12" x14ac:dyDescent="0.25">
      <c r="A3184" t="e">
        <f>-LqfOy2BYNDH2i4hvEsm</f>
        <v>#NAME?</v>
      </c>
      <c r="B3184">
        <v>412.5</v>
      </c>
      <c r="C3184">
        <v>20.531590000000001</v>
      </c>
      <c r="D3184">
        <v>66</v>
      </c>
      <c r="E3184">
        <v>0</v>
      </c>
      <c r="F3184">
        <v>0</v>
      </c>
      <c r="G3184">
        <v>7</v>
      </c>
      <c r="H3184">
        <v>1570538773523</v>
      </c>
      <c r="I3184">
        <v>532.3125</v>
      </c>
      <c r="J3184" s="4">
        <f t="shared" si="49"/>
        <v>43746.823767627313</v>
      </c>
      <c r="K3184" s="6">
        <v>43746.823767627313</v>
      </c>
      <c r="L3184" s="7">
        <v>43746.823773148149</v>
      </c>
    </row>
    <row r="3185" spans="1:12" x14ac:dyDescent="0.25">
      <c r="A3185" t="e">
        <f>-LqfOzbTOVHrXxoDoQ5t</f>
        <v>#NAME?</v>
      </c>
      <c r="B3185">
        <v>393.75</v>
      </c>
      <c r="C3185">
        <v>20.584240000000001</v>
      </c>
      <c r="D3185">
        <v>71</v>
      </c>
      <c r="E3185">
        <v>0</v>
      </c>
      <c r="F3185">
        <v>0</v>
      </c>
      <c r="G3185">
        <v>10</v>
      </c>
      <c r="H3185">
        <v>1570538779723</v>
      </c>
      <c r="I3185">
        <v>526.6875</v>
      </c>
      <c r="J3185" s="5">
        <f t="shared" si="49"/>
        <v>43746.823839386569</v>
      </c>
      <c r="K3185" s="6">
        <v>43746.823839386569</v>
      </c>
      <c r="L3185" s="7">
        <v>43746.823842592596</v>
      </c>
    </row>
    <row r="3186" spans="1:12" x14ac:dyDescent="0.25">
      <c r="A3186" t="e">
        <f>-LqfP0J4Q-pQkophcrlI</f>
        <v>#NAME?</v>
      </c>
      <c r="B3186">
        <v>393.75</v>
      </c>
      <c r="C3186">
        <v>20.531590000000001</v>
      </c>
      <c r="D3186">
        <v>69</v>
      </c>
      <c r="E3186">
        <v>0</v>
      </c>
      <c r="F3186">
        <v>0</v>
      </c>
      <c r="G3186">
        <v>5</v>
      </c>
      <c r="H3186">
        <v>1570538786934</v>
      </c>
      <c r="I3186">
        <v>526.6875</v>
      </c>
      <c r="J3186" s="4">
        <f t="shared" si="49"/>
        <v>43746.823922847216</v>
      </c>
      <c r="K3186" s="6">
        <v>43746.823922847216</v>
      </c>
      <c r="L3186" s="7">
        <v>43746.823923611111</v>
      </c>
    </row>
    <row r="3187" spans="1:12" x14ac:dyDescent="0.25">
      <c r="A3187" t="e">
        <f>-LqfP27ALgtSUKsmm5HT</f>
        <v>#NAME?</v>
      </c>
      <c r="B3187">
        <v>393.75</v>
      </c>
      <c r="C3187">
        <v>20.584240000000001</v>
      </c>
      <c r="D3187">
        <v>67</v>
      </c>
      <c r="E3187">
        <v>0</v>
      </c>
      <c r="F3187">
        <v>0</v>
      </c>
      <c r="G3187">
        <v>6</v>
      </c>
      <c r="H3187">
        <v>1570538794145</v>
      </c>
      <c r="I3187">
        <v>526.6875</v>
      </c>
      <c r="J3187" s="5">
        <f t="shared" si="49"/>
        <v>43746.824006307863</v>
      </c>
      <c r="K3187" s="6">
        <v>43746.824006307863</v>
      </c>
      <c r="L3187" s="7">
        <v>43746.824004629627</v>
      </c>
    </row>
    <row r="3188" spans="1:12" x14ac:dyDescent="0.25">
      <c r="A3188" t="e">
        <f>-LqfP3rJgkiP5kxMrRZv</f>
        <v>#NAME?</v>
      </c>
      <c r="B3188">
        <v>393.75</v>
      </c>
      <c r="C3188">
        <v>20.584240000000001</v>
      </c>
      <c r="D3188">
        <v>64</v>
      </c>
      <c r="E3188">
        <v>0</v>
      </c>
      <c r="F3188">
        <v>0</v>
      </c>
      <c r="G3188">
        <v>5</v>
      </c>
      <c r="H3188">
        <v>1570538801363</v>
      </c>
      <c r="I3188">
        <v>526.5</v>
      </c>
      <c r="J3188" s="4">
        <f t="shared" si="49"/>
        <v>43746.824089849535</v>
      </c>
      <c r="K3188" s="6">
        <v>43746.824089849535</v>
      </c>
      <c r="L3188" s="7">
        <v>43746.82408564815</v>
      </c>
    </row>
    <row r="3189" spans="1:12" x14ac:dyDescent="0.25">
      <c r="A3189" t="e">
        <f>-LqfP5PB_PnGMuluajTS</f>
        <v>#NAME?</v>
      </c>
      <c r="B3189">
        <v>415.625</v>
      </c>
      <c r="C3189">
        <v>20.584240000000001</v>
      </c>
      <c r="D3189">
        <v>64</v>
      </c>
      <c r="E3189">
        <v>0</v>
      </c>
      <c r="F3189">
        <v>0</v>
      </c>
      <c r="G3189">
        <v>12</v>
      </c>
      <c r="H3189">
        <v>1570538807542</v>
      </c>
      <c r="I3189">
        <v>533.4375</v>
      </c>
      <c r="J3189" s="5">
        <f t="shared" si="49"/>
        <v>43746.824161365737</v>
      </c>
      <c r="K3189" s="6">
        <v>43746.824161365737</v>
      </c>
      <c r="L3189" s="7">
        <v>43746.824166666665</v>
      </c>
    </row>
    <row r="3190" spans="1:12" x14ac:dyDescent="0.25">
      <c r="A3190" t="e">
        <f>-LqfP764NP2hrrrqUbc1</f>
        <v>#NAME?</v>
      </c>
      <c r="B3190">
        <v>393.75</v>
      </c>
      <c r="C3190">
        <v>20.584240000000001</v>
      </c>
      <c r="D3190">
        <v>65</v>
      </c>
      <c r="E3190">
        <v>0</v>
      </c>
      <c r="F3190">
        <v>0</v>
      </c>
      <c r="G3190">
        <v>4</v>
      </c>
      <c r="H3190">
        <v>1570538814754</v>
      </c>
      <c r="I3190">
        <v>526.6875</v>
      </c>
      <c r="J3190" s="4">
        <f t="shared" si="49"/>
        <v>43746.824244837961</v>
      </c>
      <c r="K3190" s="6">
        <v>43746.824244837961</v>
      </c>
      <c r="L3190" s="7">
        <v>43746.824247685188</v>
      </c>
    </row>
    <row r="3191" spans="1:12" x14ac:dyDescent="0.25">
      <c r="A3191" t="e">
        <f>-LqfP8u6DE4aW4FCawac</f>
        <v>#NAME?</v>
      </c>
      <c r="B3191">
        <v>393.75</v>
      </c>
      <c r="C3191">
        <v>20.531590000000001</v>
      </c>
      <c r="D3191">
        <v>66</v>
      </c>
      <c r="E3191">
        <v>0</v>
      </c>
      <c r="F3191">
        <v>0</v>
      </c>
      <c r="G3191">
        <v>14</v>
      </c>
      <c r="H3191">
        <v>1570538821972</v>
      </c>
      <c r="I3191">
        <v>526.6875</v>
      </c>
      <c r="J3191" s="5">
        <f t="shared" si="49"/>
        <v>43746.824328379626</v>
      </c>
      <c r="K3191" s="6">
        <v>43746.824328379626</v>
      </c>
      <c r="L3191" s="7">
        <v>43746.824328703704</v>
      </c>
    </row>
    <row r="3192" spans="1:12" x14ac:dyDescent="0.25">
      <c r="A3192" t="e">
        <f>-LqfPAwlQVDnP6F6kx26</f>
        <v>#NAME?</v>
      </c>
      <c r="B3192">
        <v>393.75</v>
      </c>
      <c r="C3192">
        <v>20.584240000000001</v>
      </c>
      <c r="D3192">
        <v>66</v>
      </c>
      <c r="E3192">
        <v>0</v>
      </c>
      <c r="F3192">
        <v>0</v>
      </c>
      <c r="G3192">
        <v>9</v>
      </c>
      <c r="H3192">
        <v>1570538829183</v>
      </c>
      <c r="I3192">
        <v>526.6875</v>
      </c>
      <c r="J3192" s="4">
        <f t="shared" si="49"/>
        <v>43746.824411840273</v>
      </c>
      <c r="K3192" s="6">
        <v>43746.824411840273</v>
      </c>
      <c r="L3192" s="7">
        <v>43746.82440972222</v>
      </c>
    </row>
    <row r="3193" spans="1:12" x14ac:dyDescent="0.25">
      <c r="A3193" t="e">
        <f>-LqfPCfFIUMSolSvzD-b</f>
        <v>#NAME?</v>
      </c>
      <c r="B3193">
        <v>393.75</v>
      </c>
      <c r="C3193">
        <v>20.584240000000001</v>
      </c>
      <c r="D3193">
        <v>66</v>
      </c>
      <c r="E3193">
        <v>0</v>
      </c>
      <c r="F3193">
        <v>0</v>
      </c>
      <c r="G3193">
        <v>10</v>
      </c>
      <c r="H3193">
        <v>1570538837486</v>
      </c>
      <c r="I3193">
        <v>526.6875</v>
      </c>
      <c r="J3193" s="5">
        <f t="shared" si="49"/>
        <v>43746.824507939811</v>
      </c>
      <c r="K3193" s="6">
        <v>43746.824507939811</v>
      </c>
      <c r="L3193" s="7">
        <v>43746.824502314812</v>
      </c>
    </row>
    <row r="3194" spans="1:12" x14ac:dyDescent="0.25">
      <c r="A3194" t="e">
        <f>-LqfPEODoZj6FfK3WKkk</f>
        <v>#NAME?</v>
      </c>
      <c r="B3194">
        <v>393.75</v>
      </c>
      <c r="C3194">
        <v>20.584240000000001</v>
      </c>
      <c r="D3194">
        <v>67</v>
      </c>
      <c r="E3194">
        <v>0</v>
      </c>
      <c r="F3194">
        <v>0</v>
      </c>
      <c r="G3194">
        <v>14</v>
      </c>
      <c r="H3194">
        <v>1570538844650</v>
      </c>
      <c r="I3194">
        <v>526.6875</v>
      </c>
      <c r="J3194" s="4">
        <f t="shared" si="49"/>
        <v>43746.824590856479</v>
      </c>
      <c r="K3194" s="6">
        <v>43746.824590856479</v>
      </c>
      <c r="L3194" s="7">
        <v>43746.824594907404</v>
      </c>
    </row>
    <row r="3195" spans="1:12" x14ac:dyDescent="0.25">
      <c r="A3195" t="e">
        <f>-LqfPFxHrnsC9gC1Xgar</f>
        <v>#NAME?</v>
      </c>
      <c r="B3195">
        <v>393.75</v>
      </c>
      <c r="C3195">
        <v>20.531590000000001</v>
      </c>
      <c r="D3195">
        <v>68</v>
      </c>
      <c r="E3195">
        <v>0</v>
      </c>
      <c r="F3195">
        <v>0</v>
      </c>
      <c r="G3195">
        <v>2</v>
      </c>
      <c r="H3195">
        <v>1570538851005</v>
      </c>
      <c r="I3195">
        <v>526.6875</v>
      </c>
      <c r="J3195" s="5">
        <f t="shared" si="49"/>
        <v>43746.824664409716</v>
      </c>
      <c r="K3195" s="6">
        <v>43746.824664409716</v>
      </c>
      <c r="L3195" s="7">
        <v>43746.824664351851</v>
      </c>
    </row>
    <row r="3196" spans="1:12" x14ac:dyDescent="0.25">
      <c r="A3196" t="e">
        <f>-LqfPHf65QzkgYBW1zAG</f>
        <v>#NAME?</v>
      </c>
      <c r="B3196">
        <v>393.75</v>
      </c>
      <c r="C3196">
        <v>20.531590000000001</v>
      </c>
      <c r="D3196">
        <v>67</v>
      </c>
      <c r="E3196">
        <v>0</v>
      </c>
      <c r="F3196">
        <v>0</v>
      </c>
      <c r="G3196">
        <v>4</v>
      </c>
      <c r="H3196">
        <v>1570538858015</v>
      </c>
      <c r="I3196">
        <v>526.6875</v>
      </c>
      <c r="J3196" s="4">
        <f t="shared" si="49"/>
        <v>43746.824745543978</v>
      </c>
      <c r="K3196" s="6">
        <v>43746.824745543978</v>
      </c>
      <c r="L3196" s="7">
        <v>43746.824745370373</v>
      </c>
    </row>
    <row r="3197" spans="1:12" x14ac:dyDescent="0.25">
      <c r="A3197" t="e">
        <f>-LqfPJEFTZYlaIp6rjC7</f>
        <v>#NAME?</v>
      </c>
      <c r="B3197">
        <v>393.75</v>
      </c>
      <c r="C3197">
        <v>20.584240000000001</v>
      </c>
      <c r="D3197">
        <v>68</v>
      </c>
      <c r="E3197">
        <v>0</v>
      </c>
      <c r="F3197">
        <v>0</v>
      </c>
      <c r="G3197">
        <v>11</v>
      </c>
      <c r="H3197">
        <v>1570538864226</v>
      </c>
      <c r="I3197">
        <v>526.6875</v>
      </c>
      <c r="J3197" s="5">
        <f t="shared" si="49"/>
        <v>43746.824817430555</v>
      </c>
      <c r="K3197" s="6">
        <v>43746.824817430555</v>
      </c>
      <c r="L3197" s="7">
        <v>43746.824814814812</v>
      </c>
    </row>
    <row r="3198" spans="1:12" x14ac:dyDescent="0.25">
      <c r="A3198" t="e">
        <f>-LqfPKxEge1f_ej1e4wr</f>
        <v>#NAME?</v>
      </c>
      <c r="B3198">
        <v>393.75</v>
      </c>
      <c r="C3198">
        <v>20.531590000000001</v>
      </c>
      <c r="D3198">
        <v>64</v>
      </c>
      <c r="E3198">
        <v>0</v>
      </c>
      <c r="F3198">
        <v>0</v>
      </c>
      <c r="G3198">
        <v>14</v>
      </c>
      <c r="H3198">
        <v>1570538871446</v>
      </c>
      <c r="I3198">
        <v>526.6875</v>
      </c>
      <c r="J3198" s="4">
        <f t="shared" si="49"/>
        <v>43746.824900995365</v>
      </c>
      <c r="K3198" s="6">
        <v>43746.824900995365</v>
      </c>
      <c r="L3198" s="7">
        <v>43746.824895833335</v>
      </c>
    </row>
    <row r="3199" spans="1:12" x14ac:dyDescent="0.25">
      <c r="A3199" t="e">
        <f>-LqfPMWE2JysznEb_ziU</f>
        <v>#NAME?</v>
      </c>
      <c r="B3199">
        <v>393.75</v>
      </c>
      <c r="C3199">
        <v>20.531590000000001</v>
      </c>
      <c r="D3199">
        <v>69</v>
      </c>
      <c r="E3199">
        <v>0</v>
      </c>
      <c r="F3199">
        <v>0</v>
      </c>
      <c r="G3199">
        <v>2</v>
      </c>
      <c r="H3199">
        <v>1570538877626</v>
      </c>
      <c r="I3199">
        <v>526.6875</v>
      </c>
      <c r="J3199" s="5">
        <f t="shared" si="49"/>
        <v>43746.824972523151</v>
      </c>
      <c r="K3199" s="6">
        <v>43746.824972523151</v>
      </c>
      <c r="L3199" s="7">
        <v>43746.824976851851</v>
      </c>
    </row>
    <row r="3200" spans="1:12" x14ac:dyDescent="0.25">
      <c r="A3200" t="e">
        <f>-LqfPOEYZUAuAP-dvxAK</f>
        <v>#NAME?</v>
      </c>
      <c r="B3200">
        <v>393.75</v>
      </c>
      <c r="C3200">
        <v>20.531590000000001</v>
      </c>
      <c r="D3200">
        <v>69</v>
      </c>
      <c r="E3200">
        <v>0</v>
      </c>
      <c r="F3200">
        <v>0</v>
      </c>
      <c r="G3200">
        <v>4</v>
      </c>
      <c r="H3200">
        <v>1570538884838</v>
      </c>
      <c r="I3200">
        <v>526.6875</v>
      </c>
      <c r="J3200" s="4">
        <f t="shared" si="49"/>
        <v>43746.825055995367</v>
      </c>
      <c r="K3200" s="6">
        <v>43746.825055995367</v>
      </c>
      <c r="L3200" s="7">
        <v>43746.825057870374</v>
      </c>
    </row>
    <row r="3201" spans="1:12" x14ac:dyDescent="0.25">
      <c r="A3201" t="e">
        <f>-LqfPQFqFKZMOD2ePoMG</f>
        <v>#NAME?</v>
      </c>
      <c r="B3201">
        <v>393.75</v>
      </c>
      <c r="C3201">
        <v>20.531590000000001</v>
      </c>
      <c r="D3201">
        <v>67</v>
      </c>
      <c r="E3201">
        <v>0</v>
      </c>
      <c r="F3201">
        <v>0</v>
      </c>
      <c r="G3201">
        <v>7</v>
      </c>
      <c r="H3201">
        <v>1570538892047</v>
      </c>
      <c r="I3201">
        <v>526.6875</v>
      </c>
      <c r="J3201" s="5">
        <f t="shared" si="49"/>
        <v>43746.825139432869</v>
      </c>
      <c r="K3201" s="6">
        <v>43746.825139432869</v>
      </c>
      <c r="L3201" s="7">
        <v>43746.825138888889</v>
      </c>
    </row>
    <row r="3202" spans="1:12" x14ac:dyDescent="0.25">
      <c r="A3202" t="e">
        <f>-LqfPRzEoYQV6WtUjNtj</f>
        <v>#NAME?</v>
      </c>
      <c r="B3202">
        <v>393.75</v>
      </c>
      <c r="C3202">
        <v>20.584240000000001</v>
      </c>
      <c r="D3202">
        <v>67</v>
      </c>
      <c r="E3202">
        <v>0</v>
      </c>
      <c r="F3202">
        <v>0</v>
      </c>
      <c r="G3202">
        <v>10</v>
      </c>
      <c r="H3202">
        <v>1570538900305</v>
      </c>
      <c r="I3202">
        <v>526.6875</v>
      </c>
      <c r="J3202" s="4">
        <f t="shared" ref="J3202:K3265" si="50">(H3202/86400000)+25569+(7/24)</f>
        <v>43746.825235011573</v>
      </c>
      <c r="K3202" s="6">
        <v>43746.825235011573</v>
      </c>
      <c r="L3202" s="7">
        <v>43746.825231481482</v>
      </c>
    </row>
    <row r="3203" spans="1:12" x14ac:dyDescent="0.25">
      <c r="A3203" t="e">
        <f>-LqfPTYEXD69i5B2f8Pz</f>
        <v>#NAME?</v>
      </c>
      <c r="B3203">
        <v>393.75</v>
      </c>
      <c r="C3203">
        <v>20.584240000000001</v>
      </c>
      <c r="D3203">
        <v>66</v>
      </c>
      <c r="E3203">
        <v>0</v>
      </c>
      <c r="F3203">
        <v>0</v>
      </c>
      <c r="G3203">
        <v>10</v>
      </c>
      <c r="H3203">
        <v>1570538906477</v>
      </c>
      <c r="I3203">
        <v>526.6875</v>
      </c>
      <c r="J3203" s="5">
        <f t="shared" si="50"/>
        <v>43746.825306446757</v>
      </c>
      <c r="K3203" s="6">
        <v>43746.825306446757</v>
      </c>
      <c r="L3203" s="7">
        <v>43746.825300925928</v>
      </c>
    </row>
    <row r="3204" spans="1:12" x14ac:dyDescent="0.25">
      <c r="A3204" t="e">
        <f>-LqfPVGDcvXa94_DpKWr</f>
        <v>#NAME?</v>
      </c>
      <c r="B3204">
        <v>393.75</v>
      </c>
      <c r="C3204">
        <v>20.584240000000001</v>
      </c>
      <c r="D3204">
        <v>68</v>
      </c>
      <c r="E3204">
        <v>0</v>
      </c>
      <c r="F3204">
        <v>0</v>
      </c>
      <c r="G3204">
        <v>6</v>
      </c>
      <c r="H3204">
        <v>1570538913686</v>
      </c>
      <c r="I3204">
        <v>526.6875</v>
      </c>
      <c r="J3204" s="4">
        <f t="shared" si="50"/>
        <v>43746.825389884259</v>
      </c>
      <c r="K3204" s="6">
        <v>43746.825389884259</v>
      </c>
      <c r="L3204" s="7">
        <v>43746.82539351852</v>
      </c>
    </row>
    <row r="3205" spans="1:12" x14ac:dyDescent="0.25">
      <c r="A3205" t="e">
        <f>-LqfPX6zAir262gt30Dn</f>
        <v>#NAME?</v>
      </c>
      <c r="B3205">
        <v>393.75</v>
      </c>
      <c r="C3205">
        <v>20.584240000000001</v>
      </c>
      <c r="D3205">
        <v>65</v>
      </c>
      <c r="E3205">
        <v>0</v>
      </c>
      <c r="F3205">
        <v>0</v>
      </c>
      <c r="G3205">
        <v>1</v>
      </c>
      <c r="H3205">
        <v>1570538921257</v>
      </c>
      <c r="I3205">
        <v>526.6875</v>
      </c>
      <c r="J3205" s="5">
        <f t="shared" si="50"/>
        <v>43746.825477511571</v>
      </c>
      <c r="K3205" s="6">
        <v>43746.825477511571</v>
      </c>
      <c r="L3205" s="7">
        <v>43746.825474537036</v>
      </c>
    </row>
    <row r="3206" spans="1:12" x14ac:dyDescent="0.25">
      <c r="A3206" t="e">
        <f>-LqfPYmDjrXkgJJLrMbS</f>
        <v>#NAME?</v>
      </c>
      <c r="B3206">
        <v>393.75</v>
      </c>
      <c r="C3206">
        <v>20.584240000000001</v>
      </c>
      <c r="D3206">
        <v>66</v>
      </c>
      <c r="E3206">
        <v>0</v>
      </c>
      <c r="F3206">
        <v>0</v>
      </c>
      <c r="G3206">
        <v>0</v>
      </c>
      <c r="H3206">
        <v>1570538928086</v>
      </c>
      <c r="I3206">
        <v>526.6875</v>
      </c>
      <c r="J3206" s="4">
        <f t="shared" si="50"/>
        <v>43746.825556550924</v>
      </c>
      <c r="K3206" s="6">
        <v>43746.825556550924</v>
      </c>
      <c r="L3206" s="7">
        <v>43746.825555555559</v>
      </c>
    </row>
    <row r="3207" spans="1:12" x14ac:dyDescent="0.25">
      <c r="A3207" t="e">
        <f>-LqfP_LE42alKa2uG8IR</f>
        <v>#NAME?</v>
      </c>
      <c r="B3207">
        <v>393.75</v>
      </c>
      <c r="C3207">
        <v>20.584240000000001</v>
      </c>
      <c r="D3207">
        <v>66</v>
      </c>
      <c r="E3207">
        <v>0</v>
      </c>
      <c r="F3207">
        <v>0</v>
      </c>
      <c r="G3207">
        <v>9</v>
      </c>
      <c r="H3207">
        <v>1570538934275</v>
      </c>
      <c r="I3207">
        <v>526.6875</v>
      </c>
      <c r="J3207" s="5">
        <f t="shared" si="50"/>
        <v>43746.825628182873</v>
      </c>
      <c r="K3207" s="6">
        <v>43746.825628182873</v>
      </c>
      <c r="L3207" s="7">
        <v>43746.825624999998</v>
      </c>
    </row>
    <row r="3208" spans="1:12" x14ac:dyDescent="0.25">
      <c r="A3208" t="e">
        <f>-LqfPbNDORfvL0Ljc9l9</f>
        <v>#NAME?</v>
      </c>
      <c r="B3208">
        <v>393.75</v>
      </c>
      <c r="C3208">
        <v>20.584240000000001</v>
      </c>
      <c r="D3208">
        <v>65</v>
      </c>
      <c r="E3208">
        <v>0</v>
      </c>
      <c r="F3208">
        <v>0</v>
      </c>
      <c r="G3208">
        <v>4</v>
      </c>
      <c r="H3208">
        <v>1570538942885</v>
      </c>
      <c r="I3208">
        <v>526.6875</v>
      </c>
      <c r="J3208" s="4">
        <f t="shared" si="50"/>
        <v>43746.825727835647</v>
      </c>
      <c r="K3208" s="6">
        <v>43746.825727835647</v>
      </c>
      <c r="L3208" s="7">
        <v>43746.825729166667</v>
      </c>
    </row>
    <row r="3209" spans="1:12" x14ac:dyDescent="0.25">
      <c r="A3209" t="e">
        <f>-LqfPd54Njucq8oj9D0v</f>
        <v>#NAME?</v>
      </c>
      <c r="B3209">
        <v>393.75</v>
      </c>
      <c r="C3209">
        <v>20.531590000000001</v>
      </c>
      <c r="D3209">
        <v>68</v>
      </c>
      <c r="E3209">
        <v>0</v>
      </c>
      <c r="F3209">
        <v>0</v>
      </c>
      <c r="G3209">
        <v>10</v>
      </c>
      <c r="H3209">
        <v>1570538949755</v>
      </c>
      <c r="I3209">
        <v>526.5</v>
      </c>
      <c r="J3209" s="5">
        <f t="shared" si="50"/>
        <v>43746.825807349531</v>
      </c>
      <c r="K3209" s="6">
        <v>43746.825807349531</v>
      </c>
      <c r="L3209" s="7">
        <v>43746.825810185182</v>
      </c>
    </row>
    <row r="3210" spans="1:12" x14ac:dyDescent="0.25">
      <c r="A3210" t="e">
        <f>-LqfPeoFPP4bSXMFlRaQ</f>
        <v>#NAME?</v>
      </c>
      <c r="B3210">
        <v>393.75</v>
      </c>
      <c r="C3210">
        <v>20.584240000000001</v>
      </c>
      <c r="D3210">
        <v>70</v>
      </c>
      <c r="E3210">
        <v>0</v>
      </c>
      <c r="F3210">
        <v>0</v>
      </c>
      <c r="G3210">
        <v>7</v>
      </c>
      <c r="H3210">
        <v>1570538956967</v>
      </c>
      <c r="I3210">
        <v>526.5</v>
      </c>
      <c r="J3210" s="4">
        <f t="shared" si="50"/>
        <v>43746.825890821761</v>
      </c>
      <c r="K3210" s="6">
        <v>43746.825890821761</v>
      </c>
      <c r="L3210" s="7">
        <v>43746.825891203705</v>
      </c>
    </row>
    <row r="3211" spans="1:12" x14ac:dyDescent="0.25">
      <c r="A3211" t="e">
        <f>-LqfPgNETHOXjz2QsD_u</f>
        <v>#NAME?</v>
      </c>
      <c r="B3211">
        <v>393.75</v>
      </c>
      <c r="C3211">
        <v>20.531590000000001</v>
      </c>
      <c r="D3211">
        <v>69</v>
      </c>
      <c r="E3211">
        <v>0</v>
      </c>
      <c r="F3211">
        <v>0</v>
      </c>
      <c r="G3211">
        <v>20</v>
      </c>
      <c r="H3211">
        <v>1570538963157</v>
      </c>
      <c r="I3211">
        <v>526.6875</v>
      </c>
      <c r="J3211" s="5">
        <f t="shared" si="50"/>
        <v>43746.825962465278</v>
      </c>
      <c r="K3211" s="6">
        <v>43746.825962465278</v>
      </c>
      <c r="L3211" s="7">
        <v>43746.825960648152</v>
      </c>
    </row>
    <row r="3212" spans="1:12" x14ac:dyDescent="0.25">
      <c r="A3212" t="e">
        <f>-LqfPi40C3d3NLCuMRL7</f>
        <v>#NAME?</v>
      </c>
      <c r="B3212">
        <v>393.75</v>
      </c>
      <c r="C3212">
        <v>20.531590000000001</v>
      </c>
      <c r="D3212">
        <v>66</v>
      </c>
      <c r="E3212">
        <v>0</v>
      </c>
      <c r="F3212">
        <v>0</v>
      </c>
      <c r="G3212">
        <v>11</v>
      </c>
      <c r="H3212">
        <v>1570538970341</v>
      </c>
      <c r="I3212">
        <v>526.6875</v>
      </c>
      <c r="J3212" s="4">
        <f t="shared" si="50"/>
        <v>43746.826045613423</v>
      </c>
      <c r="K3212" s="6">
        <v>43746.826045613423</v>
      </c>
      <c r="L3212" s="7">
        <v>43746.826041666667</v>
      </c>
    </row>
    <row r="3213" spans="1:12" x14ac:dyDescent="0.25">
      <c r="A3213" t="e">
        <f>-LqfPjeDjGZOAHwHdcY9</f>
        <v>#NAME?</v>
      </c>
      <c r="B3213">
        <v>393.75</v>
      </c>
      <c r="C3213">
        <v>20.531590000000001</v>
      </c>
      <c r="D3213">
        <v>66</v>
      </c>
      <c r="E3213">
        <v>0</v>
      </c>
      <c r="F3213">
        <v>0</v>
      </c>
      <c r="G3213">
        <v>6</v>
      </c>
      <c r="H3213">
        <v>1570538976525</v>
      </c>
      <c r="I3213">
        <v>526.6875</v>
      </c>
      <c r="J3213" s="5">
        <f t="shared" si="50"/>
        <v>43746.826117187498</v>
      </c>
      <c r="K3213" s="6">
        <v>43746.826117187498</v>
      </c>
      <c r="L3213" s="7">
        <v>43746.826122685183</v>
      </c>
    </row>
    <row r="3214" spans="1:12" x14ac:dyDescent="0.25">
      <c r="A3214" t="e">
        <f>-LqfPlNEaN0B2f-lbrVK</f>
        <v>#NAME?</v>
      </c>
      <c r="B3214">
        <v>393.75</v>
      </c>
      <c r="C3214">
        <v>20.531590000000001</v>
      </c>
      <c r="D3214">
        <v>66</v>
      </c>
      <c r="E3214">
        <v>0</v>
      </c>
      <c r="F3214">
        <v>0</v>
      </c>
      <c r="G3214">
        <v>9</v>
      </c>
      <c r="H3214">
        <v>1570538983766</v>
      </c>
      <c r="I3214">
        <v>526.6875</v>
      </c>
      <c r="J3214" s="4">
        <f t="shared" si="50"/>
        <v>43746.826200995369</v>
      </c>
      <c r="K3214" s="6">
        <v>43746.826200995369</v>
      </c>
      <c r="L3214" s="7">
        <v>43746.826203703706</v>
      </c>
    </row>
    <row r="3215" spans="1:12" x14ac:dyDescent="0.25">
      <c r="A3215" t="e">
        <f>-LqfPnFD7dAC3W7NSmhq</f>
        <v>#NAME?</v>
      </c>
      <c r="B3215">
        <v>393.75</v>
      </c>
      <c r="C3215">
        <v>20.584240000000001</v>
      </c>
      <c r="D3215">
        <v>66</v>
      </c>
      <c r="E3215">
        <v>0</v>
      </c>
      <c r="F3215">
        <v>0</v>
      </c>
      <c r="G3215">
        <v>1</v>
      </c>
      <c r="H3215">
        <v>1570538991207</v>
      </c>
      <c r="I3215">
        <v>526.5</v>
      </c>
      <c r="J3215" s="5">
        <f t="shared" si="50"/>
        <v>43746.826287118056</v>
      </c>
      <c r="K3215" s="6">
        <v>43746.826287118056</v>
      </c>
      <c r="L3215" s="7">
        <v>43746.826284722221</v>
      </c>
    </row>
    <row r="3216" spans="1:12" x14ac:dyDescent="0.25">
      <c r="A3216" t="e">
        <f>-LqfPot4nxg0jd6qlhgL</f>
        <v>#NAME?</v>
      </c>
      <c r="B3216">
        <v>393.75</v>
      </c>
      <c r="C3216">
        <v>20.584240000000001</v>
      </c>
      <c r="D3216">
        <v>66</v>
      </c>
      <c r="E3216">
        <v>0</v>
      </c>
      <c r="F3216">
        <v>0</v>
      </c>
      <c r="G3216">
        <v>11</v>
      </c>
      <c r="H3216">
        <v>1570538998166</v>
      </c>
      <c r="I3216">
        <v>526.6875</v>
      </c>
      <c r="J3216" s="4">
        <f t="shared" si="50"/>
        <v>43746.826367662034</v>
      </c>
      <c r="K3216" s="6">
        <v>43746.826367662034</v>
      </c>
      <c r="L3216" s="7">
        <v>43746.826365740744</v>
      </c>
    </row>
    <row r="3217" spans="1:12" x14ac:dyDescent="0.25">
      <c r="A3217" t="e">
        <f>-LqfPqSD7qs_yrwvvJNS</f>
        <v>#NAME?</v>
      </c>
      <c r="B3217">
        <v>393.75</v>
      </c>
      <c r="C3217">
        <v>20.584240000000001</v>
      </c>
      <c r="D3217">
        <v>66</v>
      </c>
      <c r="E3217">
        <v>0</v>
      </c>
      <c r="F3217">
        <v>0</v>
      </c>
      <c r="G3217">
        <v>15</v>
      </c>
      <c r="H3217">
        <v>1570539004377</v>
      </c>
      <c r="I3217">
        <v>526.6875</v>
      </c>
      <c r="J3217" s="5">
        <f t="shared" si="50"/>
        <v>43746.826439548611</v>
      </c>
      <c r="K3217" s="6">
        <v>43746.826439548611</v>
      </c>
      <c r="L3217" s="7">
        <v>43746.826435185183</v>
      </c>
    </row>
    <row r="3218" spans="1:12" x14ac:dyDescent="0.25">
      <c r="A3218" t="s">
        <v>4253</v>
      </c>
      <c r="B3218">
        <v>393.75</v>
      </c>
      <c r="C3218">
        <v>20.531590000000001</v>
      </c>
      <c r="D3218">
        <v>65</v>
      </c>
      <c r="E3218">
        <v>0</v>
      </c>
      <c r="F3218">
        <v>0</v>
      </c>
      <c r="G3218">
        <v>12</v>
      </c>
      <c r="H3218">
        <v>1570539011587</v>
      </c>
      <c r="I3218">
        <v>526.6875</v>
      </c>
      <c r="J3218" s="4">
        <f t="shared" si="50"/>
        <v>43746.826522997682</v>
      </c>
      <c r="K3218" s="6">
        <v>43746.826522997682</v>
      </c>
      <c r="L3218" s="7">
        <v>43746.826527777775</v>
      </c>
    </row>
    <row r="3219" spans="1:12" x14ac:dyDescent="0.25">
      <c r="A3219" t="e">
        <f>-LqfPte44MAJZCcO2euF</f>
        <v>#NAME?</v>
      </c>
      <c r="B3219">
        <v>393.75</v>
      </c>
      <c r="C3219">
        <v>20.584240000000001</v>
      </c>
      <c r="D3219">
        <v>64</v>
      </c>
      <c r="E3219">
        <v>0</v>
      </c>
      <c r="F3219">
        <v>0</v>
      </c>
      <c r="G3219">
        <v>10</v>
      </c>
      <c r="H3219">
        <v>1570539017766</v>
      </c>
      <c r="I3219">
        <v>526.6875</v>
      </c>
      <c r="J3219" s="5">
        <f t="shared" si="50"/>
        <v>43746.826594513892</v>
      </c>
      <c r="K3219" s="6">
        <v>43746.826594513892</v>
      </c>
      <c r="L3219" s="7">
        <v>43746.826597222222</v>
      </c>
    </row>
    <row r="3220" spans="1:12" x14ac:dyDescent="0.25">
      <c r="A3220" t="e">
        <f>-LqfPvXDRIExTmA7dNGo</f>
        <v>#NAME?</v>
      </c>
      <c r="B3220">
        <v>412.5</v>
      </c>
      <c r="C3220">
        <v>20.531590000000001</v>
      </c>
      <c r="D3220">
        <v>64</v>
      </c>
      <c r="E3220">
        <v>0</v>
      </c>
      <c r="F3220">
        <v>0</v>
      </c>
      <c r="G3220">
        <v>10</v>
      </c>
      <c r="H3220">
        <v>1570539025338</v>
      </c>
      <c r="I3220">
        <v>532.5</v>
      </c>
      <c r="J3220" s="4">
        <f t="shared" si="50"/>
        <v>43746.826682152772</v>
      </c>
      <c r="K3220" s="6">
        <v>43746.826682152772</v>
      </c>
      <c r="L3220" s="7">
        <v>43746.826678240737</v>
      </c>
    </row>
    <row r="3221" spans="1:12" x14ac:dyDescent="0.25">
      <c r="A3221" t="e">
        <f>-LqfPxUZ9AaFFUIzgrIN</f>
        <v>#NAME?</v>
      </c>
      <c r="B3221">
        <v>393.75</v>
      </c>
      <c r="C3221">
        <v>20.584240000000001</v>
      </c>
      <c r="D3221">
        <v>65</v>
      </c>
      <c r="E3221">
        <v>0</v>
      </c>
      <c r="F3221">
        <v>0</v>
      </c>
      <c r="G3221">
        <v>10</v>
      </c>
      <c r="H3221">
        <v>1570539033377</v>
      </c>
      <c r="I3221">
        <v>526.5</v>
      </c>
      <c r="J3221" s="5">
        <f t="shared" si="50"/>
        <v>43746.826775196758</v>
      </c>
      <c r="K3221" s="6">
        <v>43746.826775196758</v>
      </c>
      <c r="L3221" s="7">
        <v>43746.826770833337</v>
      </c>
    </row>
    <row r="3222" spans="1:12" x14ac:dyDescent="0.25">
      <c r="A3222" t="e">
        <f>-LqfPzCFV0gZBxZwvNJ0</f>
        <v>#NAME?</v>
      </c>
      <c r="B3222">
        <v>393.75</v>
      </c>
      <c r="C3222">
        <v>20.584240000000001</v>
      </c>
      <c r="D3222">
        <v>65</v>
      </c>
      <c r="E3222">
        <v>0</v>
      </c>
      <c r="F3222">
        <v>0</v>
      </c>
      <c r="G3222">
        <v>12</v>
      </c>
      <c r="H3222">
        <v>1570539040417</v>
      </c>
      <c r="I3222">
        <v>526.6875</v>
      </c>
      <c r="J3222" s="4">
        <f t="shared" si="50"/>
        <v>43746.826856678243</v>
      </c>
      <c r="K3222" s="6">
        <v>43746.826856678243</v>
      </c>
      <c r="L3222" s="7">
        <v>43746.826851851853</v>
      </c>
    </row>
    <row r="3223" spans="1:12" x14ac:dyDescent="0.25">
      <c r="A3223" t="e">
        <f>-LqfQ0HsnY7Vq4DsVh3n</f>
        <v>#NAME?</v>
      </c>
      <c r="B3223">
        <v>393.75</v>
      </c>
      <c r="C3223">
        <v>20.531590000000001</v>
      </c>
      <c r="D3223">
        <v>67</v>
      </c>
      <c r="E3223">
        <v>0</v>
      </c>
      <c r="F3223">
        <v>0</v>
      </c>
      <c r="G3223">
        <v>5</v>
      </c>
      <c r="H3223">
        <v>1570539047656</v>
      </c>
      <c r="I3223">
        <v>526.6875</v>
      </c>
      <c r="J3223" s="5">
        <f t="shared" si="50"/>
        <v>43746.826940462961</v>
      </c>
      <c r="K3223" s="6">
        <v>43746.826940462961</v>
      </c>
      <c r="L3223" s="7">
        <v>43746.826944444445</v>
      </c>
    </row>
    <row r="3224" spans="1:12" x14ac:dyDescent="0.25">
      <c r="A3224" t="e">
        <f>-LqfQ21DoWiikHTDpnq1</f>
        <v>#NAME?</v>
      </c>
      <c r="B3224">
        <v>393.75</v>
      </c>
      <c r="C3224">
        <v>20.531590000000001</v>
      </c>
      <c r="D3224">
        <v>67</v>
      </c>
      <c r="E3224">
        <v>0</v>
      </c>
      <c r="F3224">
        <v>0</v>
      </c>
      <c r="G3224">
        <v>2</v>
      </c>
      <c r="H3224">
        <v>1570539055906</v>
      </c>
      <c r="I3224">
        <v>526.6875</v>
      </c>
      <c r="J3224" s="4">
        <f t="shared" si="50"/>
        <v>43746.827035949071</v>
      </c>
      <c r="K3224" s="6">
        <v>43746.827035949071</v>
      </c>
      <c r="L3224" s="7">
        <v>43746.827037037037</v>
      </c>
    </row>
    <row r="3225" spans="1:12" x14ac:dyDescent="0.25">
      <c r="A3225" t="e">
        <f>-LqfQ3kDJkmVfbTxN9Yh</f>
        <v>#NAME?</v>
      </c>
      <c r="B3225">
        <v>393.75</v>
      </c>
      <c r="C3225">
        <v>20.584240000000001</v>
      </c>
      <c r="D3225">
        <v>68</v>
      </c>
      <c r="E3225">
        <v>0</v>
      </c>
      <c r="F3225">
        <v>0</v>
      </c>
      <c r="G3225">
        <v>5</v>
      </c>
      <c r="H3225">
        <v>1570539063128</v>
      </c>
      <c r="I3225">
        <v>526.6875</v>
      </c>
      <c r="J3225" s="5">
        <f t="shared" si="50"/>
        <v>43746.82711953704</v>
      </c>
      <c r="K3225" s="6">
        <v>43746.82711953704</v>
      </c>
      <c r="L3225" s="7">
        <v>43746.827118055553</v>
      </c>
    </row>
    <row r="3226" spans="1:12" x14ac:dyDescent="0.25">
      <c r="A3226" t="e">
        <f>-LqfQ9b89T-kJlwEbl7K</f>
        <v>#NAME?</v>
      </c>
      <c r="B3226">
        <v>393.75</v>
      </c>
      <c r="C3226">
        <v>20.531590000000001</v>
      </c>
      <c r="D3226">
        <v>61</v>
      </c>
      <c r="E3226">
        <v>0</v>
      </c>
      <c r="F3226">
        <v>0</v>
      </c>
      <c r="G3226">
        <v>0</v>
      </c>
      <c r="H3226">
        <v>1570539087051</v>
      </c>
      <c r="I3226">
        <v>526.6875</v>
      </c>
      <c r="J3226" s="4">
        <f t="shared" si="50"/>
        <v>43746.827396423607</v>
      </c>
      <c r="K3226" s="6">
        <v>43746.827396423607</v>
      </c>
      <c r="L3226" s="7">
        <v>43746.82739583333</v>
      </c>
    </row>
    <row r="3227" spans="1:12" x14ac:dyDescent="0.25">
      <c r="A3227" t="e">
        <f>-LqfQBGcrJDlheVsx5V9</f>
        <v>#NAME?</v>
      </c>
      <c r="B3227">
        <v>393.75</v>
      </c>
      <c r="C3227">
        <v>20.584240000000001</v>
      </c>
      <c r="D3227">
        <v>61</v>
      </c>
      <c r="E3227">
        <v>0</v>
      </c>
      <c r="F3227">
        <v>0</v>
      </c>
      <c r="G3227">
        <v>0</v>
      </c>
      <c r="H3227">
        <v>1570539094054</v>
      </c>
      <c r="I3227">
        <v>526.6875</v>
      </c>
      <c r="J3227" s="5">
        <f t="shared" si="50"/>
        <v>43746.827477476851</v>
      </c>
      <c r="K3227" s="6">
        <v>43746.827477476851</v>
      </c>
      <c r="L3227" s="7">
        <v>43746.827476851853</v>
      </c>
    </row>
    <row r="3228" spans="1:12" x14ac:dyDescent="0.25">
      <c r="A3228" t="e">
        <f>-LqfQD2AMmBuQiVNJwC7</f>
        <v>#NAME?</v>
      </c>
      <c r="B3228">
        <v>393.75</v>
      </c>
      <c r="C3228">
        <v>20.584240000000001</v>
      </c>
      <c r="D3228">
        <v>61</v>
      </c>
      <c r="E3228">
        <v>0</v>
      </c>
      <c r="F3228">
        <v>0</v>
      </c>
      <c r="G3228">
        <v>0</v>
      </c>
      <c r="H3228">
        <v>1570539101080</v>
      </c>
      <c r="I3228">
        <v>526.6875</v>
      </c>
      <c r="J3228" s="4">
        <f t="shared" si="50"/>
        <v>43746.827558796293</v>
      </c>
      <c r="K3228" s="6">
        <v>43746.827558796293</v>
      </c>
      <c r="L3228" s="7">
        <v>43746.827557870369</v>
      </c>
    </row>
    <row r="3229" spans="1:12" x14ac:dyDescent="0.25">
      <c r="A3229" t="e">
        <f>-LqfQEbBADXlXV8a9cuX</f>
        <v>#NAME?</v>
      </c>
      <c r="B3229">
        <v>393.75</v>
      </c>
      <c r="C3229">
        <v>20.584240000000001</v>
      </c>
      <c r="D3229">
        <v>62</v>
      </c>
      <c r="E3229">
        <v>0</v>
      </c>
      <c r="F3229">
        <v>0</v>
      </c>
      <c r="G3229">
        <v>0</v>
      </c>
      <c r="H3229">
        <v>1570539107447</v>
      </c>
      <c r="I3229">
        <v>526.6875</v>
      </c>
      <c r="J3229" s="5">
        <f t="shared" si="50"/>
        <v>43746.827632488428</v>
      </c>
      <c r="K3229" s="6">
        <v>43746.827632488428</v>
      </c>
      <c r="L3229" s="7">
        <v>43746.827627314815</v>
      </c>
    </row>
    <row r="3230" spans="1:12" x14ac:dyDescent="0.25">
      <c r="A3230" t="e">
        <f>-LqfQGHhjtKHIda2XdaF</f>
        <v>#NAME?</v>
      </c>
      <c r="B3230">
        <v>393.75</v>
      </c>
      <c r="C3230">
        <v>20.584240000000001</v>
      </c>
      <c r="D3230">
        <v>62</v>
      </c>
      <c r="E3230">
        <v>0</v>
      </c>
      <c r="F3230">
        <v>0</v>
      </c>
      <c r="G3230">
        <v>2</v>
      </c>
      <c r="H3230">
        <v>1570539114654</v>
      </c>
      <c r="I3230">
        <v>526.6875</v>
      </c>
      <c r="J3230" s="4">
        <f t="shared" si="50"/>
        <v>43746.827715902771</v>
      </c>
      <c r="K3230" s="6">
        <v>43746.827715902771</v>
      </c>
      <c r="L3230" s="7">
        <v>43746.827719907407</v>
      </c>
    </row>
    <row r="3231" spans="1:12" x14ac:dyDescent="0.25">
      <c r="A3231" t="e">
        <f>-LqfQHoJeYHIZ2b_DSTt</f>
        <v>#NAME?</v>
      </c>
      <c r="B3231">
        <v>393.75</v>
      </c>
      <c r="C3231">
        <v>20.584240000000001</v>
      </c>
      <c r="D3231">
        <v>63</v>
      </c>
      <c r="E3231">
        <v>0</v>
      </c>
      <c r="F3231">
        <v>0</v>
      </c>
      <c r="G3231">
        <v>3</v>
      </c>
      <c r="H3231">
        <v>1570539120843</v>
      </c>
      <c r="I3231">
        <v>526.6875</v>
      </c>
      <c r="J3231" s="5">
        <f t="shared" si="50"/>
        <v>43746.827787534719</v>
      </c>
      <c r="K3231" s="6">
        <v>43746.827787534719</v>
      </c>
      <c r="L3231" s="7">
        <v>43746.827789351853</v>
      </c>
    </row>
    <row r="3232" spans="1:12" x14ac:dyDescent="0.25">
      <c r="A3232" t="e">
        <f>-LqfQJNC4AP7CwnvfqGp</f>
        <v>#NAME?</v>
      </c>
      <c r="B3232">
        <v>393.75</v>
      </c>
      <c r="C3232">
        <v>20.584240000000001</v>
      </c>
      <c r="D3232">
        <v>63</v>
      </c>
      <c r="E3232">
        <v>0</v>
      </c>
      <c r="F3232">
        <v>0</v>
      </c>
      <c r="G3232">
        <v>0</v>
      </c>
      <c r="H3232">
        <v>1570539127035</v>
      </c>
      <c r="I3232">
        <v>526.6875</v>
      </c>
      <c r="J3232" s="4">
        <f t="shared" si="50"/>
        <v>43746.827859201388</v>
      </c>
      <c r="K3232" s="6">
        <v>43746.827859201388</v>
      </c>
      <c r="L3232" s="7">
        <v>43746.8278587963</v>
      </c>
    </row>
    <row r="3233" spans="1:12" x14ac:dyDescent="0.25">
      <c r="A3233" t="e">
        <f>-LqfQLAiC1ZoG-Cq8opI</f>
        <v>#NAME?</v>
      </c>
      <c r="B3233">
        <v>393.75</v>
      </c>
      <c r="C3233">
        <v>20.584240000000001</v>
      </c>
      <c r="D3233">
        <v>63</v>
      </c>
      <c r="E3233">
        <v>0</v>
      </c>
      <c r="F3233">
        <v>0</v>
      </c>
      <c r="G3233">
        <v>0</v>
      </c>
      <c r="H3233">
        <v>1570539134250</v>
      </c>
      <c r="I3233">
        <v>526.6875</v>
      </c>
      <c r="J3233" s="5">
        <f t="shared" si="50"/>
        <v>43746.827942708333</v>
      </c>
      <c r="K3233" s="6">
        <v>43746.827942708333</v>
      </c>
      <c r="L3233" s="7">
        <v>43746.827939814815</v>
      </c>
    </row>
    <row r="3234" spans="1:12" x14ac:dyDescent="0.25">
      <c r="A3234" t="e">
        <f>-LqfQMtI15gEAtHCvJcP</f>
        <v>#NAME?</v>
      </c>
      <c r="B3234">
        <v>393.75</v>
      </c>
      <c r="C3234">
        <v>20.531590000000001</v>
      </c>
      <c r="D3234">
        <v>64</v>
      </c>
      <c r="E3234">
        <v>0</v>
      </c>
      <c r="F3234">
        <v>0</v>
      </c>
      <c r="G3234">
        <v>16</v>
      </c>
      <c r="H3234">
        <v>1570539141442</v>
      </c>
      <c r="I3234">
        <v>526.6875</v>
      </c>
      <c r="J3234" s="4">
        <f t="shared" si="50"/>
        <v>43746.828025949071</v>
      </c>
      <c r="K3234" s="6">
        <v>43746.828025949071</v>
      </c>
      <c r="L3234" s="7">
        <v>43746.828020833331</v>
      </c>
    </row>
    <row r="3235" spans="1:12" x14ac:dyDescent="0.25">
      <c r="A3235" t="e">
        <f>-LqfQOgF6Shd6LwOf5rA</f>
        <v>#NAME?</v>
      </c>
      <c r="B3235">
        <v>393.75</v>
      </c>
      <c r="C3235">
        <v>20.531590000000001</v>
      </c>
      <c r="D3235">
        <v>66</v>
      </c>
      <c r="E3235">
        <v>0</v>
      </c>
      <c r="F3235">
        <v>0</v>
      </c>
      <c r="G3235">
        <v>10</v>
      </c>
      <c r="H3235">
        <v>1570539148658</v>
      </c>
      <c r="I3235">
        <v>526.6875</v>
      </c>
      <c r="J3235" s="5">
        <f t="shared" si="50"/>
        <v>43746.828109467591</v>
      </c>
      <c r="K3235" s="6">
        <v>43746.828109467591</v>
      </c>
      <c r="L3235" s="7">
        <v>43746.828113425923</v>
      </c>
    </row>
    <row r="3236" spans="1:12" x14ac:dyDescent="0.25">
      <c r="A3236" t="e">
        <f>-LqfQQPNYYIE_lN2Y4CR</f>
        <v>#NAME?</v>
      </c>
      <c r="B3236">
        <v>393.75</v>
      </c>
      <c r="C3236">
        <v>20.584240000000001</v>
      </c>
      <c r="D3236">
        <v>63</v>
      </c>
      <c r="E3236">
        <v>0</v>
      </c>
      <c r="F3236">
        <v>0</v>
      </c>
      <c r="G3236">
        <v>5</v>
      </c>
      <c r="H3236">
        <v>1570539155873</v>
      </c>
      <c r="I3236">
        <v>526.6875</v>
      </c>
      <c r="J3236" s="4">
        <f t="shared" si="50"/>
        <v>43746.828192974535</v>
      </c>
      <c r="K3236" s="6">
        <v>43746.828192974535</v>
      </c>
      <c r="L3236" s="7">
        <v>43746.828194444446</v>
      </c>
    </row>
    <row r="3237" spans="1:12" x14ac:dyDescent="0.25">
      <c r="A3237" t="e">
        <f>-LqfQRtDFrkK6kXjfoxF</f>
        <v>#NAME?</v>
      </c>
      <c r="B3237">
        <v>393.75</v>
      </c>
      <c r="C3237">
        <v>20.584240000000001</v>
      </c>
      <c r="D3237">
        <v>63</v>
      </c>
      <c r="E3237">
        <v>0</v>
      </c>
      <c r="F3237">
        <v>0</v>
      </c>
      <c r="G3237">
        <v>13</v>
      </c>
      <c r="H3237">
        <v>1570539162067</v>
      </c>
      <c r="I3237">
        <v>526.6875</v>
      </c>
      <c r="J3237" s="5">
        <f t="shared" si="50"/>
        <v>43746.828264664349</v>
      </c>
      <c r="K3237" s="6">
        <v>43746.828264664349</v>
      </c>
      <c r="L3237" s="7">
        <v>43746.828263888892</v>
      </c>
    </row>
    <row r="3238" spans="1:12" x14ac:dyDescent="0.25">
      <c r="A3238" t="e">
        <f>-LqfQTS_ggpok5By4b47</f>
        <v>#NAME?</v>
      </c>
      <c r="B3238">
        <v>393.75</v>
      </c>
      <c r="C3238">
        <v>20.584240000000001</v>
      </c>
      <c r="D3238">
        <v>63</v>
      </c>
      <c r="E3238">
        <v>0</v>
      </c>
      <c r="F3238">
        <v>0</v>
      </c>
      <c r="G3238">
        <v>4</v>
      </c>
      <c r="H3238">
        <v>1570539168257</v>
      </c>
      <c r="I3238">
        <v>526.6875</v>
      </c>
      <c r="J3238" s="4">
        <f t="shared" si="50"/>
        <v>43746.828336307866</v>
      </c>
      <c r="K3238" s="6">
        <v>43746.828336307866</v>
      </c>
      <c r="L3238" s="7">
        <v>43746.828333333331</v>
      </c>
    </row>
    <row r="3239" spans="1:12" x14ac:dyDescent="0.25">
      <c r="A3239" t="e">
        <f>-LqfQVKIA6QELWT0l1ii</f>
        <v>#NAME?</v>
      </c>
      <c r="B3239">
        <v>412.5</v>
      </c>
      <c r="C3239">
        <v>20.584240000000001</v>
      </c>
      <c r="D3239">
        <v>64</v>
      </c>
      <c r="E3239">
        <v>0</v>
      </c>
      <c r="F3239">
        <v>0</v>
      </c>
      <c r="G3239">
        <v>7</v>
      </c>
      <c r="H3239">
        <v>1570539176131</v>
      </c>
      <c r="I3239">
        <v>532.125</v>
      </c>
      <c r="J3239" s="5">
        <f t="shared" si="50"/>
        <v>43746.828427442124</v>
      </c>
      <c r="K3239" s="6">
        <v>43746.828427442124</v>
      </c>
      <c r="L3239" s="7">
        <v>43746.828425925924</v>
      </c>
    </row>
    <row r="3240" spans="1:12" x14ac:dyDescent="0.25">
      <c r="A3240" t="e">
        <f>-LqfQWy9YmpwqsogoCzA</f>
        <v>#NAME?</v>
      </c>
      <c r="B3240">
        <v>393.75</v>
      </c>
      <c r="C3240">
        <v>20.584240000000001</v>
      </c>
      <c r="D3240">
        <v>66</v>
      </c>
      <c r="E3240">
        <v>0</v>
      </c>
      <c r="F3240">
        <v>0</v>
      </c>
      <c r="G3240">
        <v>8</v>
      </c>
      <c r="H3240">
        <v>1570539182676</v>
      </c>
      <c r="I3240">
        <v>526.5</v>
      </c>
      <c r="J3240" s="4">
        <f t="shared" si="50"/>
        <v>43746.828503194447</v>
      </c>
      <c r="K3240" s="6">
        <v>43746.828503194447</v>
      </c>
      <c r="L3240" s="7">
        <v>43746.828506944446</v>
      </c>
    </row>
    <row r="3241" spans="1:12" x14ac:dyDescent="0.25">
      <c r="A3241" t="e">
        <f>-LqfQYg4z1yT5N8_oMif</f>
        <v>#NAME?</v>
      </c>
      <c r="B3241">
        <v>393.75</v>
      </c>
      <c r="C3241">
        <v>20.584240000000001</v>
      </c>
      <c r="D3241">
        <v>65</v>
      </c>
      <c r="E3241">
        <v>0</v>
      </c>
      <c r="F3241">
        <v>0</v>
      </c>
      <c r="G3241">
        <v>15</v>
      </c>
      <c r="H3241">
        <v>1570539189858</v>
      </c>
      <c r="I3241">
        <v>526.6875</v>
      </c>
      <c r="J3241" s="5">
        <f t="shared" si="50"/>
        <v>43746.82858631944</v>
      </c>
      <c r="K3241" s="6">
        <v>43746.82858631944</v>
      </c>
      <c r="L3241" s="7">
        <v>43746.828587962962</v>
      </c>
    </row>
    <row r="3242" spans="1:12" x14ac:dyDescent="0.25">
      <c r="A3242" t="s">
        <v>4277</v>
      </c>
      <c r="B3242">
        <v>393.75</v>
      </c>
      <c r="C3242">
        <v>20.584240000000001</v>
      </c>
      <c r="D3242">
        <v>63</v>
      </c>
      <c r="E3242">
        <v>0</v>
      </c>
      <c r="F3242">
        <v>0</v>
      </c>
      <c r="G3242">
        <v>8</v>
      </c>
      <c r="H3242">
        <v>1570539196067</v>
      </c>
      <c r="I3242">
        <v>526.6875</v>
      </c>
      <c r="J3242" s="4">
        <f t="shared" si="50"/>
        <v>43746.828658182865</v>
      </c>
      <c r="K3242" s="6">
        <v>43746.828658182865</v>
      </c>
      <c r="L3242" s="7">
        <v>43746.828657407408</v>
      </c>
    </row>
    <row r="3243" spans="1:12" x14ac:dyDescent="0.25">
      <c r="A3243" t="e">
        <f>-LqfQayLnB1V2_tVVGgD</f>
        <v>#NAME?</v>
      </c>
      <c r="B3243">
        <v>393.75</v>
      </c>
      <c r="C3243">
        <v>20.531590000000001</v>
      </c>
      <c r="D3243">
        <v>64</v>
      </c>
      <c r="E3243">
        <v>0</v>
      </c>
      <c r="F3243">
        <v>0</v>
      </c>
      <c r="G3243">
        <v>7</v>
      </c>
      <c r="H3243">
        <v>1570539203291</v>
      </c>
      <c r="I3243">
        <v>526.6875</v>
      </c>
      <c r="J3243" s="5">
        <f t="shared" si="50"/>
        <v>43746.828741793979</v>
      </c>
      <c r="K3243" s="6">
        <v>43746.828741793979</v>
      </c>
      <c r="L3243" s="7">
        <v>43746.828738425924</v>
      </c>
    </row>
    <row r="3244" spans="1:12" x14ac:dyDescent="0.25">
      <c r="A3244" t="e">
        <f>-LqfQclPlndOs-AEORfp</f>
        <v>#NAME?</v>
      </c>
      <c r="B3244">
        <v>418.75</v>
      </c>
      <c r="C3244">
        <v>20.584240000000001</v>
      </c>
      <c r="D3244">
        <v>63</v>
      </c>
      <c r="E3244">
        <v>0</v>
      </c>
      <c r="F3244">
        <v>0</v>
      </c>
      <c r="G3244">
        <v>8</v>
      </c>
      <c r="H3244">
        <v>1570539210614</v>
      </c>
      <c r="I3244">
        <v>534.375</v>
      </c>
      <c r="J3244" s="4">
        <f t="shared" si="50"/>
        <v>43746.828826550925</v>
      </c>
      <c r="K3244" s="6">
        <v>43746.828826550925</v>
      </c>
      <c r="L3244" s="7">
        <v>43746.828831018516</v>
      </c>
    </row>
    <row r="3245" spans="1:12" x14ac:dyDescent="0.25">
      <c r="A3245" t="e">
        <f>-LqfQeURgCNbPryqcw-l</f>
        <v>#NAME?</v>
      </c>
      <c r="B3245">
        <v>393.75</v>
      </c>
      <c r="C3245">
        <v>20.531590000000001</v>
      </c>
      <c r="D3245">
        <v>63</v>
      </c>
      <c r="E3245">
        <v>0</v>
      </c>
      <c r="F3245">
        <v>0</v>
      </c>
      <c r="G3245">
        <v>13</v>
      </c>
      <c r="H3245">
        <v>1570539217691</v>
      </c>
      <c r="I3245">
        <v>526.6875</v>
      </c>
      <c r="J3245" s="5">
        <f t="shared" si="50"/>
        <v>43746.828908460644</v>
      </c>
      <c r="K3245" s="6">
        <v>43746.828908460644</v>
      </c>
      <c r="L3245" s="7">
        <v>43746.828912037039</v>
      </c>
    </row>
    <row r="3246" spans="1:12" x14ac:dyDescent="0.25">
      <c r="A3246" t="e">
        <f>-LqfQg2HmOlIYr3Ay3kT</f>
        <v>#NAME?</v>
      </c>
      <c r="B3246">
        <v>393.75</v>
      </c>
      <c r="C3246">
        <v>20.531590000000001</v>
      </c>
      <c r="D3246">
        <v>63</v>
      </c>
      <c r="E3246">
        <v>0</v>
      </c>
      <c r="F3246">
        <v>0</v>
      </c>
      <c r="G3246">
        <v>11</v>
      </c>
      <c r="H3246">
        <v>1570539223902</v>
      </c>
      <c r="I3246">
        <v>526.6875</v>
      </c>
      <c r="J3246" s="4">
        <f t="shared" si="50"/>
        <v>43746.828980347222</v>
      </c>
      <c r="K3246" s="6">
        <v>43746.828980347222</v>
      </c>
      <c r="L3246" s="7">
        <v>43746.828981481478</v>
      </c>
    </row>
    <row r="3247" spans="1:12" x14ac:dyDescent="0.25">
      <c r="A3247" t="e">
        <f>-LqfQhlEB6RjFdrLkjad</f>
        <v>#NAME?</v>
      </c>
      <c r="B3247">
        <v>393.75</v>
      </c>
      <c r="C3247">
        <v>20.531590000000001</v>
      </c>
      <c r="D3247">
        <v>64</v>
      </c>
      <c r="E3247">
        <v>0</v>
      </c>
      <c r="F3247">
        <v>0</v>
      </c>
      <c r="G3247">
        <v>8</v>
      </c>
      <c r="H3247">
        <v>1570539231114</v>
      </c>
      <c r="I3247">
        <v>526.6875</v>
      </c>
      <c r="J3247" s="5">
        <f t="shared" si="50"/>
        <v>43746.829063819438</v>
      </c>
      <c r="K3247" s="6">
        <v>43746.829063819438</v>
      </c>
      <c r="L3247" s="7">
        <v>43746.829062500001</v>
      </c>
    </row>
    <row r="3248" spans="1:12" x14ac:dyDescent="0.25">
      <c r="A3248" t="e">
        <f>-LqfQjZRymm3f9iJKV8p</f>
        <v>#NAME?</v>
      </c>
      <c r="B3248">
        <v>393.75</v>
      </c>
      <c r="C3248">
        <v>20.584240000000001</v>
      </c>
      <c r="D3248">
        <v>66</v>
      </c>
      <c r="E3248">
        <v>0</v>
      </c>
      <c r="F3248">
        <v>0</v>
      </c>
      <c r="G3248">
        <v>6</v>
      </c>
      <c r="H3248">
        <v>1570539238337</v>
      </c>
      <c r="I3248">
        <v>526.6875</v>
      </c>
      <c r="J3248" s="4">
        <f t="shared" si="50"/>
        <v>43746.829147418983</v>
      </c>
      <c r="K3248" s="6">
        <v>43746.829147418983</v>
      </c>
      <c r="L3248" s="7">
        <v>43746.829143518517</v>
      </c>
    </row>
    <row r="3249" spans="1:12" x14ac:dyDescent="0.25">
      <c r="A3249" t="e">
        <f>-LqfQlHZIQYHli5flHjK</f>
        <v>#NAME?</v>
      </c>
      <c r="B3249">
        <v>428.125</v>
      </c>
      <c r="C3249">
        <v>20.531590000000001</v>
      </c>
      <c r="D3249">
        <v>67</v>
      </c>
      <c r="E3249">
        <v>0</v>
      </c>
      <c r="F3249">
        <v>0</v>
      </c>
      <c r="G3249">
        <v>5</v>
      </c>
      <c r="H3249">
        <v>1570539245525</v>
      </c>
      <c r="I3249">
        <v>537.9375</v>
      </c>
      <c r="J3249" s="5">
        <f t="shared" si="50"/>
        <v>43746.829230613424</v>
      </c>
      <c r="K3249" s="6">
        <v>43746.829230613424</v>
      </c>
      <c r="L3249" s="7">
        <v>43746.829236111109</v>
      </c>
    </row>
    <row r="3250" spans="1:12" x14ac:dyDescent="0.25">
      <c r="A3250" t="e">
        <f>-LqfQn4QcQd2Skt4QF94</f>
        <v>#NAME?</v>
      </c>
      <c r="B3250">
        <v>393.75</v>
      </c>
      <c r="C3250">
        <v>20.531590000000001</v>
      </c>
      <c r="D3250">
        <v>66</v>
      </c>
      <c r="E3250">
        <v>0</v>
      </c>
      <c r="F3250">
        <v>0</v>
      </c>
      <c r="G3250">
        <v>4</v>
      </c>
      <c r="H3250">
        <v>1570539252760</v>
      </c>
      <c r="I3250">
        <v>526.6875</v>
      </c>
      <c r="J3250" s="4">
        <f t="shared" si="50"/>
        <v>43746.829314351846</v>
      </c>
      <c r="K3250" s="6">
        <v>43746.829314351846</v>
      </c>
      <c r="L3250" s="7">
        <v>43746.829317129632</v>
      </c>
    </row>
    <row r="3251" spans="1:12" x14ac:dyDescent="0.25">
      <c r="A3251" t="e">
        <f>-LqfQpLVXKg1EEkKdTvB</f>
        <v>#NAME?</v>
      </c>
      <c r="B3251">
        <v>393.75</v>
      </c>
      <c r="C3251">
        <v>20.531590000000001</v>
      </c>
      <c r="D3251">
        <v>66</v>
      </c>
      <c r="E3251">
        <v>0</v>
      </c>
      <c r="F3251">
        <v>0</v>
      </c>
      <c r="G3251">
        <v>8</v>
      </c>
      <c r="H3251">
        <v>1570539262170</v>
      </c>
      <c r="I3251">
        <v>526.5</v>
      </c>
      <c r="J3251" s="5">
        <f t="shared" si="50"/>
        <v>43746.829423263887</v>
      </c>
      <c r="K3251" s="6">
        <v>43746.829423263887</v>
      </c>
      <c r="L3251" s="7">
        <v>43746.829421296294</v>
      </c>
    </row>
    <row r="3252" spans="1:12" x14ac:dyDescent="0.25">
      <c r="A3252" t="e">
        <f>-LqfQr332z864AH7STwx</f>
        <v>#NAME?</v>
      </c>
      <c r="B3252">
        <v>393.75</v>
      </c>
      <c r="C3252">
        <v>20.531590000000001</v>
      </c>
      <c r="D3252">
        <v>63</v>
      </c>
      <c r="E3252">
        <v>0</v>
      </c>
      <c r="F3252">
        <v>0</v>
      </c>
      <c r="G3252">
        <v>11</v>
      </c>
      <c r="H3252">
        <v>1570539269209</v>
      </c>
      <c r="I3252">
        <v>526.6875</v>
      </c>
      <c r="J3252" s="4">
        <f t="shared" si="50"/>
        <v>43746.829504733796</v>
      </c>
      <c r="K3252" s="6">
        <v>43746.829504733796</v>
      </c>
      <c r="L3252" s="7">
        <v>43746.829502314817</v>
      </c>
    </row>
    <row r="3253" spans="1:12" x14ac:dyDescent="0.25">
      <c r="A3253" t="e">
        <f>-LqfQscPmsNxc_T2E_7Q</f>
        <v>#NAME?</v>
      </c>
      <c r="B3253">
        <v>412.5</v>
      </c>
      <c r="C3253">
        <v>20.531590000000001</v>
      </c>
      <c r="D3253">
        <v>64</v>
      </c>
      <c r="E3253">
        <v>0</v>
      </c>
      <c r="F3253">
        <v>0</v>
      </c>
      <c r="G3253">
        <v>9</v>
      </c>
      <c r="H3253">
        <v>1570539275419</v>
      </c>
      <c r="I3253">
        <v>532.3125</v>
      </c>
      <c r="J3253" s="5">
        <f t="shared" si="50"/>
        <v>43746.82957660879</v>
      </c>
      <c r="K3253" s="6">
        <v>43746.82957660879</v>
      </c>
      <c r="L3253" s="7">
        <v>43746.829571759263</v>
      </c>
    </row>
    <row r="3254" spans="1:12" x14ac:dyDescent="0.25">
      <c r="A3254" t="e">
        <f>-LqfQuKMZyO-RxCo4OLw</f>
        <v>#NAME?</v>
      </c>
      <c r="B3254">
        <v>393.75</v>
      </c>
      <c r="C3254">
        <v>20.584240000000001</v>
      </c>
      <c r="D3254">
        <v>64</v>
      </c>
      <c r="E3254">
        <v>0</v>
      </c>
      <c r="F3254">
        <v>0</v>
      </c>
      <c r="G3254">
        <v>12</v>
      </c>
      <c r="H3254">
        <v>1570539282649</v>
      </c>
      <c r="I3254">
        <v>526.6875</v>
      </c>
      <c r="J3254" s="4">
        <f t="shared" si="50"/>
        <v>43746.829660289346</v>
      </c>
      <c r="K3254" s="6">
        <v>43746.829660289346</v>
      </c>
      <c r="L3254" s="7">
        <v>43746.829664351855</v>
      </c>
    </row>
    <row r="3255" spans="1:12" x14ac:dyDescent="0.25">
      <c r="A3255" t="e">
        <f>-LqfQw8DXl8d6QWAzHix</f>
        <v>#NAME?</v>
      </c>
      <c r="B3255">
        <v>393.75</v>
      </c>
      <c r="C3255">
        <v>20.584240000000001</v>
      </c>
      <c r="D3255">
        <v>65</v>
      </c>
      <c r="E3255">
        <v>0</v>
      </c>
      <c r="F3255">
        <v>0</v>
      </c>
      <c r="G3255">
        <v>6</v>
      </c>
      <c r="H3255">
        <v>1570539289839</v>
      </c>
      <c r="I3255">
        <v>526.6875</v>
      </c>
      <c r="J3255" s="5">
        <f t="shared" si="50"/>
        <v>43746.829743506947</v>
      </c>
      <c r="K3255" s="6">
        <v>43746.829743506947</v>
      </c>
      <c r="L3255" s="7">
        <v>43746.829745370371</v>
      </c>
    </row>
    <row r="3256" spans="1:12" x14ac:dyDescent="0.25">
      <c r="A3256" t="e">
        <f>-LqfQxrCg1WOmE3YYF0f</f>
        <v>#NAME?</v>
      </c>
      <c r="B3256">
        <v>393.75</v>
      </c>
      <c r="C3256">
        <v>20.531590000000001</v>
      </c>
      <c r="D3256">
        <v>66</v>
      </c>
      <c r="E3256">
        <v>0</v>
      </c>
      <c r="F3256">
        <v>0</v>
      </c>
      <c r="G3256">
        <v>10</v>
      </c>
      <c r="H3256">
        <v>1570539297050</v>
      </c>
      <c r="I3256">
        <v>526.6875</v>
      </c>
      <c r="J3256" s="4">
        <f t="shared" si="50"/>
        <v>43746.829826967594</v>
      </c>
      <c r="K3256" s="6">
        <v>43746.829826967594</v>
      </c>
      <c r="L3256" s="7">
        <v>43746.829826388886</v>
      </c>
    </row>
    <row r="3257" spans="1:12" x14ac:dyDescent="0.25">
      <c r="A3257" t="e">
        <f>-LqfQzQQaGKlwxu3wE4R</f>
        <v>#NAME?</v>
      </c>
      <c r="B3257">
        <v>393.75</v>
      </c>
      <c r="C3257">
        <v>20.584240000000001</v>
      </c>
      <c r="D3257">
        <v>66</v>
      </c>
      <c r="E3257">
        <v>0</v>
      </c>
      <c r="F3257">
        <v>0</v>
      </c>
      <c r="G3257">
        <v>11</v>
      </c>
      <c r="H3257">
        <v>1570539303459</v>
      </c>
      <c r="I3257">
        <v>526.6875</v>
      </c>
      <c r="J3257" s="5">
        <f t="shared" si="50"/>
        <v>43746.829901145829</v>
      </c>
      <c r="K3257" s="6">
        <v>43746.829901145829</v>
      </c>
      <c r="L3257" s="7">
        <v>43746.829895833333</v>
      </c>
    </row>
    <row r="3258" spans="1:12" x14ac:dyDescent="0.25">
      <c r="A3258" t="e">
        <f>-LqfR09X13xibmpPm4PJ</f>
        <v>#NAME?</v>
      </c>
      <c r="B3258">
        <v>393.75</v>
      </c>
      <c r="C3258">
        <v>20.584240000000001</v>
      </c>
      <c r="D3258">
        <v>66</v>
      </c>
      <c r="E3258">
        <v>0</v>
      </c>
      <c r="F3258">
        <v>0</v>
      </c>
      <c r="G3258">
        <v>8</v>
      </c>
      <c r="H3258">
        <v>1570539310444</v>
      </c>
      <c r="I3258">
        <v>526.6875</v>
      </c>
      <c r="J3258" s="4">
        <f t="shared" si="50"/>
        <v>43746.829981990733</v>
      </c>
      <c r="K3258" s="6">
        <v>43746.829981990733</v>
      </c>
      <c r="L3258" s="7">
        <v>43746.829976851855</v>
      </c>
    </row>
    <row r="3259" spans="1:12" x14ac:dyDescent="0.25">
      <c r="A3259" t="e">
        <f>-LqfR2F2Xz0Sbd-NMVDJ</f>
        <v>#NAME?</v>
      </c>
      <c r="B3259">
        <v>393.75</v>
      </c>
      <c r="C3259">
        <v>20.584240000000001</v>
      </c>
      <c r="D3259">
        <v>66</v>
      </c>
      <c r="E3259">
        <v>0</v>
      </c>
      <c r="F3259">
        <v>0</v>
      </c>
      <c r="G3259">
        <v>2</v>
      </c>
      <c r="H3259">
        <v>1570539317680</v>
      </c>
      <c r="I3259">
        <v>526.6875</v>
      </c>
      <c r="J3259" s="5">
        <f t="shared" si="50"/>
        <v>43746.830065740738</v>
      </c>
      <c r="K3259" s="6">
        <v>43746.830065740738</v>
      </c>
      <c r="L3259" s="7">
        <v>43746.830069444448</v>
      </c>
    </row>
    <row r="3260" spans="1:12" x14ac:dyDescent="0.25">
      <c r="A3260" t="e">
        <f>-LqfR3tCF6o6n5FTQ0O5</f>
        <v>#NAME?</v>
      </c>
      <c r="B3260">
        <v>418.75</v>
      </c>
      <c r="C3260">
        <v>20.584240000000001</v>
      </c>
      <c r="D3260">
        <v>64</v>
      </c>
      <c r="E3260">
        <v>0</v>
      </c>
      <c r="F3260">
        <v>0</v>
      </c>
      <c r="G3260">
        <v>8</v>
      </c>
      <c r="H3260">
        <v>1570539325904</v>
      </c>
      <c r="I3260">
        <v>534.375</v>
      </c>
      <c r="J3260" s="4">
        <f t="shared" si="50"/>
        <v>43746.830160925929</v>
      </c>
      <c r="K3260" s="6">
        <v>43746.830160925929</v>
      </c>
      <c r="L3260" s="7">
        <v>43746.83016203704</v>
      </c>
    </row>
    <row r="3261" spans="1:12" x14ac:dyDescent="0.25">
      <c r="A3261" t="e">
        <f>-LqfR5SBucwRWPPzfjJt</f>
        <v>#NAME?</v>
      </c>
      <c r="B3261">
        <v>393.75</v>
      </c>
      <c r="C3261">
        <v>20.584240000000001</v>
      </c>
      <c r="D3261">
        <v>64</v>
      </c>
      <c r="E3261">
        <v>0</v>
      </c>
      <c r="F3261">
        <v>0</v>
      </c>
      <c r="G3261">
        <v>4</v>
      </c>
      <c r="H3261">
        <v>1570539332086</v>
      </c>
      <c r="I3261">
        <v>526.6875</v>
      </c>
      <c r="J3261" s="5">
        <f t="shared" si="50"/>
        <v>43746.830232476852</v>
      </c>
      <c r="K3261" s="6">
        <v>43746.830232476852</v>
      </c>
      <c r="L3261" s="7">
        <v>43746.830231481479</v>
      </c>
    </row>
    <row r="3262" spans="1:12" x14ac:dyDescent="0.25">
      <c r="A3262" t="e">
        <f>-LqfR7ACEdXvVv2rJeaq</f>
        <v>#NAME?</v>
      </c>
      <c r="B3262">
        <v>393.75</v>
      </c>
      <c r="C3262">
        <v>20.531590000000001</v>
      </c>
      <c r="D3262">
        <v>65</v>
      </c>
      <c r="E3262">
        <v>0</v>
      </c>
      <c r="F3262">
        <v>0</v>
      </c>
      <c r="G3262">
        <v>6</v>
      </c>
      <c r="H3262">
        <v>1570539339285</v>
      </c>
      <c r="I3262">
        <v>526.6875</v>
      </c>
      <c r="J3262" s="4">
        <f t="shared" si="50"/>
        <v>43746.830315798608</v>
      </c>
      <c r="K3262" s="6">
        <v>43746.830315798608</v>
      </c>
      <c r="L3262" s="7">
        <v>43746.830312500002</v>
      </c>
    </row>
    <row r="3263" spans="1:12" x14ac:dyDescent="0.25">
      <c r="A3263" t="e">
        <f>-LqfR8jApslEuPYV6KEU</f>
        <v>#NAME?</v>
      </c>
      <c r="B3263">
        <v>412.5</v>
      </c>
      <c r="C3263">
        <v>20.584240000000001</v>
      </c>
      <c r="D3263">
        <v>65</v>
      </c>
      <c r="E3263">
        <v>0</v>
      </c>
      <c r="F3263">
        <v>0</v>
      </c>
      <c r="G3263">
        <v>13</v>
      </c>
      <c r="H3263">
        <v>1570539345483</v>
      </c>
      <c r="I3263">
        <v>532.125</v>
      </c>
      <c r="J3263" s="5">
        <f t="shared" si="50"/>
        <v>43746.830387534719</v>
      </c>
      <c r="K3263" s="6">
        <v>43746.830387534719</v>
      </c>
      <c r="L3263" s="7">
        <v>43746.830381944441</v>
      </c>
    </row>
    <row r="3264" spans="1:12" x14ac:dyDescent="0.25">
      <c r="A3264" t="e">
        <f>-LqfRAS2dCZH5z3WD2et</f>
        <v>#NAME?</v>
      </c>
      <c r="B3264">
        <v>393.75</v>
      </c>
      <c r="C3264">
        <v>20.531590000000001</v>
      </c>
      <c r="D3264">
        <v>71</v>
      </c>
      <c r="E3264">
        <v>0</v>
      </c>
      <c r="F3264">
        <v>0</v>
      </c>
      <c r="G3264">
        <v>10</v>
      </c>
      <c r="H3264">
        <v>1570539352704</v>
      </c>
      <c r="I3264">
        <v>526.5</v>
      </c>
      <c r="J3264" s="4">
        <f t="shared" si="50"/>
        <v>43746.830471111105</v>
      </c>
      <c r="K3264" s="6">
        <v>43746.830471111105</v>
      </c>
      <c r="L3264" s="7">
        <v>43746.830474537041</v>
      </c>
    </row>
    <row r="3265" spans="1:12" x14ac:dyDescent="0.25">
      <c r="A3265" t="e">
        <f>-LqfRCF3OuGkvjjWX_OY</f>
        <v>#NAME?</v>
      </c>
      <c r="B3265">
        <v>393.75</v>
      </c>
      <c r="C3265">
        <v>20.584240000000001</v>
      </c>
      <c r="D3265">
        <v>69</v>
      </c>
      <c r="E3265">
        <v>0</v>
      </c>
      <c r="F3265">
        <v>0</v>
      </c>
      <c r="G3265">
        <v>15</v>
      </c>
      <c r="H3265">
        <v>1570539359913</v>
      </c>
      <c r="I3265">
        <v>526.6875</v>
      </c>
      <c r="J3265" s="5">
        <f t="shared" si="50"/>
        <v>43746.830554548607</v>
      </c>
      <c r="K3265" s="6">
        <v>43746.830554548607</v>
      </c>
      <c r="L3265" s="7">
        <v>43746.830555555556</v>
      </c>
    </row>
    <row r="3266" spans="1:12" x14ac:dyDescent="0.25">
      <c r="A3266" t="e">
        <f>-LqfRDyBOUf6P844qYFc</f>
        <v>#NAME?</v>
      </c>
      <c r="B3266">
        <v>393.75</v>
      </c>
      <c r="C3266">
        <v>20.531590000000001</v>
      </c>
      <c r="D3266">
        <v>69</v>
      </c>
      <c r="E3266">
        <v>0</v>
      </c>
      <c r="F3266">
        <v>0</v>
      </c>
      <c r="G3266">
        <v>18</v>
      </c>
      <c r="H3266">
        <v>1570539367124</v>
      </c>
      <c r="I3266">
        <v>526.5</v>
      </c>
      <c r="J3266" s="4">
        <f t="shared" ref="J3266:K3329" si="51">(H3266/86400000)+25569+(7/24)</f>
        <v>43746.830638009262</v>
      </c>
      <c r="K3266" s="6">
        <v>43746.830638009262</v>
      </c>
      <c r="L3266" s="7">
        <v>43746.830636574072</v>
      </c>
    </row>
    <row r="3267" spans="1:12" x14ac:dyDescent="0.25">
      <c r="A3267" t="e">
        <f>-LqfRFkGz3UtkVACzRZl</f>
        <v>#NAME?</v>
      </c>
      <c r="B3267">
        <v>393.75</v>
      </c>
      <c r="C3267">
        <v>20.584240000000001</v>
      </c>
      <c r="D3267">
        <v>69</v>
      </c>
      <c r="E3267">
        <v>0</v>
      </c>
      <c r="F3267">
        <v>0</v>
      </c>
      <c r="G3267">
        <v>1</v>
      </c>
      <c r="H3267">
        <v>1570539374325</v>
      </c>
      <c r="I3267">
        <v>526.6875</v>
      </c>
      <c r="J3267" s="5">
        <f t="shared" si="51"/>
        <v>43746.830721354163</v>
      </c>
      <c r="K3267" s="6">
        <v>43746.830721354163</v>
      </c>
      <c r="L3267" s="7">
        <v>43746.830717592595</v>
      </c>
    </row>
    <row r="3268" spans="1:12" x14ac:dyDescent="0.25">
      <c r="A3268" t="e">
        <f>-LqfRHUBAXkSinjw_cbL</f>
        <v>#NAME?</v>
      </c>
      <c r="B3268">
        <v>412.5</v>
      </c>
      <c r="C3268">
        <v>20.584240000000001</v>
      </c>
      <c r="D3268">
        <v>68</v>
      </c>
      <c r="E3268">
        <v>0</v>
      </c>
      <c r="F3268">
        <v>0</v>
      </c>
      <c r="G3268">
        <v>6</v>
      </c>
      <c r="H3268">
        <v>1570539381523</v>
      </c>
      <c r="I3268">
        <v>532.3125</v>
      </c>
      <c r="J3268" s="4">
        <f t="shared" si="51"/>
        <v>43746.830804664351</v>
      </c>
      <c r="K3268" s="6">
        <v>43746.830804664351</v>
      </c>
      <c r="L3268" s="7">
        <v>43746.830810185187</v>
      </c>
    </row>
    <row r="3269" spans="1:12" x14ac:dyDescent="0.25">
      <c r="A3269" t="e">
        <f>-LqfRJ2B689C-M8IT84u</f>
        <v>#NAME?</v>
      </c>
      <c r="B3269">
        <v>393.75</v>
      </c>
      <c r="C3269">
        <v>20.531590000000001</v>
      </c>
      <c r="D3269">
        <v>68</v>
      </c>
      <c r="E3269">
        <v>0</v>
      </c>
      <c r="F3269">
        <v>0</v>
      </c>
      <c r="G3269">
        <v>3</v>
      </c>
      <c r="H3269">
        <v>1570539387830</v>
      </c>
      <c r="I3269">
        <v>526.5</v>
      </c>
      <c r="J3269" s="5">
        <f t="shared" si="51"/>
        <v>43746.830877662032</v>
      </c>
      <c r="K3269" s="6">
        <v>43746.830877662032</v>
      </c>
      <c r="L3269" s="7">
        <v>43746.830879629626</v>
      </c>
    </row>
    <row r="3270" spans="1:12" x14ac:dyDescent="0.25">
      <c r="A3270" t="e">
        <f>-LqfRKlBDmB3vEOO-e6f</f>
        <v>#NAME?</v>
      </c>
      <c r="B3270">
        <v>393.75</v>
      </c>
      <c r="C3270">
        <v>20.531590000000001</v>
      </c>
      <c r="D3270">
        <v>68</v>
      </c>
      <c r="E3270">
        <v>0</v>
      </c>
      <c r="F3270">
        <v>0</v>
      </c>
      <c r="G3270">
        <v>6</v>
      </c>
      <c r="H3270">
        <v>1570539394964</v>
      </c>
      <c r="I3270">
        <v>526.6875</v>
      </c>
      <c r="J3270" s="4">
        <f t="shared" si="51"/>
        <v>43746.830960231477</v>
      </c>
      <c r="K3270" s="6">
        <v>43746.830960231477</v>
      </c>
      <c r="L3270" s="7">
        <v>43746.830960648149</v>
      </c>
    </row>
    <row r="3271" spans="1:12" x14ac:dyDescent="0.25">
      <c r="A3271" t="e">
        <f>-LqfRMZCwiuHb41PkL_d</f>
        <v>#NAME?</v>
      </c>
      <c r="B3271">
        <v>393.75</v>
      </c>
      <c r="C3271">
        <v>20.531590000000001</v>
      </c>
      <c r="D3271">
        <v>67</v>
      </c>
      <c r="E3271">
        <v>0</v>
      </c>
      <c r="F3271">
        <v>0</v>
      </c>
      <c r="G3271">
        <v>8</v>
      </c>
      <c r="H3271">
        <v>1570539402164</v>
      </c>
      <c r="I3271">
        <v>526.6875</v>
      </c>
      <c r="J3271" s="5">
        <f t="shared" si="51"/>
        <v>43746.831043564809</v>
      </c>
      <c r="K3271" s="6">
        <v>43746.831043564809</v>
      </c>
      <c r="L3271" s="7">
        <v>43746.831041666665</v>
      </c>
    </row>
    <row r="3272" spans="1:12" x14ac:dyDescent="0.25">
      <c r="A3272" t="e">
        <f>-LqfROH4DwmjHkd3IVnf</f>
        <v>#NAME?</v>
      </c>
      <c r="B3272">
        <v>393.75</v>
      </c>
      <c r="C3272">
        <v>20.584240000000001</v>
      </c>
      <c r="D3272">
        <v>68</v>
      </c>
      <c r="E3272">
        <v>0</v>
      </c>
      <c r="F3272">
        <v>0</v>
      </c>
      <c r="G3272">
        <v>11</v>
      </c>
      <c r="H3272">
        <v>1570539409364</v>
      </c>
      <c r="I3272">
        <v>526.6875</v>
      </c>
      <c r="J3272" s="4">
        <f t="shared" si="51"/>
        <v>43746.831126898142</v>
      </c>
      <c r="K3272" s="6">
        <v>43746.831126898142</v>
      </c>
      <c r="L3272" s="7">
        <v>43746.831122685187</v>
      </c>
    </row>
    <row r="3273" spans="1:12" x14ac:dyDescent="0.25">
      <c r="A3273" t="e">
        <f>-LqfRQE_8Poywmsnh0_Z</f>
        <v>#NAME?</v>
      </c>
      <c r="B3273">
        <v>431.25</v>
      </c>
      <c r="C3273">
        <v>20.584240000000001</v>
      </c>
      <c r="D3273">
        <v>67</v>
      </c>
      <c r="E3273">
        <v>0</v>
      </c>
      <c r="F3273">
        <v>0</v>
      </c>
      <c r="G3273">
        <v>10</v>
      </c>
      <c r="H3273">
        <v>1570539416593</v>
      </c>
      <c r="I3273">
        <v>538.5</v>
      </c>
      <c r="J3273" s="5">
        <f t="shared" si="51"/>
        <v>43746.831210567128</v>
      </c>
      <c r="K3273" s="6">
        <v>43746.831210567128</v>
      </c>
      <c r="L3273" s="7">
        <v>43746.83121527778</v>
      </c>
    </row>
    <row r="3274" spans="1:12" x14ac:dyDescent="0.25">
      <c r="A3274" t="e">
        <f>-LqfRRnCkouIS0yjx5E1</f>
        <v>#NAME?</v>
      </c>
      <c r="B3274">
        <v>393.75</v>
      </c>
      <c r="C3274">
        <v>20.531590000000001</v>
      </c>
      <c r="D3274">
        <v>69</v>
      </c>
      <c r="E3274">
        <v>0</v>
      </c>
      <c r="F3274">
        <v>0</v>
      </c>
      <c r="G3274">
        <v>10</v>
      </c>
      <c r="H3274">
        <v>1570539423825</v>
      </c>
      <c r="I3274">
        <v>526.6875</v>
      </c>
      <c r="J3274" s="4">
        <f t="shared" si="51"/>
        <v>43746.831294270836</v>
      </c>
      <c r="K3274" s="6">
        <v>43746.831294270836</v>
      </c>
      <c r="L3274" s="7">
        <v>43746.831296296295</v>
      </c>
    </row>
    <row r="3275" spans="1:12" x14ac:dyDescent="0.25">
      <c r="A3275" t="e">
        <f>-LqfRTMIrzL4FlShPK4H</f>
        <v>#NAME?</v>
      </c>
      <c r="B3275">
        <v>393.75</v>
      </c>
      <c r="C3275">
        <v>20.584240000000001</v>
      </c>
      <c r="D3275">
        <v>69</v>
      </c>
      <c r="E3275">
        <v>0</v>
      </c>
      <c r="F3275">
        <v>0</v>
      </c>
      <c r="G3275">
        <v>4</v>
      </c>
      <c r="H3275">
        <v>1570539430005</v>
      </c>
      <c r="I3275">
        <v>526.6875</v>
      </c>
      <c r="J3275" s="5">
        <f t="shared" si="51"/>
        <v>43746.831365798607</v>
      </c>
      <c r="K3275" s="6">
        <v>43746.831365798607</v>
      </c>
      <c r="L3275" s="7">
        <v>43746.831365740742</v>
      </c>
    </row>
    <row r="3276" spans="1:12" x14ac:dyDescent="0.25">
      <c r="A3276" t="e">
        <f>-LqfRV3Q84MiVPj-bLqg</f>
        <v>#NAME?</v>
      </c>
      <c r="B3276">
        <v>393.75</v>
      </c>
      <c r="C3276">
        <v>20.531590000000001</v>
      </c>
      <c r="D3276">
        <v>70</v>
      </c>
      <c r="E3276">
        <v>0</v>
      </c>
      <c r="F3276">
        <v>0</v>
      </c>
      <c r="G3276">
        <v>11</v>
      </c>
      <c r="H3276">
        <v>1570539437206</v>
      </c>
      <c r="I3276">
        <v>526.6875</v>
      </c>
      <c r="J3276" s="4">
        <f t="shared" si="51"/>
        <v>43746.831449143516</v>
      </c>
      <c r="K3276" s="6">
        <v>43746.831449143516</v>
      </c>
      <c r="L3276" s="7">
        <v>43746.831446759257</v>
      </c>
    </row>
    <row r="3277" spans="1:12" x14ac:dyDescent="0.25">
      <c r="A3277" t="e">
        <f>-LqfRWsKG7m1QutTD0xY</f>
        <v>#NAME?</v>
      </c>
      <c r="B3277">
        <v>393.75</v>
      </c>
      <c r="C3277">
        <v>20.584240000000001</v>
      </c>
      <c r="D3277">
        <v>70</v>
      </c>
      <c r="E3277">
        <v>0</v>
      </c>
      <c r="F3277">
        <v>0</v>
      </c>
      <c r="G3277">
        <v>11</v>
      </c>
      <c r="H3277">
        <v>1570539444425</v>
      </c>
      <c r="I3277">
        <v>526.6875</v>
      </c>
      <c r="J3277" s="5">
        <f t="shared" si="51"/>
        <v>43746.831532696757</v>
      </c>
      <c r="K3277" s="6">
        <v>43746.831532696757</v>
      </c>
      <c r="L3277" s="7">
        <v>43746.83152777778</v>
      </c>
    </row>
    <row r="3278" spans="1:12" x14ac:dyDescent="0.25">
      <c r="A3278" t="e">
        <f>-LqfRYaKWR3fcl11G7-v</f>
        <v>#NAME?</v>
      </c>
      <c r="B3278">
        <v>428.125</v>
      </c>
      <c r="C3278">
        <v>20.531590000000001</v>
      </c>
      <c r="D3278">
        <v>68</v>
      </c>
      <c r="E3278">
        <v>0</v>
      </c>
      <c r="F3278">
        <v>0</v>
      </c>
      <c r="G3278">
        <v>3</v>
      </c>
      <c r="H3278">
        <v>1570539451605</v>
      </c>
      <c r="I3278">
        <v>537.5625</v>
      </c>
      <c r="J3278" s="4">
        <f t="shared" si="51"/>
        <v>43746.831615798605</v>
      </c>
      <c r="K3278" s="6">
        <v>43746.831615798605</v>
      </c>
      <c r="L3278" s="7">
        <v>43746.831620370373</v>
      </c>
    </row>
    <row r="3279" spans="1:12" x14ac:dyDescent="0.25">
      <c r="A3279" t="e">
        <f>-LqfR_9DY6Y285m_Ki83</f>
        <v>#NAME?</v>
      </c>
      <c r="B3279">
        <v>393.75</v>
      </c>
      <c r="C3279">
        <v>20.584240000000001</v>
      </c>
      <c r="D3279">
        <v>68</v>
      </c>
      <c r="E3279">
        <v>0</v>
      </c>
      <c r="F3279">
        <v>0</v>
      </c>
      <c r="G3279">
        <v>9</v>
      </c>
      <c r="H3279">
        <v>1570539457795</v>
      </c>
      <c r="I3279">
        <v>526.6875</v>
      </c>
      <c r="J3279" s="5">
        <f t="shared" si="51"/>
        <v>43746.831687442129</v>
      </c>
      <c r="K3279" s="6">
        <v>43746.831687442129</v>
      </c>
      <c r="L3279" s="7">
        <v>43746.831689814811</v>
      </c>
    </row>
    <row r="3280" spans="1:12" x14ac:dyDescent="0.25">
      <c r="A3280" t="e">
        <f>-LqfRatGaJwXAhEgoxQT</f>
        <v>#NAME?</v>
      </c>
      <c r="B3280">
        <v>393.75</v>
      </c>
      <c r="C3280">
        <v>20.531590000000001</v>
      </c>
      <c r="D3280">
        <v>67</v>
      </c>
      <c r="E3280">
        <v>0</v>
      </c>
      <c r="F3280">
        <v>0</v>
      </c>
      <c r="G3280">
        <v>10</v>
      </c>
      <c r="H3280">
        <v>1570539465045</v>
      </c>
      <c r="I3280">
        <v>526.6875</v>
      </c>
      <c r="J3280" s="4">
        <f t="shared" si="51"/>
        <v>43746.831771354169</v>
      </c>
      <c r="K3280" s="6">
        <v>43746.831771354169</v>
      </c>
      <c r="L3280" s="7">
        <v>43746.831770833334</v>
      </c>
    </row>
    <row r="3281" spans="1:12" x14ac:dyDescent="0.25">
      <c r="A3281" t="e">
        <f>-LqfRcaLz4rR34VHAgML</f>
        <v>#NAME?</v>
      </c>
      <c r="B3281">
        <v>412.5</v>
      </c>
      <c r="C3281">
        <v>20.584240000000001</v>
      </c>
      <c r="D3281">
        <v>68</v>
      </c>
      <c r="E3281">
        <v>0</v>
      </c>
      <c r="F3281">
        <v>0</v>
      </c>
      <c r="G3281">
        <v>16</v>
      </c>
      <c r="H3281">
        <v>1570539472243</v>
      </c>
      <c r="I3281">
        <v>532.3125</v>
      </c>
      <c r="J3281" s="5">
        <f t="shared" si="51"/>
        <v>43746.83185466435</v>
      </c>
      <c r="K3281" s="6">
        <v>43746.83185466435</v>
      </c>
      <c r="L3281" s="7">
        <v>43746.83185185185</v>
      </c>
    </row>
    <row r="3282" spans="1:12" x14ac:dyDescent="0.25">
      <c r="A3282" t="e">
        <f>-LqfRe9BVDZu1lD8is3q</f>
        <v>#NAME?</v>
      </c>
      <c r="B3282">
        <v>393.75</v>
      </c>
      <c r="C3282">
        <v>20.584240000000001</v>
      </c>
      <c r="D3282">
        <v>68</v>
      </c>
      <c r="E3282">
        <v>0</v>
      </c>
      <c r="F3282">
        <v>0</v>
      </c>
      <c r="G3282">
        <v>10</v>
      </c>
      <c r="H3282">
        <v>1570539478426</v>
      </c>
      <c r="I3282">
        <v>526.6875</v>
      </c>
      <c r="J3282" s="4">
        <f t="shared" si="51"/>
        <v>43746.831926226849</v>
      </c>
      <c r="K3282" s="6">
        <v>43746.831926226849</v>
      </c>
      <c r="L3282" s="7">
        <v>43746.831921296296</v>
      </c>
    </row>
    <row r="3283" spans="1:12" x14ac:dyDescent="0.25">
      <c r="A3283" t="s">
        <v>4318</v>
      </c>
      <c r="B3283">
        <v>393.75</v>
      </c>
      <c r="C3283">
        <v>20.584240000000001</v>
      </c>
      <c r="D3283">
        <v>68</v>
      </c>
      <c r="E3283">
        <v>0</v>
      </c>
      <c r="F3283">
        <v>0</v>
      </c>
      <c r="G3283">
        <v>0</v>
      </c>
      <c r="H3283">
        <v>1570539485687</v>
      </c>
      <c r="I3283">
        <v>526.6875</v>
      </c>
      <c r="J3283" s="5">
        <f t="shared" si="51"/>
        <v>43746.832010266204</v>
      </c>
      <c r="K3283" s="6">
        <v>43746.832010266204</v>
      </c>
      <c r="L3283" s="7">
        <v>43746.832013888888</v>
      </c>
    </row>
    <row r="3284" spans="1:12" x14ac:dyDescent="0.25">
      <c r="A3284" t="e">
        <f>-LqfRhRCidtg_ZrBa9VR</f>
        <v>#NAME?</v>
      </c>
      <c r="B3284">
        <v>393.75</v>
      </c>
      <c r="C3284">
        <v>20.478950000000001</v>
      </c>
      <c r="D3284">
        <v>68</v>
      </c>
      <c r="E3284">
        <v>0</v>
      </c>
      <c r="F3284">
        <v>0</v>
      </c>
      <c r="G3284">
        <v>8</v>
      </c>
      <c r="H3284">
        <v>1570539491815</v>
      </c>
      <c r="I3284">
        <v>526.6875</v>
      </c>
      <c r="J3284" s="4">
        <f t="shared" si="51"/>
        <v>43746.832081192122</v>
      </c>
      <c r="K3284" s="6">
        <v>43746.832081192122</v>
      </c>
      <c r="L3284" s="7">
        <v>43746.832083333335</v>
      </c>
    </row>
    <row r="3285" spans="1:12" x14ac:dyDescent="0.25">
      <c r="A3285" t="e">
        <f>-LqfRivMMNl6MJqiEmZD</f>
        <v>#NAME?</v>
      </c>
      <c r="B3285">
        <v>393.75</v>
      </c>
      <c r="C3285">
        <v>20.584240000000001</v>
      </c>
      <c r="D3285">
        <v>68</v>
      </c>
      <c r="E3285">
        <v>0</v>
      </c>
      <c r="F3285">
        <v>0</v>
      </c>
      <c r="G3285">
        <v>10</v>
      </c>
      <c r="H3285">
        <v>1570539498005</v>
      </c>
      <c r="I3285">
        <v>526.6875</v>
      </c>
      <c r="J3285" s="5">
        <f t="shared" si="51"/>
        <v>43746.832152835646</v>
      </c>
      <c r="K3285" s="6">
        <v>43746.832152835646</v>
      </c>
      <c r="L3285" s="7">
        <v>43746.832152777781</v>
      </c>
    </row>
    <row r="3286" spans="1:12" x14ac:dyDescent="0.25">
      <c r="A3286" t="e">
        <f>-LqfRki2PZgXVhRz7vGu</f>
        <v>#NAME?</v>
      </c>
      <c r="B3286">
        <v>393.75</v>
      </c>
      <c r="C3286">
        <v>20.584240000000001</v>
      </c>
      <c r="D3286">
        <v>69</v>
      </c>
      <c r="E3286">
        <v>0</v>
      </c>
      <c r="F3286">
        <v>0</v>
      </c>
      <c r="G3286">
        <v>2</v>
      </c>
      <c r="H3286">
        <v>1570539505213</v>
      </c>
      <c r="I3286">
        <v>526.6875</v>
      </c>
      <c r="J3286" s="4">
        <f t="shared" si="51"/>
        <v>43746.832236261573</v>
      </c>
      <c r="K3286" s="6">
        <v>43746.832236261573</v>
      </c>
      <c r="L3286" s="7">
        <v>43746.832233796296</v>
      </c>
    </row>
    <row r="3287" spans="1:12" x14ac:dyDescent="0.25">
      <c r="A3287" t="e">
        <f>-LqfRmCCmrsbmMb70nKE</f>
        <v>#NAME?</v>
      </c>
      <c r="B3287">
        <v>412.5</v>
      </c>
      <c r="C3287">
        <v>20.584240000000001</v>
      </c>
      <c r="D3287">
        <v>69</v>
      </c>
      <c r="E3287">
        <v>0</v>
      </c>
      <c r="F3287">
        <v>0</v>
      </c>
      <c r="G3287">
        <v>1</v>
      </c>
      <c r="H3287">
        <v>1570539511395</v>
      </c>
      <c r="I3287">
        <v>532.3125</v>
      </c>
      <c r="J3287" s="5">
        <f t="shared" si="51"/>
        <v>43746.832307812496</v>
      </c>
      <c r="K3287" s="6">
        <v>43746.832307812496</v>
      </c>
      <c r="L3287" s="7">
        <v>43746.832303240742</v>
      </c>
    </row>
    <row r="3288" spans="1:12" x14ac:dyDescent="0.25">
      <c r="A3288" t="e">
        <f>-LqfRng3YBqfclC5k3ES</f>
        <v>#NAME?</v>
      </c>
      <c r="B3288">
        <v>393.75</v>
      </c>
      <c r="C3288">
        <v>20.584240000000001</v>
      </c>
      <c r="D3288">
        <v>67</v>
      </c>
      <c r="E3288">
        <v>0</v>
      </c>
      <c r="F3288">
        <v>0</v>
      </c>
      <c r="G3288">
        <v>8</v>
      </c>
      <c r="H3288">
        <v>1570539517603</v>
      </c>
      <c r="I3288">
        <v>526.6875</v>
      </c>
      <c r="J3288" s="4">
        <f t="shared" si="51"/>
        <v>43746.832379664345</v>
      </c>
      <c r="K3288" s="6">
        <v>43746.832379664345</v>
      </c>
      <c r="L3288" s="7">
        <v>43746.832384259258</v>
      </c>
    </row>
    <row r="3289" spans="1:12" x14ac:dyDescent="0.25">
      <c r="A3289" t="e">
        <f>-LqfRpFAg0CkXhALqerU</f>
        <v>#NAME?</v>
      </c>
      <c r="B3289">
        <v>393.75</v>
      </c>
      <c r="C3289">
        <v>20.531590000000001</v>
      </c>
      <c r="D3289">
        <v>66</v>
      </c>
      <c r="E3289">
        <v>0</v>
      </c>
      <c r="F3289">
        <v>0</v>
      </c>
      <c r="G3289">
        <v>6</v>
      </c>
      <c r="H3289">
        <v>1570539523765</v>
      </c>
      <c r="I3289">
        <v>526.6875</v>
      </c>
      <c r="J3289" s="5">
        <f t="shared" si="51"/>
        <v>43746.832450983791</v>
      </c>
      <c r="K3289" s="6">
        <v>43746.832450983791</v>
      </c>
      <c r="L3289" s="7">
        <v>43746.832453703704</v>
      </c>
    </row>
    <row r="3290" spans="1:12" x14ac:dyDescent="0.25">
      <c r="A3290" t="e">
        <f>-LqfRqyAITn3K0TVwBaT</f>
        <v>#NAME?</v>
      </c>
      <c r="B3290">
        <v>393.75</v>
      </c>
      <c r="C3290">
        <v>20.531590000000001</v>
      </c>
      <c r="D3290">
        <v>65</v>
      </c>
      <c r="E3290">
        <v>0</v>
      </c>
      <c r="F3290">
        <v>0</v>
      </c>
      <c r="G3290">
        <v>10</v>
      </c>
      <c r="H3290">
        <v>1570539530964</v>
      </c>
      <c r="I3290">
        <v>526.6875</v>
      </c>
      <c r="J3290" s="4">
        <f t="shared" si="51"/>
        <v>43746.832534305555</v>
      </c>
      <c r="K3290" s="6">
        <v>43746.832534305555</v>
      </c>
      <c r="L3290" s="7">
        <v>43746.83253472222</v>
      </c>
    </row>
    <row r="3291" spans="1:12" x14ac:dyDescent="0.25">
      <c r="A3291" t="e">
        <f>-LqfRsXB7IfYUGepLgX_</f>
        <v>#NAME?</v>
      </c>
      <c r="B3291">
        <v>393.75</v>
      </c>
      <c r="C3291">
        <v>20.531590000000001</v>
      </c>
      <c r="D3291">
        <v>65</v>
      </c>
      <c r="E3291">
        <v>0</v>
      </c>
      <c r="F3291">
        <v>0</v>
      </c>
      <c r="G3291">
        <v>8</v>
      </c>
      <c r="H3291">
        <v>1570539537155</v>
      </c>
      <c r="I3291">
        <v>526.6875</v>
      </c>
      <c r="J3291" s="5">
        <f t="shared" si="51"/>
        <v>43746.832605960641</v>
      </c>
      <c r="K3291" s="6">
        <v>43746.832605960641</v>
      </c>
      <c r="L3291" s="7">
        <v>43746.832604166666</v>
      </c>
    </row>
    <row r="3292" spans="1:12" x14ac:dyDescent="0.25">
      <c r="A3292" t="e">
        <f>-LqfRuYv3iXDqGIYLJpO</f>
        <v>#NAME?</v>
      </c>
      <c r="B3292">
        <v>393.75</v>
      </c>
      <c r="C3292">
        <v>20.584240000000001</v>
      </c>
      <c r="D3292">
        <v>65</v>
      </c>
      <c r="E3292">
        <v>0</v>
      </c>
      <c r="F3292">
        <v>0</v>
      </c>
      <c r="G3292">
        <v>1</v>
      </c>
      <c r="H3292">
        <v>1570539544375</v>
      </c>
      <c r="I3292">
        <v>526.5</v>
      </c>
      <c r="J3292" s="4">
        <f t="shared" si="51"/>
        <v>43746.832689525465</v>
      </c>
      <c r="K3292" s="6">
        <v>43746.832689525465</v>
      </c>
      <c r="L3292" s="7">
        <v>43746.832685185182</v>
      </c>
    </row>
    <row r="3293" spans="1:12" x14ac:dyDescent="0.25">
      <c r="A3293" t="e">
        <f>-LqfRwHFysj_uF5z8Trk</f>
        <v>#NAME?</v>
      </c>
      <c r="B3293">
        <v>393.75</v>
      </c>
      <c r="C3293">
        <v>20.584240000000001</v>
      </c>
      <c r="D3293">
        <v>64</v>
      </c>
      <c r="E3293">
        <v>0</v>
      </c>
      <c r="F3293">
        <v>0</v>
      </c>
      <c r="G3293">
        <v>15</v>
      </c>
      <c r="H3293">
        <v>1570539552628</v>
      </c>
      <c r="I3293">
        <v>526.6875</v>
      </c>
      <c r="J3293" s="5">
        <f t="shared" si="51"/>
        <v>43746.832785046296</v>
      </c>
      <c r="K3293" s="6">
        <v>43746.832785046296</v>
      </c>
      <c r="L3293" s="7">
        <v>43746.832789351851</v>
      </c>
    </row>
    <row r="3294" spans="1:12" x14ac:dyDescent="0.25">
      <c r="A3294" t="e">
        <f>-LqfRyAY7SecfbA7IRYK</f>
        <v>#NAME?</v>
      </c>
      <c r="B3294">
        <v>393.75</v>
      </c>
      <c r="C3294">
        <v>20.584240000000001</v>
      </c>
      <c r="D3294">
        <v>63</v>
      </c>
      <c r="E3294">
        <v>0</v>
      </c>
      <c r="F3294">
        <v>0</v>
      </c>
      <c r="G3294">
        <v>6</v>
      </c>
      <c r="H3294">
        <v>1570539559840</v>
      </c>
      <c r="I3294">
        <v>526.6875</v>
      </c>
      <c r="J3294" s="4">
        <f t="shared" si="51"/>
        <v>43746.832868518519</v>
      </c>
      <c r="K3294" s="6">
        <v>43746.832868518519</v>
      </c>
      <c r="L3294" s="7">
        <v>43746.832870370374</v>
      </c>
    </row>
    <row r="3295" spans="1:12" x14ac:dyDescent="0.25">
      <c r="A3295" t="e">
        <f>-LqfRznFeanshfESM-il</f>
        <v>#NAME?</v>
      </c>
      <c r="B3295">
        <v>412.5</v>
      </c>
      <c r="C3295">
        <v>20.531590000000001</v>
      </c>
      <c r="D3295">
        <v>63</v>
      </c>
      <c r="E3295">
        <v>0</v>
      </c>
      <c r="F3295">
        <v>0</v>
      </c>
      <c r="G3295">
        <v>13</v>
      </c>
      <c r="H3295">
        <v>1570539567048</v>
      </c>
      <c r="I3295">
        <v>532.3125</v>
      </c>
      <c r="J3295" s="5">
        <f t="shared" si="51"/>
        <v>43746.832951944445</v>
      </c>
      <c r="K3295" s="6">
        <v>43746.832951944445</v>
      </c>
      <c r="L3295" s="7">
        <v>43746.832951388889</v>
      </c>
    </row>
    <row r="3296" spans="1:12" x14ac:dyDescent="0.25">
      <c r="A3296" t="e">
        <f>-LqfS0aPC7O3aMEbhwjR</f>
        <v>#NAME?</v>
      </c>
      <c r="B3296">
        <v>393.75</v>
      </c>
      <c r="C3296">
        <v>20.531590000000001</v>
      </c>
      <c r="D3296">
        <v>64</v>
      </c>
      <c r="E3296">
        <v>0</v>
      </c>
      <c r="F3296">
        <v>0</v>
      </c>
      <c r="G3296">
        <v>2</v>
      </c>
      <c r="H3296">
        <v>1570539574269</v>
      </c>
      <c r="I3296">
        <v>526.6875</v>
      </c>
      <c r="J3296" s="4">
        <f t="shared" si="51"/>
        <v>43746.833035520831</v>
      </c>
      <c r="K3296" s="6">
        <v>43746.833035520831</v>
      </c>
      <c r="L3296" s="7">
        <v>43746.833032407405</v>
      </c>
    </row>
    <row r="3297" spans="1:12" x14ac:dyDescent="0.25">
      <c r="A3297" t="s">
        <v>4332</v>
      </c>
      <c r="B3297">
        <v>393.75</v>
      </c>
      <c r="C3297">
        <v>20.584240000000001</v>
      </c>
      <c r="D3297">
        <v>68</v>
      </c>
      <c r="E3297">
        <v>0</v>
      </c>
      <c r="F3297">
        <v>0</v>
      </c>
      <c r="G3297">
        <v>9</v>
      </c>
      <c r="H3297">
        <v>1570539581478</v>
      </c>
      <c r="I3297">
        <v>526.5</v>
      </c>
      <c r="J3297" s="5">
        <f t="shared" si="51"/>
        <v>43746.833118958333</v>
      </c>
      <c r="K3297" s="6">
        <v>43746.833118958333</v>
      </c>
      <c r="L3297" s="7">
        <v>43746.833113425928</v>
      </c>
    </row>
    <row r="3298" spans="1:12" x14ac:dyDescent="0.25">
      <c r="A3298" t="e">
        <f>-LqfS4GHev9Yd9HgkPPm</f>
        <v>#NAME?</v>
      </c>
      <c r="B3298">
        <v>393.75</v>
      </c>
      <c r="C3298">
        <v>20.584240000000001</v>
      </c>
      <c r="D3298">
        <v>68</v>
      </c>
      <c r="E3298">
        <v>0</v>
      </c>
      <c r="F3298">
        <v>0</v>
      </c>
      <c r="G3298">
        <v>0</v>
      </c>
      <c r="H3298">
        <v>1570539589445</v>
      </c>
      <c r="I3298">
        <v>526.6875</v>
      </c>
      <c r="J3298" s="4">
        <f t="shared" si="51"/>
        <v>43746.833211168974</v>
      </c>
      <c r="K3298" s="6">
        <v>43746.833211168974</v>
      </c>
      <c r="L3298" s="7">
        <v>43746.83320601852</v>
      </c>
    </row>
    <row r="3299" spans="1:12" x14ac:dyDescent="0.25">
      <c r="A3299" t="e">
        <f>-LqfS5pGWamggQFU9QuL</f>
        <v>#NAME?</v>
      </c>
      <c r="B3299">
        <v>393.75</v>
      </c>
      <c r="C3299">
        <v>20.584240000000001</v>
      </c>
      <c r="D3299">
        <v>67</v>
      </c>
      <c r="E3299">
        <v>0</v>
      </c>
      <c r="F3299">
        <v>0</v>
      </c>
      <c r="G3299">
        <v>8</v>
      </c>
      <c r="H3299">
        <v>1570539595898</v>
      </c>
      <c r="I3299">
        <v>526.6875</v>
      </c>
      <c r="J3299" s="5">
        <f t="shared" si="51"/>
        <v>43746.833285856475</v>
      </c>
      <c r="K3299" s="6">
        <v>43746.833285856475</v>
      </c>
      <c r="L3299" s="7">
        <v>43746.833287037036</v>
      </c>
    </row>
    <row r="3300" spans="1:12" x14ac:dyDescent="0.25">
      <c r="A3300" t="e">
        <f>-LqfS7cF4DPgck0kspKv</f>
        <v>#NAME?</v>
      </c>
      <c r="B3300">
        <v>393.75</v>
      </c>
      <c r="C3300">
        <v>20.531590000000001</v>
      </c>
      <c r="D3300">
        <v>67</v>
      </c>
      <c r="E3300">
        <v>0</v>
      </c>
      <c r="F3300">
        <v>0</v>
      </c>
      <c r="G3300">
        <v>16</v>
      </c>
      <c r="H3300">
        <v>1570539603108</v>
      </c>
      <c r="I3300">
        <v>526.6875</v>
      </c>
      <c r="J3300" s="4">
        <f t="shared" si="51"/>
        <v>43746.833369305554</v>
      </c>
      <c r="K3300" s="6">
        <v>43746.833369305554</v>
      </c>
      <c r="L3300" s="7">
        <v>43746.833368055559</v>
      </c>
    </row>
    <row r="3301" spans="1:12" x14ac:dyDescent="0.25">
      <c r="A3301" t="e">
        <f>-LqfS9LOGGJxm3NkeOOX</f>
        <v>#NAME?</v>
      </c>
      <c r="B3301">
        <v>393.75</v>
      </c>
      <c r="C3301">
        <v>20.584240000000001</v>
      </c>
      <c r="D3301">
        <v>68</v>
      </c>
      <c r="E3301">
        <v>0</v>
      </c>
      <c r="F3301">
        <v>0</v>
      </c>
      <c r="G3301">
        <v>4</v>
      </c>
      <c r="H3301">
        <v>1570539610329</v>
      </c>
      <c r="I3301">
        <v>526.6875</v>
      </c>
      <c r="J3301" s="5">
        <f t="shared" si="51"/>
        <v>43746.833452881947</v>
      </c>
      <c r="K3301" s="6">
        <v>43746.833452881947</v>
      </c>
      <c r="L3301" s="7">
        <v>43746.833449074074</v>
      </c>
    </row>
    <row r="3302" spans="1:12" x14ac:dyDescent="0.25">
      <c r="A3302" t="e">
        <f>-LqfSB8FMUh0XjAmDEmu</f>
        <v>#NAME?</v>
      </c>
      <c r="B3302">
        <v>437.5</v>
      </c>
      <c r="C3302">
        <v>20.531590000000001</v>
      </c>
      <c r="D3302">
        <v>68</v>
      </c>
      <c r="E3302">
        <v>0</v>
      </c>
      <c r="F3302">
        <v>0</v>
      </c>
      <c r="G3302">
        <v>9</v>
      </c>
      <c r="H3302">
        <v>1570539617550</v>
      </c>
      <c r="I3302">
        <v>540.9375</v>
      </c>
      <c r="J3302" s="4">
        <f t="shared" si="51"/>
        <v>43746.833536458333</v>
      </c>
      <c r="K3302" s="6">
        <v>43746.833536458333</v>
      </c>
      <c r="L3302" s="7">
        <v>43746.833541666667</v>
      </c>
    </row>
    <row r="3303" spans="1:12" x14ac:dyDescent="0.25">
      <c r="A3303" t="e">
        <f>-LqfSCrTZFbgvd7Tyfsy</f>
        <v>#NAME?</v>
      </c>
      <c r="B3303">
        <v>393.75</v>
      </c>
      <c r="C3303">
        <v>20.584240000000001</v>
      </c>
      <c r="D3303">
        <v>67</v>
      </c>
      <c r="E3303">
        <v>0</v>
      </c>
      <c r="F3303">
        <v>0</v>
      </c>
      <c r="G3303">
        <v>7</v>
      </c>
      <c r="H3303">
        <v>1570539624728</v>
      </c>
      <c r="I3303">
        <v>526.6875</v>
      </c>
      <c r="J3303" s="5">
        <f t="shared" si="51"/>
        <v>43746.833619537036</v>
      </c>
      <c r="K3303" s="6">
        <v>43746.833619537036</v>
      </c>
      <c r="L3303" s="7">
        <v>43746.833622685182</v>
      </c>
    </row>
    <row r="3304" spans="1:12" x14ac:dyDescent="0.25">
      <c r="A3304" t="e">
        <f>-LqfSEQQX3M6u7AYP8dA</f>
        <v>#NAME?</v>
      </c>
      <c r="B3304">
        <v>393.75</v>
      </c>
      <c r="C3304">
        <v>20.584240000000001</v>
      </c>
      <c r="D3304">
        <v>67</v>
      </c>
      <c r="E3304">
        <v>0</v>
      </c>
      <c r="F3304">
        <v>0</v>
      </c>
      <c r="G3304">
        <v>10</v>
      </c>
      <c r="H3304">
        <v>1570539630918</v>
      </c>
      <c r="I3304">
        <v>526.6875</v>
      </c>
      <c r="J3304" s="4">
        <f t="shared" si="51"/>
        <v>43746.833691180553</v>
      </c>
      <c r="K3304" s="6">
        <v>43746.833691180553</v>
      </c>
      <c r="L3304" s="7">
        <v>43746.833692129629</v>
      </c>
    </row>
    <row r="3305" spans="1:12" x14ac:dyDescent="0.25">
      <c r="A3305" t="e">
        <f>-LqfSG8FZelKlmiJzH-F</f>
        <v>#NAME?</v>
      </c>
      <c r="B3305">
        <v>393.75</v>
      </c>
      <c r="C3305">
        <v>20.531590000000001</v>
      </c>
      <c r="D3305">
        <v>67</v>
      </c>
      <c r="E3305">
        <v>0</v>
      </c>
      <c r="F3305">
        <v>0</v>
      </c>
      <c r="G3305">
        <v>7</v>
      </c>
      <c r="H3305">
        <v>1570539638170</v>
      </c>
      <c r="I3305">
        <v>526.6875</v>
      </c>
      <c r="J3305" s="5">
        <f t="shared" si="51"/>
        <v>43746.833775115738</v>
      </c>
      <c r="K3305" s="6">
        <v>43746.833775115738</v>
      </c>
      <c r="L3305" s="7">
        <v>43746.833773148152</v>
      </c>
    </row>
    <row r="3306" spans="1:12" x14ac:dyDescent="0.25">
      <c r="A3306" t="e">
        <f>-LqfSHwGG7yWj1x24zQU</f>
        <v>#NAME?</v>
      </c>
      <c r="B3306">
        <v>393.75</v>
      </c>
      <c r="C3306">
        <v>20.584240000000001</v>
      </c>
      <c r="D3306">
        <v>67</v>
      </c>
      <c r="E3306">
        <v>0</v>
      </c>
      <c r="F3306">
        <v>0</v>
      </c>
      <c r="G3306">
        <v>4</v>
      </c>
      <c r="H3306">
        <v>1570539645369</v>
      </c>
      <c r="I3306">
        <v>526.6875</v>
      </c>
      <c r="J3306" s="4">
        <f t="shared" si="51"/>
        <v>43746.833858437494</v>
      </c>
      <c r="K3306" s="6">
        <v>43746.833858437494</v>
      </c>
      <c r="L3306" s="7">
        <v>43746.833854166667</v>
      </c>
    </row>
    <row r="3307" spans="1:12" x14ac:dyDescent="0.25">
      <c r="A3307" t="e">
        <f>-LqfSJeGoygl_E7bQjCd</f>
        <v>#NAME?</v>
      </c>
      <c r="B3307">
        <v>393.75</v>
      </c>
      <c r="C3307">
        <v>20.531590000000001</v>
      </c>
      <c r="D3307">
        <v>68</v>
      </c>
      <c r="E3307">
        <v>0</v>
      </c>
      <c r="F3307">
        <v>0</v>
      </c>
      <c r="G3307">
        <v>9</v>
      </c>
      <c r="H3307">
        <v>1570539652568</v>
      </c>
      <c r="I3307">
        <v>526.6875</v>
      </c>
      <c r="J3307" s="5">
        <f t="shared" si="51"/>
        <v>43746.833941759258</v>
      </c>
      <c r="K3307" s="6">
        <v>43746.833941759258</v>
      </c>
      <c r="L3307" s="7">
        <v>43746.83394675926</v>
      </c>
    </row>
    <row r="3308" spans="1:12" x14ac:dyDescent="0.25">
      <c r="A3308" t="e">
        <f>-LqfSLDFRdYkuQHbNMX8</f>
        <v>#NAME?</v>
      </c>
      <c r="B3308">
        <v>393.75</v>
      </c>
      <c r="C3308">
        <v>20.584240000000001</v>
      </c>
      <c r="D3308">
        <v>68</v>
      </c>
      <c r="E3308">
        <v>0</v>
      </c>
      <c r="F3308">
        <v>0</v>
      </c>
      <c r="G3308">
        <v>4</v>
      </c>
      <c r="H3308">
        <v>1570539658759</v>
      </c>
      <c r="I3308">
        <v>526.6875</v>
      </c>
      <c r="J3308" s="4">
        <f t="shared" si="51"/>
        <v>43746.834013414351</v>
      </c>
      <c r="K3308" s="6">
        <v>43746.834013414351</v>
      </c>
      <c r="L3308" s="7">
        <v>43746.834016203706</v>
      </c>
    </row>
    <row r="3309" spans="1:12" x14ac:dyDescent="0.25">
      <c r="A3309" t="e">
        <f>-LqfSN5QcTD0avWbiKcR</f>
        <v>#NAME?</v>
      </c>
      <c r="B3309">
        <v>393.75</v>
      </c>
      <c r="C3309">
        <v>20.584240000000001</v>
      </c>
      <c r="D3309">
        <v>67</v>
      </c>
      <c r="E3309">
        <v>0</v>
      </c>
      <c r="F3309">
        <v>0</v>
      </c>
      <c r="G3309">
        <v>10</v>
      </c>
      <c r="H3309">
        <v>1570539666499</v>
      </c>
      <c r="I3309">
        <v>526.6875</v>
      </c>
      <c r="J3309" s="5">
        <f t="shared" si="51"/>
        <v>43746.83410299768</v>
      </c>
      <c r="K3309" s="6">
        <v>43746.83410299768</v>
      </c>
      <c r="L3309" s="7">
        <v>43746.834097222221</v>
      </c>
    </row>
    <row r="3310" spans="1:12" x14ac:dyDescent="0.25">
      <c r="A3310" t="e">
        <f>-LqfSOeIDQzr3CfuWrzz</f>
        <v>#NAME?</v>
      </c>
      <c r="B3310">
        <v>393.75</v>
      </c>
      <c r="C3310">
        <v>20.584240000000001</v>
      </c>
      <c r="D3310">
        <v>66</v>
      </c>
      <c r="E3310">
        <v>0</v>
      </c>
      <c r="F3310">
        <v>0</v>
      </c>
      <c r="G3310">
        <v>4</v>
      </c>
      <c r="H3310">
        <v>1570539673202</v>
      </c>
      <c r="I3310">
        <v>526.6875</v>
      </c>
      <c r="J3310" s="4">
        <f t="shared" si="51"/>
        <v>43746.834180578699</v>
      </c>
      <c r="K3310" s="6">
        <v>43746.834180578699</v>
      </c>
      <c r="L3310" s="7">
        <v>43746.834178240744</v>
      </c>
    </row>
    <row r="3311" spans="1:12" x14ac:dyDescent="0.25">
      <c r="A3311" t="e">
        <f>-LqfSQDPdtesg41H7pGb</f>
        <v>#NAME?</v>
      </c>
      <c r="B3311">
        <v>393.75</v>
      </c>
      <c r="C3311">
        <v>20.584240000000001</v>
      </c>
      <c r="D3311">
        <v>67</v>
      </c>
      <c r="E3311">
        <v>0</v>
      </c>
      <c r="F3311">
        <v>0</v>
      </c>
      <c r="G3311">
        <v>0</v>
      </c>
      <c r="H3311">
        <v>1570539679378</v>
      </c>
      <c r="I3311">
        <v>526.6875</v>
      </c>
      <c r="J3311" s="5">
        <f t="shared" si="51"/>
        <v>43746.83425206018</v>
      </c>
      <c r="K3311" s="6">
        <v>43746.83425206018</v>
      </c>
      <c r="L3311" s="7">
        <v>43746.834247685183</v>
      </c>
    </row>
    <row r="3312" spans="1:12" x14ac:dyDescent="0.25">
      <c r="A3312" t="e">
        <f>-LqfSS08wzG1KO1uCwAK</f>
        <v>#NAME?</v>
      </c>
      <c r="B3312">
        <v>393.75</v>
      </c>
      <c r="C3312">
        <v>20.584240000000001</v>
      </c>
      <c r="D3312">
        <v>68</v>
      </c>
      <c r="E3312">
        <v>0</v>
      </c>
      <c r="F3312">
        <v>0</v>
      </c>
      <c r="G3312">
        <v>7</v>
      </c>
      <c r="H3312">
        <v>1570539686588</v>
      </c>
      <c r="I3312">
        <v>526.6875</v>
      </c>
      <c r="J3312" s="4">
        <f t="shared" si="51"/>
        <v>43746.834335509258</v>
      </c>
      <c r="K3312" s="6">
        <v>43746.834335509258</v>
      </c>
      <c r="L3312" s="7">
        <v>43746.834340277775</v>
      </c>
    </row>
    <row r="3313" spans="1:12" x14ac:dyDescent="0.25">
      <c r="A3313" t="e">
        <f>-LqfSTyGc04W6-GBYobL</f>
        <v>#NAME?</v>
      </c>
      <c r="B3313">
        <v>393.75</v>
      </c>
      <c r="C3313">
        <v>20.584240000000001</v>
      </c>
      <c r="D3313">
        <v>68</v>
      </c>
      <c r="E3313">
        <v>0</v>
      </c>
      <c r="F3313">
        <v>0</v>
      </c>
      <c r="G3313">
        <v>5</v>
      </c>
      <c r="H3313">
        <v>1570539694632</v>
      </c>
      <c r="I3313">
        <v>526.6875</v>
      </c>
      <c r="J3313" s="5">
        <f t="shared" si="51"/>
        <v>43746.83442861111</v>
      </c>
      <c r="K3313" s="6">
        <v>43746.83442861111</v>
      </c>
      <c r="L3313" s="7">
        <v>43746.834432870368</v>
      </c>
    </row>
    <row r="3314" spans="1:12" x14ac:dyDescent="0.25">
      <c r="A3314" t="e">
        <f>-LqfSVXHyYBWBXdlY1AV</f>
        <v>#NAME?</v>
      </c>
      <c r="B3314">
        <v>393.75</v>
      </c>
      <c r="C3314">
        <v>20.584240000000001</v>
      </c>
      <c r="D3314">
        <v>68</v>
      </c>
      <c r="E3314">
        <v>0</v>
      </c>
      <c r="F3314">
        <v>0</v>
      </c>
      <c r="G3314">
        <v>7</v>
      </c>
      <c r="H3314">
        <v>1570539701008</v>
      </c>
      <c r="I3314">
        <v>526.6875</v>
      </c>
      <c r="J3314" s="4">
        <f t="shared" si="51"/>
        <v>43746.834502407401</v>
      </c>
      <c r="K3314" s="6">
        <v>43746.834502407401</v>
      </c>
      <c r="L3314" s="7">
        <v>43746.834502314814</v>
      </c>
    </row>
    <row r="3315" spans="1:12" x14ac:dyDescent="0.25">
      <c r="A3315" t="e">
        <f>-LqfSXE0wtYw_--hABFv</f>
        <v>#NAME?</v>
      </c>
      <c r="B3315">
        <v>412.5</v>
      </c>
      <c r="C3315">
        <v>20.584240000000001</v>
      </c>
      <c r="D3315">
        <v>69</v>
      </c>
      <c r="E3315">
        <v>0</v>
      </c>
      <c r="F3315">
        <v>0</v>
      </c>
      <c r="G3315">
        <v>10</v>
      </c>
      <c r="H3315">
        <v>1570539708250</v>
      </c>
      <c r="I3315">
        <v>532.3125</v>
      </c>
      <c r="J3315" s="5">
        <f t="shared" si="51"/>
        <v>43746.834586226854</v>
      </c>
      <c r="K3315" s="6">
        <v>43746.834586226854</v>
      </c>
      <c r="L3315" s="7">
        <v>43746.834583333337</v>
      </c>
    </row>
    <row r="3316" spans="1:12" x14ac:dyDescent="0.25">
      <c r="A3316" t="e">
        <f>-LqfSZ2F6bcaNaMRTZIF</f>
        <v>#NAME?</v>
      </c>
      <c r="B3316">
        <v>393.75</v>
      </c>
      <c r="C3316">
        <v>20.531590000000001</v>
      </c>
      <c r="D3316">
        <v>65</v>
      </c>
      <c r="E3316">
        <v>0</v>
      </c>
      <c r="F3316">
        <v>0</v>
      </c>
      <c r="G3316">
        <v>9</v>
      </c>
      <c r="H3316">
        <v>1570539715448</v>
      </c>
      <c r="I3316">
        <v>526.6875</v>
      </c>
      <c r="J3316" s="4">
        <f t="shared" si="51"/>
        <v>43746.834669537035</v>
      </c>
      <c r="K3316" s="6">
        <v>43746.834669537035</v>
      </c>
      <c r="L3316" s="7">
        <v>43746.834664351853</v>
      </c>
    </row>
    <row r="3317" spans="1:12" x14ac:dyDescent="0.25">
      <c r="A3317" t="e">
        <f>-LqfS_lR_C_SFaXonj8T</f>
        <v>#NAME?</v>
      </c>
      <c r="B3317">
        <v>393.75</v>
      </c>
      <c r="C3317">
        <v>20.584240000000001</v>
      </c>
      <c r="D3317">
        <v>64</v>
      </c>
      <c r="E3317">
        <v>0</v>
      </c>
      <c r="F3317">
        <v>0</v>
      </c>
      <c r="G3317">
        <v>6</v>
      </c>
      <c r="H3317">
        <v>1570539722649</v>
      </c>
      <c r="I3317">
        <v>526.6875</v>
      </c>
      <c r="J3317" s="5">
        <f t="shared" si="51"/>
        <v>43746.834752881943</v>
      </c>
      <c r="K3317" s="6">
        <v>43746.834752881943</v>
      </c>
      <c r="L3317" s="7">
        <v>43746.834756944445</v>
      </c>
    </row>
    <row r="3318" spans="1:12" x14ac:dyDescent="0.25">
      <c r="A3318" t="e">
        <f>-LqfSbLNRMvpfKkKHr79</f>
        <v>#NAME?</v>
      </c>
      <c r="B3318">
        <v>393.75</v>
      </c>
      <c r="C3318">
        <v>20.531590000000001</v>
      </c>
      <c r="D3318">
        <v>64</v>
      </c>
      <c r="E3318">
        <v>0</v>
      </c>
      <c r="F3318">
        <v>0</v>
      </c>
      <c r="G3318">
        <v>6</v>
      </c>
      <c r="H3318">
        <v>1570539728838</v>
      </c>
      <c r="I3318">
        <v>526.6875</v>
      </c>
      <c r="J3318" s="4">
        <f t="shared" si="51"/>
        <v>43746.834824513884</v>
      </c>
      <c r="K3318" s="6">
        <v>43746.834824513884</v>
      </c>
      <c r="L3318" s="7">
        <v>43746.834826388891</v>
      </c>
    </row>
    <row r="3319" spans="1:12" x14ac:dyDescent="0.25">
      <c r="A3319" t="e">
        <f>-LqfSd2Jz4-MPNCXRhNs</f>
        <v>#NAME?</v>
      </c>
      <c r="B3319">
        <v>393.75</v>
      </c>
      <c r="C3319">
        <v>20.584240000000001</v>
      </c>
      <c r="D3319">
        <v>63</v>
      </c>
      <c r="E3319">
        <v>0</v>
      </c>
      <c r="F3319">
        <v>0</v>
      </c>
      <c r="G3319">
        <v>10</v>
      </c>
      <c r="H3319">
        <v>1570539736063</v>
      </c>
      <c r="I3319">
        <v>526.6875</v>
      </c>
      <c r="J3319" s="5">
        <f t="shared" si="51"/>
        <v>43746.834908136567</v>
      </c>
      <c r="K3319" s="6">
        <v>43746.834908136567</v>
      </c>
      <c r="L3319" s="7">
        <v>43746.834907407407</v>
      </c>
    </row>
    <row r="3320" spans="1:12" x14ac:dyDescent="0.25">
      <c r="A3320" t="e">
        <f>-LqfSeX9Ap5_-Nsvr-lP</f>
        <v>#NAME?</v>
      </c>
      <c r="B3320">
        <v>393.75</v>
      </c>
      <c r="C3320">
        <v>20.584240000000001</v>
      </c>
      <c r="D3320">
        <v>63</v>
      </c>
      <c r="E3320">
        <v>0</v>
      </c>
      <c r="F3320">
        <v>0</v>
      </c>
      <c r="G3320">
        <v>9</v>
      </c>
      <c r="H3320">
        <v>1570539742240</v>
      </c>
      <c r="I3320">
        <v>526.6875</v>
      </c>
      <c r="J3320" s="4">
        <f t="shared" si="51"/>
        <v>43746.834979629632</v>
      </c>
      <c r="K3320" s="6">
        <v>43746.834979629632</v>
      </c>
      <c r="L3320" s="7">
        <v>43746.834976851853</v>
      </c>
    </row>
    <row r="3321" spans="1:12" x14ac:dyDescent="0.25">
      <c r="A3321" t="e">
        <f>-LqfSg58weBSQvMBrLZ2</f>
        <v>#NAME?</v>
      </c>
      <c r="B3321">
        <v>393.75</v>
      </c>
      <c r="C3321">
        <v>20.531590000000001</v>
      </c>
      <c r="D3321">
        <v>63</v>
      </c>
      <c r="E3321">
        <v>0</v>
      </c>
      <c r="F3321">
        <v>0</v>
      </c>
      <c r="G3321">
        <v>6</v>
      </c>
      <c r="H3321">
        <v>1570539748420</v>
      </c>
      <c r="I3321">
        <v>526.6875</v>
      </c>
      <c r="J3321" s="5">
        <f t="shared" si="51"/>
        <v>43746.835051157403</v>
      </c>
      <c r="K3321" s="6">
        <v>43746.835051157403</v>
      </c>
      <c r="L3321" s="7">
        <v>43746.835046296299</v>
      </c>
    </row>
    <row r="3322" spans="1:12" x14ac:dyDescent="0.25">
      <c r="A3322" t="e">
        <f>-LqfShoHYYp7jF8cjHe8</f>
        <v>#NAME?</v>
      </c>
      <c r="B3322">
        <v>393.75</v>
      </c>
      <c r="C3322">
        <v>20.531590000000001</v>
      </c>
      <c r="D3322">
        <v>65</v>
      </c>
      <c r="E3322">
        <v>0</v>
      </c>
      <c r="F3322">
        <v>0</v>
      </c>
      <c r="G3322">
        <v>2</v>
      </c>
      <c r="H3322">
        <v>1570539755608</v>
      </c>
      <c r="I3322">
        <v>526.6875</v>
      </c>
      <c r="J3322" s="4">
        <f t="shared" si="51"/>
        <v>43746.835134351852</v>
      </c>
      <c r="K3322" s="6">
        <v>43746.835134351852</v>
      </c>
      <c r="L3322" s="7">
        <v>43746.835138888891</v>
      </c>
    </row>
    <row r="3323" spans="1:12" x14ac:dyDescent="0.25">
      <c r="A3323" t="e">
        <f>-LqfSjbHPtubI8WdDmq4</f>
        <v>#NAME?</v>
      </c>
      <c r="B3323">
        <v>393.75</v>
      </c>
      <c r="C3323">
        <v>20.584240000000001</v>
      </c>
      <c r="D3323">
        <v>65</v>
      </c>
      <c r="E3323">
        <v>0</v>
      </c>
      <c r="F3323">
        <v>0</v>
      </c>
      <c r="G3323">
        <v>8</v>
      </c>
      <c r="H3323">
        <v>1570539762851</v>
      </c>
      <c r="I3323">
        <v>526.6875</v>
      </c>
      <c r="J3323" s="5">
        <f t="shared" si="51"/>
        <v>43746.835218182867</v>
      </c>
      <c r="K3323" s="6">
        <v>43746.835218182867</v>
      </c>
      <c r="L3323" s="7">
        <v>43746.835219907407</v>
      </c>
    </row>
    <row r="3324" spans="1:12" x14ac:dyDescent="0.25">
      <c r="A3324" t="e">
        <f>-LqfSlKF-xhE4qu4Gw6I</f>
        <v>#NAME?</v>
      </c>
      <c r="B3324">
        <v>393.75</v>
      </c>
      <c r="C3324">
        <v>20.531590000000001</v>
      </c>
      <c r="D3324">
        <v>65</v>
      </c>
      <c r="E3324">
        <v>0</v>
      </c>
      <c r="F3324">
        <v>0</v>
      </c>
      <c r="G3324">
        <v>10</v>
      </c>
      <c r="H3324">
        <v>1570539770080</v>
      </c>
      <c r="I3324">
        <v>526.6875</v>
      </c>
      <c r="J3324" s="4">
        <f t="shared" si="51"/>
        <v>43746.835301851846</v>
      </c>
      <c r="K3324" s="6">
        <v>43746.835301851846</v>
      </c>
      <c r="L3324" s="7">
        <v>43746.835300925923</v>
      </c>
    </row>
    <row r="3325" spans="1:12" x14ac:dyDescent="0.25">
      <c r="A3325" t="e">
        <f>-LqfSmt73tBjqWTTXKqj</f>
        <v>#NAME?</v>
      </c>
      <c r="B3325">
        <v>393.75</v>
      </c>
      <c r="C3325">
        <v>20.584240000000001</v>
      </c>
      <c r="D3325">
        <v>65</v>
      </c>
      <c r="E3325">
        <v>0</v>
      </c>
      <c r="F3325">
        <v>0</v>
      </c>
      <c r="G3325">
        <v>11</v>
      </c>
      <c r="H3325">
        <v>1570539776238</v>
      </c>
      <c r="I3325">
        <v>526.6875</v>
      </c>
      <c r="J3325" s="5">
        <f t="shared" si="51"/>
        <v>43746.835373125003</v>
      </c>
      <c r="K3325" s="6">
        <v>43746.835373125003</v>
      </c>
      <c r="L3325" s="7">
        <v>43746.835370370369</v>
      </c>
    </row>
    <row r="3326" spans="1:12" x14ac:dyDescent="0.25">
      <c r="A3326" t="e">
        <f>-LqfSovLdq_Vxc_z4L5g</f>
        <v>#NAME?</v>
      </c>
      <c r="B3326">
        <v>437.5</v>
      </c>
      <c r="C3326">
        <v>20.584240000000001</v>
      </c>
      <c r="D3326">
        <v>66</v>
      </c>
      <c r="E3326">
        <v>0</v>
      </c>
      <c r="F3326">
        <v>0</v>
      </c>
      <c r="G3326">
        <v>8</v>
      </c>
      <c r="H3326">
        <v>1570539784665</v>
      </c>
      <c r="I3326">
        <v>540.1875</v>
      </c>
      <c r="J3326" s="4">
        <f t="shared" si="51"/>
        <v>43746.835470659724</v>
      </c>
      <c r="K3326" s="6">
        <v>43746.835470659724</v>
      </c>
      <c r="L3326" s="7">
        <v>43746.835474537038</v>
      </c>
    </row>
    <row r="3327" spans="1:12" x14ac:dyDescent="0.25">
      <c r="A3327" t="e">
        <f>-LqfSqdDawXBeV7MT3No</f>
        <v>#NAME?</v>
      </c>
      <c r="B3327">
        <v>393.75</v>
      </c>
      <c r="C3327">
        <v>20.584240000000001</v>
      </c>
      <c r="D3327">
        <v>67</v>
      </c>
      <c r="E3327">
        <v>0</v>
      </c>
      <c r="F3327">
        <v>0</v>
      </c>
      <c r="G3327">
        <v>7</v>
      </c>
      <c r="H3327">
        <v>1570539791705</v>
      </c>
      <c r="I3327">
        <v>526.6875</v>
      </c>
      <c r="J3327" s="5">
        <f t="shared" si="51"/>
        <v>43746.835552141201</v>
      </c>
      <c r="K3327" s="6">
        <v>43746.835552141201</v>
      </c>
      <c r="L3327" s="7">
        <v>43746.835555555554</v>
      </c>
    </row>
    <row r="3328" spans="1:12" x14ac:dyDescent="0.25">
      <c r="A3328" t="e">
        <f>-LqfSsSa_A93bYhE4gKK</f>
        <v>#NAME?</v>
      </c>
      <c r="B3328">
        <v>412.5</v>
      </c>
      <c r="C3328">
        <v>20.584240000000001</v>
      </c>
      <c r="D3328">
        <v>67</v>
      </c>
      <c r="E3328">
        <v>0</v>
      </c>
      <c r="F3328">
        <v>0</v>
      </c>
      <c r="G3328">
        <v>11</v>
      </c>
      <c r="H3328">
        <v>1570539798915</v>
      </c>
      <c r="I3328">
        <v>532.3125</v>
      </c>
      <c r="J3328" s="4">
        <f t="shared" si="51"/>
        <v>43746.835635590272</v>
      </c>
      <c r="K3328" s="6">
        <v>43746.835635590272</v>
      </c>
      <c r="L3328" s="7">
        <v>43746.835636574076</v>
      </c>
    </row>
    <row r="3329" spans="1:12" x14ac:dyDescent="0.25">
      <c r="A3329" t="e">
        <f>-LqfSu9BtjoFye2NzAJ9</f>
        <v>#NAME?</v>
      </c>
      <c r="B3329">
        <v>393.75</v>
      </c>
      <c r="C3329">
        <v>20.531590000000001</v>
      </c>
      <c r="D3329">
        <v>67</v>
      </c>
      <c r="E3329">
        <v>0</v>
      </c>
      <c r="F3329">
        <v>0</v>
      </c>
      <c r="G3329">
        <v>7</v>
      </c>
      <c r="H3329">
        <v>1570539806125</v>
      </c>
      <c r="I3329">
        <v>526.6875</v>
      </c>
      <c r="J3329" s="5">
        <f t="shared" si="51"/>
        <v>43746.835719039351</v>
      </c>
      <c r="K3329" s="6">
        <v>43746.835719039351</v>
      </c>
      <c r="L3329" s="7">
        <v>43746.835717592592</v>
      </c>
    </row>
    <row r="3330" spans="1:12" x14ac:dyDescent="0.25">
      <c r="A3330" t="e">
        <f>-LqfSvd4MUfaddBY2HSE</f>
        <v>#NAME?</v>
      </c>
      <c r="B3330">
        <v>393.75</v>
      </c>
      <c r="C3330">
        <v>20.531590000000001</v>
      </c>
      <c r="D3330">
        <v>68</v>
      </c>
      <c r="E3330">
        <v>0</v>
      </c>
      <c r="F3330">
        <v>0</v>
      </c>
      <c r="G3330">
        <v>8</v>
      </c>
      <c r="H3330">
        <v>1570539812305</v>
      </c>
      <c r="I3330">
        <v>526.6875</v>
      </c>
      <c r="J3330" s="4">
        <f t="shared" ref="J3330:K3393" si="52">(H3330/86400000)+25569+(7/24)</f>
        <v>43746.835790567122</v>
      </c>
      <c r="K3330" s="6">
        <v>43746.835790567122</v>
      </c>
      <c r="L3330" s="7">
        <v>43746.835787037038</v>
      </c>
    </row>
    <row r="3331" spans="1:12" x14ac:dyDescent="0.25">
      <c r="A3331" t="e">
        <f>-LqfSxCNOzQqscYjjNP3</f>
        <v>#NAME?</v>
      </c>
      <c r="B3331">
        <v>393.75</v>
      </c>
      <c r="C3331">
        <v>20.584240000000001</v>
      </c>
      <c r="D3331">
        <v>68</v>
      </c>
      <c r="E3331">
        <v>0</v>
      </c>
      <c r="F3331">
        <v>0</v>
      </c>
      <c r="G3331">
        <v>10</v>
      </c>
      <c r="H3331">
        <v>1570539818494</v>
      </c>
      <c r="I3331">
        <v>526.6875</v>
      </c>
      <c r="J3331" s="5">
        <f t="shared" si="52"/>
        <v>43746.83586219907</v>
      </c>
      <c r="K3331" s="6">
        <v>43746.83586219907</v>
      </c>
      <c r="L3331" s="7">
        <v>43746.835856481484</v>
      </c>
    </row>
    <row r="3332" spans="1:12" x14ac:dyDescent="0.25">
      <c r="A3332" t="e">
        <f>-LqfSyvM_XrNChQGwA9v</f>
        <v>#NAME?</v>
      </c>
      <c r="B3332">
        <v>393.75</v>
      </c>
      <c r="C3332">
        <v>20.584240000000001</v>
      </c>
      <c r="D3332">
        <v>67</v>
      </c>
      <c r="E3332">
        <v>0</v>
      </c>
      <c r="F3332">
        <v>0</v>
      </c>
      <c r="G3332">
        <v>6</v>
      </c>
      <c r="H3332">
        <v>1570539825684</v>
      </c>
      <c r="I3332">
        <v>526.6875</v>
      </c>
      <c r="J3332" s="4">
        <f t="shared" si="52"/>
        <v>43746.835945416664</v>
      </c>
      <c r="K3332" s="6">
        <v>43746.835945416664</v>
      </c>
      <c r="L3332" s="7">
        <v>43746.835949074077</v>
      </c>
    </row>
    <row r="3333" spans="1:12" x14ac:dyDescent="0.25">
      <c r="A3333" t="e">
        <f>-LqfT-iLF9R51w759XrO</f>
        <v>#NAME?</v>
      </c>
      <c r="B3333">
        <v>393.75</v>
      </c>
      <c r="C3333">
        <v>20.584240000000001</v>
      </c>
      <c r="D3333">
        <v>67</v>
      </c>
      <c r="E3333">
        <v>0</v>
      </c>
      <c r="F3333">
        <v>0</v>
      </c>
      <c r="G3333">
        <v>0</v>
      </c>
      <c r="H3333">
        <v>1570539831886</v>
      </c>
      <c r="I3333">
        <v>526.6875</v>
      </c>
      <c r="J3333" s="5">
        <f t="shared" si="52"/>
        <v>43746.836017199072</v>
      </c>
      <c r="K3333" s="6">
        <v>43746.836017199072</v>
      </c>
      <c r="L3333" s="7">
        <v>43746.836018518516</v>
      </c>
    </row>
    <row r="3334" spans="1:12" x14ac:dyDescent="0.25">
      <c r="A3334" t="e">
        <f>-LqfT1RDascTdq0543KL</f>
        <v>#NAME?</v>
      </c>
      <c r="B3334">
        <v>393.75</v>
      </c>
      <c r="C3334">
        <v>20.584240000000001</v>
      </c>
      <c r="D3334">
        <v>67</v>
      </c>
      <c r="E3334">
        <v>0</v>
      </c>
      <c r="F3334">
        <v>0</v>
      </c>
      <c r="G3334">
        <v>8</v>
      </c>
      <c r="H3334">
        <v>1570539840145</v>
      </c>
      <c r="I3334">
        <v>526.5</v>
      </c>
      <c r="J3334" s="4">
        <f t="shared" si="52"/>
        <v>43746.836112789351</v>
      </c>
      <c r="K3334" s="6">
        <v>43746.836112789351</v>
      </c>
      <c r="L3334" s="7">
        <v>43746.836111111108</v>
      </c>
    </row>
    <row r="3335" spans="1:12" x14ac:dyDescent="0.25">
      <c r="A3335" t="e">
        <f>-LqfT3-Wd1A9U7G6-268</f>
        <v>#NAME?</v>
      </c>
      <c r="B3335">
        <v>393.75</v>
      </c>
      <c r="C3335">
        <v>20.584240000000001</v>
      </c>
      <c r="D3335">
        <v>66</v>
      </c>
      <c r="E3335">
        <v>0</v>
      </c>
      <c r="F3335">
        <v>0</v>
      </c>
      <c r="G3335">
        <v>8</v>
      </c>
      <c r="H3335">
        <v>1570539846314</v>
      </c>
      <c r="I3335">
        <v>526.5</v>
      </c>
      <c r="J3335" s="5">
        <f t="shared" si="52"/>
        <v>43746.836184189808</v>
      </c>
      <c r="K3335" s="6">
        <v>43746.836184189808</v>
      </c>
      <c r="L3335" s="7">
        <v>43746.836180555554</v>
      </c>
    </row>
    <row r="3336" spans="1:12" x14ac:dyDescent="0.25">
      <c r="A3336" t="s">
        <v>4371</v>
      </c>
      <c r="B3336">
        <v>393.75</v>
      </c>
      <c r="C3336">
        <v>20.584240000000001</v>
      </c>
      <c r="D3336">
        <v>65</v>
      </c>
      <c r="E3336">
        <v>0</v>
      </c>
      <c r="F3336">
        <v>0</v>
      </c>
      <c r="G3336">
        <v>15</v>
      </c>
      <c r="H3336">
        <v>1570539853526</v>
      </c>
      <c r="I3336">
        <v>526.6875</v>
      </c>
      <c r="J3336" s="4">
        <f t="shared" si="52"/>
        <v>43746.836267662038</v>
      </c>
      <c r="K3336" s="6">
        <v>43746.836267662038</v>
      </c>
      <c r="L3336" s="7">
        <v>43746.836273148147</v>
      </c>
    </row>
    <row r="3337" spans="1:12" x14ac:dyDescent="0.25">
      <c r="A3337" t="e">
        <f>-LqfT6S2VHd0zUY5hRb2</f>
        <v>#NAME?</v>
      </c>
      <c r="B3337">
        <v>393.75</v>
      </c>
      <c r="C3337">
        <v>20.584240000000001</v>
      </c>
      <c r="D3337">
        <v>63</v>
      </c>
      <c r="E3337">
        <v>0</v>
      </c>
      <c r="F3337">
        <v>0</v>
      </c>
      <c r="G3337">
        <v>0</v>
      </c>
      <c r="H3337">
        <v>1570539859715</v>
      </c>
      <c r="I3337">
        <v>526.6875</v>
      </c>
      <c r="J3337" s="5">
        <f t="shared" si="52"/>
        <v>43746.836339293979</v>
      </c>
      <c r="K3337" s="6">
        <v>43746.836339293979</v>
      </c>
      <c r="L3337" s="7">
        <v>43746.836342592593</v>
      </c>
    </row>
    <row r="3338" spans="1:12" x14ac:dyDescent="0.25">
      <c r="A3338" t="e">
        <f>-LqfT8-LEDRLQGc2_76a</f>
        <v>#NAME?</v>
      </c>
      <c r="B3338">
        <v>393.75</v>
      </c>
      <c r="C3338">
        <v>20.531590000000001</v>
      </c>
      <c r="D3338">
        <v>63</v>
      </c>
      <c r="E3338">
        <v>0</v>
      </c>
      <c r="F3338">
        <v>0</v>
      </c>
      <c r="G3338">
        <v>7</v>
      </c>
      <c r="H3338">
        <v>1570539866925</v>
      </c>
      <c r="I3338">
        <v>526.6875</v>
      </c>
      <c r="J3338" s="4">
        <f t="shared" si="52"/>
        <v>43746.83642274305</v>
      </c>
      <c r="K3338" s="6">
        <v>43746.83642274305</v>
      </c>
      <c r="L3338" s="7">
        <v>43746.836423611108</v>
      </c>
    </row>
    <row r="3339" spans="1:12" x14ac:dyDescent="0.25">
      <c r="A3339" t="e">
        <f>-LqfT9nDaik_1kGomp26</f>
        <v>#NAME?</v>
      </c>
      <c r="B3339">
        <v>412.5</v>
      </c>
      <c r="C3339">
        <v>20.584240000000001</v>
      </c>
      <c r="D3339">
        <v>63</v>
      </c>
      <c r="E3339">
        <v>0</v>
      </c>
      <c r="F3339">
        <v>0</v>
      </c>
      <c r="G3339">
        <v>12</v>
      </c>
      <c r="H3339">
        <v>1570539874153</v>
      </c>
      <c r="I3339">
        <v>532.5</v>
      </c>
      <c r="J3339" s="5">
        <f t="shared" si="52"/>
        <v>43746.836506400461</v>
      </c>
      <c r="K3339" s="6">
        <v>43746.836506400461</v>
      </c>
      <c r="L3339" s="7">
        <v>43746.836504629631</v>
      </c>
    </row>
    <row r="3340" spans="1:12" x14ac:dyDescent="0.25">
      <c r="A3340" t="e">
        <f>-LqfTBUyByCZEbjkV-#REF!</f>
        <v>#NAME?</v>
      </c>
      <c r="B3340">
        <v>393.75</v>
      </c>
      <c r="C3340">
        <v>20.584240000000001</v>
      </c>
      <c r="D3340">
        <v>64</v>
      </c>
      <c r="E3340">
        <v>0</v>
      </c>
      <c r="F3340">
        <v>0</v>
      </c>
      <c r="G3340">
        <v>13</v>
      </c>
      <c r="H3340">
        <v>1570539881365</v>
      </c>
      <c r="I3340">
        <v>526.6875</v>
      </c>
      <c r="J3340" s="4">
        <f t="shared" si="52"/>
        <v>43746.836589872684</v>
      </c>
      <c r="K3340" s="6">
        <v>43746.836589872684</v>
      </c>
      <c r="L3340" s="7">
        <v>43746.836585648147</v>
      </c>
    </row>
    <row r="3341" spans="1:12" x14ac:dyDescent="0.25">
      <c r="A3341" t="e">
        <f>-LqfTD4B2fyaV9al0E1t</f>
        <v>#NAME?</v>
      </c>
      <c r="B3341">
        <v>393.75</v>
      </c>
      <c r="C3341">
        <v>20.584240000000001</v>
      </c>
      <c r="D3341">
        <v>63</v>
      </c>
      <c r="E3341">
        <v>0</v>
      </c>
      <c r="F3341">
        <v>0</v>
      </c>
      <c r="G3341">
        <v>9</v>
      </c>
      <c r="H3341">
        <v>1570539887546</v>
      </c>
      <c r="I3341">
        <v>526.6875</v>
      </c>
      <c r="J3341" s="5">
        <f t="shared" si="52"/>
        <v>43746.836661412039</v>
      </c>
      <c r="K3341" s="6">
        <v>43746.836661412039</v>
      </c>
      <c r="L3341" s="7">
        <v>43746.83666666667</v>
      </c>
    </row>
    <row r="3342" spans="1:12" x14ac:dyDescent="0.25">
      <c r="A3342" t="e">
        <f>-LqfTEnI_z10mODTnvrg</f>
        <v>#NAME?</v>
      </c>
      <c r="B3342">
        <v>393.75</v>
      </c>
      <c r="C3342">
        <v>20.584240000000001</v>
      </c>
      <c r="D3342">
        <v>61</v>
      </c>
      <c r="E3342">
        <v>0</v>
      </c>
      <c r="F3342">
        <v>0</v>
      </c>
      <c r="G3342">
        <v>13</v>
      </c>
      <c r="H3342">
        <v>1570539894755</v>
      </c>
      <c r="I3342">
        <v>526.6875</v>
      </c>
      <c r="J3342" s="4">
        <f t="shared" si="52"/>
        <v>43746.836744849534</v>
      </c>
      <c r="K3342" s="6">
        <v>43746.836744849534</v>
      </c>
      <c r="L3342" s="7">
        <v>43746.836747685185</v>
      </c>
    </row>
    <row r="3343" spans="1:12" x14ac:dyDescent="0.25">
      <c r="A3343" t="e">
        <f>-LqfTGaBAdLmrDighwDo</f>
        <v>#NAME?</v>
      </c>
      <c r="B3343">
        <v>393.75</v>
      </c>
      <c r="C3343">
        <v>20.584240000000001</v>
      </c>
      <c r="D3343">
        <v>62</v>
      </c>
      <c r="E3343">
        <v>0</v>
      </c>
      <c r="F3343">
        <v>0</v>
      </c>
      <c r="G3343">
        <v>8</v>
      </c>
      <c r="H3343">
        <v>1570539901965</v>
      </c>
      <c r="I3343">
        <v>526.5</v>
      </c>
      <c r="J3343" s="5">
        <f t="shared" si="52"/>
        <v>43746.836828298612</v>
      </c>
      <c r="K3343" s="6">
        <v>43746.836828298612</v>
      </c>
      <c r="L3343" s="7">
        <v>43746.836828703701</v>
      </c>
    </row>
    <row r="3344" spans="1:12" x14ac:dyDescent="0.25">
      <c r="A3344" t="e">
        <f>-LqfTIJ3BiFU7_WcslPZ</f>
        <v>#NAME?</v>
      </c>
      <c r="B3344">
        <v>418.75</v>
      </c>
      <c r="C3344">
        <v>20.531590000000001</v>
      </c>
      <c r="D3344">
        <v>62</v>
      </c>
      <c r="E3344">
        <v>0</v>
      </c>
      <c r="F3344">
        <v>0</v>
      </c>
      <c r="G3344">
        <v>9</v>
      </c>
      <c r="H3344">
        <v>1570539909185</v>
      </c>
      <c r="I3344">
        <v>534.5625</v>
      </c>
      <c r="J3344" s="4">
        <f t="shared" si="52"/>
        <v>43746.836911863422</v>
      </c>
      <c r="K3344" s="6">
        <v>43746.836911863422</v>
      </c>
      <c r="L3344" s="7">
        <v>43746.836909722224</v>
      </c>
    </row>
    <row r="3345" spans="1:12" x14ac:dyDescent="0.25">
      <c r="A3345" t="e">
        <f>-LqfTJnC1dws3TFbgnBO</f>
        <v>#NAME?</v>
      </c>
      <c r="B3345">
        <v>393.75</v>
      </c>
      <c r="C3345">
        <v>20.584240000000001</v>
      </c>
      <c r="D3345">
        <v>63</v>
      </c>
      <c r="E3345">
        <v>0</v>
      </c>
      <c r="F3345">
        <v>0</v>
      </c>
      <c r="G3345">
        <v>0</v>
      </c>
      <c r="H3345">
        <v>1570539915365</v>
      </c>
      <c r="I3345">
        <v>526.6875</v>
      </c>
      <c r="J3345" s="5">
        <f t="shared" si="52"/>
        <v>43746.8369833912</v>
      </c>
      <c r="K3345" s="6">
        <v>43746.8369833912</v>
      </c>
      <c r="L3345" s="7">
        <v>43746.83697916667</v>
      </c>
    </row>
    <row r="3346" spans="1:12" x14ac:dyDescent="0.25">
      <c r="A3346" t="e">
        <f>-LqfTLL6Xhki4AR2FGAz</f>
        <v>#NAME?</v>
      </c>
      <c r="B3346">
        <v>393.75</v>
      </c>
      <c r="C3346">
        <v>20.584240000000001</v>
      </c>
      <c r="D3346">
        <v>62</v>
      </c>
      <c r="E3346">
        <v>0</v>
      </c>
      <c r="F3346">
        <v>0</v>
      </c>
      <c r="G3346">
        <v>9</v>
      </c>
      <c r="H3346">
        <v>1570539921554</v>
      </c>
      <c r="I3346">
        <v>526.5</v>
      </c>
      <c r="J3346" s="4">
        <f t="shared" si="52"/>
        <v>43746.837055023141</v>
      </c>
      <c r="K3346" s="6">
        <v>43746.837055023141</v>
      </c>
      <c r="L3346" s="7">
        <v>43746.837060185186</v>
      </c>
    </row>
    <row r="3347" spans="1:12" x14ac:dyDescent="0.25">
      <c r="A3347" t="e">
        <f>-LqfTMqDABLhHpek0G_t</f>
        <v>#NAME?</v>
      </c>
      <c r="B3347">
        <v>393.75</v>
      </c>
      <c r="C3347">
        <v>20.531590000000001</v>
      </c>
      <c r="D3347">
        <v>62</v>
      </c>
      <c r="E3347">
        <v>0</v>
      </c>
      <c r="F3347">
        <v>0</v>
      </c>
      <c r="G3347">
        <v>11</v>
      </c>
      <c r="H3347">
        <v>1570539927724</v>
      </c>
      <c r="I3347">
        <v>526.6875</v>
      </c>
      <c r="J3347" s="5">
        <f t="shared" si="52"/>
        <v>43746.837126435181</v>
      </c>
      <c r="K3347" s="6">
        <v>43746.837126435181</v>
      </c>
      <c r="L3347" s="7">
        <v>43746.837129629632</v>
      </c>
    </row>
    <row r="3348" spans="1:12" x14ac:dyDescent="0.25">
      <c r="A3348" t="e">
        <f>-LqfTOdD_j0cA_2p22V7</f>
        <v>#NAME?</v>
      </c>
      <c r="B3348">
        <v>393.75</v>
      </c>
      <c r="C3348">
        <v>20.584240000000001</v>
      </c>
      <c r="D3348">
        <v>65</v>
      </c>
      <c r="E3348">
        <v>0</v>
      </c>
      <c r="F3348">
        <v>0</v>
      </c>
      <c r="G3348">
        <v>3</v>
      </c>
      <c r="H3348">
        <v>1570539934946</v>
      </c>
      <c r="I3348">
        <v>526.5</v>
      </c>
      <c r="J3348" s="4">
        <f t="shared" si="52"/>
        <v>43746.837210023143</v>
      </c>
      <c r="K3348" s="6">
        <v>43746.837210023143</v>
      </c>
      <c r="L3348" s="7">
        <v>43746.837210648147</v>
      </c>
    </row>
    <row r="3349" spans="1:12" x14ac:dyDescent="0.25">
      <c r="A3349" t="e">
        <f>-LqfTQMMkB7EWuRplihy</f>
        <v>#NAME?</v>
      </c>
      <c r="B3349">
        <v>393.75</v>
      </c>
      <c r="C3349">
        <v>20.584240000000001</v>
      </c>
      <c r="D3349">
        <v>68</v>
      </c>
      <c r="E3349">
        <v>0</v>
      </c>
      <c r="F3349">
        <v>0</v>
      </c>
      <c r="G3349">
        <v>4</v>
      </c>
      <c r="H3349">
        <v>1570539942172</v>
      </c>
      <c r="I3349">
        <v>526.6875</v>
      </c>
      <c r="J3349" s="5">
        <f t="shared" si="52"/>
        <v>43746.837293657409</v>
      </c>
      <c r="K3349" s="6">
        <v>43746.837293657409</v>
      </c>
      <c r="L3349" s="7">
        <v>43746.837291666663</v>
      </c>
    </row>
    <row r="3350" spans="1:12" x14ac:dyDescent="0.25">
      <c r="A3350" t="e">
        <f>-LqfTS7qjyJk5NB0nqaq</f>
        <v>#NAME?</v>
      </c>
      <c r="B3350">
        <v>431.25</v>
      </c>
      <c r="C3350">
        <v>20.584240000000001</v>
      </c>
      <c r="D3350">
        <v>66</v>
      </c>
      <c r="E3350">
        <v>0</v>
      </c>
      <c r="F3350">
        <v>0</v>
      </c>
      <c r="G3350">
        <v>4</v>
      </c>
      <c r="H3350">
        <v>1570539949384</v>
      </c>
      <c r="I3350">
        <v>538.6875</v>
      </c>
      <c r="J3350" s="4">
        <f t="shared" si="52"/>
        <v>43746.837377129625</v>
      </c>
      <c r="K3350" s="6">
        <v>43746.837377129625</v>
      </c>
      <c r="L3350" s="7">
        <v>43746.837372685186</v>
      </c>
    </row>
    <row r="3351" spans="1:12" x14ac:dyDescent="0.25">
      <c r="A3351" t="e">
        <f>-LqfTTdVsla3djJJSIlY</f>
        <v>#NAME?</v>
      </c>
      <c r="B3351">
        <v>393.75</v>
      </c>
      <c r="C3351">
        <v>20.584240000000001</v>
      </c>
      <c r="D3351">
        <v>66</v>
      </c>
      <c r="E3351">
        <v>0</v>
      </c>
      <c r="F3351">
        <v>0</v>
      </c>
      <c r="G3351">
        <v>6</v>
      </c>
      <c r="H3351">
        <v>1570539955563</v>
      </c>
      <c r="I3351">
        <v>526.6875</v>
      </c>
      <c r="J3351" s="5">
        <f t="shared" si="52"/>
        <v>43746.837448645827</v>
      </c>
      <c r="K3351" s="6">
        <v>43746.837448645827</v>
      </c>
      <c r="L3351" s="7">
        <v>43746.837453703702</v>
      </c>
    </row>
    <row r="3352" spans="1:12" x14ac:dyDescent="0.25">
      <c r="A3352" t="e">
        <f>-LqfTVuDWIlAWCWxnI4F</f>
        <v>#NAME?</v>
      </c>
      <c r="B3352">
        <v>393.75</v>
      </c>
      <c r="C3352">
        <v>20.531590000000001</v>
      </c>
      <c r="D3352">
        <v>66</v>
      </c>
      <c r="E3352">
        <v>0</v>
      </c>
      <c r="F3352">
        <v>0</v>
      </c>
      <c r="G3352">
        <v>3</v>
      </c>
      <c r="H3352">
        <v>1570539962772</v>
      </c>
      <c r="I3352">
        <v>526.6875</v>
      </c>
      <c r="J3352" s="4">
        <f t="shared" si="52"/>
        <v>43746.837532083329</v>
      </c>
      <c r="K3352" s="6">
        <v>43746.837532083329</v>
      </c>
      <c r="L3352" s="7">
        <v>43746.837534722225</v>
      </c>
    </row>
    <row r="3353" spans="1:12" x14ac:dyDescent="0.25">
      <c r="A3353" t="e">
        <f>-LqfTXiSvC9HlGxiXftr</f>
        <v>#NAME?</v>
      </c>
      <c r="B3353">
        <v>393.75</v>
      </c>
      <c r="C3353">
        <v>20.584240000000001</v>
      </c>
      <c r="D3353">
        <v>66</v>
      </c>
      <c r="E3353">
        <v>0</v>
      </c>
      <c r="F3353">
        <v>0</v>
      </c>
      <c r="G3353">
        <v>11</v>
      </c>
      <c r="H3353">
        <v>1570539972047</v>
      </c>
      <c r="I3353">
        <v>526.6875</v>
      </c>
      <c r="J3353" s="5">
        <f t="shared" si="52"/>
        <v>43746.837639432866</v>
      </c>
      <c r="K3353" s="6">
        <v>43746.837639432866</v>
      </c>
      <c r="L3353" s="7">
        <v>43746.837638888886</v>
      </c>
    </row>
    <row r="3354" spans="1:12" x14ac:dyDescent="0.25">
      <c r="A3354" t="e">
        <f>-LqfTZQDtuJC75qXHAbd</f>
        <v>#NAME?</v>
      </c>
      <c r="B3354">
        <v>393.75</v>
      </c>
      <c r="C3354">
        <v>20.584240000000001</v>
      </c>
      <c r="D3354">
        <v>64</v>
      </c>
      <c r="E3354">
        <v>0</v>
      </c>
      <c r="F3354">
        <v>0</v>
      </c>
      <c r="G3354">
        <v>9</v>
      </c>
      <c r="H3354">
        <v>1570539979265</v>
      </c>
      <c r="I3354">
        <v>526.6875</v>
      </c>
      <c r="J3354" s="4">
        <f t="shared" si="52"/>
        <v>43746.837722974531</v>
      </c>
      <c r="K3354" s="6">
        <v>43746.837722974531</v>
      </c>
      <c r="L3354" s="7">
        <v>43746.837719907409</v>
      </c>
    </row>
    <row r="3355" spans="1:12" x14ac:dyDescent="0.25">
      <c r="A3355" t="e">
        <f>-LqfTaGAexs9jifuNwcd</f>
        <v>#NAME?</v>
      </c>
      <c r="B3355">
        <v>393.75</v>
      </c>
      <c r="C3355">
        <v>20.584240000000001</v>
      </c>
      <c r="D3355">
        <v>63</v>
      </c>
      <c r="E3355">
        <v>0</v>
      </c>
      <c r="F3355">
        <v>0</v>
      </c>
      <c r="G3355">
        <v>15</v>
      </c>
      <c r="H3355">
        <v>1570539985446</v>
      </c>
      <c r="I3355">
        <v>526.6875</v>
      </c>
      <c r="J3355" s="5">
        <f t="shared" si="52"/>
        <v>43746.837794513885</v>
      </c>
      <c r="K3355" s="6">
        <v>43746.837794513885</v>
      </c>
      <c r="L3355" s="7">
        <v>43746.837789351855</v>
      </c>
    </row>
    <row r="3356" spans="1:12" x14ac:dyDescent="0.25">
      <c r="A3356" t="e">
        <f>-LqfTbwC91upq8tqfCn6</f>
        <v>#NAME?</v>
      </c>
      <c r="B3356">
        <v>393.75</v>
      </c>
      <c r="C3356">
        <v>20.531590000000001</v>
      </c>
      <c r="D3356">
        <v>63</v>
      </c>
      <c r="E3356">
        <v>0</v>
      </c>
      <c r="F3356">
        <v>0</v>
      </c>
      <c r="G3356">
        <v>8</v>
      </c>
      <c r="H3356">
        <v>1570539993684</v>
      </c>
      <c r="I3356">
        <v>526.6875</v>
      </c>
      <c r="J3356" s="4">
        <f t="shared" si="52"/>
        <v>43746.837889861104</v>
      </c>
      <c r="K3356" s="6">
        <v>43746.837889861104</v>
      </c>
      <c r="L3356" s="7">
        <v>43746.837893518517</v>
      </c>
    </row>
    <row r="3357" spans="1:12" x14ac:dyDescent="0.25">
      <c r="A3357" t="e">
        <f>-LqfTdVDGk80JBQvMeyM</f>
        <v>#NAME?</v>
      </c>
      <c r="B3357">
        <v>393.75</v>
      </c>
      <c r="C3357">
        <v>20.584240000000001</v>
      </c>
      <c r="D3357">
        <v>63</v>
      </c>
      <c r="E3357">
        <v>0</v>
      </c>
      <c r="F3357">
        <v>0</v>
      </c>
      <c r="G3357">
        <v>6</v>
      </c>
      <c r="H3357">
        <v>1570539999866</v>
      </c>
      <c r="I3357">
        <v>526.6875</v>
      </c>
      <c r="J3357" s="5">
        <f t="shared" si="52"/>
        <v>43746.837961412035</v>
      </c>
      <c r="K3357" s="6">
        <v>43746.837961412035</v>
      </c>
      <c r="L3357" s="7">
        <v>43746.837962962964</v>
      </c>
    </row>
    <row r="3358" spans="1:12" x14ac:dyDescent="0.25">
      <c r="A3358" t="e">
        <f>-LqfTfC77RCyOhV-VKqo</f>
        <v>#NAME?</v>
      </c>
      <c r="B3358">
        <v>393.75</v>
      </c>
      <c r="C3358">
        <v>20.531590000000001</v>
      </c>
      <c r="D3358">
        <v>64</v>
      </c>
      <c r="E3358">
        <v>0</v>
      </c>
      <c r="F3358">
        <v>0</v>
      </c>
      <c r="G3358">
        <v>5</v>
      </c>
      <c r="H3358">
        <v>1570540007085</v>
      </c>
      <c r="I3358">
        <v>526.6875</v>
      </c>
      <c r="J3358" s="4">
        <f t="shared" si="52"/>
        <v>43746.838044965276</v>
      </c>
      <c r="K3358" s="6">
        <v>43746.838044965276</v>
      </c>
      <c r="L3358" s="7">
        <v>43746.838043981479</v>
      </c>
    </row>
    <row r="3359" spans="1:12" x14ac:dyDescent="0.25">
      <c r="A3359" t="e">
        <f>-LqfThK15gQwcd8pNbmc</f>
        <v>#NAME?</v>
      </c>
      <c r="B3359">
        <v>393.75</v>
      </c>
      <c r="C3359">
        <v>20.584240000000001</v>
      </c>
      <c r="D3359">
        <v>65</v>
      </c>
      <c r="E3359">
        <v>0</v>
      </c>
      <c r="F3359">
        <v>0</v>
      </c>
      <c r="G3359">
        <v>10</v>
      </c>
      <c r="H3359">
        <v>1570540014295</v>
      </c>
      <c r="I3359">
        <v>526.6875</v>
      </c>
      <c r="J3359" s="5">
        <f t="shared" si="52"/>
        <v>43746.838128414347</v>
      </c>
      <c r="K3359" s="6">
        <v>43746.838128414347</v>
      </c>
      <c r="L3359" s="7">
        <v>43746.838125000002</v>
      </c>
    </row>
    <row r="3360" spans="1:12" x14ac:dyDescent="0.25">
      <c r="A3360" t="e">
        <f>-LqfTiwpmmpfXm5gT5OI</f>
        <v>#NAME?</v>
      </c>
      <c r="B3360">
        <v>393.75</v>
      </c>
      <c r="C3360">
        <v>20.584240000000001</v>
      </c>
      <c r="D3360">
        <v>64</v>
      </c>
      <c r="E3360">
        <v>0</v>
      </c>
      <c r="F3360">
        <v>0</v>
      </c>
      <c r="G3360">
        <v>5</v>
      </c>
      <c r="H3360">
        <v>1570540022555</v>
      </c>
      <c r="I3360">
        <v>526.6875</v>
      </c>
      <c r="J3360" s="4">
        <f t="shared" si="52"/>
        <v>43746.838224016203</v>
      </c>
      <c r="K3360" s="6">
        <v>43746.838224016203</v>
      </c>
      <c r="L3360" s="7">
        <v>43746.838229166664</v>
      </c>
    </row>
    <row r="3361" spans="1:12" x14ac:dyDescent="0.25">
      <c r="A3361" t="e">
        <f>-LqfTkYRIXwDl6nfVCt8</f>
        <v>#NAME?</v>
      </c>
      <c r="B3361">
        <v>393.75</v>
      </c>
      <c r="C3361">
        <v>20.584240000000001</v>
      </c>
      <c r="D3361">
        <v>65</v>
      </c>
      <c r="E3361">
        <v>0</v>
      </c>
      <c r="F3361">
        <v>0</v>
      </c>
      <c r="G3361">
        <v>11</v>
      </c>
      <c r="H3361">
        <v>1570540028722</v>
      </c>
      <c r="I3361">
        <v>526.6875</v>
      </c>
      <c r="J3361" s="5">
        <f t="shared" si="52"/>
        <v>43746.838295393514</v>
      </c>
      <c r="K3361" s="6">
        <v>43746.838295393514</v>
      </c>
      <c r="L3361" s="7">
        <v>43746.83829861111</v>
      </c>
    </row>
    <row r="3362" spans="1:12" x14ac:dyDescent="0.25">
      <c r="A3362" t="e">
        <f>-LqfTmRz0QDkIDjRlODf</f>
        <v>#NAME?</v>
      </c>
      <c r="B3362">
        <v>393.75</v>
      </c>
      <c r="C3362">
        <v>20.584240000000001</v>
      </c>
      <c r="D3362">
        <v>64</v>
      </c>
      <c r="E3362">
        <v>0</v>
      </c>
      <c r="F3362">
        <v>0</v>
      </c>
      <c r="G3362">
        <v>14</v>
      </c>
      <c r="H3362">
        <v>1570540036870</v>
      </c>
      <c r="I3362">
        <v>526.6875</v>
      </c>
      <c r="J3362" s="4">
        <f t="shared" si="52"/>
        <v>43746.838389699071</v>
      </c>
      <c r="K3362" s="6">
        <v>43746.838389699071</v>
      </c>
      <c r="L3362" s="7">
        <v>43746.838391203702</v>
      </c>
    </row>
    <row r="3363" spans="1:12" x14ac:dyDescent="0.25">
      <c r="A3363" t="e">
        <f>-LqfTo24yAeiXH_HnOVw</f>
        <v>#NAME?</v>
      </c>
      <c r="B3363">
        <v>393.75</v>
      </c>
      <c r="C3363">
        <v>20.531590000000001</v>
      </c>
      <c r="D3363">
        <v>66</v>
      </c>
      <c r="E3363">
        <v>0</v>
      </c>
      <c r="F3363">
        <v>0</v>
      </c>
      <c r="G3363">
        <v>15</v>
      </c>
      <c r="H3363">
        <v>1570540043157</v>
      </c>
      <c r="I3363">
        <v>526.6875</v>
      </c>
      <c r="J3363" s="5">
        <f t="shared" si="52"/>
        <v>43746.838462465275</v>
      </c>
      <c r="K3363" s="6">
        <v>43746.838462465275</v>
      </c>
      <c r="L3363" s="7">
        <v>43746.838460648149</v>
      </c>
    </row>
    <row r="3364" spans="1:12" x14ac:dyDescent="0.25">
      <c r="A3364" t="e">
        <f>-LqfTq-AUt5hkbvK_a1I</f>
        <v>#NAME?</v>
      </c>
      <c r="B3364">
        <v>412.5</v>
      </c>
      <c r="C3364">
        <v>20.531590000000001</v>
      </c>
      <c r="D3364">
        <v>66</v>
      </c>
      <c r="E3364">
        <v>0</v>
      </c>
      <c r="F3364">
        <v>0</v>
      </c>
      <c r="G3364">
        <v>9</v>
      </c>
      <c r="H3364">
        <v>1570540051103</v>
      </c>
      <c r="I3364">
        <v>532.125</v>
      </c>
      <c r="J3364" s="4">
        <f t="shared" si="52"/>
        <v>43746.83855443287</v>
      </c>
      <c r="K3364" s="6">
        <v>43746.83855443287</v>
      </c>
      <c r="L3364" s="7">
        <v>43746.838553240741</v>
      </c>
    </row>
    <row r="3365" spans="1:12" x14ac:dyDescent="0.25">
      <c r="A3365" t="e">
        <f>-LqfTrY38Tq7N2YeqtOK</f>
        <v>#NAME?</v>
      </c>
      <c r="B3365">
        <v>393.75</v>
      </c>
      <c r="C3365">
        <v>20.584240000000001</v>
      </c>
      <c r="D3365">
        <v>66</v>
      </c>
      <c r="E3365">
        <v>0</v>
      </c>
      <c r="F3365">
        <v>0</v>
      </c>
      <c r="G3365">
        <v>10</v>
      </c>
      <c r="H3365">
        <v>1570540057584</v>
      </c>
      <c r="I3365">
        <v>526.5</v>
      </c>
      <c r="J3365" s="5">
        <f t="shared" si="52"/>
        <v>43746.838629444443</v>
      </c>
      <c r="K3365" s="6">
        <v>43746.838629444443</v>
      </c>
      <c r="L3365" s="7">
        <v>43746.838634259257</v>
      </c>
    </row>
    <row r="3366" spans="1:12" x14ac:dyDescent="0.25">
      <c r="A3366" t="e">
        <f>-LqfTtMBwFcEMuRvX7c2</f>
        <v>#NAME?</v>
      </c>
      <c r="B3366">
        <v>393.75</v>
      </c>
      <c r="C3366">
        <v>20.584240000000001</v>
      </c>
      <c r="D3366">
        <v>64</v>
      </c>
      <c r="E3366">
        <v>0</v>
      </c>
      <c r="F3366">
        <v>0</v>
      </c>
      <c r="G3366">
        <v>10</v>
      </c>
      <c r="H3366">
        <v>1570540065084</v>
      </c>
      <c r="I3366">
        <v>526.6875</v>
      </c>
      <c r="J3366" s="4">
        <f t="shared" si="52"/>
        <v>43746.838716249993</v>
      </c>
      <c r="K3366" s="6">
        <v>43746.838716249993</v>
      </c>
      <c r="L3366" s="7">
        <v>43746.83871527778</v>
      </c>
    </row>
    <row r="3367" spans="1:12" x14ac:dyDescent="0.25">
      <c r="A3367" t="e">
        <f>-LqfTv49puFrS-RbK-QL</f>
        <v>#NAME?</v>
      </c>
      <c r="B3367">
        <v>393.75</v>
      </c>
      <c r="C3367">
        <v>20.584240000000001</v>
      </c>
      <c r="D3367">
        <v>64</v>
      </c>
      <c r="E3367">
        <v>0</v>
      </c>
      <c r="F3367">
        <v>0</v>
      </c>
      <c r="G3367">
        <v>16</v>
      </c>
      <c r="H3367">
        <v>1570540072004</v>
      </c>
      <c r="I3367">
        <v>526.6875</v>
      </c>
      <c r="J3367" s="5">
        <f t="shared" si="52"/>
        <v>43746.838796342585</v>
      </c>
      <c r="K3367" s="6">
        <v>43746.838796342585</v>
      </c>
      <c r="L3367" s="7">
        <v>43746.838796296295</v>
      </c>
    </row>
    <row r="3368" spans="1:12" x14ac:dyDescent="0.25">
      <c r="A3368" t="s">
        <v>4403</v>
      </c>
      <c r="B3368">
        <v>393.75</v>
      </c>
      <c r="C3368">
        <v>20.531590000000001</v>
      </c>
      <c r="D3368">
        <v>64</v>
      </c>
      <c r="E3368">
        <v>0</v>
      </c>
      <c r="F3368">
        <v>0</v>
      </c>
      <c r="G3368">
        <v>8</v>
      </c>
      <c r="H3368">
        <v>1570540078163</v>
      </c>
      <c r="I3368">
        <v>526.6875</v>
      </c>
      <c r="J3368" s="4">
        <f t="shared" si="52"/>
        <v>43746.83886762731</v>
      </c>
      <c r="K3368" s="6">
        <v>43746.83886762731</v>
      </c>
      <c r="L3368" s="7">
        <v>43746.838865740741</v>
      </c>
    </row>
    <row r="3369" spans="1:12" x14ac:dyDescent="0.25">
      <c r="A3369" t="s">
        <v>4404</v>
      </c>
      <c r="B3369">
        <v>415.625</v>
      </c>
      <c r="C3369">
        <v>20.584240000000001</v>
      </c>
      <c r="D3369">
        <v>64</v>
      </c>
      <c r="E3369">
        <v>0</v>
      </c>
      <c r="F3369">
        <v>0</v>
      </c>
      <c r="G3369">
        <v>3</v>
      </c>
      <c r="H3369">
        <v>1570540084372</v>
      </c>
      <c r="I3369">
        <v>533.0625</v>
      </c>
      <c r="J3369" s="5">
        <f t="shared" si="52"/>
        <v>43746.838939490735</v>
      </c>
      <c r="K3369" s="6">
        <v>43746.838939490735</v>
      </c>
      <c r="L3369" s="7">
        <v>43746.838935185187</v>
      </c>
    </row>
    <row r="3370" spans="1:12" x14ac:dyDescent="0.25">
      <c r="A3370" t="s">
        <v>4405</v>
      </c>
      <c r="B3370">
        <v>393.75</v>
      </c>
      <c r="C3370">
        <v>20.584240000000001</v>
      </c>
      <c r="D3370">
        <v>64</v>
      </c>
      <c r="E3370">
        <v>0</v>
      </c>
      <c r="F3370">
        <v>0</v>
      </c>
      <c r="G3370">
        <v>15</v>
      </c>
      <c r="H3370">
        <v>1570540091603</v>
      </c>
      <c r="I3370">
        <v>526.6875</v>
      </c>
      <c r="J3370" s="4">
        <f t="shared" si="52"/>
        <v>43746.839023182867</v>
      </c>
      <c r="K3370" s="6">
        <v>43746.839023182867</v>
      </c>
      <c r="L3370" s="7">
        <v>43746.83902777778</v>
      </c>
    </row>
    <row r="3371" spans="1:12" x14ac:dyDescent="0.25">
      <c r="A3371" t="e">
        <f>-LqfU0r9vAKKq0_UDCS1</f>
        <v>#NAME?</v>
      </c>
      <c r="B3371">
        <v>393.75</v>
      </c>
      <c r="C3371">
        <v>20.531590000000001</v>
      </c>
      <c r="D3371">
        <v>64</v>
      </c>
      <c r="E3371">
        <v>0</v>
      </c>
      <c r="F3371">
        <v>0</v>
      </c>
      <c r="G3371">
        <v>13</v>
      </c>
      <c r="H3371">
        <v>1570540099832</v>
      </c>
      <c r="I3371">
        <v>526.6875</v>
      </c>
      <c r="J3371" s="5">
        <f t="shared" si="52"/>
        <v>43746.839118425924</v>
      </c>
      <c r="K3371" s="6">
        <v>43746.839118425924</v>
      </c>
      <c r="L3371" s="7">
        <v>43746.839120370372</v>
      </c>
    </row>
    <row r="3372" spans="1:12" x14ac:dyDescent="0.25">
      <c r="A3372" t="e">
        <f>-LqfU2ZxxjagmMPnoP1l</f>
        <v>#NAME?</v>
      </c>
      <c r="B3372">
        <v>393.75</v>
      </c>
      <c r="C3372">
        <v>20.584240000000001</v>
      </c>
      <c r="D3372">
        <v>63</v>
      </c>
      <c r="E3372">
        <v>0</v>
      </c>
      <c r="F3372">
        <v>0</v>
      </c>
      <c r="G3372">
        <v>11</v>
      </c>
      <c r="H3372">
        <v>1570540107042</v>
      </c>
      <c r="I3372">
        <v>526.6875</v>
      </c>
      <c r="J3372" s="4">
        <f t="shared" si="52"/>
        <v>43746.839201874995</v>
      </c>
      <c r="K3372" s="6">
        <v>43746.839201874995</v>
      </c>
      <c r="L3372" s="7">
        <v>43746.839201388888</v>
      </c>
    </row>
    <row r="3373" spans="1:12" x14ac:dyDescent="0.25">
      <c r="A3373" t="e">
        <f>-LqfU44BFgFOBm8q5Erz</f>
        <v>#NAME?</v>
      </c>
      <c r="B3373">
        <v>393.75</v>
      </c>
      <c r="C3373">
        <v>20.584240000000001</v>
      </c>
      <c r="D3373">
        <v>64</v>
      </c>
      <c r="E3373">
        <v>0</v>
      </c>
      <c r="F3373">
        <v>0</v>
      </c>
      <c r="G3373">
        <v>8</v>
      </c>
      <c r="H3373">
        <v>1570540113234</v>
      </c>
      <c r="I3373">
        <v>526.6875</v>
      </c>
      <c r="J3373" s="5">
        <f t="shared" si="52"/>
        <v>43746.839273541664</v>
      </c>
      <c r="K3373" s="6">
        <v>43746.839273541664</v>
      </c>
      <c r="L3373" s="7">
        <v>43746.839270833334</v>
      </c>
    </row>
    <row r="3374" spans="1:12" x14ac:dyDescent="0.25">
      <c r="A3374" t="e">
        <f>-LqfU5mqfbQYscFLgfyG</f>
        <v>#NAME?</v>
      </c>
      <c r="B3374">
        <v>393.75</v>
      </c>
      <c r="C3374">
        <v>20.584240000000001</v>
      </c>
      <c r="D3374">
        <v>63</v>
      </c>
      <c r="E3374">
        <v>0</v>
      </c>
      <c r="F3374">
        <v>0</v>
      </c>
      <c r="G3374">
        <v>8</v>
      </c>
      <c r="H3374">
        <v>1570540119404</v>
      </c>
      <c r="I3374">
        <v>526.6875</v>
      </c>
      <c r="J3374" s="4">
        <f t="shared" si="52"/>
        <v>43746.839344953703</v>
      </c>
      <c r="K3374" s="6">
        <v>43746.839344953703</v>
      </c>
      <c r="L3374" s="7">
        <v>43746.83934027778</v>
      </c>
    </row>
    <row r="3375" spans="1:12" x14ac:dyDescent="0.25">
      <c r="A3375" t="e">
        <f>-LqfU7RBct5hGY30AUdd</f>
        <v>#NAME?</v>
      </c>
      <c r="B3375">
        <v>393.75</v>
      </c>
      <c r="C3375">
        <v>20.584240000000001</v>
      </c>
      <c r="D3375">
        <v>63</v>
      </c>
      <c r="E3375">
        <v>0</v>
      </c>
      <c r="F3375">
        <v>0</v>
      </c>
      <c r="G3375">
        <v>13</v>
      </c>
      <c r="H3375">
        <v>1570540126623</v>
      </c>
      <c r="I3375">
        <v>526.6875</v>
      </c>
      <c r="J3375" s="5">
        <f t="shared" si="52"/>
        <v>43746.839428506944</v>
      </c>
      <c r="K3375" s="6">
        <v>43746.839428506944</v>
      </c>
      <c r="L3375" s="7">
        <v>43746.839432870373</v>
      </c>
    </row>
    <row r="3376" spans="1:12" x14ac:dyDescent="0.25">
      <c r="A3376" t="e">
        <f>-LqfU99Ju_B7lX7mK9On</f>
        <v>#NAME?</v>
      </c>
      <c r="B3376">
        <v>393.75</v>
      </c>
      <c r="C3376">
        <v>20.584240000000001</v>
      </c>
      <c r="D3376">
        <v>64</v>
      </c>
      <c r="E3376">
        <v>0</v>
      </c>
      <c r="F3376">
        <v>0</v>
      </c>
      <c r="G3376">
        <v>10</v>
      </c>
      <c r="H3376">
        <v>1570540133843</v>
      </c>
      <c r="I3376">
        <v>526.6875</v>
      </c>
      <c r="J3376" s="4">
        <f t="shared" si="52"/>
        <v>43746.839512071754</v>
      </c>
      <c r="K3376" s="6">
        <v>43746.839512071754</v>
      </c>
      <c r="L3376" s="7">
        <v>43746.839513888888</v>
      </c>
    </row>
    <row r="3377" spans="1:12" x14ac:dyDescent="0.25">
      <c r="A3377" t="e">
        <f>-LqfUAsTFNfuVh1JnxpT</f>
        <v>#NAME?</v>
      </c>
      <c r="B3377">
        <v>393.75</v>
      </c>
      <c r="C3377">
        <v>20.478950000000001</v>
      </c>
      <c r="D3377">
        <v>63</v>
      </c>
      <c r="E3377">
        <v>0</v>
      </c>
      <c r="F3377">
        <v>0</v>
      </c>
      <c r="G3377">
        <v>6</v>
      </c>
      <c r="H3377">
        <v>1570540141050</v>
      </c>
      <c r="I3377">
        <v>526.6875</v>
      </c>
      <c r="J3377" s="5">
        <f t="shared" si="52"/>
        <v>43746.839595486112</v>
      </c>
      <c r="K3377" s="6">
        <v>43746.839595486112</v>
      </c>
      <c r="L3377" s="7">
        <v>43746.839594907404</v>
      </c>
    </row>
    <row r="3378" spans="1:12" x14ac:dyDescent="0.25">
      <c r="A3378" t="e">
        <f>-LqfUCaOKSg2ZYhkDbUQ</f>
        <v>#NAME?</v>
      </c>
      <c r="B3378">
        <v>393.75</v>
      </c>
      <c r="C3378">
        <v>20.584240000000001</v>
      </c>
      <c r="D3378">
        <v>67</v>
      </c>
      <c r="E3378">
        <v>0</v>
      </c>
      <c r="F3378">
        <v>0</v>
      </c>
      <c r="G3378">
        <v>7</v>
      </c>
      <c r="H3378">
        <v>1570540147232</v>
      </c>
      <c r="I3378">
        <v>526.6875</v>
      </c>
      <c r="J3378" s="4">
        <f t="shared" si="52"/>
        <v>43746.839667037035</v>
      </c>
      <c r="K3378" s="6">
        <v>43746.839667037035</v>
      </c>
      <c r="L3378" s="7">
        <v>43746.83966435185</v>
      </c>
    </row>
    <row r="3379" spans="1:12" x14ac:dyDescent="0.25">
      <c r="A3379" t="e">
        <f>-LqfUEJANtTnaS22TSrH</f>
        <v>#NAME?</v>
      </c>
      <c r="B3379">
        <v>393.75</v>
      </c>
      <c r="C3379">
        <v>20.584240000000001</v>
      </c>
      <c r="D3379">
        <v>67</v>
      </c>
      <c r="E3379">
        <v>0</v>
      </c>
      <c r="F3379">
        <v>0</v>
      </c>
      <c r="G3379">
        <v>13</v>
      </c>
      <c r="H3379">
        <v>1570540154443</v>
      </c>
      <c r="I3379">
        <v>526.5</v>
      </c>
      <c r="J3379" s="5">
        <f t="shared" si="52"/>
        <v>43746.839750497682</v>
      </c>
      <c r="K3379" s="6">
        <v>43746.839750497682</v>
      </c>
      <c r="L3379" s="7">
        <v>43746.839745370373</v>
      </c>
    </row>
    <row r="3380" spans="1:12" x14ac:dyDescent="0.25">
      <c r="A3380" t="e">
        <f>-LqfUFx9ruYHLkmwK0t2</f>
        <v>#NAME?</v>
      </c>
      <c r="B3380">
        <v>393.75</v>
      </c>
      <c r="C3380">
        <v>20.584240000000001</v>
      </c>
      <c r="D3380">
        <v>66</v>
      </c>
      <c r="E3380">
        <v>0</v>
      </c>
      <c r="F3380">
        <v>0</v>
      </c>
      <c r="G3380">
        <v>5</v>
      </c>
      <c r="H3380">
        <v>1570540161692</v>
      </c>
      <c r="I3380">
        <v>526.6875</v>
      </c>
      <c r="J3380" s="4">
        <f t="shared" si="52"/>
        <v>43746.839834398146</v>
      </c>
      <c r="K3380" s="6">
        <v>43746.839834398146</v>
      </c>
      <c r="L3380" s="7">
        <v>43746.839837962965</v>
      </c>
    </row>
    <row r="3381" spans="1:12" x14ac:dyDescent="0.25">
      <c r="A3381" t="e">
        <f>-LqfUHRCsrfmy8zyLptI</f>
        <v>#NAME?</v>
      </c>
      <c r="B3381">
        <v>393.75</v>
      </c>
      <c r="C3381">
        <v>20.584240000000001</v>
      </c>
      <c r="D3381">
        <v>66</v>
      </c>
      <c r="E3381">
        <v>0</v>
      </c>
      <c r="F3381">
        <v>0</v>
      </c>
      <c r="G3381">
        <v>4</v>
      </c>
      <c r="H3381">
        <v>1570540167842</v>
      </c>
      <c r="I3381">
        <v>526.6875</v>
      </c>
      <c r="J3381" s="5">
        <f t="shared" si="52"/>
        <v>43746.839905578701</v>
      </c>
      <c r="K3381" s="6">
        <v>43746.839905578701</v>
      </c>
      <c r="L3381" s="7">
        <v>43746.839907407404</v>
      </c>
    </row>
    <row r="3382" spans="1:12" x14ac:dyDescent="0.25">
      <c r="A3382" t="e">
        <f>-LqfUIz63wKy8_nrmZCm</f>
        <v>#NAME?</v>
      </c>
      <c r="B3382">
        <v>393.75</v>
      </c>
      <c r="C3382">
        <v>20.531590000000001</v>
      </c>
      <c r="D3382">
        <v>67</v>
      </c>
      <c r="E3382">
        <v>0</v>
      </c>
      <c r="F3382">
        <v>0</v>
      </c>
      <c r="G3382">
        <v>15</v>
      </c>
      <c r="H3382">
        <v>1570540174023</v>
      </c>
      <c r="I3382">
        <v>526.5</v>
      </c>
      <c r="J3382" s="4">
        <f t="shared" si="52"/>
        <v>43746.839977118048</v>
      </c>
      <c r="K3382" s="6">
        <v>43746.839977118048</v>
      </c>
      <c r="L3382" s="7">
        <v>43746.83997685185</v>
      </c>
    </row>
    <row r="3383" spans="1:12" x14ac:dyDescent="0.25">
      <c r="A3383" t="e">
        <f>-LqfUKh6x_xGm-lgEEMy</f>
        <v>#NAME?</v>
      </c>
      <c r="B3383">
        <v>393.75</v>
      </c>
      <c r="C3383">
        <v>20.584240000000001</v>
      </c>
      <c r="D3383">
        <v>68</v>
      </c>
      <c r="E3383">
        <v>0</v>
      </c>
      <c r="F3383">
        <v>0</v>
      </c>
      <c r="G3383">
        <v>12</v>
      </c>
      <c r="H3383">
        <v>1570540181222</v>
      </c>
      <c r="I3383">
        <v>526.6875</v>
      </c>
      <c r="J3383" s="5">
        <f t="shared" si="52"/>
        <v>43746.840060439812</v>
      </c>
      <c r="K3383" s="6">
        <v>43746.840060439812</v>
      </c>
      <c r="L3383" s="7">
        <v>43746.840057870373</v>
      </c>
    </row>
    <row r="3384" spans="1:12" x14ac:dyDescent="0.25">
      <c r="A3384" t="e">
        <f>-LqfUMHApFK_J9gFqZMJ</f>
        <v>#NAME?</v>
      </c>
      <c r="B3384">
        <v>393.75</v>
      </c>
      <c r="C3384">
        <v>20.584240000000001</v>
      </c>
      <c r="D3384">
        <v>68</v>
      </c>
      <c r="E3384">
        <v>0</v>
      </c>
      <c r="F3384">
        <v>0</v>
      </c>
      <c r="G3384">
        <v>7</v>
      </c>
      <c r="H3384">
        <v>1570540187394</v>
      </c>
      <c r="I3384">
        <v>526.6875</v>
      </c>
      <c r="J3384" s="4">
        <f t="shared" si="52"/>
        <v>43746.840131874997</v>
      </c>
      <c r="K3384" s="6">
        <v>43746.840131874997</v>
      </c>
      <c r="L3384" s="7">
        <v>43746.840127314812</v>
      </c>
    </row>
    <row r="3385" spans="1:12" x14ac:dyDescent="0.25">
      <c r="A3385" t="e">
        <f>-LqfUO-CU7oQ7oICJaM4</f>
        <v>#NAME?</v>
      </c>
      <c r="B3385">
        <v>393.75</v>
      </c>
      <c r="C3385">
        <v>20.584240000000001</v>
      </c>
      <c r="D3385">
        <v>70</v>
      </c>
      <c r="E3385">
        <v>0</v>
      </c>
      <c r="F3385">
        <v>0</v>
      </c>
      <c r="G3385">
        <v>6</v>
      </c>
      <c r="H3385">
        <v>1570540194644</v>
      </c>
      <c r="I3385">
        <v>526.6875</v>
      </c>
      <c r="J3385" s="5">
        <f t="shared" si="52"/>
        <v>43746.840215787037</v>
      </c>
      <c r="K3385" s="6">
        <v>43746.840215787037</v>
      </c>
      <c r="L3385" s="7">
        <v>43746.840219907404</v>
      </c>
    </row>
    <row r="3386" spans="1:12" x14ac:dyDescent="0.25">
      <c r="A3386" t="e">
        <f>-LqfUPZBXXrs3q22ZZdu</f>
        <v>#NAME?</v>
      </c>
      <c r="B3386">
        <v>393.75</v>
      </c>
      <c r="C3386">
        <v>20.531590000000001</v>
      </c>
      <c r="D3386">
        <v>70</v>
      </c>
      <c r="E3386">
        <v>0</v>
      </c>
      <c r="F3386">
        <v>0</v>
      </c>
      <c r="G3386">
        <v>13</v>
      </c>
      <c r="H3386">
        <v>1570540200821</v>
      </c>
      <c r="I3386">
        <v>526.6875</v>
      </c>
      <c r="J3386" s="4">
        <f t="shared" si="52"/>
        <v>43746.840287280087</v>
      </c>
      <c r="K3386" s="6">
        <v>43746.840287280087</v>
      </c>
      <c r="L3386" s="7">
        <v>43746.840289351851</v>
      </c>
    </row>
    <row r="3387" spans="1:12" x14ac:dyDescent="0.25">
      <c r="A3387" t="e">
        <f>-LqfURH91iGKK5WRAiIw</f>
        <v>#NAME?</v>
      </c>
      <c r="B3387">
        <v>393.75</v>
      </c>
      <c r="C3387">
        <v>20.531590000000001</v>
      </c>
      <c r="D3387">
        <v>70</v>
      </c>
      <c r="E3387">
        <v>0</v>
      </c>
      <c r="F3387">
        <v>0</v>
      </c>
      <c r="G3387">
        <v>9</v>
      </c>
      <c r="H3387">
        <v>1570540208032</v>
      </c>
      <c r="I3387">
        <v>526.6875</v>
      </c>
      <c r="J3387" s="5">
        <f t="shared" si="52"/>
        <v>43746.840370740734</v>
      </c>
      <c r="K3387" s="6">
        <v>43746.840370740734</v>
      </c>
      <c r="L3387" s="7">
        <v>43746.840370370373</v>
      </c>
    </row>
    <row r="3388" spans="1:12" x14ac:dyDescent="0.25">
      <c r="A3388" t="e">
        <f>-LqfUSlBwBv2hVp5VhPx</f>
        <v>#NAME?</v>
      </c>
      <c r="B3388">
        <v>393.75</v>
      </c>
      <c r="C3388">
        <v>20.584240000000001</v>
      </c>
      <c r="D3388">
        <v>69</v>
      </c>
      <c r="E3388">
        <v>0</v>
      </c>
      <c r="F3388">
        <v>0</v>
      </c>
      <c r="G3388">
        <v>6</v>
      </c>
      <c r="H3388">
        <v>1570540214242</v>
      </c>
      <c r="I3388">
        <v>526.6875</v>
      </c>
      <c r="J3388" s="4">
        <f t="shared" si="52"/>
        <v>43746.840442615743</v>
      </c>
      <c r="K3388" s="6">
        <v>43746.840442615743</v>
      </c>
      <c r="L3388" s="7">
        <v>43746.840439814812</v>
      </c>
    </row>
    <row r="3389" spans="1:12" x14ac:dyDescent="0.25">
      <c r="A3389" t="e">
        <f>-LqfUUKAbCbf80DaHTFY</f>
        <v>#NAME?</v>
      </c>
      <c r="B3389">
        <v>412.5</v>
      </c>
      <c r="C3389">
        <v>20.584240000000001</v>
      </c>
      <c r="D3389">
        <v>67</v>
      </c>
      <c r="E3389">
        <v>0</v>
      </c>
      <c r="F3389">
        <v>0</v>
      </c>
      <c r="G3389">
        <v>1</v>
      </c>
      <c r="H3389">
        <v>1570540220404</v>
      </c>
      <c r="I3389">
        <v>532.3125</v>
      </c>
      <c r="J3389" s="5">
        <f t="shared" si="52"/>
        <v>43746.840513935182</v>
      </c>
      <c r="K3389" s="6">
        <v>43746.840513935182</v>
      </c>
      <c r="L3389" s="7">
        <v>43746.840509259258</v>
      </c>
    </row>
    <row r="3390" spans="1:12" x14ac:dyDescent="0.25">
      <c r="A3390" t="e">
        <f>-LqfUW2Bq--zVbEXwfgj</f>
        <v>#NAME?</v>
      </c>
      <c r="B3390">
        <v>393.75</v>
      </c>
      <c r="C3390">
        <v>20.531590000000001</v>
      </c>
      <c r="D3390">
        <v>67</v>
      </c>
      <c r="E3390">
        <v>0</v>
      </c>
      <c r="F3390">
        <v>0</v>
      </c>
      <c r="G3390">
        <v>15</v>
      </c>
      <c r="H3390">
        <v>1570540227602</v>
      </c>
      <c r="I3390">
        <v>526.6875</v>
      </c>
      <c r="J3390" s="4">
        <f t="shared" si="52"/>
        <v>43746.840597245369</v>
      </c>
      <c r="K3390" s="6">
        <v>43746.840597245369</v>
      </c>
      <c r="L3390" s="7">
        <v>43746.840601851851</v>
      </c>
    </row>
    <row r="3391" spans="1:12" x14ac:dyDescent="0.25">
      <c r="A3391" t="e">
        <f>-LqfUXqBDncrnsgBQPfX</f>
        <v>#NAME?</v>
      </c>
      <c r="B3391">
        <v>393.75</v>
      </c>
      <c r="C3391">
        <v>20.584240000000001</v>
      </c>
      <c r="D3391">
        <v>67</v>
      </c>
      <c r="E3391">
        <v>0</v>
      </c>
      <c r="F3391">
        <v>0</v>
      </c>
      <c r="G3391">
        <v>4</v>
      </c>
      <c r="H3391">
        <v>1570540234825</v>
      </c>
      <c r="I3391">
        <v>526.6875</v>
      </c>
      <c r="J3391" s="5">
        <f t="shared" si="52"/>
        <v>43746.8406808449</v>
      </c>
      <c r="K3391" s="6">
        <v>43746.8406808449</v>
      </c>
      <c r="L3391" s="7">
        <v>43746.840682870374</v>
      </c>
    </row>
    <row r="3392" spans="1:12" x14ac:dyDescent="0.25">
      <c r="A3392" t="e">
        <f>-LqfUZdYb5LkQ7aRDXMt</f>
        <v>#NAME?</v>
      </c>
      <c r="B3392">
        <v>393.75</v>
      </c>
      <c r="C3392">
        <v>20.531590000000001</v>
      </c>
      <c r="D3392">
        <v>67</v>
      </c>
      <c r="E3392">
        <v>0</v>
      </c>
      <c r="F3392">
        <v>0</v>
      </c>
      <c r="G3392">
        <v>8</v>
      </c>
      <c r="H3392">
        <v>1570540241002</v>
      </c>
      <c r="I3392">
        <v>526.6875</v>
      </c>
      <c r="J3392" s="4">
        <f t="shared" si="52"/>
        <v>43746.840752337965</v>
      </c>
      <c r="K3392" s="6">
        <v>43746.840752337965</v>
      </c>
      <c r="L3392" s="7">
        <v>43746.840752314813</v>
      </c>
    </row>
    <row r="3393" spans="1:12" x14ac:dyDescent="0.25">
      <c r="A3393" t="e">
        <f>-LqfUaMNNZRD9DJqhxoC</f>
        <v>#NAME?</v>
      </c>
      <c r="B3393">
        <v>393.75</v>
      </c>
      <c r="C3393">
        <v>20.584240000000001</v>
      </c>
      <c r="D3393">
        <v>68</v>
      </c>
      <c r="E3393">
        <v>0</v>
      </c>
      <c r="F3393">
        <v>0</v>
      </c>
      <c r="G3393">
        <v>4</v>
      </c>
      <c r="H3393">
        <v>1570540249254</v>
      </c>
      <c r="I3393">
        <v>526.6875</v>
      </c>
      <c r="J3393" s="5">
        <f t="shared" si="52"/>
        <v>43746.840847847219</v>
      </c>
      <c r="K3393" s="6">
        <v>43746.840847847219</v>
      </c>
      <c r="L3393" s="7">
        <v>43746.840844907405</v>
      </c>
    </row>
    <row r="3394" spans="1:12" x14ac:dyDescent="0.25">
      <c r="A3394" t="e">
        <f>-LqfUcTOw0pt34YTgCXP</f>
        <v>#NAME?</v>
      </c>
      <c r="B3394">
        <v>393.75</v>
      </c>
      <c r="C3394">
        <v>20.584240000000001</v>
      </c>
      <c r="D3394">
        <v>68</v>
      </c>
      <c r="E3394">
        <v>0</v>
      </c>
      <c r="F3394">
        <v>0</v>
      </c>
      <c r="G3394">
        <v>2</v>
      </c>
      <c r="H3394">
        <v>1570540257832</v>
      </c>
      <c r="I3394">
        <v>526.6875</v>
      </c>
      <c r="J3394" s="4">
        <f t="shared" ref="J3394:K3457" si="53">(H3394/86400000)+25569+(7/24)</f>
        <v>43746.840947129625</v>
      </c>
      <c r="K3394" s="6">
        <v>43746.840947129625</v>
      </c>
      <c r="L3394" s="7">
        <v>43746.840949074074</v>
      </c>
    </row>
    <row r="3395" spans="1:12" x14ac:dyDescent="0.25">
      <c r="A3395" t="e">
        <f>-LqfUe6C6oCKGu_BxoKV</f>
        <v>#NAME?</v>
      </c>
      <c r="B3395">
        <v>393.75</v>
      </c>
      <c r="C3395">
        <v>20.531590000000001</v>
      </c>
      <c r="D3395">
        <v>68</v>
      </c>
      <c r="E3395">
        <v>0</v>
      </c>
      <c r="F3395">
        <v>0</v>
      </c>
      <c r="G3395">
        <v>10</v>
      </c>
      <c r="H3395">
        <v>1570540264730</v>
      </c>
      <c r="I3395">
        <v>526.6875</v>
      </c>
      <c r="J3395" s="5">
        <f t="shared" si="53"/>
        <v>43746.841026967588</v>
      </c>
      <c r="K3395" s="6">
        <v>43746.841026967588</v>
      </c>
      <c r="L3395" s="7">
        <v>43746.84103009259</v>
      </c>
    </row>
    <row r="3396" spans="1:12" x14ac:dyDescent="0.25">
      <c r="A3396" t="e">
        <f>-LqfUfkF7CwsLT5RtBPv</f>
        <v>#NAME?</v>
      </c>
      <c r="B3396">
        <v>393.75</v>
      </c>
      <c r="C3396">
        <v>20.531590000000001</v>
      </c>
      <c r="D3396">
        <v>67</v>
      </c>
      <c r="E3396">
        <v>0</v>
      </c>
      <c r="F3396">
        <v>0</v>
      </c>
      <c r="G3396">
        <v>5</v>
      </c>
      <c r="H3396">
        <v>1570540270907</v>
      </c>
      <c r="I3396">
        <v>526.6875</v>
      </c>
      <c r="J3396" s="4">
        <f t="shared" si="53"/>
        <v>43746.841098460645</v>
      </c>
      <c r="K3396" s="6">
        <v>43746.841098460645</v>
      </c>
      <c r="L3396" s="7">
        <v>43746.841099537036</v>
      </c>
    </row>
    <row r="3397" spans="1:12" x14ac:dyDescent="0.25">
      <c r="A3397" t="e">
        <f>-LqfUhOCNp6JnxIE4rMG</f>
        <v>#NAME?</v>
      </c>
      <c r="B3397">
        <v>393.75</v>
      </c>
      <c r="C3397">
        <v>20.531590000000001</v>
      </c>
      <c r="D3397">
        <v>67</v>
      </c>
      <c r="E3397">
        <v>0</v>
      </c>
      <c r="F3397">
        <v>0</v>
      </c>
      <c r="G3397">
        <v>1</v>
      </c>
      <c r="H3397">
        <v>1570540278118</v>
      </c>
      <c r="I3397">
        <v>526.6875</v>
      </c>
      <c r="J3397" s="5">
        <f t="shared" si="53"/>
        <v>43746.841181921292</v>
      </c>
      <c r="K3397" s="6">
        <v>43746.841181921292</v>
      </c>
      <c r="L3397" s="7">
        <v>43746.841180555559</v>
      </c>
    </row>
    <row r="3398" spans="1:12" x14ac:dyDescent="0.25">
      <c r="A3398" t="e">
        <f>-LqfUjFbm7zM4T_DAtXG</f>
        <v>#NAME?</v>
      </c>
      <c r="B3398">
        <v>393.75</v>
      </c>
      <c r="C3398">
        <v>20.531590000000001</v>
      </c>
      <c r="D3398">
        <v>67</v>
      </c>
      <c r="E3398">
        <v>0</v>
      </c>
      <c r="F3398">
        <v>0</v>
      </c>
      <c r="G3398">
        <v>6</v>
      </c>
      <c r="H3398">
        <v>1570540285637</v>
      </c>
      <c r="I3398">
        <v>526.5</v>
      </c>
      <c r="J3398" s="4">
        <f t="shared" si="53"/>
        <v>43746.841268946759</v>
      </c>
      <c r="K3398" s="6">
        <v>43746.841268946759</v>
      </c>
      <c r="L3398" s="7">
        <v>43746.841273148151</v>
      </c>
    </row>
    <row r="3399" spans="1:12" x14ac:dyDescent="0.25">
      <c r="A3399" t="e">
        <f>-LqfUkuD4l1Nt_jBgkf3</f>
        <v>#NAME?</v>
      </c>
      <c r="B3399">
        <v>393.75</v>
      </c>
      <c r="C3399">
        <v>20.531590000000001</v>
      </c>
      <c r="D3399">
        <v>67</v>
      </c>
      <c r="E3399">
        <v>0</v>
      </c>
      <c r="F3399">
        <v>0</v>
      </c>
      <c r="G3399">
        <v>2</v>
      </c>
      <c r="H3399">
        <v>1570540292575</v>
      </c>
      <c r="I3399">
        <v>526.6875</v>
      </c>
      <c r="J3399" s="5">
        <f t="shared" si="53"/>
        <v>43746.841349247683</v>
      </c>
      <c r="K3399" s="6">
        <v>43746.841349247683</v>
      </c>
      <c r="L3399" s="7">
        <v>43746.841354166667</v>
      </c>
    </row>
    <row r="3400" spans="1:12" x14ac:dyDescent="0.25">
      <c r="A3400" t="e">
        <f>-LqfUmOOhFmfMtLpADoj</f>
        <v>#NAME?</v>
      </c>
      <c r="B3400">
        <v>393.75</v>
      </c>
      <c r="C3400">
        <v>20.531590000000001</v>
      </c>
      <c r="D3400">
        <v>65</v>
      </c>
      <c r="E3400">
        <v>0</v>
      </c>
      <c r="F3400">
        <v>0</v>
      </c>
      <c r="G3400">
        <v>4</v>
      </c>
      <c r="H3400">
        <v>1570540298727</v>
      </c>
      <c r="I3400">
        <v>526.6875</v>
      </c>
      <c r="J3400" s="4">
        <f t="shared" si="53"/>
        <v>43746.84142045139</v>
      </c>
      <c r="K3400" s="6">
        <v>43746.84142045139</v>
      </c>
      <c r="L3400" s="7">
        <v>43746.841423611113</v>
      </c>
    </row>
    <row r="3401" spans="1:12" x14ac:dyDescent="0.25">
      <c r="A3401" t="e">
        <f>-LqfUnxCsankk1tyzC3r</f>
        <v>#NAME?</v>
      </c>
      <c r="B3401">
        <v>393.75</v>
      </c>
      <c r="C3401">
        <v>20.531590000000001</v>
      </c>
      <c r="D3401">
        <v>66</v>
      </c>
      <c r="E3401">
        <v>0</v>
      </c>
      <c r="F3401">
        <v>0</v>
      </c>
      <c r="G3401">
        <v>9</v>
      </c>
      <c r="H3401">
        <v>1570540304906</v>
      </c>
      <c r="I3401">
        <v>526.6875</v>
      </c>
      <c r="J3401" s="5">
        <f t="shared" si="53"/>
        <v>43746.841491967592</v>
      </c>
      <c r="K3401" s="6">
        <v>43746.841491967592</v>
      </c>
      <c r="L3401" s="7">
        <v>43746.841493055559</v>
      </c>
    </row>
    <row r="3402" spans="1:12" x14ac:dyDescent="0.25">
      <c r="A3402" t="e">
        <f>-LqfUpRNZl6XdyIfQUEE</f>
        <v>#NAME?</v>
      </c>
      <c r="B3402">
        <v>393.75</v>
      </c>
      <c r="C3402">
        <v>20.531590000000001</v>
      </c>
      <c r="D3402">
        <v>66</v>
      </c>
      <c r="E3402">
        <v>0</v>
      </c>
      <c r="F3402">
        <v>0</v>
      </c>
      <c r="G3402">
        <v>10</v>
      </c>
      <c r="H3402">
        <v>1570540311084</v>
      </c>
      <c r="I3402">
        <v>526.6875</v>
      </c>
      <c r="J3402" s="4">
        <f t="shared" si="53"/>
        <v>43746.841563472219</v>
      </c>
      <c r="K3402" s="6">
        <v>43746.841563472219</v>
      </c>
      <c r="L3402" s="7">
        <v>43746.841562499998</v>
      </c>
    </row>
    <row r="3403" spans="1:12" x14ac:dyDescent="0.25">
      <c r="A3403" t="e">
        <f>-LqfUrELO35dgU77MDYv</f>
        <v>#NAME?</v>
      </c>
      <c r="B3403">
        <v>393.75</v>
      </c>
      <c r="C3403">
        <v>20.584240000000001</v>
      </c>
      <c r="D3403">
        <v>68</v>
      </c>
      <c r="E3403">
        <v>0</v>
      </c>
      <c r="F3403">
        <v>0</v>
      </c>
      <c r="G3403">
        <v>1</v>
      </c>
      <c r="H3403">
        <v>1570540318309</v>
      </c>
      <c r="I3403">
        <v>526.6875</v>
      </c>
      <c r="J3403" s="5">
        <f t="shared" si="53"/>
        <v>43746.841647094909</v>
      </c>
      <c r="K3403" s="6">
        <v>43746.841647094909</v>
      </c>
      <c r="L3403" s="7">
        <v>43746.841643518521</v>
      </c>
    </row>
    <row r="3404" spans="1:12" x14ac:dyDescent="0.25">
      <c r="A3404" t="e">
        <f>-LqfUswlM-rtb2n0tQWX</f>
        <v>#NAME?</v>
      </c>
      <c r="B3404">
        <v>393.75</v>
      </c>
      <c r="C3404">
        <v>20.531590000000001</v>
      </c>
      <c r="D3404">
        <v>67</v>
      </c>
      <c r="E3404">
        <v>0</v>
      </c>
      <c r="F3404">
        <v>0</v>
      </c>
      <c r="G3404">
        <v>5</v>
      </c>
      <c r="H3404">
        <v>1570540325526</v>
      </c>
      <c r="I3404">
        <v>526.6875</v>
      </c>
      <c r="J3404" s="4">
        <f t="shared" si="53"/>
        <v>43746.841730624998</v>
      </c>
      <c r="K3404" s="6">
        <v>43746.841730624998</v>
      </c>
      <c r="L3404" s="7">
        <v>43746.841736111113</v>
      </c>
    </row>
    <row r="3405" spans="1:12" x14ac:dyDescent="0.25">
      <c r="A3405" t="e">
        <f>-LqfUukGDCpCYcRuLoof</f>
        <v>#NAME?</v>
      </c>
      <c r="B3405">
        <v>393.75</v>
      </c>
      <c r="C3405">
        <v>20.531590000000001</v>
      </c>
      <c r="D3405">
        <v>67</v>
      </c>
      <c r="E3405">
        <v>0</v>
      </c>
      <c r="F3405">
        <v>0</v>
      </c>
      <c r="G3405">
        <v>0</v>
      </c>
      <c r="H3405">
        <v>1570540332745</v>
      </c>
      <c r="I3405">
        <v>526.6875</v>
      </c>
      <c r="J3405" s="5">
        <f t="shared" si="53"/>
        <v>43746.841814178239</v>
      </c>
      <c r="K3405" s="6">
        <v>43746.841814178239</v>
      </c>
      <c r="L3405" s="7">
        <v>43746.841817129629</v>
      </c>
    </row>
    <row r="3406" spans="1:12" x14ac:dyDescent="0.25">
      <c r="A3406" t="e">
        <f>-LqfUwcPr7JI004_J_t0</f>
        <v>#NAME?</v>
      </c>
      <c r="B3406">
        <v>393.75</v>
      </c>
      <c r="C3406">
        <v>20.584240000000001</v>
      </c>
      <c r="D3406">
        <v>67</v>
      </c>
      <c r="E3406">
        <v>0</v>
      </c>
      <c r="F3406">
        <v>0</v>
      </c>
      <c r="G3406">
        <v>2</v>
      </c>
      <c r="H3406">
        <v>1570540340441</v>
      </c>
      <c r="I3406">
        <v>526.6875</v>
      </c>
      <c r="J3406" s="4">
        <f t="shared" si="53"/>
        <v>43746.841903252316</v>
      </c>
      <c r="K3406" s="6">
        <v>43746.841903252316</v>
      </c>
      <c r="L3406" s="7">
        <v>43746.841898148145</v>
      </c>
    </row>
    <row r="3407" spans="1:12" x14ac:dyDescent="0.25">
      <c r="A3407" t="s">
        <v>4442</v>
      </c>
      <c r="B3407">
        <v>393.75</v>
      </c>
      <c r="C3407">
        <v>20.584240000000001</v>
      </c>
      <c r="D3407">
        <v>67</v>
      </c>
      <c r="E3407">
        <v>0</v>
      </c>
      <c r="F3407">
        <v>0</v>
      </c>
      <c r="G3407">
        <v>3</v>
      </c>
      <c r="H3407">
        <v>1570540347166</v>
      </c>
      <c r="I3407">
        <v>526.6875</v>
      </c>
      <c r="J3407" s="5">
        <f t="shared" si="53"/>
        <v>43746.841981087964</v>
      </c>
      <c r="K3407" s="6">
        <v>43746.841981087964</v>
      </c>
      <c r="L3407" s="7">
        <v>43746.841979166667</v>
      </c>
    </row>
    <row r="3408" spans="1:12" x14ac:dyDescent="0.25">
      <c r="A3408" t="e">
        <f>-LqfUzkCq1igjxR36CGm</f>
        <v>#NAME?</v>
      </c>
      <c r="B3408">
        <v>393.75</v>
      </c>
      <c r="C3408">
        <v>20.531590000000001</v>
      </c>
      <c r="D3408">
        <v>67</v>
      </c>
      <c r="E3408">
        <v>0</v>
      </c>
      <c r="F3408">
        <v>0</v>
      </c>
      <c r="G3408">
        <v>8</v>
      </c>
      <c r="H3408">
        <v>1570540353327</v>
      </c>
      <c r="I3408">
        <v>526.6875</v>
      </c>
      <c r="J3408" s="4">
        <f t="shared" si="53"/>
        <v>43746.842052395827</v>
      </c>
      <c r="K3408" s="6">
        <v>43746.842052395827</v>
      </c>
      <c r="L3408" s="7">
        <v>43746.842048611114</v>
      </c>
    </row>
    <row r="3409" spans="1:12" x14ac:dyDescent="0.25">
      <c r="A3409" t="e">
        <f>-LqfV0UxFbIDnrO0ySpR</f>
        <v>#NAME?</v>
      </c>
      <c r="B3409">
        <v>393.75</v>
      </c>
      <c r="C3409">
        <v>20.584240000000001</v>
      </c>
      <c r="D3409">
        <v>66</v>
      </c>
      <c r="E3409">
        <v>0</v>
      </c>
      <c r="F3409">
        <v>0</v>
      </c>
      <c r="G3409">
        <v>10</v>
      </c>
      <c r="H3409">
        <v>1570540359537</v>
      </c>
      <c r="I3409">
        <v>526.6875</v>
      </c>
      <c r="J3409" s="5">
        <f t="shared" si="53"/>
        <v>43746.842124270835</v>
      </c>
      <c r="K3409" s="6">
        <v>43746.842124270835</v>
      </c>
      <c r="L3409" s="7">
        <v>43746.842129629629</v>
      </c>
    </row>
    <row r="3410" spans="1:12" x14ac:dyDescent="0.25">
      <c r="A3410" t="s">
        <v>4445</v>
      </c>
      <c r="B3410">
        <v>393.75</v>
      </c>
      <c r="C3410">
        <v>20.531590000000001</v>
      </c>
      <c r="D3410">
        <v>66</v>
      </c>
      <c r="E3410">
        <v>0</v>
      </c>
      <c r="F3410">
        <v>0</v>
      </c>
      <c r="G3410">
        <v>6</v>
      </c>
      <c r="H3410">
        <v>1570540366745</v>
      </c>
      <c r="I3410">
        <v>526.6875</v>
      </c>
      <c r="J3410" s="4">
        <f t="shared" si="53"/>
        <v>43746.842207696762</v>
      </c>
      <c r="K3410" s="6">
        <v>43746.842207696762</v>
      </c>
      <c r="L3410" s="7">
        <v>43746.842210648145</v>
      </c>
    </row>
    <row r="3411" spans="1:12" x14ac:dyDescent="0.25">
      <c r="A3411" t="e">
        <f>-LqfV3WGcPwiRqm60Rtn</f>
        <v>#NAME?</v>
      </c>
      <c r="B3411">
        <v>393.75</v>
      </c>
      <c r="C3411">
        <v>20.531590000000001</v>
      </c>
      <c r="D3411">
        <v>66</v>
      </c>
      <c r="E3411">
        <v>0</v>
      </c>
      <c r="F3411">
        <v>0</v>
      </c>
      <c r="G3411">
        <v>0</v>
      </c>
      <c r="H3411">
        <v>1570540372906</v>
      </c>
      <c r="I3411">
        <v>526.6875</v>
      </c>
      <c r="J3411" s="5">
        <f t="shared" si="53"/>
        <v>43746.842279004624</v>
      </c>
      <c r="K3411" s="6">
        <v>43746.842279004624</v>
      </c>
      <c r="L3411" s="7">
        <v>43746.842280092591</v>
      </c>
    </row>
    <row r="3412" spans="1:12" x14ac:dyDescent="0.25">
      <c r="A3412" t="e">
        <f>-LqfV5EC-gYNGWHXa1pX</f>
        <v>#NAME?</v>
      </c>
      <c r="B3412">
        <v>393.75</v>
      </c>
      <c r="C3412">
        <v>20.584240000000001</v>
      </c>
      <c r="D3412">
        <v>65</v>
      </c>
      <c r="E3412">
        <v>0</v>
      </c>
      <c r="F3412">
        <v>0</v>
      </c>
      <c r="G3412">
        <v>5</v>
      </c>
      <c r="H3412">
        <v>1570540379705</v>
      </c>
      <c r="I3412">
        <v>526.6875</v>
      </c>
      <c r="J3412" s="4">
        <f t="shared" si="53"/>
        <v>43746.842357696754</v>
      </c>
      <c r="K3412" s="6">
        <v>43746.842357696754</v>
      </c>
      <c r="L3412" s="7">
        <v>43746.842361111114</v>
      </c>
    </row>
    <row r="3413" spans="1:12" x14ac:dyDescent="0.25">
      <c r="A3413" t="e">
        <f>-LqfV76NMR2gUhxlvWFX</f>
        <v>#NAME?</v>
      </c>
      <c r="B3413">
        <v>412.5</v>
      </c>
      <c r="C3413">
        <v>20.531590000000001</v>
      </c>
      <c r="D3413">
        <v>65</v>
      </c>
      <c r="E3413">
        <v>0</v>
      </c>
      <c r="F3413">
        <v>0</v>
      </c>
      <c r="G3413">
        <v>4</v>
      </c>
      <c r="H3413">
        <v>1570540387639</v>
      </c>
      <c r="I3413">
        <v>532.3125</v>
      </c>
      <c r="J3413" s="5">
        <f t="shared" si="53"/>
        <v>43746.842449525466</v>
      </c>
      <c r="K3413" s="6">
        <v>43746.842449525466</v>
      </c>
      <c r="L3413" s="7">
        <v>43746.842453703706</v>
      </c>
    </row>
    <row r="3414" spans="1:12" x14ac:dyDescent="0.25">
      <c r="A3414" t="e">
        <f>-LqfV92mO_crX5s4w0wd</f>
        <v>#NAME?</v>
      </c>
      <c r="B3414">
        <v>393.75</v>
      </c>
      <c r="C3414">
        <v>20.584240000000001</v>
      </c>
      <c r="D3414">
        <v>66</v>
      </c>
      <c r="E3414">
        <v>0</v>
      </c>
      <c r="F3414">
        <v>0</v>
      </c>
      <c r="G3414">
        <v>7</v>
      </c>
      <c r="H3414">
        <v>1570540395503</v>
      </c>
      <c r="I3414">
        <v>526.6875</v>
      </c>
      <c r="J3414" s="4">
        <f t="shared" si="53"/>
        <v>43746.842540543978</v>
      </c>
      <c r="K3414" s="6">
        <v>43746.842540543978</v>
      </c>
      <c r="L3414" s="7">
        <v>43746.842546296299</v>
      </c>
    </row>
    <row r="3415" spans="1:12" x14ac:dyDescent="0.25">
      <c r="A3415" t="e">
        <f>-LqfVAc_DY_Ym2NxFP-v</f>
        <v>#NAME?</v>
      </c>
      <c r="B3415">
        <v>393.75</v>
      </c>
      <c r="C3415">
        <v>20.584240000000001</v>
      </c>
      <c r="D3415">
        <v>65</v>
      </c>
      <c r="E3415">
        <v>0</v>
      </c>
      <c r="F3415">
        <v>0</v>
      </c>
      <c r="G3415">
        <v>3</v>
      </c>
      <c r="H3415">
        <v>1570540401786</v>
      </c>
      <c r="I3415">
        <v>526.6875</v>
      </c>
      <c r="J3415" s="5">
        <f t="shared" si="53"/>
        <v>43746.842613263885</v>
      </c>
      <c r="K3415" s="6">
        <v>43746.842613263885</v>
      </c>
      <c r="L3415" s="7">
        <v>43746.842615740738</v>
      </c>
    </row>
    <row r="3416" spans="1:12" x14ac:dyDescent="0.25">
      <c r="A3416" t="e">
        <f>-LqfVCLDrp-BKIpoMm9g</f>
        <v>#NAME?</v>
      </c>
      <c r="B3416">
        <v>393.75</v>
      </c>
      <c r="C3416">
        <v>20.531590000000001</v>
      </c>
      <c r="D3416">
        <v>65</v>
      </c>
      <c r="E3416">
        <v>0</v>
      </c>
      <c r="F3416">
        <v>0</v>
      </c>
      <c r="G3416">
        <v>8</v>
      </c>
      <c r="H3416">
        <v>1570540409015</v>
      </c>
      <c r="I3416">
        <v>526.6875</v>
      </c>
      <c r="J3416" s="4">
        <f t="shared" si="53"/>
        <v>43746.842696932865</v>
      </c>
      <c r="K3416" s="6">
        <v>43746.842696932865</v>
      </c>
      <c r="L3416" s="7">
        <v>43746.84269675926</v>
      </c>
    </row>
    <row r="3417" spans="1:12" x14ac:dyDescent="0.25">
      <c r="A3417" t="e">
        <f>-LqfVDpY1DBFXA3Slc7o</f>
        <v>#NAME?</v>
      </c>
      <c r="B3417">
        <v>393.75</v>
      </c>
      <c r="C3417">
        <v>20.584240000000001</v>
      </c>
      <c r="D3417">
        <v>66</v>
      </c>
      <c r="E3417">
        <v>0</v>
      </c>
      <c r="F3417">
        <v>0</v>
      </c>
      <c r="G3417">
        <v>6</v>
      </c>
      <c r="H3417">
        <v>1570540415184</v>
      </c>
      <c r="I3417">
        <v>526.5</v>
      </c>
      <c r="J3417" s="5">
        <f t="shared" si="53"/>
        <v>43746.842768333336</v>
      </c>
      <c r="K3417" s="6">
        <v>43746.842768333336</v>
      </c>
      <c r="L3417" s="7">
        <v>43746.842766203707</v>
      </c>
    </row>
    <row r="3418" spans="1:12" x14ac:dyDescent="0.25">
      <c r="A3418" t="e">
        <f>-LqfVFOBJvnWlohFKYtX</f>
        <v>#NAME?</v>
      </c>
      <c r="B3418">
        <v>409.375</v>
      </c>
      <c r="C3418">
        <v>20.531590000000001</v>
      </c>
      <c r="D3418">
        <v>65</v>
      </c>
      <c r="E3418">
        <v>0</v>
      </c>
      <c r="F3418">
        <v>0</v>
      </c>
      <c r="G3418">
        <v>5</v>
      </c>
      <c r="H3418">
        <v>1570540421368</v>
      </c>
      <c r="I3418">
        <v>531.75</v>
      </c>
      <c r="J3418" s="4">
        <f t="shared" si="53"/>
        <v>43746.842839907404</v>
      </c>
      <c r="K3418" s="6">
        <v>43746.842839907404</v>
      </c>
      <c r="L3418" s="7">
        <v>43746.842835648145</v>
      </c>
    </row>
    <row r="3419" spans="1:12" x14ac:dyDescent="0.25">
      <c r="A3419" t="e">
        <f>-LqfVH6DWLWr-tueOTW2</f>
        <v>#NAME?</v>
      </c>
      <c r="B3419">
        <v>393.75</v>
      </c>
      <c r="C3419">
        <v>20.531590000000001</v>
      </c>
      <c r="D3419">
        <v>64</v>
      </c>
      <c r="E3419">
        <v>0</v>
      </c>
      <c r="F3419">
        <v>0</v>
      </c>
      <c r="G3419">
        <v>1</v>
      </c>
      <c r="H3419">
        <v>1570540428566</v>
      </c>
      <c r="I3419">
        <v>526.6875</v>
      </c>
      <c r="J3419" s="5">
        <f t="shared" si="53"/>
        <v>43746.842923217591</v>
      </c>
      <c r="K3419" s="6">
        <v>43746.842923217591</v>
      </c>
      <c r="L3419" s="7">
        <v>43746.842928240738</v>
      </c>
    </row>
    <row r="3420" spans="1:12" x14ac:dyDescent="0.25">
      <c r="A3420" t="e">
        <f>-LqfVIfCbwt3glxB9lER</f>
        <v>#NAME?</v>
      </c>
      <c r="B3420">
        <v>393.75</v>
      </c>
      <c r="C3420">
        <v>20.531590000000001</v>
      </c>
      <c r="D3420">
        <v>65</v>
      </c>
      <c r="E3420">
        <v>0</v>
      </c>
      <c r="F3420">
        <v>0</v>
      </c>
      <c r="G3420">
        <v>2</v>
      </c>
      <c r="H3420">
        <v>1570540434766</v>
      </c>
      <c r="I3420">
        <v>526.6875</v>
      </c>
      <c r="J3420" s="4">
        <f t="shared" si="53"/>
        <v>43746.842994976854</v>
      </c>
      <c r="K3420" s="6">
        <v>43746.842994976854</v>
      </c>
      <c r="L3420" s="7">
        <v>43746.842997685184</v>
      </c>
    </row>
    <row r="3421" spans="1:12" x14ac:dyDescent="0.25">
      <c r="A3421" t="e">
        <f>-LqfVKOFp7j1VTv6HcKv</f>
        <v>#NAME?</v>
      </c>
      <c r="B3421">
        <v>421.875</v>
      </c>
      <c r="C3421">
        <v>20.531590000000001</v>
      </c>
      <c r="D3421">
        <v>66</v>
      </c>
      <c r="E3421">
        <v>0</v>
      </c>
      <c r="F3421">
        <v>0</v>
      </c>
      <c r="G3421">
        <v>0</v>
      </c>
      <c r="H3421">
        <v>1570540441976</v>
      </c>
      <c r="I3421">
        <v>535.3125</v>
      </c>
      <c r="J3421" s="5">
        <f t="shared" si="53"/>
        <v>43746.843078425918</v>
      </c>
      <c r="K3421" s="6">
        <v>43746.843078425918</v>
      </c>
      <c r="L3421" s="7">
        <v>43746.843078703707</v>
      </c>
    </row>
    <row r="3422" spans="1:12" x14ac:dyDescent="0.25">
      <c r="A3422" t="e">
        <f>-LqfVMCW6bcH0uzvoSTL</f>
        <v>#NAME?</v>
      </c>
      <c r="B3422">
        <v>393.75</v>
      </c>
      <c r="C3422">
        <v>20.531590000000001</v>
      </c>
      <c r="D3422">
        <v>67</v>
      </c>
      <c r="E3422">
        <v>0</v>
      </c>
      <c r="F3422">
        <v>0</v>
      </c>
      <c r="G3422">
        <v>9</v>
      </c>
      <c r="H3422">
        <v>1570540449205</v>
      </c>
      <c r="I3422">
        <v>526.6875</v>
      </c>
      <c r="J3422" s="4">
        <f t="shared" si="53"/>
        <v>43746.843162094905</v>
      </c>
      <c r="K3422" s="6">
        <v>43746.843162094905</v>
      </c>
      <c r="L3422" s="7">
        <v>43746.843159722222</v>
      </c>
    </row>
    <row r="3423" spans="1:12" x14ac:dyDescent="0.25">
      <c r="A3423" t="e">
        <f>-LqfVNvSPU0NWhcYBL0I</f>
        <v>#NAME?</v>
      </c>
      <c r="B3423">
        <v>393.75</v>
      </c>
      <c r="C3423">
        <v>20.478950000000001</v>
      </c>
      <c r="D3423">
        <v>67</v>
      </c>
      <c r="E3423">
        <v>0</v>
      </c>
      <c r="F3423">
        <v>0</v>
      </c>
      <c r="G3423">
        <v>13</v>
      </c>
      <c r="H3423">
        <v>1570540456408</v>
      </c>
      <c r="I3423">
        <v>526.6875</v>
      </c>
      <c r="J3423" s="5">
        <f t="shared" si="53"/>
        <v>43746.843245462958</v>
      </c>
      <c r="K3423" s="6">
        <v>43746.843245462958</v>
      </c>
      <c r="L3423" s="7">
        <v>43746.843240740738</v>
      </c>
    </row>
    <row r="3424" spans="1:12" x14ac:dyDescent="0.25">
      <c r="A3424" t="e">
        <f>-LqfVPS1dnLLGAA6WrMu</f>
        <v>#NAME?</v>
      </c>
      <c r="B3424">
        <v>393.75</v>
      </c>
      <c r="C3424">
        <v>20.531590000000001</v>
      </c>
      <c r="D3424">
        <v>67</v>
      </c>
      <c r="E3424">
        <v>0</v>
      </c>
      <c r="F3424">
        <v>0</v>
      </c>
      <c r="G3424">
        <v>9</v>
      </c>
      <c r="H3424">
        <v>1570540462588</v>
      </c>
      <c r="I3424">
        <v>526.6875</v>
      </c>
      <c r="J3424" s="4">
        <f t="shared" si="53"/>
        <v>43746.843316990737</v>
      </c>
      <c r="K3424" s="6">
        <v>43746.843316990737</v>
      </c>
      <c r="L3424" s="7">
        <v>43746.843321759261</v>
      </c>
    </row>
    <row r="3425" spans="1:12" x14ac:dyDescent="0.25">
      <c r="A3425" t="e">
        <f>-LqfVRA7XSmNOqBIpOTv</f>
        <v>#NAME?</v>
      </c>
      <c r="B3425">
        <v>393.75</v>
      </c>
      <c r="C3425">
        <v>20.584240000000001</v>
      </c>
      <c r="D3425">
        <v>67</v>
      </c>
      <c r="E3425">
        <v>0</v>
      </c>
      <c r="F3425">
        <v>0</v>
      </c>
      <c r="G3425">
        <v>10</v>
      </c>
      <c r="H3425">
        <v>1570540469796</v>
      </c>
      <c r="I3425">
        <v>526.6875</v>
      </c>
      <c r="J3425" s="5">
        <f t="shared" si="53"/>
        <v>43746.843400416663</v>
      </c>
      <c r="K3425" s="6">
        <v>43746.843400416663</v>
      </c>
      <c r="L3425" s="7">
        <v>43746.843402777777</v>
      </c>
    </row>
    <row r="3426" spans="1:12" x14ac:dyDescent="0.25">
      <c r="A3426" t="e">
        <f>-LqfVT205HGddlQPmYOu</f>
        <v>#NAME?</v>
      </c>
      <c r="B3426">
        <v>393.75</v>
      </c>
      <c r="C3426">
        <v>20.531590000000001</v>
      </c>
      <c r="D3426">
        <v>67</v>
      </c>
      <c r="E3426">
        <v>0</v>
      </c>
      <c r="F3426">
        <v>0</v>
      </c>
      <c r="G3426">
        <v>14</v>
      </c>
      <c r="H3426">
        <v>1570540477305</v>
      </c>
      <c r="I3426">
        <v>526.6875</v>
      </c>
      <c r="J3426" s="4">
        <f t="shared" si="53"/>
        <v>43746.843487326383</v>
      </c>
      <c r="K3426" s="6">
        <v>43746.843487326383</v>
      </c>
      <c r="L3426" s="7">
        <v>43746.8434837963</v>
      </c>
    </row>
    <row r="3427" spans="1:12" x14ac:dyDescent="0.25">
      <c r="A3427" t="e">
        <f>-LqfVUh8IriBhgmNtwKx</f>
        <v>#NAME?</v>
      </c>
      <c r="B3427">
        <v>393.75</v>
      </c>
      <c r="C3427">
        <v>20.584240000000001</v>
      </c>
      <c r="D3427">
        <v>67</v>
      </c>
      <c r="E3427">
        <v>0</v>
      </c>
      <c r="F3427">
        <v>0</v>
      </c>
      <c r="G3427">
        <v>7</v>
      </c>
      <c r="H3427">
        <v>1570540484247</v>
      </c>
      <c r="I3427">
        <v>526.6875</v>
      </c>
      <c r="J3427" s="5">
        <f t="shared" si="53"/>
        <v>43746.843567673604</v>
      </c>
      <c r="K3427" s="6">
        <v>43746.843567673604</v>
      </c>
      <c r="L3427" s="7">
        <v>43746.843564814815</v>
      </c>
    </row>
    <row r="3428" spans="1:12" x14ac:dyDescent="0.25">
      <c r="A3428" t="e">
        <f>-LqfVWBOR0CxmMs4G7f3</f>
        <v>#NAME?</v>
      </c>
      <c r="B3428">
        <v>393.75</v>
      </c>
      <c r="C3428">
        <v>20.531590000000001</v>
      </c>
      <c r="D3428">
        <v>68</v>
      </c>
      <c r="E3428">
        <v>0</v>
      </c>
      <c r="F3428">
        <v>0</v>
      </c>
      <c r="G3428">
        <v>5</v>
      </c>
      <c r="H3428">
        <v>1570540490388</v>
      </c>
      <c r="I3428">
        <v>526.6875</v>
      </c>
      <c r="J3428" s="4">
        <f t="shared" si="53"/>
        <v>43746.843638749997</v>
      </c>
      <c r="K3428" s="6">
        <v>43746.843638749997</v>
      </c>
      <c r="L3428" s="7">
        <v>43746.843634259261</v>
      </c>
    </row>
    <row r="3429" spans="1:12" x14ac:dyDescent="0.25">
      <c r="A3429" t="e">
        <f>-LqfVXkFSfVG_c_pcmJz</f>
        <v>#NAME?</v>
      </c>
      <c r="B3429">
        <v>412.5</v>
      </c>
      <c r="C3429">
        <v>20.531590000000001</v>
      </c>
      <c r="D3429">
        <v>67</v>
      </c>
      <c r="E3429">
        <v>0</v>
      </c>
      <c r="F3429">
        <v>0</v>
      </c>
      <c r="G3429">
        <v>8</v>
      </c>
      <c r="H3429">
        <v>1570540496597</v>
      </c>
      <c r="I3429">
        <v>532.3125</v>
      </c>
      <c r="J3429" s="5">
        <f t="shared" si="53"/>
        <v>43746.843710613422</v>
      </c>
      <c r="K3429" s="6">
        <v>43746.843710613422</v>
      </c>
      <c r="L3429" s="7">
        <v>43746.843715277777</v>
      </c>
    </row>
    <row r="3430" spans="1:12" x14ac:dyDescent="0.25">
      <c r="A3430" t="e">
        <f>-LqfVZTEHQyafDq9qegG</f>
        <v>#NAME?</v>
      </c>
      <c r="B3430">
        <v>393.75</v>
      </c>
      <c r="C3430">
        <v>20.531590000000001</v>
      </c>
      <c r="D3430">
        <v>67</v>
      </c>
      <c r="E3430">
        <v>0</v>
      </c>
      <c r="F3430">
        <v>0</v>
      </c>
      <c r="G3430">
        <v>9</v>
      </c>
      <c r="H3430">
        <v>1570540503787</v>
      </c>
      <c r="I3430">
        <v>526.5</v>
      </c>
      <c r="J3430" s="4">
        <f t="shared" si="53"/>
        <v>43746.843793831016</v>
      </c>
      <c r="K3430" s="6">
        <v>43746.843793831016</v>
      </c>
      <c r="L3430" s="7">
        <v>43746.8437962963</v>
      </c>
    </row>
    <row r="3431" spans="1:12" x14ac:dyDescent="0.25">
      <c r="A3431" t="e">
        <f>-LqfVa1ETHP87-jxBnWR</f>
        <v>#NAME?</v>
      </c>
      <c r="B3431">
        <v>393.75</v>
      </c>
      <c r="C3431">
        <v>20.531590000000001</v>
      </c>
      <c r="D3431">
        <v>68</v>
      </c>
      <c r="E3431">
        <v>0</v>
      </c>
      <c r="F3431">
        <v>0</v>
      </c>
      <c r="G3431">
        <v>6</v>
      </c>
      <c r="H3431">
        <v>1570540509988</v>
      </c>
      <c r="I3431">
        <v>526.5</v>
      </c>
      <c r="J3431" s="5">
        <f t="shared" si="53"/>
        <v>43746.843865601848</v>
      </c>
      <c r="K3431" s="6">
        <v>43746.843865601848</v>
      </c>
      <c r="L3431" s="7">
        <v>43746.843865740739</v>
      </c>
    </row>
    <row r="3432" spans="1:12" x14ac:dyDescent="0.25">
      <c r="A3432" t="e">
        <f>-LqfVbkETnJOib45zbEC</f>
        <v>#NAME?</v>
      </c>
      <c r="B3432">
        <v>418.75</v>
      </c>
      <c r="C3432">
        <v>20.584240000000001</v>
      </c>
      <c r="D3432">
        <v>67</v>
      </c>
      <c r="E3432">
        <v>0</v>
      </c>
      <c r="F3432">
        <v>0</v>
      </c>
      <c r="G3432">
        <v>0</v>
      </c>
      <c r="H3432">
        <v>1570540517211</v>
      </c>
      <c r="I3432">
        <v>534.1875</v>
      </c>
      <c r="J3432" s="4">
        <f t="shared" si="53"/>
        <v>43746.843949201386</v>
      </c>
      <c r="K3432" s="6">
        <v>43746.843949201386</v>
      </c>
      <c r="L3432" s="7">
        <v>43746.843946759262</v>
      </c>
    </row>
    <row r="3433" spans="1:12" x14ac:dyDescent="0.25">
      <c r="A3433" t="e">
        <f>-LqfVdYFQs2PlZayPF74</f>
        <v>#NAME?</v>
      </c>
      <c r="B3433">
        <v>393.75</v>
      </c>
      <c r="C3433">
        <v>20.584240000000001</v>
      </c>
      <c r="D3433">
        <v>70</v>
      </c>
      <c r="E3433">
        <v>0</v>
      </c>
      <c r="F3433">
        <v>0</v>
      </c>
      <c r="G3433">
        <v>6</v>
      </c>
      <c r="H3433">
        <v>1570540524418</v>
      </c>
      <c r="I3433">
        <v>526.5</v>
      </c>
      <c r="J3433" s="5">
        <f t="shared" si="53"/>
        <v>43746.844032615736</v>
      </c>
      <c r="K3433" s="6">
        <v>43746.844032615736</v>
      </c>
      <c r="L3433" s="7">
        <v>43746.844027777777</v>
      </c>
    </row>
    <row r="3434" spans="1:12" x14ac:dyDescent="0.25">
      <c r="A3434" t="e">
        <f>-LqfVfGNYtJCo40LOGzu</f>
        <v>#NAME?</v>
      </c>
      <c r="B3434">
        <v>393.75</v>
      </c>
      <c r="C3434">
        <v>20.531590000000001</v>
      </c>
      <c r="D3434">
        <v>72</v>
      </c>
      <c r="E3434">
        <v>0</v>
      </c>
      <c r="F3434">
        <v>0</v>
      </c>
      <c r="G3434">
        <v>11</v>
      </c>
      <c r="H3434">
        <v>1570540531607</v>
      </c>
      <c r="I3434">
        <v>526.5</v>
      </c>
      <c r="J3434" s="4">
        <f t="shared" si="53"/>
        <v>43746.844115821754</v>
      </c>
      <c r="K3434" s="6">
        <v>43746.844115821754</v>
      </c>
      <c r="L3434" s="7">
        <v>43746.84412037037</v>
      </c>
    </row>
    <row r="3435" spans="1:12" x14ac:dyDescent="0.25">
      <c r="A3435" t="e">
        <f>-LqfVgpE1-L0vDZfmCEc</f>
        <v>#NAME?</v>
      </c>
      <c r="B3435">
        <v>393.75</v>
      </c>
      <c r="C3435">
        <v>20.531590000000001</v>
      </c>
      <c r="D3435">
        <v>72</v>
      </c>
      <c r="E3435">
        <v>0</v>
      </c>
      <c r="F3435">
        <v>0</v>
      </c>
      <c r="G3435">
        <v>6</v>
      </c>
      <c r="H3435">
        <v>1570540537797</v>
      </c>
      <c r="I3435">
        <v>526.6875</v>
      </c>
      <c r="J3435" s="5">
        <f t="shared" si="53"/>
        <v>43746.844187465271</v>
      </c>
      <c r="K3435" s="6">
        <v>43746.844187465271</v>
      </c>
      <c r="L3435" s="7">
        <v>43746.844189814816</v>
      </c>
    </row>
    <row r="3436" spans="1:12" x14ac:dyDescent="0.25">
      <c r="A3436" t="e">
        <f>-LqfViYEJkveAvS7OqXn</f>
        <v>#NAME?</v>
      </c>
      <c r="B3436">
        <v>393.75</v>
      </c>
      <c r="C3436">
        <v>20.584240000000001</v>
      </c>
      <c r="D3436">
        <v>65</v>
      </c>
      <c r="E3436">
        <v>0</v>
      </c>
      <c r="F3436">
        <v>0</v>
      </c>
      <c r="G3436">
        <v>3</v>
      </c>
      <c r="H3436">
        <v>1570540545046</v>
      </c>
      <c r="I3436">
        <v>526.6875</v>
      </c>
      <c r="J3436" s="4">
        <f t="shared" si="53"/>
        <v>43746.844271365735</v>
      </c>
      <c r="K3436" s="6">
        <v>43746.844271365735</v>
      </c>
      <c r="L3436" s="7">
        <v>43746.844270833331</v>
      </c>
    </row>
    <row r="3437" spans="1:12" x14ac:dyDescent="0.25">
      <c r="A3437" t="e">
        <f>-LqfVkLFvguESvZB63bM</f>
        <v>#NAME?</v>
      </c>
      <c r="B3437">
        <v>393.75</v>
      </c>
      <c r="C3437">
        <v>20.478950000000001</v>
      </c>
      <c r="D3437">
        <v>63</v>
      </c>
      <c r="E3437">
        <v>0</v>
      </c>
      <c r="F3437">
        <v>0</v>
      </c>
      <c r="G3437">
        <v>9</v>
      </c>
      <c r="H3437">
        <v>1570540552240</v>
      </c>
      <c r="I3437">
        <v>526.6875</v>
      </c>
      <c r="J3437" s="5">
        <f t="shared" si="53"/>
        <v>43746.844354629626</v>
      </c>
      <c r="K3437" s="6">
        <v>43746.844354629626</v>
      </c>
      <c r="L3437" s="7">
        <v>43746.844351851854</v>
      </c>
    </row>
    <row r="3438" spans="1:12" x14ac:dyDescent="0.25">
      <c r="A3438" t="e">
        <f>-LqfVm3FwqMV73BsU6CG</f>
        <v>#NAME?</v>
      </c>
      <c r="B3438">
        <v>393.75</v>
      </c>
      <c r="C3438">
        <v>20.478950000000001</v>
      </c>
      <c r="D3438">
        <v>63</v>
      </c>
      <c r="E3438">
        <v>0</v>
      </c>
      <c r="F3438">
        <v>0</v>
      </c>
      <c r="G3438">
        <v>3</v>
      </c>
      <c r="H3438">
        <v>1570540559448</v>
      </c>
      <c r="I3438">
        <v>526.6875</v>
      </c>
      <c r="J3438" s="4">
        <f t="shared" si="53"/>
        <v>43746.844438055552</v>
      </c>
      <c r="K3438" s="6">
        <v>43746.844438055552</v>
      </c>
      <c r="L3438" s="7">
        <v>43746.84443287037</v>
      </c>
    </row>
    <row r="3439" spans="1:12" x14ac:dyDescent="0.25">
      <c r="A3439" t="e">
        <f>-LqfVnrE2OkZGhQZYgDr</f>
        <v>#NAME?</v>
      </c>
      <c r="B3439">
        <v>393.75</v>
      </c>
      <c r="C3439">
        <v>20.584240000000001</v>
      </c>
      <c r="D3439">
        <v>64</v>
      </c>
      <c r="E3439">
        <v>0</v>
      </c>
      <c r="F3439">
        <v>0</v>
      </c>
      <c r="G3439">
        <v>11</v>
      </c>
      <c r="H3439">
        <v>1570540566667</v>
      </c>
      <c r="I3439">
        <v>526.5</v>
      </c>
      <c r="J3439" s="5">
        <f t="shared" si="53"/>
        <v>43746.844521608793</v>
      </c>
      <c r="K3439" s="6">
        <v>43746.844521608793</v>
      </c>
      <c r="L3439" s="7">
        <v>43746.844525462962</v>
      </c>
    </row>
    <row r="3440" spans="1:12" x14ac:dyDescent="0.25">
      <c r="A3440" t="e">
        <f>-LqfVp_Fb_UbztaUnNV2</f>
        <v>#NAME?</v>
      </c>
      <c r="B3440">
        <v>393.75</v>
      </c>
      <c r="C3440">
        <v>20.584240000000001</v>
      </c>
      <c r="D3440">
        <v>66</v>
      </c>
      <c r="E3440">
        <v>0</v>
      </c>
      <c r="F3440">
        <v>0</v>
      </c>
      <c r="G3440">
        <v>0</v>
      </c>
      <c r="H3440">
        <v>1570540573857</v>
      </c>
      <c r="I3440">
        <v>526.6875</v>
      </c>
      <c r="J3440" s="4">
        <f t="shared" si="53"/>
        <v>43746.844604826387</v>
      </c>
      <c r="K3440" s="6">
        <v>43746.844604826387</v>
      </c>
      <c r="L3440" s="7">
        <v>43746.844606481478</v>
      </c>
    </row>
    <row r="3441" spans="1:12" x14ac:dyDescent="0.25">
      <c r="A3441" t="e">
        <f>-LqfVr88BtlcWv8_D4Vx</f>
        <v>#NAME?</v>
      </c>
      <c r="B3441">
        <v>393.75</v>
      </c>
      <c r="C3441">
        <v>20.584240000000001</v>
      </c>
      <c r="D3441">
        <v>66</v>
      </c>
      <c r="E3441">
        <v>0</v>
      </c>
      <c r="F3441">
        <v>0</v>
      </c>
      <c r="G3441">
        <v>6</v>
      </c>
      <c r="H3441">
        <v>1570540580076</v>
      </c>
      <c r="I3441">
        <v>526.6875</v>
      </c>
      <c r="J3441" s="5">
        <f t="shared" si="53"/>
        <v>43746.844676805551</v>
      </c>
      <c r="K3441" s="6">
        <v>43746.844676805551</v>
      </c>
      <c r="L3441" s="7">
        <v>43746.844675925924</v>
      </c>
    </row>
    <row r="3442" spans="1:12" x14ac:dyDescent="0.25">
      <c r="A3442" t="e">
        <f>-LqfVt3r80lK2_Uhkdlj</f>
        <v>#NAME?</v>
      </c>
      <c r="B3442">
        <v>393.75</v>
      </c>
      <c r="C3442">
        <v>20.531590000000001</v>
      </c>
      <c r="D3442">
        <v>68</v>
      </c>
      <c r="E3442">
        <v>0</v>
      </c>
      <c r="F3442">
        <v>0</v>
      </c>
      <c r="G3442">
        <v>10</v>
      </c>
      <c r="H3442">
        <v>1570540588106</v>
      </c>
      <c r="I3442">
        <v>526.6875</v>
      </c>
      <c r="J3442" s="4">
        <f t="shared" si="53"/>
        <v>43746.844769745367</v>
      </c>
      <c r="K3442" s="6">
        <v>43746.844769745367</v>
      </c>
      <c r="L3442" s="7">
        <v>43746.844768518517</v>
      </c>
    </row>
    <row r="3443" spans="1:12" x14ac:dyDescent="0.25">
      <c r="A3443" t="e">
        <f>-LqfVueh1VZ_LayGBPCI</f>
        <v>#NAME?</v>
      </c>
      <c r="B3443">
        <v>393.75</v>
      </c>
      <c r="C3443">
        <v>20.531590000000001</v>
      </c>
      <c r="D3443">
        <v>68</v>
      </c>
      <c r="E3443">
        <v>0</v>
      </c>
      <c r="F3443">
        <v>0</v>
      </c>
      <c r="G3443">
        <v>4</v>
      </c>
      <c r="H3443">
        <v>1570540594497</v>
      </c>
      <c r="I3443">
        <v>526.6875</v>
      </c>
      <c r="J3443" s="5">
        <f t="shared" si="53"/>
        <v>43746.844843715277</v>
      </c>
      <c r="K3443" s="6">
        <v>43746.844843715277</v>
      </c>
      <c r="L3443" s="7">
        <v>43746.844837962963</v>
      </c>
    </row>
    <row r="3444" spans="1:12" x14ac:dyDescent="0.25">
      <c r="A3444" t="e">
        <f>-LqfVwNE_lAkIIbKfYY6</f>
        <v>#NAME?</v>
      </c>
      <c r="B3444">
        <v>393.75</v>
      </c>
      <c r="C3444">
        <v>20.531590000000001</v>
      </c>
      <c r="D3444">
        <v>68</v>
      </c>
      <c r="E3444">
        <v>0</v>
      </c>
      <c r="F3444">
        <v>0</v>
      </c>
      <c r="G3444">
        <v>10</v>
      </c>
      <c r="H3444">
        <v>1570540601687</v>
      </c>
      <c r="I3444">
        <v>526.5</v>
      </c>
      <c r="J3444" s="4">
        <f t="shared" si="53"/>
        <v>43746.844926932863</v>
      </c>
      <c r="K3444" s="6">
        <v>43746.844926932863</v>
      </c>
      <c r="L3444" s="7">
        <v>43746.844930555555</v>
      </c>
    </row>
    <row r="3445" spans="1:12" x14ac:dyDescent="0.25">
      <c r="A3445" t="e">
        <f>-LqfVyHd4KFMUXe2xy6K</f>
        <v>#NAME?</v>
      </c>
      <c r="B3445">
        <v>393.75</v>
      </c>
      <c r="C3445">
        <v>20.584240000000001</v>
      </c>
      <c r="D3445">
        <v>68</v>
      </c>
      <c r="E3445">
        <v>0</v>
      </c>
      <c r="F3445">
        <v>0</v>
      </c>
      <c r="G3445">
        <v>13</v>
      </c>
      <c r="H3445">
        <v>1570540607878</v>
      </c>
      <c r="I3445">
        <v>526.6875</v>
      </c>
      <c r="J3445" s="5">
        <f t="shared" si="53"/>
        <v>43746.844998587963</v>
      </c>
      <c r="K3445" s="6">
        <v>43746.844998587963</v>
      </c>
      <c r="L3445" s="7">
        <v>43746.845000000001</v>
      </c>
    </row>
    <row r="3446" spans="1:12" x14ac:dyDescent="0.25">
      <c r="A3446" t="e">
        <f>-LqfVztFbC5OMFTYM5v5</f>
        <v>#NAME?</v>
      </c>
      <c r="B3446">
        <v>393.75</v>
      </c>
      <c r="C3446">
        <v>20.531590000000001</v>
      </c>
      <c r="D3446">
        <v>68</v>
      </c>
      <c r="E3446">
        <v>0</v>
      </c>
      <c r="F3446">
        <v>0</v>
      </c>
      <c r="G3446">
        <v>3</v>
      </c>
      <c r="H3446">
        <v>1570540616148</v>
      </c>
      <c r="I3446">
        <v>526.6875</v>
      </c>
      <c r="J3446" s="4">
        <f t="shared" si="53"/>
        <v>43746.845094305558</v>
      </c>
      <c r="K3446" s="6">
        <v>43746.845094305558</v>
      </c>
      <c r="L3446" s="7">
        <v>43746.845092592594</v>
      </c>
    </row>
    <row r="3447" spans="1:12" x14ac:dyDescent="0.25">
      <c r="A3447" t="e">
        <f>-LqfW0TWfvcSa-DrbCLk</f>
        <v>#NAME?</v>
      </c>
      <c r="B3447">
        <v>412.5</v>
      </c>
      <c r="C3447">
        <v>20.531590000000001</v>
      </c>
      <c r="D3447">
        <v>68</v>
      </c>
      <c r="E3447">
        <v>0</v>
      </c>
      <c r="F3447">
        <v>0</v>
      </c>
      <c r="G3447">
        <v>0</v>
      </c>
      <c r="H3447">
        <v>1570540622329</v>
      </c>
      <c r="I3447">
        <v>532.3125</v>
      </c>
      <c r="J3447" s="5">
        <f t="shared" si="53"/>
        <v>43746.845165844905</v>
      </c>
      <c r="K3447" s="6">
        <v>43746.845165844905</v>
      </c>
      <c r="L3447" s="7">
        <v>43746.84516203704</v>
      </c>
    </row>
    <row r="3448" spans="1:12" x14ac:dyDescent="0.25">
      <c r="A3448" t="e">
        <f>-LqfW2APTFad2E--gmrK</f>
        <v>#NAME?</v>
      </c>
      <c r="B3448">
        <v>393.75</v>
      </c>
      <c r="C3448">
        <v>20.531590000000001</v>
      </c>
      <c r="D3448">
        <v>67</v>
      </c>
      <c r="E3448">
        <v>0</v>
      </c>
      <c r="F3448">
        <v>0</v>
      </c>
      <c r="G3448">
        <v>9</v>
      </c>
      <c r="H3448">
        <v>1570540629528</v>
      </c>
      <c r="I3448">
        <v>526.6875</v>
      </c>
      <c r="J3448" s="4">
        <f t="shared" si="53"/>
        <v>43746.845249166661</v>
      </c>
      <c r="K3448" s="6">
        <v>43746.845249166661</v>
      </c>
      <c r="L3448" s="7">
        <v>43746.845254629632</v>
      </c>
    </row>
    <row r="3449" spans="1:12" x14ac:dyDescent="0.25">
      <c r="A3449" t="e">
        <f>-LqfW4DD38GatmQ61ln8</f>
        <v>#NAME?</v>
      </c>
      <c r="B3449">
        <v>393.75</v>
      </c>
      <c r="C3449">
        <v>20.478950000000001</v>
      </c>
      <c r="D3449">
        <v>66</v>
      </c>
      <c r="E3449">
        <v>0</v>
      </c>
      <c r="F3449">
        <v>0</v>
      </c>
      <c r="G3449">
        <v>4</v>
      </c>
      <c r="H3449">
        <v>1570540636737</v>
      </c>
      <c r="I3449">
        <v>526.6875</v>
      </c>
      <c r="J3449" s="5">
        <f t="shared" si="53"/>
        <v>43746.845332604164</v>
      </c>
      <c r="K3449" s="6">
        <v>43746.845332604164</v>
      </c>
      <c r="L3449" s="7">
        <v>43746.845335648148</v>
      </c>
    </row>
    <row r="3450" spans="1:12" x14ac:dyDescent="0.25">
      <c r="A3450" t="e">
        <f>-LqfW6-IjNiFjLyXbixA</f>
        <v>#NAME?</v>
      </c>
      <c r="B3450">
        <v>393.75</v>
      </c>
      <c r="C3450">
        <v>20.531590000000001</v>
      </c>
      <c r="D3450">
        <v>66</v>
      </c>
      <c r="E3450">
        <v>0</v>
      </c>
      <c r="F3450">
        <v>0</v>
      </c>
      <c r="G3450">
        <v>15</v>
      </c>
      <c r="H3450">
        <v>1570540644988</v>
      </c>
      <c r="I3450">
        <v>526.5</v>
      </c>
      <c r="J3450" s="4">
        <f t="shared" si="53"/>
        <v>43746.845428101849</v>
      </c>
      <c r="K3450" s="6">
        <v>43746.845428101849</v>
      </c>
      <c r="L3450" s="7">
        <v>43746.84542824074</v>
      </c>
    </row>
    <row r="3451" spans="1:12" x14ac:dyDescent="0.25">
      <c r="A3451" t="e">
        <f>-LqfW7iFqqTNswpJ9EkV</f>
        <v>#NAME?</v>
      </c>
      <c r="B3451">
        <v>393.75</v>
      </c>
      <c r="C3451">
        <v>20.531590000000001</v>
      </c>
      <c r="D3451">
        <v>66</v>
      </c>
      <c r="E3451">
        <v>0</v>
      </c>
      <c r="F3451">
        <v>0</v>
      </c>
      <c r="G3451">
        <v>10</v>
      </c>
      <c r="H3451">
        <v>1570540652207</v>
      </c>
      <c r="I3451">
        <v>526.6875</v>
      </c>
      <c r="J3451" s="5">
        <f t="shared" si="53"/>
        <v>43746.84551165509</v>
      </c>
      <c r="K3451" s="6">
        <v>43746.84551165509</v>
      </c>
      <c r="L3451" s="7">
        <v>43746.845509259256</v>
      </c>
    </row>
    <row r="3452" spans="1:12" x14ac:dyDescent="0.25">
      <c r="A3452" t="e">
        <f>-LqfW9WGwK7f1Vr_nRXk</f>
        <v>#NAME?</v>
      </c>
      <c r="B3452">
        <v>393.75</v>
      </c>
      <c r="C3452">
        <v>20.531590000000001</v>
      </c>
      <c r="D3452">
        <v>67</v>
      </c>
      <c r="E3452">
        <v>0</v>
      </c>
      <c r="F3452">
        <v>0</v>
      </c>
      <c r="G3452">
        <v>8</v>
      </c>
      <c r="H3452">
        <v>1570540659388</v>
      </c>
      <c r="I3452">
        <v>526.6875</v>
      </c>
      <c r="J3452" s="4">
        <f t="shared" si="53"/>
        <v>43746.845594768514</v>
      </c>
      <c r="K3452" s="6">
        <v>43746.845594768514</v>
      </c>
      <c r="L3452" s="7">
        <v>43746.845590277779</v>
      </c>
    </row>
    <row r="3453" spans="1:12" x14ac:dyDescent="0.25">
      <c r="A3453" t="e">
        <f>-LqfWBE8qCUQDrol8_yM</f>
        <v>#NAME?</v>
      </c>
      <c r="B3453">
        <v>393.75</v>
      </c>
      <c r="C3453">
        <v>20.584240000000001</v>
      </c>
      <c r="D3453">
        <v>66</v>
      </c>
      <c r="E3453">
        <v>0</v>
      </c>
      <c r="F3453">
        <v>0</v>
      </c>
      <c r="G3453">
        <v>11</v>
      </c>
      <c r="H3453">
        <v>1570540666648</v>
      </c>
      <c r="I3453">
        <v>526.6875</v>
      </c>
      <c r="J3453" s="5">
        <f t="shared" si="53"/>
        <v>43746.845678796293</v>
      </c>
      <c r="K3453" s="6">
        <v>43746.845678796293</v>
      </c>
      <c r="L3453" s="7">
        <v>43746.845682870371</v>
      </c>
    </row>
    <row r="3454" spans="1:12" x14ac:dyDescent="0.25">
      <c r="A3454" t="e">
        <f>-LqfWCnEZMcsY0UypEs0</f>
        <v>#NAME?</v>
      </c>
      <c r="B3454">
        <v>393.75</v>
      </c>
      <c r="C3454">
        <v>20.584240000000001</v>
      </c>
      <c r="D3454">
        <v>67</v>
      </c>
      <c r="E3454">
        <v>0</v>
      </c>
      <c r="F3454">
        <v>0</v>
      </c>
      <c r="G3454">
        <v>6</v>
      </c>
      <c r="H3454">
        <v>1570540672818</v>
      </c>
      <c r="I3454">
        <v>526.6875</v>
      </c>
      <c r="J3454" s="4">
        <f t="shared" si="53"/>
        <v>43746.845750208326</v>
      </c>
      <c r="K3454" s="6">
        <v>43746.845750208326</v>
      </c>
      <c r="L3454" s="7">
        <v>43746.845752314817</v>
      </c>
    </row>
    <row r="3455" spans="1:12" x14ac:dyDescent="0.25">
      <c r="A3455" t="e">
        <f>-LqfWEWEMWvVlOgHiADQ</f>
        <v>#NAME?</v>
      </c>
      <c r="B3455">
        <v>393.75</v>
      </c>
      <c r="C3455">
        <v>20.584240000000001</v>
      </c>
      <c r="D3455">
        <v>67</v>
      </c>
      <c r="E3455">
        <v>0</v>
      </c>
      <c r="F3455">
        <v>0</v>
      </c>
      <c r="G3455">
        <v>9</v>
      </c>
      <c r="H3455">
        <v>1570540680028</v>
      </c>
      <c r="I3455">
        <v>526.6875</v>
      </c>
      <c r="J3455" s="5">
        <f t="shared" si="53"/>
        <v>43746.845833657404</v>
      </c>
      <c r="K3455" s="6">
        <v>43746.845833657404</v>
      </c>
      <c r="L3455" s="7">
        <v>43746.845833333333</v>
      </c>
    </row>
    <row r="3456" spans="1:12" x14ac:dyDescent="0.25">
      <c r="A3456" t="e">
        <f>-LqfWGcP1IECdQkN1uRB</f>
        <v>#NAME?</v>
      </c>
      <c r="B3456">
        <v>393.75</v>
      </c>
      <c r="C3456">
        <v>20.584240000000001</v>
      </c>
      <c r="D3456">
        <v>67</v>
      </c>
      <c r="E3456">
        <v>0</v>
      </c>
      <c r="F3456">
        <v>0</v>
      </c>
      <c r="G3456">
        <v>10</v>
      </c>
      <c r="H3456">
        <v>1570540687247</v>
      </c>
      <c r="I3456">
        <v>526.6875</v>
      </c>
      <c r="J3456" s="4">
        <f t="shared" si="53"/>
        <v>43746.845917210645</v>
      </c>
      <c r="K3456" s="6">
        <v>43746.845917210645</v>
      </c>
      <c r="L3456" s="7">
        <v>43746.845914351848</v>
      </c>
    </row>
    <row r="3457" spans="1:12" x14ac:dyDescent="0.25">
      <c r="A3457" t="e">
        <f>-LqfWIGEwDJLdeDZR9ap</f>
        <v>#NAME?</v>
      </c>
      <c r="B3457">
        <v>393.75</v>
      </c>
      <c r="C3457">
        <v>20.478950000000001</v>
      </c>
      <c r="D3457">
        <v>68</v>
      </c>
      <c r="E3457">
        <v>0</v>
      </c>
      <c r="F3457">
        <v>0</v>
      </c>
      <c r="G3457">
        <v>8</v>
      </c>
      <c r="H3457">
        <v>1570540695461</v>
      </c>
      <c r="I3457">
        <v>526.6875</v>
      </c>
      <c r="J3457" s="5">
        <f t="shared" si="53"/>
        <v>43746.84601228009</v>
      </c>
      <c r="K3457" s="6">
        <v>43746.84601228009</v>
      </c>
      <c r="L3457" s="7">
        <v>43746.846006944441</v>
      </c>
    </row>
    <row r="3458" spans="1:12" x14ac:dyDescent="0.25">
      <c r="A3458" t="e">
        <f>-LqfWJoKqI9kNpxXdvI_</f>
        <v>#NAME?</v>
      </c>
      <c r="B3458">
        <v>393.75</v>
      </c>
      <c r="C3458">
        <v>20.584240000000001</v>
      </c>
      <c r="D3458">
        <v>68</v>
      </c>
      <c r="E3458">
        <v>0</v>
      </c>
      <c r="F3458">
        <v>0</v>
      </c>
      <c r="G3458">
        <v>1</v>
      </c>
      <c r="H3458">
        <v>1570540701637</v>
      </c>
      <c r="I3458">
        <v>526.5</v>
      </c>
      <c r="J3458" s="4">
        <f t="shared" ref="J3458:K3521" si="54">(H3458/86400000)+25569+(7/24)</f>
        <v>43746.846083761571</v>
      </c>
      <c r="K3458" s="6">
        <v>43746.846083761571</v>
      </c>
      <c r="L3458" s="7">
        <v>43746.846087962964</v>
      </c>
    </row>
    <row r="3459" spans="1:12" x14ac:dyDescent="0.25">
      <c r="A3459" t="e">
        <f>-LqfWLobcjm1HJxcGjZq</f>
        <v>#NAME?</v>
      </c>
      <c r="B3459">
        <v>393.75</v>
      </c>
      <c r="C3459">
        <v>20.584240000000001</v>
      </c>
      <c r="D3459">
        <v>70</v>
      </c>
      <c r="E3459">
        <v>0</v>
      </c>
      <c r="F3459">
        <v>0</v>
      </c>
      <c r="G3459">
        <v>15</v>
      </c>
      <c r="H3459">
        <v>1570540708887</v>
      </c>
      <c r="I3459">
        <v>526.6875</v>
      </c>
      <c r="J3459" s="5">
        <f t="shared" si="54"/>
        <v>43746.846167673611</v>
      </c>
      <c r="K3459" s="6">
        <v>43746.846167673611</v>
      </c>
      <c r="L3459" s="7">
        <v>43746.846168981479</v>
      </c>
    </row>
    <row r="3460" spans="1:12" x14ac:dyDescent="0.25">
      <c r="A3460" t="e">
        <f>-LqfWNLFy5H23V5gOhmJ</f>
        <v>#NAME?</v>
      </c>
      <c r="B3460">
        <v>393.75</v>
      </c>
      <c r="C3460">
        <v>20.584240000000001</v>
      </c>
      <c r="D3460">
        <v>70</v>
      </c>
      <c r="E3460">
        <v>0</v>
      </c>
      <c r="F3460">
        <v>0</v>
      </c>
      <c r="G3460">
        <v>7</v>
      </c>
      <c r="H3460">
        <v>1570540716096</v>
      </c>
      <c r="I3460">
        <v>526.6875</v>
      </c>
      <c r="J3460" s="4">
        <f t="shared" si="54"/>
        <v>43746.846251111107</v>
      </c>
      <c r="K3460" s="6">
        <v>43746.846251111107</v>
      </c>
      <c r="L3460" s="7">
        <v>43746.846250000002</v>
      </c>
    </row>
    <row r="3461" spans="1:12" x14ac:dyDescent="0.25">
      <c r="A3461" t="e">
        <f>-LqfWP3D3J7tmsvZm21A</f>
        <v>#NAME?</v>
      </c>
      <c r="B3461">
        <v>434.375</v>
      </c>
      <c r="C3461">
        <v>20.531590000000001</v>
      </c>
      <c r="D3461">
        <v>70</v>
      </c>
      <c r="E3461">
        <v>0</v>
      </c>
      <c r="F3461">
        <v>0</v>
      </c>
      <c r="G3461">
        <v>10</v>
      </c>
      <c r="H3461">
        <v>1570540723289</v>
      </c>
      <c r="I3461">
        <v>539.0625</v>
      </c>
      <c r="J3461" s="5">
        <f t="shared" si="54"/>
        <v>43746.846334363428</v>
      </c>
      <c r="K3461" s="6">
        <v>43746.846334363428</v>
      </c>
      <c r="L3461" s="7">
        <v>43746.846331018518</v>
      </c>
    </row>
    <row r="3462" spans="1:12" x14ac:dyDescent="0.25">
      <c r="A3462" t="e">
        <f>-LqfWQcDjRG3IAGYTHU5</f>
        <v>#NAME?</v>
      </c>
      <c r="B3462">
        <v>393.75</v>
      </c>
      <c r="C3462">
        <v>20.531590000000001</v>
      </c>
      <c r="D3462">
        <v>69</v>
      </c>
      <c r="E3462">
        <v>0</v>
      </c>
      <c r="F3462">
        <v>0</v>
      </c>
      <c r="G3462">
        <v>14</v>
      </c>
      <c r="H3462">
        <v>1570540729526</v>
      </c>
      <c r="I3462">
        <v>526.6875</v>
      </c>
      <c r="J3462" s="4">
        <f t="shared" si="54"/>
        <v>43746.846406550925</v>
      </c>
      <c r="K3462" s="6">
        <v>43746.846406550925</v>
      </c>
      <c r="L3462" s="7">
        <v>43746.846412037034</v>
      </c>
    </row>
    <row r="3463" spans="1:12" x14ac:dyDescent="0.25">
      <c r="A3463" t="e">
        <f>-LqfWSLEvxJ8CsCrxVVj</f>
        <v>#NAME?</v>
      </c>
      <c r="B3463">
        <v>393.75</v>
      </c>
      <c r="C3463">
        <v>20.478950000000001</v>
      </c>
      <c r="D3463">
        <v>70</v>
      </c>
      <c r="E3463">
        <v>0</v>
      </c>
      <c r="F3463">
        <v>0</v>
      </c>
      <c r="G3463">
        <v>1</v>
      </c>
      <c r="H3463">
        <v>1570540736727</v>
      </c>
      <c r="I3463">
        <v>526.6875</v>
      </c>
      <c r="J3463" s="5">
        <f t="shared" si="54"/>
        <v>43746.846489895826</v>
      </c>
      <c r="K3463" s="6">
        <v>43746.846489895826</v>
      </c>
      <c r="L3463" s="7">
        <v>43746.846493055556</v>
      </c>
    </row>
    <row r="3464" spans="1:12" x14ac:dyDescent="0.25">
      <c r="A3464" t="e">
        <f>-LqfWTyk1mndb4GbkW5x</f>
        <v>#NAME?</v>
      </c>
      <c r="B3464">
        <v>412.5</v>
      </c>
      <c r="C3464">
        <v>20.584240000000001</v>
      </c>
      <c r="D3464">
        <v>70</v>
      </c>
      <c r="E3464">
        <v>0</v>
      </c>
      <c r="F3464">
        <v>0</v>
      </c>
      <c r="G3464">
        <v>11</v>
      </c>
      <c r="H3464">
        <v>1570540743491</v>
      </c>
      <c r="I3464">
        <v>532.3125</v>
      </c>
      <c r="J3464" s="4">
        <f t="shared" si="54"/>
        <v>43746.846568182867</v>
      </c>
      <c r="K3464" s="6">
        <v>43746.846568182867</v>
      </c>
      <c r="L3464" s="7">
        <v>43746.846562500003</v>
      </c>
    </row>
    <row r="3465" spans="1:12" x14ac:dyDescent="0.25">
      <c r="A3465" t="e">
        <f>-LqfWVcE7rBxppDnAlYg</f>
        <v>#NAME?</v>
      </c>
      <c r="B3465">
        <v>393.75</v>
      </c>
      <c r="C3465">
        <v>20.584240000000001</v>
      </c>
      <c r="D3465">
        <v>69</v>
      </c>
      <c r="E3465">
        <v>0</v>
      </c>
      <c r="F3465">
        <v>0</v>
      </c>
      <c r="G3465">
        <v>11</v>
      </c>
      <c r="H3465">
        <v>1570540750107</v>
      </c>
      <c r="I3465">
        <v>526.5</v>
      </c>
      <c r="J3465" s="5">
        <f t="shared" si="54"/>
        <v>43746.846644756944</v>
      </c>
      <c r="K3465" s="6">
        <v>43746.846644756944</v>
      </c>
      <c r="L3465" s="7">
        <v>43746.846643518518</v>
      </c>
    </row>
    <row r="3466" spans="1:12" x14ac:dyDescent="0.25">
      <c r="A3466" t="e">
        <f>-LqfWX6FBRsMZ2ubnbRL</f>
        <v>#NAME?</v>
      </c>
      <c r="B3466">
        <v>393.75</v>
      </c>
      <c r="C3466">
        <v>20.531590000000001</v>
      </c>
      <c r="D3466">
        <v>68</v>
      </c>
      <c r="E3466">
        <v>0</v>
      </c>
      <c r="F3466">
        <v>0</v>
      </c>
      <c r="G3466">
        <v>5</v>
      </c>
      <c r="H3466">
        <v>1570540756257</v>
      </c>
      <c r="I3466">
        <v>526.6875</v>
      </c>
      <c r="J3466" s="4">
        <f t="shared" si="54"/>
        <v>43746.846715937492</v>
      </c>
      <c r="K3466" s="6">
        <v>43746.846715937492</v>
      </c>
      <c r="L3466" s="7">
        <v>43746.846712962964</v>
      </c>
    </row>
    <row r="3467" spans="1:12" x14ac:dyDescent="0.25">
      <c r="A3467" t="e">
        <f>-LqfWYfEpSA6M-FNT04f</f>
        <v>#NAME?</v>
      </c>
      <c r="B3467">
        <v>393.75</v>
      </c>
      <c r="C3467">
        <v>20.584240000000001</v>
      </c>
      <c r="D3467">
        <v>68</v>
      </c>
      <c r="E3467">
        <v>0</v>
      </c>
      <c r="F3467">
        <v>0</v>
      </c>
      <c r="G3467">
        <v>8</v>
      </c>
      <c r="H3467">
        <v>1570540762438</v>
      </c>
      <c r="I3467">
        <v>526.6875</v>
      </c>
      <c r="J3467" s="5">
        <f t="shared" si="54"/>
        <v>43746.846787476847</v>
      </c>
      <c r="K3467" s="6">
        <v>43746.846787476847</v>
      </c>
      <c r="L3467" s="7">
        <v>43746.846782407411</v>
      </c>
    </row>
    <row r="3468" spans="1:12" x14ac:dyDescent="0.25">
      <c r="A3468" t="e">
        <f>-LqfW_dT6JL7DopCpSGp</f>
        <v>#NAME?</v>
      </c>
      <c r="B3468">
        <v>393.75</v>
      </c>
      <c r="C3468">
        <v>20.531590000000001</v>
      </c>
      <c r="D3468">
        <v>68</v>
      </c>
      <c r="E3468">
        <v>0</v>
      </c>
      <c r="F3468">
        <v>0</v>
      </c>
      <c r="G3468">
        <v>12</v>
      </c>
      <c r="H3468">
        <v>1570540770584</v>
      </c>
      <c r="I3468">
        <v>526.6875</v>
      </c>
      <c r="J3468" s="4">
        <f t="shared" si="54"/>
        <v>43746.846881759258</v>
      </c>
      <c r="K3468" s="6">
        <v>43746.846881759258</v>
      </c>
      <c r="L3468" s="7">
        <v>43746.846886574072</v>
      </c>
    </row>
    <row r="3469" spans="1:12" x14ac:dyDescent="0.25">
      <c r="A3469" t="e">
        <f>-LqfWbBFc5kh8xGFxKMg</f>
        <v>#NAME?</v>
      </c>
      <c r="B3469">
        <v>393.75</v>
      </c>
      <c r="C3469">
        <v>20.584240000000001</v>
      </c>
      <c r="D3469">
        <v>69</v>
      </c>
      <c r="E3469">
        <v>0</v>
      </c>
      <c r="F3469">
        <v>0</v>
      </c>
      <c r="G3469">
        <v>5</v>
      </c>
      <c r="H3469">
        <v>1570540776888</v>
      </c>
      <c r="I3469">
        <v>526.6875</v>
      </c>
      <c r="J3469" s="5">
        <f t="shared" si="54"/>
        <v>43746.846954722219</v>
      </c>
      <c r="K3469" s="6">
        <v>43746.846954722219</v>
      </c>
      <c r="L3469" s="7">
        <v>43746.846956018519</v>
      </c>
    </row>
    <row r="3470" spans="1:12" x14ac:dyDescent="0.25">
      <c r="A3470" t="e">
        <f>-LqfWcuDYBHkm0Rl89_7</f>
        <v>#NAME?</v>
      </c>
      <c r="B3470">
        <v>393.75</v>
      </c>
      <c r="C3470">
        <v>20.584240000000001</v>
      </c>
      <c r="D3470">
        <v>68</v>
      </c>
      <c r="E3470">
        <v>0</v>
      </c>
      <c r="F3470">
        <v>0</v>
      </c>
      <c r="G3470">
        <v>11</v>
      </c>
      <c r="H3470">
        <v>1570540784086</v>
      </c>
      <c r="I3470">
        <v>526.6875</v>
      </c>
      <c r="J3470" s="4">
        <f t="shared" si="54"/>
        <v>43746.847038032407</v>
      </c>
      <c r="K3470" s="6">
        <v>43746.847038032407</v>
      </c>
      <c r="L3470" s="7">
        <v>43746.847037037034</v>
      </c>
    </row>
    <row r="3471" spans="1:12" x14ac:dyDescent="0.25">
      <c r="A3471" t="e">
        <f>-LqfWeTD58RNrdyrB7Vx</f>
        <v>#NAME?</v>
      </c>
      <c r="B3471">
        <v>393.75</v>
      </c>
      <c r="C3471">
        <v>20.584240000000001</v>
      </c>
      <c r="D3471">
        <v>67</v>
      </c>
      <c r="E3471">
        <v>0</v>
      </c>
      <c r="F3471">
        <v>0</v>
      </c>
      <c r="G3471">
        <v>10</v>
      </c>
      <c r="H3471">
        <v>1570540790287</v>
      </c>
      <c r="I3471">
        <v>526.6875</v>
      </c>
      <c r="J3471" s="5">
        <f t="shared" si="54"/>
        <v>43746.847109803239</v>
      </c>
      <c r="K3471" s="6">
        <v>43746.847109803239</v>
      </c>
      <c r="L3471" s="7">
        <v>43746.84710648148</v>
      </c>
    </row>
    <row r="3472" spans="1:12" x14ac:dyDescent="0.25">
      <c r="A3472" t="e">
        <f>-LqfWgK7bOLNkF47ZaeJ</f>
        <v>#NAME?</v>
      </c>
      <c r="B3472">
        <v>393.75</v>
      </c>
      <c r="C3472">
        <v>20.584240000000001</v>
      </c>
      <c r="D3472">
        <v>68</v>
      </c>
      <c r="E3472">
        <v>0</v>
      </c>
      <c r="F3472">
        <v>0</v>
      </c>
      <c r="G3472">
        <v>6</v>
      </c>
      <c r="H3472">
        <v>1570540798011</v>
      </c>
      <c r="I3472">
        <v>526.5</v>
      </c>
      <c r="J3472" s="4">
        <f t="shared" si="54"/>
        <v>43746.847199201387</v>
      </c>
      <c r="K3472" s="6">
        <v>43746.847199201387</v>
      </c>
      <c r="L3472" s="7">
        <v>43746.847199074073</v>
      </c>
    </row>
    <row r="3473" spans="1:12" x14ac:dyDescent="0.25">
      <c r="A3473" t="e">
        <f>-LqfWhzQUcvl8cjBzqta</f>
        <v>#NAME?</v>
      </c>
      <c r="B3473">
        <v>393.75</v>
      </c>
      <c r="C3473">
        <v>20.531590000000001</v>
      </c>
      <c r="D3473">
        <v>68</v>
      </c>
      <c r="E3473">
        <v>0</v>
      </c>
      <c r="F3473">
        <v>0</v>
      </c>
      <c r="G3473">
        <v>7</v>
      </c>
      <c r="H3473">
        <v>1570540804707</v>
      </c>
      <c r="I3473">
        <v>526.6875</v>
      </c>
      <c r="J3473" s="5">
        <f t="shared" si="54"/>
        <v>43746.847276701388</v>
      </c>
      <c r="K3473" s="6">
        <v>43746.847276701388</v>
      </c>
      <c r="L3473" s="7">
        <v>43746.847280092596</v>
      </c>
    </row>
    <row r="3474" spans="1:12" x14ac:dyDescent="0.25">
      <c r="A3474" t="e">
        <f>-LqfWjhDlPq_ysjMIHos</f>
        <v>#NAME?</v>
      </c>
      <c r="B3474">
        <v>393.75</v>
      </c>
      <c r="C3474">
        <v>20.584240000000001</v>
      </c>
      <c r="D3474">
        <v>68</v>
      </c>
      <c r="E3474">
        <v>0</v>
      </c>
      <c r="F3474">
        <v>0</v>
      </c>
      <c r="G3474">
        <v>7</v>
      </c>
      <c r="H3474">
        <v>1570540811927</v>
      </c>
      <c r="I3474">
        <v>526.6875</v>
      </c>
      <c r="J3474" s="4">
        <f t="shared" si="54"/>
        <v>43746.847360266205</v>
      </c>
      <c r="K3474" s="6">
        <v>43746.847360266205</v>
      </c>
      <c r="L3474" s="7">
        <v>43746.847361111111</v>
      </c>
    </row>
    <row r="3475" spans="1:12" x14ac:dyDescent="0.25">
      <c r="A3475" t="s">
        <v>4510</v>
      </c>
      <c r="B3475">
        <v>412.5</v>
      </c>
      <c r="C3475">
        <v>20.531590000000001</v>
      </c>
      <c r="D3475">
        <v>68</v>
      </c>
      <c r="E3475">
        <v>0</v>
      </c>
      <c r="F3475">
        <v>0</v>
      </c>
      <c r="G3475">
        <v>3</v>
      </c>
      <c r="H3475">
        <v>1570540819138</v>
      </c>
      <c r="I3475">
        <v>532.5</v>
      </c>
      <c r="J3475" s="5">
        <f t="shared" si="54"/>
        <v>43746.847443726852</v>
      </c>
      <c r="K3475" s="6">
        <v>43746.847443726852</v>
      </c>
      <c r="L3475" s="7">
        <v>43746.847442129627</v>
      </c>
    </row>
    <row r="3476" spans="1:12" x14ac:dyDescent="0.25">
      <c r="A3476" t="e">
        <f>-LqfWnXP1fJDkMgQInyu</f>
        <v>#NAME?</v>
      </c>
      <c r="B3476">
        <v>393.75</v>
      </c>
      <c r="C3476">
        <v>20.531590000000001</v>
      </c>
      <c r="D3476">
        <v>66</v>
      </c>
      <c r="E3476">
        <v>0</v>
      </c>
      <c r="F3476">
        <v>0</v>
      </c>
      <c r="G3476">
        <v>9</v>
      </c>
      <c r="H3476">
        <v>1570540827388</v>
      </c>
      <c r="I3476">
        <v>526.6875</v>
      </c>
      <c r="J3476" s="4">
        <f t="shared" si="54"/>
        <v>43746.847539212962</v>
      </c>
      <c r="K3476" s="6">
        <v>43746.847539212962</v>
      </c>
      <c r="L3476" s="7">
        <v>43746.847534722219</v>
      </c>
    </row>
    <row r="3477" spans="1:12" x14ac:dyDescent="0.25">
      <c r="A3477" t="e">
        <f>-LqfWpFF03gMxAWVA1Ff</f>
        <v>#NAME?</v>
      </c>
      <c r="B3477">
        <v>393.75</v>
      </c>
      <c r="C3477">
        <v>20.531590000000001</v>
      </c>
      <c r="D3477">
        <v>65</v>
      </c>
      <c r="E3477">
        <v>0</v>
      </c>
      <c r="F3477">
        <v>0</v>
      </c>
      <c r="G3477">
        <v>11</v>
      </c>
      <c r="H3477">
        <v>1570540834598</v>
      </c>
      <c r="I3477">
        <v>526.6875</v>
      </c>
      <c r="J3477" s="5">
        <f t="shared" si="54"/>
        <v>43746.847622662033</v>
      </c>
      <c r="K3477" s="6">
        <v>43746.847622662033</v>
      </c>
      <c r="L3477" s="7">
        <v>43746.847627314812</v>
      </c>
    </row>
    <row r="3478" spans="1:12" x14ac:dyDescent="0.25">
      <c r="A3478" t="e">
        <f>-LqfWrarFQPV17XbS4_4</f>
        <v>#NAME?</v>
      </c>
      <c r="B3478">
        <v>393.75</v>
      </c>
      <c r="C3478">
        <v>20.531590000000001</v>
      </c>
      <c r="D3478">
        <v>65</v>
      </c>
      <c r="E3478">
        <v>0</v>
      </c>
      <c r="F3478">
        <v>0</v>
      </c>
      <c r="G3478">
        <v>8</v>
      </c>
      <c r="H3478">
        <v>1570540844128</v>
      </c>
      <c r="I3478">
        <v>526.6875</v>
      </c>
      <c r="J3478" s="4">
        <f t="shared" si="54"/>
        <v>43746.84773296296</v>
      </c>
      <c r="K3478" s="6">
        <v>43746.84773296296</v>
      </c>
      <c r="L3478" s="7">
        <v>43746.847731481481</v>
      </c>
    </row>
    <row r="3479" spans="1:12" x14ac:dyDescent="0.25">
      <c r="A3479" t="s">
        <v>4514</v>
      </c>
      <c r="B3479">
        <v>393.75</v>
      </c>
      <c r="C3479">
        <v>20.531590000000001</v>
      </c>
      <c r="D3479">
        <v>67</v>
      </c>
      <c r="E3479">
        <v>0</v>
      </c>
      <c r="F3479">
        <v>0</v>
      </c>
      <c r="G3479">
        <v>8</v>
      </c>
      <c r="H3479">
        <v>1570540851088</v>
      </c>
      <c r="I3479">
        <v>526.6875</v>
      </c>
      <c r="J3479" s="5">
        <f t="shared" si="54"/>
        <v>43746.847813518521</v>
      </c>
      <c r="K3479" s="6">
        <v>43746.847813518521</v>
      </c>
      <c r="L3479" s="7">
        <v>43746.847812499997</v>
      </c>
    </row>
    <row r="3480" spans="1:12" x14ac:dyDescent="0.25">
      <c r="A3480" t="e">
        <f>-LqfWv1FxkOYJ7LgRjxz</f>
        <v>#NAME?</v>
      </c>
      <c r="B3480">
        <v>393.75</v>
      </c>
      <c r="C3480">
        <v>20.531590000000001</v>
      </c>
      <c r="D3480">
        <v>66</v>
      </c>
      <c r="E3480">
        <v>0</v>
      </c>
      <c r="F3480">
        <v>0</v>
      </c>
      <c r="G3480">
        <v>10</v>
      </c>
      <c r="H3480">
        <v>1570540858298</v>
      </c>
      <c r="I3480">
        <v>526.6875</v>
      </c>
      <c r="J3480" s="4">
        <f t="shared" si="54"/>
        <v>43746.847896967585</v>
      </c>
      <c r="K3480" s="6">
        <v>43746.847896967585</v>
      </c>
      <c r="L3480" s="7">
        <v>43746.847893518519</v>
      </c>
    </row>
    <row r="3481" spans="1:12" x14ac:dyDescent="0.25">
      <c r="A3481" t="e">
        <f>-LqfWwkEaKgB6quCWjVN</f>
        <v>#NAME?</v>
      </c>
      <c r="B3481">
        <v>393.75</v>
      </c>
      <c r="C3481">
        <v>20.531590000000001</v>
      </c>
      <c r="D3481">
        <v>67</v>
      </c>
      <c r="E3481">
        <v>0</v>
      </c>
      <c r="F3481">
        <v>0</v>
      </c>
      <c r="G3481">
        <v>7</v>
      </c>
      <c r="H3481">
        <v>1570540865506</v>
      </c>
      <c r="I3481">
        <v>526.5</v>
      </c>
      <c r="J3481" s="5">
        <f t="shared" si="54"/>
        <v>43746.847980393512</v>
      </c>
      <c r="K3481" s="6">
        <v>43746.847980393512</v>
      </c>
      <c r="L3481" s="7">
        <v>43746.847986111112</v>
      </c>
    </row>
    <row r="3482" spans="1:12" x14ac:dyDescent="0.25">
      <c r="A3482" t="e">
        <f>-LqfWyJFwC89OPciRz8S</f>
        <v>#NAME?</v>
      </c>
      <c r="B3482">
        <v>393.75</v>
      </c>
      <c r="C3482">
        <v>20.584240000000001</v>
      </c>
      <c r="D3482">
        <v>66</v>
      </c>
      <c r="E3482">
        <v>0</v>
      </c>
      <c r="F3482">
        <v>0</v>
      </c>
      <c r="G3482">
        <v>4</v>
      </c>
      <c r="H3482">
        <v>1570540871686</v>
      </c>
      <c r="I3482">
        <v>526.6875</v>
      </c>
      <c r="J3482" s="4">
        <f t="shared" si="54"/>
        <v>43746.848051921297</v>
      </c>
      <c r="K3482" s="6">
        <v>43746.848051921297</v>
      </c>
      <c r="L3482" s="7">
        <v>43746.848055555558</v>
      </c>
    </row>
    <row r="3483" spans="1:12" x14ac:dyDescent="0.25">
      <c r="A3483" t="s">
        <v>4518</v>
      </c>
      <c r="B3483">
        <v>393.75</v>
      </c>
      <c r="C3483">
        <v>20.531590000000001</v>
      </c>
      <c r="D3483">
        <v>66</v>
      </c>
      <c r="E3483">
        <v>0</v>
      </c>
      <c r="F3483">
        <v>0</v>
      </c>
      <c r="G3483">
        <v>3</v>
      </c>
      <c r="H3483">
        <v>1570540878898</v>
      </c>
      <c r="I3483">
        <v>526.6875</v>
      </c>
      <c r="J3483" s="5">
        <f t="shared" si="54"/>
        <v>43746.848135393513</v>
      </c>
      <c r="K3483" s="6">
        <v>43746.848135393513</v>
      </c>
      <c r="L3483" s="7">
        <v>43746.848136574074</v>
      </c>
    </row>
    <row r="3484" spans="1:12" x14ac:dyDescent="0.25">
      <c r="A3484" t="e">
        <f>-LqfX0pGuI2v93Ot2crW</f>
        <v>#NAME?</v>
      </c>
      <c r="B3484">
        <v>393.75</v>
      </c>
      <c r="C3484">
        <v>20.531590000000001</v>
      </c>
      <c r="D3484">
        <v>66</v>
      </c>
      <c r="E3484">
        <v>0</v>
      </c>
      <c r="F3484">
        <v>0</v>
      </c>
      <c r="G3484">
        <v>1</v>
      </c>
      <c r="H3484">
        <v>1570540886117</v>
      </c>
      <c r="I3484">
        <v>526.6875</v>
      </c>
      <c r="J3484" s="4">
        <f t="shared" si="54"/>
        <v>43746.848218946754</v>
      </c>
      <c r="K3484" s="6">
        <v>43746.848218946754</v>
      </c>
      <c r="L3484" s="7">
        <v>43746.848217592589</v>
      </c>
    </row>
    <row r="3485" spans="1:12" x14ac:dyDescent="0.25">
      <c r="A3485" t="e">
        <f>-LqfX2rF2z9gcf9oORJu</f>
        <v>#NAME?</v>
      </c>
      <c r="B3485">
        <v>393.75</v>
      </c>
      <c r="C3485">
        <v>20.584240000000001</v>
      </c>
      <c r="D3485">
        <v>65</v>
      </c>
      <c r="E3485">
        <v>0</v>
      </c>
      <c r="F3485">
        <v>0</v>
      </c>
      <c r="G3485">
        <v>2</v>
      </c>
      <c r="H3485">
        <v>1570540893327</v>
      </c>
      <c r="I3485">
        <v>526.6875</v>
      </c>
      <c r="J3485" s="5">
        <f t="shared" si="54"/>
        <v>43746.848302395832</v>
      </c>
      <c r="K3485" s="6">
        <v>43746.848302395832</v>
      </c>
      <c r="L3485" s="7">
        <v>43746.848298611112</v>
      </c>
    </row>
    <row r="3486" spans="1:12" x14ac:dyDescent="0.25">
      <c r="A3486" t="e">
        <f>-LqfX4_Ei9iOYIr_QBVL</f>
        <v>#NAME?</v>
      </c>
      <c r="B3486">
        <v>393.75</v>
      </c>
      <c r="C3486">
        <v>20.531590000000001</v>
      </c>
      <c r="D3486">
        <v>65</v>
      </c>
      <c r="E3486">
        <v>0</v>
      </c>
      <c r="F3486">
        <v>0</v>
      </c>
      <c r="G3486">
        <v>2</v>
      </c>
      <c r="H3486">
        <v>1570540901586</v>
      </c>
      <c r="I3486">
        <v>526.6875</v>
      </c>
      <c r="J3486" s="4">
        <f t="shared" si="54"/>
        <v>43746.848397986112</v>
      </c>
      <c r="K3486" s="6">
        <v>43746.848397986112</v>
      </c>
      <c r="L3486" s="7">
        <v>43746.848402777781</v>
      </c>
    </row>
    <row r="3487" spans="1:12" x14ac:dyDescent="0.25">
      <c r="A3487" t="e">
        <f>-LqfX68Dg1C335DmQJ_e</f>
        <v>#NAME?</v>
      </c>
      <c r="B3487">
        <v>393.75</v>
      </c>
      <c r="C3487">
        <v>20.584240000000001</v>
      </c>
      <c r="D3487">
        <v>65</v>
      </c>
      <c r="E3487">
        <v>0</v>
      </c>
      <c r="F3487">
        <v>0</v>
      </c>
      <c r="G3487">
        <v>5</v>
      </c>
      <c r="H3487">
        <v>1570540907758</v>
      </c>
      <c r="I3487">
        <v>526.6875</v>
      </c>
      <c r="J3487" s="5">
        <f t="shared" si="54"/>
        <v>43746.848469421289</v>
      </c>
      <c r="K3487" s="6">
        <v>43746.848469421289</v>
      </c>
      <c r="L3487" s="7">
        <v>43746.84847222222</v>
      </c>
    </row>
    <row r="3488" spans="1:12" x14ac:dyDescent="0.25">
      <c r="A3488" t="e">
        <f>-LqfX7owWSNrD9YZeKW_</f>
        <v>#NAME?</v>
      </c>
      <c r="B3488">
        <v>393.75</v>
      </c>
      <c r="C3488">
        <v>20.531590000000001</v>
      </c>
      <c r="D3488">
        <v>64</v>
      </c>
      <c r="E3488">
        <v>0</v>
      </c>
      <c r="F3488">
        <v>0</v>
      </c>
      <c r="G3488">
        <v>0</v>
      </c>
      <c r="H3488">
        <v>1570540914967</v>
      </c>
      <c r="I3488">
        <v>526.6875</v>
      </c>
      <c r="J3488" s="4">
        <f t="shared" si="54"/>
        <v>43746.848552858799</v>
      </c>
      <c r="K3488" s="6">
        <v>43746.848552858799</v>
      </c>
      <c r="L3488" s="7">
        <v>43746.848553240743</v>
      </c>
    </row>
    <row r="3489" spans="1:12" x14ac:dyDescent="0.25">
      <c r="A3489" t="e">
        <f>-LqfX9oDOgLkdqkhZUjg</f>
        <v>#NAME?</v>
      </c>
      <c r="B3489">
        <v>393.75</v>
      </c>
      <c r="C3489">
        <v>20.531590000000001</v>
      </c>
      <c r="D3489">
        <v>63</v>
      </c>
      <c r="E3489">
        <v>0</v>
      </c>
      <c r="F3489">
        <v>0</v>
      </c>
      <c r="G3489">
        <v>0</v>
      </c>
      <c r="H3489">
        <v>1570540922757</v>
      </c>
      <c r="I3489">
        <v>526.6875</v>
      </c>
      <c r="J3489" s="5">
        <f t="shared" si="54"/>
        <v>43746.848643020836</v>
      </c>
      <c r="K3489" s="6">
        <v>43746.848643020836</v>
      </c>
      <c r="L3489" s="7">
        <v>43746.848645833335</v>
      </c>
    </row>
    <row r="3490" spans="1:12" x14ac:dyDescent="0.25">
      <c r="A3490" t="e">
        <f>-LqfXBNGCo_J9stIGGpw</f>
        <v>#NAME?</v>
      </c>
      <c r="B3490">
        <v>393.75</v>
      </c>
      <c r="C3490">
        <v>20.584240000000001</v>
      </c>
      <c r="D3490">
        <v>65</v>
      </c>
      <c r="E3490">
        <v>0</v>
      </c>
      <c r="F3490">
        <v>0</v>
      </c>
      <c r="G3490">
        <v>1</v>
      </c>
      <c r="H3490">
        <v>1570540929366</v>
      </c>
      <c r="I3490">
        <v>526.6875</v>
      </c>
      <c r="J3490" s="4">
        <f t="shared" si="54"/>
        <v>43746.848719513888</v>
      </c>
      <c r="K3490" s="6">
        <v>43746.848719513888</v>
      </c>
      <c r="L3490" s="7">
        <v>43746.848715277774</v>
      </c>
    </row>
    <row r="3491" spans="1:12" x14ac:dyDescent="0.25">
      <c r="A3491" t="e">
        <f>-LqfXCwDrUzz6M_Hn7LD</f>
        <v>#NAME?</v>
      </c>
      <c r="B3491">
        <v>393.75</v>
      </c>
      <c r="C3491">
        <v>20.531590000000001</v>
      </c>
      <c r="D3491">
        <v>65</v>
      </c>
      <c r="E3491">
        <v>0</v>
      </c>
      <c r="F3491">
        <v>0</v>
      </c>
      <c r="G3491">
        <v>14</v>
      </c>
      <c r="H3491">
        <v>1570540935559</v>
      </c>
      <c r="I3491">
        <v>526.6875</v>
      </c>
      <c r="J3491" s="5">
        <f t="shared" si="54"/>
        <v>43746.848791192126</v>
      </c>
      <c r="K3491" s="6">
        <v>43746.848791192126</v>
      </c>
      <c r="L3491" s="7">
        <v>43746.848796296297</v>
      </c>
    </row>
    <row r="3492" spans="1:12" x14ac:dyDescent="0.25">
      <c r="A3492" t="e">
        <f>-LqfXF-VLT347XVupOLe</f>
        <v>#NAME?</v>
      </c>
      <c r="B3492">
        <v>393.75</v>
      </c>
      <c r="C3492">
        <v>20.531590000000001</v>
      </c>
      <c r="D3492">
        <v>67</v>
      </c>
      <c r="E3492">
        <v>0</v>
      </c>
      <c r="F3492">
        <v>0</v>
      </c>
      <c r="G3492">
        <v>5</v>
      </c>
      <c r="H3492">
        <v>1570540942808</v>
      </c>
      <c r="I3492">
        <v>526.6875</v>
      </c>
      <c r="J3492" s="4">
        <f t="shared" si="54"/>
        <v>43746.84887509259</v>
      </c>
      <c r="K3492" s="6">
        <v>43746.84887509259</v>
      </c>
      <c r="L3492" s="7">
        <v>43746.848877314813</v>
      </c>
    </row>
    <row r="3493" spans="1:12" x14ac:dyDescent="0.25">
      <c r="A3493" t="e">
        <f>-LqfXGghKWw7HFolYFKk</f>
        <v>#NAME?</v>
      </c>
      <c r="B3493">
        <v>393.75</v>
      </c>
      <c r="C3493">
        <v>20.584240000000001</v>
      </c>
      <c r="D3493">
        <v>68</v>
      </c>
      <c r="E3493">
        <v>0</v>
      </c>
      <c r="F3493">
        <v>0</v>
      </c>
      <c r="G3493">
        <v>8</v>
      </c>
      <c r="H3493">
        <v>1570540951090</v>
      </c>
      <c r="I3493">
        <v>526.6875</v>
      </c>
      <c r="J3493" s="5">
        <f t="shared" si="54"/>
        <v>43746.848970949075</v>
      </c>
      <c r="K3493" s="6">
        <v>43746.848970949075</v>
      </c>
      <c r="L3493" s="7">
        <v>43746.848969907405</v>
      </c>
    </row>
    <row r="3494" spans="1:12" x14ac:dyDescent="0.25">
      <c r="A3494" t="e">
        <f>-LqfXIUbvHk7UYDZIJ3T</f>
        <v>#NAME?</v>
      </c>
      <c r="B3494">
        <v>393.75</v>
      </c>
      <c r="C3494">
        <v>20.478950000000001</v>
      </c>
      <c r="D3494">
        <v>68</v>
      </c>
      <c r="E3494">
        <v>0</v>
      </c>
      <c r="F3494">
        <v>0</v>
      </c>
      <c r="G3494">
        <v>7</v>
      </c>
      <c r="H3494">
        <v>1570540958299</v>
      </c>
      <c r="I3494">
        <v>526.6875</v>
      </c>
      <c r="J3494" s="4">
        <f t="shared" si="54"/>
        <v>43746.84905438657</v>
      </c>
      <c r="K3494" s="6">
        <v>43746.84905438657</v>
      </c>
      <c r="L3494" s="7">
        <v>43746.849050925928</v>
      </c>
    </row>
    <row r="3495" spans="1:12" x14ac:dyDescent="0.25">
      <c r="A3495" t="e">
        <f>-LqfXKD08zRVijTFqMJb</f>
        <v>#NAME?</v>
      </c>
      <c r="B3495">
        <v>393.75</v>
      </c>
      <c r="C3495">
        <v>20.531590000000001</v>
      </c>
      <c r="D3495">
        <v>67</v>
      </c>
      <c r="E3495">
        <v>0</v>
      </c>
      <c r="F3495">
        <v>0</v>
      </c>
      <c r="G3495">
        <v>10</v>
      </c>
      <c r="H3495">
        <v>1570540965517</v>
      </c>
      <c r="I3495">
        <v>526.6875</v>
      </c>
      <c r="J3495" s="5">
        <f t="shared" si="54"/>
        <v>43746.849137928242</v>
      </c>
      <c r="K3495" s="6">
        <v>43746.849137928242</v>
      </c>
      <c r="L3495" s="7">
        <v>43746.849143518521</v>
      </c>
    </row>
    <row r="3496" spans="1:12" x14ac:dyDescent="0.25">
      <c r="A3496" t="e">
        <f>-LqfXMF-rQPAZu9SvPnL</f>
        <v>#NAME?</v>
      </c>
      <c r="B3496">
        <v>393.75</v>
      </c>
      <c r="C3496">
        <v>20.531590000000001</v>
      </c>
      <c r="D3496">
        <v>67</v>
      </c>
      <c r="E3496">
        <v>0</v>
      </c>
      <c r="F3496">
        <v>0</v>
      </c>
      <c r="G3496">
        <v>8</v>
      </c>
      <c r="H3496">
        <v>1570540972725</v>
      </c>
      <c r="I3496">
        <v>526.6875</v>
      </c>
      <c r="J3496" s="4">
        <f t="shared" si="54"/>
        <v>43746.849221354169</v>
      </c>
      <c r="K3496" s="6">
        <v>43746.849221354169</v>
      </c>
      <c r="L3496" s="7">
        <v>43746.849224537036</v>
      </c>
    </row>
    <row r="3497" spans="1:12" x14ac:dyDescent="0.25">
      <c r="A3497" t="e">
        <f>-LqfXO2-mgAyXAjh2zOw</f>
        <v>#NAME?</v>
      </c>
      <c r="B3497">
        <v>393.75</v>
      </c>
      <c r="C3497">
        <v>20.584240000000001</v>
      </c>
      <c r="D3497">
        <v>66</v>
      </c>
      <c r="E3497">
        <v>0</v>
      </c>
      <c r="F3497">
        <v>0</v>
      </c>
      <c r="G3497">
        <v>3</v>
      </c>
      <c r="H3497">
        <v>1570540980943</v>
      </c>
      <c r="I3497">
        <v>526.6875</v>
      </c>
      <c r="J3497" s="5">
        <f t="shared" si="54"/>
        <v>43746.84931646991</v>
      </c>
      <c r="K3497" s="6">
        <v>43746.84931646991</v>
      </c>
      <c r="L3497" s="7">
        <v>43746.849317129629</v>
      </c>
    </row>
    <row r="3498" spans="1:12" x14ac:dyDescent="0.25">
      <c r="A3498" t="s">
        <v>4533</v>
      </c>
      <c r="B3498">
        <v>393.75</v>
      </c>
      <c r="C3498">
        <v>20.584240000000001</v>
      </c>
      <c r="D3498">
        <v>69</v>
      </c>
      <c r="E3498">
        <v>0</v>
      </c>
      <c r="F3498">
        <v>0</v>
      </c>
      <c r="G3498">
        <v>0</v>
      </c>
      <c r="H3498">
        <v>1570540988185</v>
      </c>
      <c r="I3498">
        <v>526.5</v>
      </c>
      <c r="J3498" s="4">
        <f t="shared" si="54"/>
        <v>43746.849400289349</v>
      </c>
      <c r="K3498" s="6">
        <v>43746.849400289349</v>
      </c>
      <c r="L3498" s="7">
        <v>43746.849398148152</v>
      </c>
    </row>
    <row r="3499" spans="1:12" x14ac:dyDescent="0.25">
      <c r="A3499" t="e">
        <f>-LqfXRd8YzsBs5H7uWjJ</f>
        <v>#NAME?</v>
      </c>
      <c r="B3499">
        <v>393.75</v>
      </c>
      <c r="C3499">
        <v>20.531590000000001</v>
      </c>
      <c r="D3499">
        <v>63</v>
      </c>
      <c r="E3499">
        <v>0</v>
      </c>
      <c r="F3499">
        <v>0</v>
      </c>
      <c r="G3499">
        <v>1</v>
      </c>
      <c r="H3499">
        <v>1570540995415</v>
      </c>
      <c r="I3499">
        <v>526.6875</v>
      </c>
      <c r="J3499" s="5">
        <f t="shared" si="54"/>
        <v>43746.849483969905</v>
      </c>
      <c r="K3499" s="6">
        <v>43746.849483969905</v>
      </c>
      <c r="L3499" s="7">
        <v>43746.849479166667</v>
      </c>
    </row>
    <row r="3500" spans="1:12" x14ac:dyDescent="0.25">
      <c r="A3500" t="e">
        <f>-LqfXTLrDd_YhexZKa7t</f>
        <v>#NAME?</v>
      </c>
      <c r="B3500">
        <v>393.75</v>
      </c>
      <c r="C3500">
        <v>20.531590000000001</v>
      </c>
      <c r="D3500">
        <v>63</v>
      </c>
      <c r="E3500">
        <v>0</v>
      </c>
      <c r="F3500">
        <v>0</v>
      </c>
      <c r="G3500">
        <v>7</v>
      </c>
      <c r="H3500">
        <v>1570541002615</v>
      </c>
      <c r="I3500">
        <v>526.6875</v>
      </c>
      <c r="J3500" s="4">
        <f t="shared" si="54"/>
        <v>43746.849567303238</v>
      </c>
      <c r="K3500" s="6">
        <v>43746.849567303238</v>
      </c>
      <c r="L3500" s="7">
        <v>43746.84957175926</v>
      </c>
    </row>
    <row r="3501" spans="1:12" x14ac:dyDescent="0.25">
      <c r="A3501" t="e">
        <f>-LqfXVAAUXk9_cElqPZe</f>
        <v>#NAME?</v>
      </c>
      <c r="B3501">
        <v>412.5</v>
      </c>
      <c r="C3501">
        <v>20.531590000000001</v>
      </c>
      <c r="D3501">
        <v>63</v>
      </c>
      <c r="E3501">
        <v>0</v>
      </c>
      <c r="F3501">
        <v>0</v>
      </c>
      <c r="G3501">
        <v>12</v>
      </c>
      <c r="H3501">
        <v>1570541009822</v>
      </c>
      <c r="I3501">
        <v>532.3125</v>
      </c>
      <c r="J3501" s="5">
        <f t="shared" si="54"/>
        <v>43746.849650717595</v>
      </c>
      <c r="K3501" s="6">
        <v>43746.849650717595</v>
      </c>
      <c r="L3501" s="7">
        <v>43746.849652777775</v>
      </c>
    </row>
    <row r="3502" spans="1:12" x14ac:dyDescent="0.25">
      <c r="A3502" t="e">
        <f>-LqfXWn0frLqln9pU5Ik</f>
        <v>#NAME?</v>
      </c>
      <c r="B3502">
        <v>393.75</v>
      </c>
      <c r="C3502">
        <v>20.531590000000001</v>
      </c>
      <c r="D3502">
        <v>65</v>
      </c>
      <c r="E3502">
        <v>0</v>
      </c>
      <c r="F3502">
        <v>0</v>
      </c>
      <c r="G3502">
        <v>13</v>
      </c>
      <c r="H3502">
        <v>1570541017044</v>
      </c>
      <c r="I3502">
        <v>526.6875</v>
      </c>
      <c r="J3502" s="4">
        <f t="shared" si="54"/>
        <v>43746.849734305557</v>
      </c>
      <c r="K3502" s="6">
        <v>43746.849734305557</v>
      </c>
      <c r="L3502" s="7">
        <v>43746.849733796298</v>
      </c>
    </row>
    <row r="3503" spans="1:12" x14ac:dyDescent="0.25">
      <c r="A3503" t="e">
        <f>-LqfXY_nJwKatygWkqAp</f>
        <v>#NAME?</v>
      </c>
      <c r="B3503">
        <v>393.75</v>
      </c>
      <c r="C3503">
        <v>20.531590000000001</v>
      </c>
      <c r="D3503">
        <v>65</v>
      </c>
      <c r="E3503">
        <v>0</v>
      </c>
      <c r="F3503">
        <v>0</v>
      </c>
      <c r="G3503">
        <v>6</v>
      </c>
      <c r="H3503">
        <v>1570541024258</v>
      </c>
      <c r="I3503">
        <v>526.6875</v>
      </c>
      <c r="J3503" s="5">
        <f t="shared" si="54"/>
        <v>43746.849817800925</v>
      </c>
      <c r="K3503" s="6">
        <v>43746.849817800925</v>
      </c>
      <c r="L3503" s="7">
        <v>43746.849814814814</v>
      </c>
    </row>
    <row r="3504" spans="1:12" x14ac:dyDescent="0.25">
      <c r="A3504" t="e">
        <f>-LqfX_JWZ4PjCCe-NmPg</f>
        <v>#NAME?</v>
      </c>
      <c r="B3504">
        <v>393.75</v>
      </c>
      <c r="C3504">
        <v>20.584240000000001</v>
      </c>
      <c r="D3504">
        <v>64</v>
      </c>
      <c r="E3504">
        <v>0</v>
      </c>
      <c r="F3504">
        <v>0</v>
      </c>
      <c r="G3504">
        <v>8</v>
      </c>
      <c r="H3504">
        <v>1570541031481</v>
      </c>
      <c r="I3504">
        <v>526.6875</v>
      </c>
      <c r="J3504" s="4">
        <f t="shared" si="54"/>
        <v>43746.849901400456</v>
      </c>
      <c r="K3504" s="6">
        <v>43746.849901400456</v>
      </c>
      <c r="L3504" s="7">
        <v>43746.849895833337</v>
      </c>
    </row>
    <row r="3505" spans="1:12" x14ac:dyDescent="0.25">
      <c r="A3505" t="e">
        <f>-LqfXb69WSnPwsJEZoZv</f>
        <v>#NAME?</v>
      </c>
      <c r="B3505">
        <v>393.75</v>
      </c>
      <c r="C3505">
        <v>20.531590000000001</v>
      </c>
      <c r="D3505">
        <v>63</v>
      </c>
      <c r="E3505">
        <v>0</v>
      </c>
      <c r="F3505">
        <v>0</v>
      </c>
      <c r="G3505">
        <v>0</v>
      </c>
      <c r="H3505">
        <v>1570541038687</v>
      </c>
      <c r="I3505">
        <v>526.6875</v>
      </c>
      <c r="J3505" s="5">
        <f t="shared" si="54"/>
        <v>43746.849984803237</v>
      </c>
      <c r="K3505" s="6">
        <v>43746.849984803237</v>
      </c>
      <c r="L3505" s="7">
        <v>43746.849988425929</v>
      </c>
    </row>
    <row r="3506" spans="1:12" x14ac:dyDescent="0.25">
      <c r="A3506" t="e">
        <f>-LqfXcoquBj2ZYT73Z4j</f>
        <v>#NAME?</v>
      </c>
      <c r="B3506">
        <v>393.75</v>
      </c>
      <c r="C3506">
        <v>20.584240000000001</v>
      </c>
      <c r="D3506">
        <v>63</v>
      </c>
      <c r="E3506">
        <v>0</v>
      </c>
      <c r="F3506">
        <v>0</v>
      </c>
      <c r="G3506">
        <v>5</v>
      </c>
      <c r="H3506">
        <v>1570541045881</v>
      </c>
      <c r="I3506">
        <v>526.6875</v>
      </c>
      <c r="J3506" s="4">
        <f t="shared" si="54"/>
        <v>43746.850068067128</v>
      </c>
      <c r="K3506" s="6">
        <v>43746.850068067128</v>
      </c>
      <c r="L3506" s="7">
        <v>43746.850069444445</v>
      </c>
    </row>
    <row r="3507" spans="1:12" x14ac:dyDescent="0.25">
      <c r="A3507" t="e">
        <f>-LqfXec1IW1mMOHpUaU6</f>
        <v>#NAME?</v>
      </c>
      <c r="B3507">
        <v>393.75</v>
      </c>
      <c r="C3507">
        <v>20.584240000000001</v>
      </c>
      <c r="D3507">
        <v>63</v>
      </c>
      <c r="E3507">
        <v>0</v>
      </c>
      <c r="F3507">
        <v>0</v>
      </c>
      <c r="G3507">
        <v>7</v>
      </c>
      <c r="H3507">
        <v>1570541053117</v>
      </c>
      <c r="I3507">
        <v>526.6875</v>
      </c>
      <c r="J3507" s="5">
        <f t="shared" si="54"/>
        <v>43746.850151817132</v>
      </c>
      <c r="K3507" s="6">
        <v>43746.850151817132</v>
      </c>
      <c r="L3507" s="7">
        <v>43746.85015046296</v>
      </c>
    </row>
    <row r="3508" spans="1:12" x14ac:dyDescent="0.25">
      <c r="A3508" t="e">
        <f>-LqfXgQ-lEeR9uGBdvKi</f>
        <v>#NAME?</v>
      </c>
      <c r="B3508">
        <v>412.5</v>
      </c>
      <c r="C3508">
        <v>20.531590000000001</v>
      </c>
      <c r="D3508">
        <v>61</v>
      </c>
      <c r="E3508">
        <v>0</v>
      </c>
      <c r="F3508">
        <v>0</v>
      </c>
      <c r="G3508">
        <v>10</v>
      </c>
      <c r="H3508">
        <v>1570541060293</v>
      </c>
      <c r="I3508">
        <v>532.5</v>
      </c>
      <c r="J3508" s="4">
        <f t="shared" si="54"/>
        <v>43746.850234872683</v>
      </c>
      <c r="K3508" s="6">
        <v>43746.850234872683</v>
      </c>
      <c r="L3508" s="7">
        <v>43746.850231481483</v>
      </c>
    </row>
    <row r="3509" spans="1:12" x14ac:dyDescent="0.25">
      <c r="A3509" t="e">
        <f>-LqfXi807vmhjSqzhVDL</f>
        <v>#NAME?</v>
      </c>
      <c r="B3509">
        <v>393.75</v>
      </c>
      <c r="C3509">
        <v>20.584240000000001</v>
      </c>
      <c r="D3509">
        <v>63</v>
      </c>
      <c r="E3509">
        <v>0</v>
      </c>
      <c r="F3509">
        <v>0</v>
      </c>
      <c r="G3509">
        <v>6</v>
      </c>
      <c r="H3509">
        <v>1570541067528</v>
      </c>
      <c r="I3509">
        <v>526.6875</v>
      </c>
      <c r="J3509" s="5">
        <f t="shared" si="54"/>
        <v>43746.850318611112</v>
      </c>
      <c r="K3509" s="6">
        <v>43746.850318611112</v>
      </c>
      <c r="L3509" s="7">
        <v>43746.850324074076</v>
      </c>
    </row>
    <row r="3510" spans="1:12" x14ac:dyDescent="0.25">
      <c r="A3510" t="e">
        <f>-LqfXjw6noEJmpyt93p9</f>
        <v>#NAME?</v>
      </c>
      <c r="B3510">
        <v>393.75</v>
      </c>
      <c r="C3510">
        <v>20.531590000000001</v>
      </c>
      <c r="D3510">
        <v>61</v>
      </c>
      <c r="E3510">
        <v>0</v>
      </c>
      <c r="F3510">
        <v>0</v>
      </c>
      <c r="G3510">
        <v>9</v>
      </c>
      <c r="H3510">
        <v>1570541074772</v>
      </c>
      <c r="I3510">
        <v>526.6875</v>
      </c>
      <c r="J3510" s="4">
        <f t="shared" si="54"/>
        <v>43746.850402453703</v>
      </c>
      <c r="K3510" s="6">
        <v>43746.850402453703</v>
      </c>
      <c r="L3510" s="7">
        <v>43746.850405092591</v>
      </c>
    </row>
    <row r="3511" spans="1:12" x14ac:dyDescent="0.25">
      <c r="A3511" t="e">
        <f>-LqfXle4NY8qlj5__ZBA</f>
        <v>#NAME?</v>
      </c>
      <c r="B3511">
        <v>393.75</v>
      </c>
      <c r="C3511">
        <v>20.584240000000001</v>
      </c>
      <c r="D3511">
        <v>61</v>
      </c>
      <c r="E3511">
        <v>0</v>
      </c>
      <c r="F3511">
        <v>0</v>
      </c>
      <c r="G3511">
        <v>6</v>
      </c>
      <c r="H3511">
        <v>1570541081966</v>
      </c>
      <c r="I3511">
        <v>526.6875</v>
      </c>
      <c r="J3511" s="5">
        <f t="shared" si="54"/>
        <v>43746.850485717594</v>
      </c>
      <c r="K3511" s="6">
        <v>43746.850485717594</v>
      </c>
      <c r="L3511" s="7">
        <v>43746.850486111114</v>
      </c>
    </row>
    <row r="3512" spans="1:12" x14ac:dyDescent="0.25">
      <c r="A3512" t="s">
        <v>4547</v>
      </c>
      <c r="B3512">
        <v>393.75</v>
      </c>
      <c r="C3512">
        <v>20.584240000000001</v>
      </c>
      <c r="D3512">
        <v>62</v>
      </c>
      <c r="E3512">
        <v>0</v>
      </c>
      <c r="F3512">
        <v>0</v>
      </c>
      <c r="G3512">
        <v>9</v>
      </c>
      <c r="H3512">
        <v>1570541089177</v>
      </c>
      <c r="I3512">
        <v>526.6875</v>
      </c>
      <c r="J3512" s="4">
        <f t="shared" si="54"/>
        <v>43746.850569178241</v>
      </c>
      <c r="K3512" s="6">
        <v>43746.850569178241</v>
      </c>
      <c r="L3512" s="7">
        <v>43746.85056712963</v>
      </c>
    </row>
    <row r="3513" spans="1:12" x14ac:dyDescent="0.25">
      <c r="A3513" t="e">
        <f>-LqfXp9xhIJb4pfLRCiJ</f>
        <v>#NAME?</v>
      </c>
      <c r="B3513">
        <v>393.75</v>
      </c>
      <c r="C3513">
        <v>20.584240000000001</v>
      </c>
      <c r="D3513">
        <v>65</v>
      </c>
      <c r="E3513">
        <v>0</v>
      </c>
      <c r="F3513">
        <v>0</v>
      </c>
      <c r="G3513">
        <v>0</v>
      </c>
      <c r="H3513">
        <v>1570541096391</v>
      </c>
      <c r="I3513">
        <v>526.6875</v>
      </c>
      <c r="J3513" s="5">
        <f t="shared" si="54"/>
        <v>43746.850652673609</v>
      </c>
      <c r="K3513" s="6">
        <v>43746.850652673609</v>
      </c>
      <c r="L3513" s="7">
        <v>43746.850648148145</v>
      </c>
    </row>
    <row r="3514" spans="1:12" x14ac:dyDescent="0.25">
      <c r="A3514" t="e">
        <f>-LqfXqy6rjVeuRWHHm1Z</f>
        <v>#NAME?</v>
      </c>
      <c r="B3514">
        <v>393.75</v>
      </c>
      <c r="C3514">
        <v>20.531590000000001</v>
      </c>
      <c r="D3514">
        <v>65</v>
      </c>
      <c r="E3514">
        <v>0</v>
      </c>
      <c r="F3514">
        <v>0</v>
      </c>
      <c r="G3514">
        <v>6</v>
      </c>
      <c r="H3514">
        <v>1570541103605</v>
      </c>
      <c r="I3514">
        <v>526.6875</v>
      </c>
      <c r="J3514" s="4">
        <f t="shared" si="54"/>
        <v>43746.850736168977</v>
      </c>
      <c r="K3514" s="6">
        <v>43746.850736168977</v>
      </c>
      <c r="L3514" s="7">
        <v>43746.850740740738</v>
      </c>
    </row>
    <row r="3515" spans="1:12" x14ac:dyDescent="0.25">
      <c r="A3515" t="e">
        <f>-LqfXsuwUn2pztLSRJ2d</f>
        <v>#NAME?</v>
      </c>
      <c r="B3515">
        <v>393.75</v>
      </c>
      <c r="C3515">
        <v>20.531590000000001</v>
      </c>
      <c r="D3515">
        <v>65</v>
      </c>
      <c r="E3515">
        <v>0</v>
      </c>
      <c r="F3515">
        <v>0</v>
      </c>
      <c r="G3515">
        <v>12</v>
      </c>
      <c r="H3515">
        <v>1570541111560</v>
      </c>
      <c r="I3515">
        <v>526.6875</v>
      </c>
      <c r="J3515" s="5">
        <f t="shared" si="54"/>
        <v>43746.850828240735</v>
      </c>
      <c r="K3515" s="6">
        <v>43746.850828240735</v>
      </c>
      <c r="L3515" s="7">
        <v>43746.85083333333</v>
      </c>
    </row>
    <row r="3516" spans="1:12" x14ac:dyDescent="0.25">
      <c r="A3516" t="e">
        <f>-LqfXuTvJ7V9WqH4oVHk</f>
        <v>#NAME?</v>
      </c>
      <c r="B3516">
        <v>393.75</v>
      </c>
      <c r="C3516">
        <v>20.584240000000001</v>
      </c>
      <c r="D3516">
        <v>65</v>
      </c>
      <c r="E3516">
        <v>0</v>
      </c>
      <c r="F3516">
        <v>0</v>
      </c>
      <c r="G3516">
        <v>6</v>
      </c>
      <c r="H3516">
        <v>1570541118006</v>
      </c>
      <c r="I3516">
        <v>526.5</v>
      </c>
      <c r="J3516" s="4">
        <f t="shared" si="54"/>
        <v>43746.850902847218</v>
      </c>
      <c r="K3516" s="6">
        <v>43746.850902847218</v>
      </c>
      <c r="L3516" s="7">
        <v>43746.850902777776</v>
      </c>
    </row>
    <row r="3517" spans="1:12" x14ac:dyDescent="0.25">
      <c r="A3517" t="e">
        <f>-LqfXwH-sCeojxcu21VY</f>
        <v>#NAME?</v>
      </c>
      <c r="B3517">
        <v>393.75</v>
      </c>
      <c r="C3517">
        <v>20.584240000000001</v>
      </c>
      <c r="D3517">
        <v>66</v>
      </c>
      <c r="E3517">
        <v>0</v>
      </c>
      <c r="F3517">
        <v>0</v>
      </c>
      <c r="G3517">
        <v>7</v>
      </c>
      <c r="H3517">
        <v>1570541125255</v>
      </c>
      <c r="I3517">
        <v>526.6875</v>
      </c>
      <c r="J3517" s="5">
        <f t="shared" si="54"/>
        <v>43746.850986747682</v>
      </c>
      <c r="K3517" s="6">
        <v>43746.850986747682</v>
      </c>
      <c r="L3517" s="7">
        <v>43746.850983796299</v>
      </c>
    </row>
    <row r="3518" spans="1:12" x14ac:dyDescent="0.25">
      <c r="A3518" t="s">
        <v>4553</v>
      </c>
      <c r="B3518">
        <v>393.75</v>
      </c>
      <c r="C3518">
        <v>20.584240000000001</v>
      </c>
      <c r="D3518">
        <v>66</v>
      </c>
      <c r="E3518">
        <v>0</v>
      </c>
      <c r="F3518">
        <v>0</v>
      </c>
      <c r="G3518">
        <v>7</v>
      </c>
      <c r="H3518">
        <v>1570541132467</v>
      </c>
      <c r="I3518">
        <v>526.6875</v>
      </c>
      <c r="J3518" s="4">
        <f t="shared" si="54"/>
        <v>43746.851070219906</v>
      </c>
      <c r="K3518" s="6">
        <v>43746.851070219906</v>
      </c>
      <c r="L3518" s="7">
        <v>43746.851064814815</v>
      </c>
    </row>
    <row r="3519" spans="1:12" x14ac:dyDescent="0.25">
      <c r="A3519" t="e">
        <f>-LqfXzhyyRbE_C3AwgNK</f>
        <v>#NAME?</v>
      </c>
      <c r="B3519">
        <v>393.75</v>
      </c>
      <c r="C3519">
        <v>20.584240000000001</v>
      </c>
      <c r="D3519">
        <v>66</v>
      </c>
      <c r="E3519">
        <v>0</v>
      </c>
      <c r="F3519">
        <v>0</v>
      </c>
      <c r="G3519">
        <v>10</v>
      </c>
      <c r="H3519">
        <v>1570541139627</v>
      </c>
      <c r="I3519">
        <v>526.5</v>
      </c>
      <c r="J3519" s="5">
        <f t="shared" si="54"/>
        <v>43746.851153090276</v>
      </c>
      <c r="K3519" s="6">
        <v>43746.851153090276</v>
      </c>
      <c r="L3519" s="7">
        <v>43746.851157407407</v>
      </c>
    </row>
    <row r="3520" spans="1:12" x14ac:dyDescent="0.25">
      <c r="A3520" t="e">
        <f>-LqfY0GoCIVi8-O5vFK2</f>
        <v>#NAME?</v>
      </c>
      <c r="B3520">
        <v>393.75</v>
      </c>
      <c r="C3520">
        <v>20.531590000000001</v>
      </c>
      <c r="D3520">
        <v>66</v>
      </c>
      <c r="E3520">
        <v>0</v>
      </c>
      <c r="F3520">
        <v>0</v>
      </c>
      <c r="G3520">
        <v>0</v>
      </c>
      <c r="H3520">
        <v>1570541145843</v>
      </c>
      <c r="I3520">
        <v>526.6875</v>
      </c>
      <c r="J3520" s="4">
        <f t="shared" si="54"/>
        <v>43746.851225034719</v>
      </c>
      <c r="K3520" s="6">
        <v>43746.851225034719</v>
      </c>
      <c r="L3520" s="7">
        <v>43746.851226851853</v>
      </c>
    </row>
    <row r="3521" spans="1:12" x14ac:dyDescent="0.25">
      <c r="A3521" t="e">
        <f>-LqfY1zupKlF8YX2RsIJ</f>
        <v>#NAME?</v>
      </c>
      <c r="B3521">
        <v>393.75</v>
      </c>
      <c r="C3521">
        <v>20.531590000000001</v>
      </c>
      <c r="D3521">
        <v>66</v>
      </c>
      <c r="E3521">
        <v>0</v>
      </c>
      <c r="F3521">
        <v>0</v>
      </c>
      <c r="G3521">
        <v>5</v>
      </c>
      <c r="H3521">
        <v>1570541153066</v>
      </c>
      <c r="I3521">
        <v>526.6875</v>
      </c>
      <c r="J3521" s="5">
        <f t="shared" si="54"/>
        <v>43746.851308634257</v>
      </c>
      <c r="K3521" s="6">
        <v>43746.851308634257</v>
      </c>
      <c r="L3521" s="7">
        <v>43746.851307870369</v>
      </c>
    </row>
    <row r="3522" spans="1:12" x14ac:dyDescent="0.25">
      <c r="A3522" t="e">
        <f>-LqfY3wj7Szo5wc3dRGe</f>
        <v>#NAME?</v>
      </c>
      <c r="B3522">
        <v>393.75</v>
      </c>
      <c r="C3522">
        <v>20.584240000000001</v>
      </c>
      <c r="D3522">
        <v>64</v>
      </c>
      <c r="E3522">
        <v>0</v>
      </c>
      <c r="F3522">
        <v>0</v>
      </c>
      <c r="G3522">
        <v>7</v>
      </c>
      <c r="H3522">
        <v>1570541160258</v>
      </c>
      <c r="I3522">
        <v>526.5</v>
      </c>
      <c r="J3522" s="4">
        <f t="shared" ref="J3522:K3585" si="55">(H3522/86400000)+25569+(7/24)</f>
        <v>43746.851391874996</v>
      </c>
      <c r="K3522" s="6">
        <v>43746.851391874996</v>
      </c>
      <c r="L3522" s="7">
        <v>43746.851388888892</v>
      </c>
    </row>
    <row r="3523" spans="1:12" x14ac:dyDescent="0.25">
      <c r="A3523" t="e">
        <f>-LqfY5a-qHGaiYWQuviK</f>
        <v>#NAME?</v>
      </c>
      <c r="B3523">
        <v>393.75</v>
      </c>
      <c r="C3523">
        <v>20.584240000000001</v>
      </c>
      <c r="D3523">
        <v>64</v>
      </c>
      <c r="E3523">
        <v>0</v>
      </c>
      <c r="F3523">
        <v>0</v>
      </c>
      <c r="G3523">
        <v>7</v>
      </c>
      <c r="H3523">
        <v>1570541167494</v>
      </c>
      <c r="I3523">
        <v>526.6875</v>
      </c>
      <c r="J3523" s="5">
        <f t="shared" si="55"/>
        <v>43746.851475625001</v>
      </c>
      <c r="K3523" s="6">
        <v>43746.851475625001</v>
      </c>
      <c r="L3523" s="7">
        <v>43746.851469907408</v>
      </c>
    </row>
    <row r="3524" spans="1:12" x14ac:dyDescent="0.25">
      <c r="A3524" t="e">
        <f>-LqfY7J1HUok1rn2aXfu</f>
        <v>#NAME?</v>
      </c>
      <c r="B3524">
        <v>393.75</v>
      </c>
      <c r="C3524">
        <v>20.584240000000001</v>
      </c>
      <c r="D3524">
        <v>64</v>
      </c>
      <c r="E3524">
        <v>0</v>
      </c>
      <c r="F3524">
        <v>0</v>
      </c>
      <c r="G3524">
        <v>5</v>
      </c>
      <c r="H3524">
        <v>1570541174716</v>
      </c>
      <c r="I3524">
        <v>526.6875</v>
      </c>
      <c r="J3524" s="4">
        <f t="shared" si="55"/>
        <v>43746.851559212962</v>
      </c>
      <c r="K3524" s="6">
        <v>43746.851559212962</v>
      </c>
      <c r="L3524" s="7">
        <v>43746.8515625</v>
      </c>
    </row>
    <row r="3525" spans="1:12" x14ac:dyDescent="0.25">
      <c r="A3525" t="e">
        <f>-LqfY9xvPPnqLt9UxWfU</f>
        <v>#NAME?</v>
      </c>
      <c r="B3525">
        <v>393.75</v>
      </c>
      <c r="C3525">
        <v>20.584240000000001</v>
      </c>
      <c r="D3525">
        <v>66</v>
      </c>
      <c r="E3525">
        <v>0</v>
      </c>
      <c r="F3525">
        <v>0</v>
      </c>
      <c r="G3525">
        <v>14</v>
      </c>
      <c r="H3525">
        <v>1570541184191</v>
      </c>
      <c r="I3525">
        <v>526.6875</v>
      </c>
      <c r="J3525" s="5">
        <f t="shared" si="55"/>
        <v>43746.851668877316</v>
      </c>
      <c r="K3525" s="6">
        <v>43746.851668877316</v>
      </c>
      <c r="L3525" s="7">
        <v>43746.851666666669</v>
      </c>
    </row>
    <row r="3526" spans="1:12" x14ac:dyDescent="0.25">
      <c r="A3526" t="e">
        <f>-LqfYBpDou1hDh4JyTep</f>
        <v>#NAME?</v>
      </c>
      <c r="B3526">
        <v>393.75</v>
      </c>
      <c r="C3526">
        <v>20.584240000000001</v>
      </c>
      <c r="D3526">
        <v>66</v>
      </c>
      <c r="E3526">
        <v>0</v>
      </c>
      <c r="F3526">
        <v>0</v>
      </c>
      <c r="G3526">
        <v>7</v>
      </c>
      <c r="H3526">
        <v>1570541193395</v>
      </c>
      <c r="I3526">
        <v>526.6875</v>
      </c>
      <c r="J3526" s="4">
        <f t="shared" si="55"/>
        <v>43746.851775405092</v>
      </c>
      <c r="K3526" s="6">
        <v>43746.851775405092</v>
      </c>
      <c r="L3526" s="7">
        <v>43746.851770833331</v>
      </c>
    </row>
    <row r="3527" spans="1:12" x14ac:dyDescent="0.25">
      <c r="A3527" t="e">
        <f>-LqfYDYEM9a35k62VvKn</f>
        <v>#NAME?</v>
      </c>
      <c r="B3527">
        <v>393.75</v>
      </c>
      <c r="C3527">
        <v>20.531590000000001</v>
      </c>
      <c r="D3527">
        <v>66</v>
      </c>
      <c r="E3527">
        <v>0</v>
      </c>
      <c r="F3527">
        <v>0</v>
      </c>
      <c r="G3527">
        <v>19</v>
      </c>
      <c r="H3527">
        <v>1570541200407</v>
      </c>
      <c r="I3527">
        <v>526.6875</v>
      </c>
      <c r="J3527" s="5">
        <f t="shared" si="55"/>
        <v>43746.851856562498</v>
      </c>
      <c r="K3527" s="6">
        <v>43746.851856562498</v>
      </c>
      <c r="L3527" s="7">
        <v>43746.851851851854</v>
      </c>
    </row>
    <row r="3528" spans="1:12" x14ac:dyDescent="0.25">
      <c r="A3528" t="e">
        <f>-LqfYF6Etkiiw6BMLtTp</f>
        <v>#NAME?</v>
      </c>
      <c r="B3528">
        <v>393.75</v>
      </c>
      <c r="C3528">
        <v>20.531590000000001</v>
      </c>
      <c r="D3528">
        <v>66</v>
      </c>
      <c r="E3528">
        <v>0</v>
      </c>
      <c r="F3528">
        <v>0</v>
      </c>
      <c r="G3528">
        <v>6</v>
      </c>
      <c r="H3528">
        <v>1570541206606</v>
      </c>
      <c r="I3528">
        <v>526.6875</v>
      </c>
      <c r="J3528" s="4">
        <f t="shared" si="55"/>
        <v>43746.851928310185</v>
      </c>
      <c r="K3528" s="6">
        <v>43746.851928310185</v>
      </c>
      <c r="L3528" s="7">
        <v>43746.85193287037</v>
      </c>
    </row>
    <row r="3529" spans="1:12" x14ac:dyDescent="0.25">
      <c r="A3529" t="e">
        <f>-LqfYH863UWpPAsZv_dl</f>
        <v>#NAME?</v>
      </c>
      <c r="B3529">
        <v>393.75</v>
      </c>
      <c r="C3529">
        <v>20.531590000000001</v>
      </c>
      <c r="D3529">
        <v>67</v>
      </c>
      <c r="E3529">
        <v>0</v>
      </c>
      <c r="F3529">
        <v>0</v>
      </c>
      <c r="G3529">
        <v>8</v>
      </c>
      <c r="H3529">
        <v>1570541215022</v>
      </c>
      <c r="I3529">
        <v>526.6875</v>
      </c>
      <c r="J3529" s="5">
        <f t="shared" si="55"/>
        <v>43746.852025717591</v>
      </c>
      <c r="K3529" s="6">
        <v>43746.852025717591</v>
      </c>
      <c r="L3529" s="7">
        <v>43746.852025462962</v>
      </c>
    </row>
    <row r="3530" spans="1:12" x14ac:dyDescent="0.25">
      <c r="A3530" t="e">
        <f>-LqfYIrOvCekptq5ZzdW</f>
        <v>#NAME?</v>
      </c>
      <c r="B3530">
        <v>393.75</v>
      </c>
      <c r="C3530">
        <v>20.531590000000001</v>
      </c>
      <c r="D3530">
        <v>67</v>
      </c>
      <c r="E3530">
        <v>0</v>
      </c>
      <c r="F3530">
        <v>0</v>
      </c>
      <c r="G3530">
        <v>9</v>
      </c>
      <c r="H3530">
        <v>1570541222066</v>
      </c>
      <c r="I3530">
        <v>526.6875</v>
      </c>
      <c r="J3530" s="4">
        <f t="shared" si="55"/>
        <v>43746.852107245366</v>
      </c>
      <c r="K3530" s="6">
        <v>43746.852107245366</v>
      </c>
      <c r="L3530" s="7">
        <v>43746.852106481485</v>
      </c>
    </row>
    <row r="3531" spans="1:12" x14ac:dyDescent="0.25">
      <c r="A3531" t="e">
        <f>-LqfYK_CAQM4G0SDJXg0</f>
        <v>#NAME?</v>
      </c>
      <c r="B3531">
        <v>393.75</v>
      </c>
      <c r="C3531">
        <v>20.531590000000001</v>
      </c>
      <c r="D3531">
        <v>67</v>
      </c>
      <c r="E3531">
        <v>0</v>
      </c>
      <c r="F3531">
        <v>0</v>
      </c>
      <c r="G3531">
        <v>11</v>
      </c>
      <c r="H3531">
        <v>1570541229285</v>
      </c>
      <c r="I3531">
        <v>526.6875</v>
      </c>
      <c r="J3531" s="5">
        <f t="shared" si="55"/>
        <v>43746.852190798607</v>
      </c>
      <c r="K3531" s="6">
        <v>43746.852190798607</v>
      </c>
      <c r="L3531" s="7">
        <v>43746.852187500001</v>
      </c>
    </row>
    <row r="3532" spans="1:12" x14ac:dyDescent="0.25">
      <c r="A3532" t="e">
        <f>-LqfYM8Ekyg7i-F6MTW7</f>
        <v>#NAME?</v>
      </c>
      <c r="B3532">
        <v>412.5</v>
      </c>
      <c r="C3532">
        <v>20.584240000000001</v>
      </c>
      <c r="D3532">
        <v>66</v>
      </c>
      <c r="E3532">
        <v>0</v>
      </c>
      <c r="F3532">
        <v>0</v>
      </c>
      <c r="G3532">
        <v>8</v>
      </c>
      <c r="H3532">
        <v>1570541235465</v>
      </c>
      <c r="I3532">
        <v>532.3125</v>
      </c>
      <c r="J3532" s="4">
        <f t="shared" si="55"/>
        <v>43746.852262326385</v>
      </c>
      <c r="K3532" s="6">
        <v>43746.852262326385</v>
      </c>
      <c r="L3532" s="7">
        <v>43746.852256944447</v>
      </c>
    </row>
    <row r="3533" spans="1:12" x14ac:dyDescent="0.25">
      <c r="A3533" t="e">
        <f>-LqfYNrFcplSSfoOlfQZ</f>
        <v>#NAME?</v>
      </c>
      <c r="B3533">
        <v>393.75</v>
      </c>
      <c r="C3533">
        <v>20.531590000000001</v>
      </c>
      <c r="D3533">
        <v>66</v>
      </c>
      <c r="E3533">
        <v>0</v>
      </c>
      <c r="F3533">
        <v>0</v>
      </c>
      <c r="G3533">
        <v>13</v>
      </c>
      <c r="H3533">
        <v>1570541242657</v>
      </c>
      <c r="I3533">
        <v>526.6875</v>
      </c>
      <c r="J3533" s="5">
        <f t="shared" si="55"/>
        <v>43746.852345567131</v>
      </c>
      <c r="K3533" s="6">
        <v>43746.852345567131</v>
      </c>
      <c r="L3533" s="7">
        <v>43746.852349537039</v>
      </c>
    </row>
    <row r="3534" spans="1:12" x14ac:dyDescent="0.25">
      <c r="A3534" t="e">
        <f>-LqfYPaMgSKeopQ8I4sG</f>
        <v>#NAME?</v>
      </c>
      <c r="B3534">
        <v>393.75</v>
      </c>
      <c r="C3534">
        <v>20.531590000000001</v>
      </c>
      <c r="D3534">
        <v>66</v>
      </c>
      <c r="E3534">
        <v>0</v>
      </c>
      <c r="F3534">
        <v>0</v>
      </c>
      <c r="G3534">
        <v>7</v>
      </c>
      <c r="H3534">
        <v>1570541249887</v>
      </c>
      <c r="I3534">
        <v>526.6875</v>
      </c>
      <c r="J3534" s="4">
        <f t="shared" si="55"/>
        <v>43746.852429247687</v>
      </c>
      <c r="K3534" s="6">
        <v>43746.852429247687</v>
      </c>
      <c r="L3534" s="7">
        <v>43746.852430555555</v>
      </c>
    </row>
    <row r="3535" spans="1:12" x14ac:dyDescent="0.25">
      <c r="A3535" t="e">
        <f>-LqfYR8rklMDiOx9n47j</f>
        <v>#NAME?</v>
      </c>
      <c r="B3535">
        <v>393.75</v>
      </c>
      <c r="C3535">
        <v>20.584240000000001</v>
      </c>
      <c r="D3535">
        <v>67</v>
      </c>
      <c r="E3535">
        <v>0</v>
      </c>
      <c r="F3535">
        <v>0</v>
      </c>
      <c r="G3535">
        <v>15</v>
      </c>
      <c r="H3535">
        <v>1570541256086</v>
      </c>
      <c r="I3535">
        <v>526.6875</v>
      </c>
      <c r="J3535" s="5">
        <f t="shared" si="55"/>
        <v>43746.852500995366</v>
      </c>
      <c r="K3535" s="6">
        <v>43746.852500995366</v>
      </c>
      <c r="L3535" s="7">
        <v>43746.852500000001</v>
      </c>
    </row>
    <row r="3536" spans="1:12" x14ac:dyDescent="0.25">
      <c r="A3536" t="e">
        <f>-LqfYSwDrHEgVE1OKXN5</f>
        <v>#NAME?</v>
      </c>
      <c r="B3536">
        <v>393.75</v>
      </c>
      <c r="C3536">
        <v>20.584240000000001</v>
      </c>
      <c r="D3536">
        <v>67</v>
      </c>
      <c r="E3536">
        <v>0</v>
      </c>
      <c r="F3536">
        <v>0</v>
      </c>
      <c r="G3536">
        <v>5</v>
      </c>
      <c r="H3536">
        <v>1570541263287</v>
      </c>
      <c r="I3536">
        <v>526.6875</v>
      </c>
      <c r="J3536" s="4">
        <f t="shared" si="55"/>
        <v>43746.852584340275</v>
      </c>
      <c r="K3536" s="6">
        <v>43746.852584340275</v>
      </c>
      <c r="L3536" s="7">
        <v>43746.852581018517</v>
      </c>
    </row>
    <row r="3537" spans="1:12" x14ac:dyDescent="0.25">
      <c r="A3537" t="e">
        <f>-LqfYUeDiKuJ_Wyw9Qi5</f>
        <v>#NAME?</v>
      </c>
      <c r="B3537">
        <v>393.75</v>
      </c>
      <c r="C3537">
        <v>20.584240000000001</v>
      </c>
      <c r="D3537">
        <v>66</v>
      </c>
      <c r="E3537">
        <v>0</v>
      </c>
      <c r="F3537">
        <v>0</v>
      </c>
      <c r="G3537">
        <v>12</v>
      </c>
      <c r="H3537">
        <v>1570541270487</v>
      </c>
      <c r="I3537">
        <v>526.6875</v>
      </c>
      <c r="J3537" s="5">
        <f t="shared" si="55"/>
        <v>43746.852667673607</v>
      </c>
      <c r="K3537" s="6">
        <v>43746.852667673607</v>
      </c>
      <c r="L3537" s="7">
        <v>43746.852662037039</v>
      </c>
    </row>
    <row r="3538" spans="1:12" x14ac:dyDescent="0.25">
      <c r="A3538" t="s">
        <v>4573</v>
      </c>
      <c r="B3538">
        <v>393.75</v>
      </c>
      <c r="C3538">
        <v>20.531590000000001</v>
      </c>
      <c r="D3538">
        <v>66</v>
      </c>
      <c r="E3538">
        <v>0</v>
      </c>
      <c r="F3538">
        <v>0</v>
      </c>
      <c r="G3538">
        <v>12</v>
      </c>
      <c r="H3538">
        <v>1570541277530</v>
      </c>
      <c r="I3538">
        <v>526.6875</v>
      </c>
      <c r="J3538" s="4">
        <f t="shared" si="55"/>
        <v>43746.852749189813</v>
      </c>
      <c r="K3538" s="6">
        <v>43746.852749189813</v>
      </c>
      <c r="L3538" s="7">
        <v>43746.852754629632</v>
      </c>
    </row>
    <row r="3539" spans="1:12" x14ac:dyDescent="0.25">
      <c r="A3539" t="e">
        <f>-LqfYXwCwHkiMp850qps</f>
        <v>#NAME?</v>
      </c>
      <c r="B3539">
        <v>393.75</v>
      </c>
      <c r="C3539">
        <v>20.531590000000001</v>
      </c>
      <c r="D3539">
        <v>67</v>
      </c>
      <c r="E3539">
        <v>0</v>
      </c>
      <c r="F3539">
        <v>0</v>
      </c>
      <c r="G3539">
        <v>4</v>
      </c>
      <c r="H3539">
        <v>1570541283896</v>
      </c>
      <c r="I3539">
        <v>526.6875</v>
      </c>
      <c r="J3539" s="5">
        <f t="shared" si="55"/>
        <v>43746.852822870373</v>
      </c>
      <c r="K3539" s="6">
        <v>43746.852822870373</v>
      </c>
      <c r="L3539" s="7">
        <v>43746.852824074071</v>
      </c>
    </row>
    <row r="3540" spans="1:12" x14ac:dyDescent="0.25">
      <c r="A3540" t="e">
        <f>-LqfYZjCJHqlCjT0HEiR</f>
        <v>#NAME?</v>
      </c>
      <c r="B3540">
        <v>393.75</v>
      </c>
      <c r="C3540">
        <v>20.531590000000001</v>
      </c>
      <c r="D3540">
        <v>67</v>
      </c>
      <c r="E3540">
        <v>0</v>
      </c>
      <c r="F3540">
        <v>0</v>
      </c>
      <c r="G3540">
        <v>6</v>
      </c>
      <c r="H3540">
        <v>1570541291126</v>
      </c>
      <c r="I3540">
        <v>526.6875</v>
      </c>
      <c r="J3540" s="4">
        <f t="shared" si="55"/>
        <v>43746.852906550928</v>
      </c>
      <c r="K3540" s="6">
        <v>43746.852906550928</v>
      </c>
      <c r="L3540" s="7">
        <v>43746.852905092594</v>
      </c>
    </row>
    <row r="3541" spans="1:12" x14ac:dyDescent="0.25">
      <c r="A3541" t="e">
        <f>-LqfYaTV5vqZxp8Z-sNv</f>
        <v>#NAME?</v>
      </c>
      <c r="B3541">
        <v>393.75</v>
      </c>
      <c r="C3541">
        <v>20.531590000000001</v>
      </c>
      <c r="D3541">
        <v>67</v>
      </c>
      <c r="E3541">
        <v>0</v>
      </c>
      <c r="F3541">
        <v>0</v>
      </c>
      <c r="G3541">
        <v>0</v>
      </c>
      <c r="H3541">
        <v>1570541298327</v>
      </c>
      <c r="I3541">
        <v>526.6875</v>
      </c>
      <c r="J3541" s="5">
        <f t="shared" si="55"/>
        <v>43746.85298989583</v>
      </c>
      <c r="K3541" s="6">
        <v>43746.85298989583</v>
      </c>
      <c r="L3541" s="7">
        <v>43746.852986111109</v>
      </c>
    </row>
    <row r="3542" spans="1:12" x14ac:dyDescent="0.25">
      <c r="A3542" t="e">
        <f>-LqfYcFDY64mivmcOv51</f>
        <v>#NAME?</v>
      </c>
      <c r="B3542">
        <v>393.75</v>
      </c>
      <c r="C3542">
        <v>20.584240000000001</v>
      </c>
      <c r="D3542">
        <v>66</v>
      </c>
      <c r="E3542">
        <v>0</v>
      </c>
      <c r="F3542">
        <v>0</v>
      </c>
      <c r="G3542">
        <v>12</v>
      </c>
      <c r="H3542">
        <v>1570541305536</v>
      </c>
      <c r="I3542">
        <v>526.6875</v>
      </c>
      <c r="J3542" s="4">
        <f t="shared" si="55"/>
        <v>43746.853073333332</v>
      </c>
      <c r="K3542" s="6">
        <v>43746.853073333332</v>
      </c>
      <c r="L3542" s="7">
        <v>43746.853078703702</v>
      </c>
    </row>
    <row r="3543" spans="1:12" x14ac:dyDescent="0.25">
      <c r="A3543" t="e">
        <f>-LqfYdyEfR43O2VqHL9t</f>
        <v>#NAME?</v>
      </c>
      <c r="B3543">
        <v>393.75</v>
      </c>
      <c r="C3543">
        <v>20.531590000000001</v>
      </c>
      <c r="D3543">
        <v>67</v>
      </c>
      <c r="E3543">
        <v>0</v>
      </c>
      <c r="F3543">
        <v>0</v>
      </c>
      <c r="G3543">
        <v>9</v>
      </c>
      <c r="H3543">
        <v>1570541312726</v>
      </c>
      <c r="I3543">
        <v>526.6875</v>
      </c>
      <c r="J3543" s="5">
        <f t="shared" si="55"/>
        <v>43746.853156550926</v>
      </c>
      <c r="K3543" s="6">
        <v>43746.853156550926</v>
      </c>
      <c r="L3543" s="7">
        <v>43746.853159722225</v>
      </c>
    </row>
    <row r="3544" spans="1:12" x14ac:dyDescent="0.25">
      <c r="A3544" t="e">
        <f>-LqfYfYUG6LbO_KT8nAN</f>
        <v>#NAME?</v>
      </c>
      <c r="B3544">
        <v>393.75</v>
      </c>
      <c r="C3544">
        <v>20.584240000000001</v>
      </c>
      <c r="D3544">
        <v>67</v>
      </c>
      <c r="E3544">
        <v>0</v>
      </c>
      <c r="F3544">
        <v>0</v>
      </c>
      <c r="G3544">
        <v>9</v>
      </c>
      <c r="H3544">
        <v>1570541318935</v>
      </c>
      <c r="I3544">
        <v>526.6875</v>
      </c>
      <c r="J3544" s="4">
        <f t="shared" si="55"/>
        <v>43746.853228414351</v>
      </c>
      <c r="K3544" s="6">
        <v>43746.853228414351</v>
      </c>
      <c r="L3544" s="7">
        <v>43746.853229166663</v>
      </c>
    </row>
    <row r="3545" spans="1:12" x14ac:dyDescent="0.25">
      <c r="A3545" t="e">
        <f>-LqfYhF4K7ULWdCoZ9l_</f>
        <v>#NAME?</v>
      </c>
      <c r="B3545">
        <v>393.75</v>
      </c>
      <c r="C3545">
        <v>20.531590000000001</v>
      </c>
      <c r="D3545">
        <v>66</v>
      </c>
      <c r="E3545">
        <v>0</v>
      </c>
      <c r="F3545">
        <v>0</v>
      </c>
      <c r="G3545">
        <v>11</v>
      </c>
      <c r="H3545">
        <v>1570541326166</v>
      </c>
      <c r="I3545">
        <v>526.6875</v>
      </c>
      <c r="J3545" s="5">
        <f t="shared" si="55"/>
        <v>43746.853312106476</v>
      </c>
      <c r="K3545" s="6">
        <v>43746.853312106476</v>
      </c>
      <c r="L3545" s="7">
        <v>43746.853310185186</v>
      </c>
    </row>
    <row r="3546" spans="1:12" x14ac:dyDescent="0.25">
      <c r="A3546" t="e">
        <f>-LqfYijE7ycqQ1kkUcd3</f>
        <v>#NAME?</v>
      </c>
      <c r="B3546">
        <v>393.75</v>
      </c>
      <c r="C3546">
        <v>20.531590000000001</v>
      </c>
      <c r="D3546">
        <v>66</v>
      </c>
      <c r="E3546">
        <v>0</v>
      </c>
      <c r="F3546">
        <v>0</v>
      </c>
      <c r="G3546">
        <v>10</v>
      </c>
      <c r="H3546">
        <v>1570541332326</v>
      </c>
      <c r="I3546">
        <v>526.6875</v>
      </c>
      <c r="J3546" s="4">
        <f t="shared" si="55"/>
        <v>43746.853383402777</v>
      </c>
      <c r="K3546" s="6">
        <v>43746.853383402777</v>
      </c>
      <c r="L3546" s="7">
        <v>43746.853379629632</v>
      </c>
    </row>
    <row r="3547" spans="1:12" x14ac:dyDescent="0.25">
      <c r="A3547" t="e">
        <f>-LqfYkIEMhNJ6kv5aR7T</f>
        <v>#NAME?</v>
      </c>
      <c r="B3547">
        <v>393.75</v>
      </c>
      <c r="C3547">
        <v>20.584240000000001</v>
      </c>
      <c r="D3547">
        <v>66</v>
      </c>
      <c r="E3547">
        <v>0</v>
      </c>
      <c r="F3547">
        <v>0</v>
      </c>
      <c r="G3547">
        <v>7</v>
      </c>
      <c r="H3547">
        <v>1570541338506</v>
      </c>
      <c r="I3547">
        <v>526.6875</v>
      </c>
      <c r="J3547" s="5">
        <f t="shared" si="55"/>
        <v>43746.853454930555</v>
      </c>
      <c r="K3547" s="6">
        <v>43746.853454930555</v>
      </c>
      <c r="L3547" s="7">
        <v>43746.853460648148</v>
      </c>
    </row>
    <row r="3548" spans="1:12" x14ac:dyDescent="0.25">
      <c r="A3548" t="e">
        <f>-LqfYm0EkmAjmw1jFcI6</f>
        <v>#NAME?</v>
      </c>
      <c r="B3548">
        <v>393.75</v>
      </c>
      <c r="C3548">
        <v>20.584240000000001</v>
      </c>
      <c r="D3548">
        <v>67</v>
      </c>
      <c r="E3548">
        <v>0</v>
      </c>
      <c r="F3548">
        <v>0</v>
      </c>
      <c r="G3548">
        <v>12</v>
      </c>
      <c r="H3548">
        <v>1570541345748</v>
      </c>
      <c r="I3548">
        <v>526.6875</v>
      </c>
      <c r="J3548" s="4">
        <f t="shared" si="55"/>
        <v>43746.853538749994</v>
      </c>
      <c r="K3548" s="6">
        <v>43746.853538749994</v>
      </c>
      <c r="L3548" s="7">
        <v>43746.853541666664</v>
      </c>
    </row>
    <row r="3549" spans="1:12" x14ac:dyDescent="0.25">
      <c r="A3549" t="e">
        <f>-LqfYn_C5XWNKmC0P3xz</f>
        <v>#NAME?</v>
      </c>
      <c r="B3549">
        <v>393.75</v>
      </c>
      <c r="C3549">
        <v>20.531590000000001</v>
      </c>
      <c r="D3549">
        <v>67</v>
      </c>
      <c r="E3549">
        <v>0</v>
      </c>
      <c r="F3549">
        <v>0</v>
      </c>
      <c r="G3549">
        <v>16</v>
      </c>
      <c r="H3549">
        <v>1570541351886</v>
      </c>
      <c r="I3549">
        <v>526.6875</v>
      </c>
      <c r="J3549" s="5">
        <f t="shared" si="55"/>
        <v>43746.853609791666</v>
      </c>
      <c r="K3549" s="6">
        <v>43746.853609791666</v>
      </c>
      <c r="L3549" s="7">
        <v>43746.85361111111</v>
      </c>
    </row>
    <row r="3550" spans="1:12" x14ac:dyDescent="0.25">
      <c r="A3550" t="e">
        <f>-LqfYpIDcwzJTPtKwU0s</f>
        <v>#NAME?</v>
      </c>
      <c r="B3550">
        <v>393.75</v>
      </c>
      <c r="C3550">
        <v>20.584240000000001</v>
      </c>
      <c r="D3550">
        <v>66</v>
      </c>
      <c r="E3550">
        <v>0</v>
      </c>
      <c r="F3550">
        <v>0</v>
      </c>
      <c r="G3550">
        <v>10</v>
      </c>
      <c r="H3550">
        <v>1570541359126</v>
      </c>
      <c r="I3550">
        <v>526.6875</v>
      </c>
      <c r="J3550" s="4">
        <f t="shared" si="55"/>
        <v>43746.85369358796</v>
      </c>
      <c r="K3550" s="6">
        <v>43746.85369358796</v>
      </c>
      <c r="L3550" s="7">
        <v>43746.853692129633</v>
      </c>
    </row>
    <row r="3551" spans="1:12" x14ac:dyDescent="0.25">
      <c r="A3551" t="e">
        <f>-LqfYr4GqVKkIrPZopdf</f>
        <v>#NAME?</v>
      </c>
      <c r="B3551">
        <v>393.75</v>
      </c>
      <c r="C3551">
        <v>20.584240000000001</v>
      </c>
      <c r="D3551">
        <v>69</v>
      </c>
      <c r="E3551">
        <v>0</v>
      </c>
      <c r="F3551">
        <v>0</v>
      </c>
      <c r="G3551">
        <v>7</v>
      </c>
      <c r="H3551">
        <v>1570541366337</v>
      </c>
      <c r="I3551">
        <v>526.6875</v>
      </c>
      <c r="J3551" s="5">
        <f t="shared" si="55"/>
        <v>43746.853777048607</v>
      </c>
      <c r="K3551" s="6">
        <v>43746.853777048607</v>
      </c>
      <c r="L3551" s="7">
        <v>43746.853773148148</v>
      </c>
    </row>
    <row r="3552" spans="1:12" x14ac:dyDescent="0.25">
      <c r="A3552" t="e">
        <f>-LqfYsoDQE6t04eamaZv</f>
        <v>#NAME?</v>
      </c>
      <c r="B3552">
        <v>393.75</v>
      </c>
      <c r="C3552">
        <v>20.584240000000001</v>
      </c>
      <c r="D3552">
        <v>69</v>
      </c>
      <c r="E3552">
        <v>0</v>
      </c>
      <c r="F3552">
        <v>0</v>
      </c>
      <c r="G3552">
        <v>16</v>
      </c>
      <c r="H3552">
        <v>1570541373535</v>
      </c>
      <c r="I3552">
        <v>526.6875</v>
      </c>
      <c r="J3552" s="4">
        <f t="shared" si="55"/>
        <v>43746.853860358795</v>
      </c>
      <c r="K3552" s="6">
        <v>43746.853860358795</v>
      </c>
      <c r="L3552" s="7">
        <v>43746.853865740741</v>
      </c>
    </row>
    <row r="3553" spans="1:12" x14ac:dyDescent="0.25">
      <c r="A3553" t="e">
        <f>-LqfYubqctAQ8cluD6pc</f>
        <v>#NAME?</v>
      </c>
      <c r="B3553">
        <v>393.75</v>
      </c>
      <c r="C3553">
        <v>20.584240000000001</v>
      </c>
      <c r="D3553">
        <v>65</v>
      </c>
      <c r="E3553">
        <v>0</v>
      </c>
      <c r="F3553">
        <v>0</v>
      </c>
      <c r="G3553">
        <v>6</v>
      </c>
      <c r="H3553">
        <v>1570541380766</v>
      </c>
      <c r="I3553">
        <v>526.6875</v>
      </c>
      <c r="J3553" s="5">
        <f t="shared" si="55"/>
        <v>43746.853944050927</v>
      </c>
      <c r="K3553" s="6">
        <v>43746.853944050927</v>
      </c>
      <c r="L3553" s="7">
        <v>43746.853946759256</v>
      </c>
    </row>
    <row r="3554" spans="1:12" x14ac:dyDescent="0.25">
      <c r="A3554" t="e">
        <f>-LqfYwK4YvsAMruFmkHV</f>
        <v>#NAME?</v>
      </c>
      <c r="B3554">
        <v>393.75</v>
      </c>
      <c r="C3554">
        <v>20.531590000000001</v>
      </c>
      <c r="D3554">
        <v>65</v>
      </c>
      <c r="E3554">
        <v>0</v>
      </c>
      <c r="F3554">
        <v>0</v>
      </c>
      <c r="G3554">
        <v>8</v>
      </c>
      <c r="H3554">
        <v>1570541387997</v>
      </c>
      <c r="I3554">
        <v>526.6875</v>
      </c>
      <c r="J3554" s="4">
        <f t="shared" si="55"/>
        <v>43746.854027743051</v>
      </c>
      <c r="K3554" s="6">
        <v>43746.854027743051</v>
      </c>
      <c r="L3554" s="7">
        <v>43746.854027777779</v>
      </c>
    </row>
    <row r="3555" spans="1:12" x14ac:dyDescent="0.25">
      <c r="A3555" t="e">
        <f>-LqfYy-vBM78E755HnFI</f>
        <v>#NAME?</v>
      </c>
      <c r="B3555">
        <v>393.75</v>
      </c>
      <c r="C3555">
        <v>20.584240000000001</v>
      </c>
      <c r="D3555">
        <v>74</v>
      </c>
      <c r="E3555">
        <v>0</v>
      </c>
      <c r="F3555">
        <v>0</v>
      </c>
      <c r="G3555">
        <v>9</v>
      </c>
      <c r="H3555">
        <v>1570541394157</v>
      </c>
      <c r="I3555">
        <v>526.6875</v>
      </c>
      <c r="J3555" s="5">
        <f t="shared" si="55"/>
        <v>43746.854099039345</v>
      </c>
      <c r="K3555" s="6">
        <v>43746.854099039345</v>
      </c>
      <c r="L3555" s="7">
        <v>43746.854097222225</v>
      </c>
    </row>
    <row r="3556" spans="1:12" x14ac:dyDescent="0.25">
      <c r="A3556" t="e">
        <f>-LqfYzbRREklQsMPvTAd</f>
        <v>#NAME?</v>
      </c>
      <c r="B3556">
        <v>412.5</v>
      </c>
      <c r="C3556">
        <v>20.584240000000001</v>
      </c>
      <c r="D3556">
        <v>72</v>
      </c>
      <c r="E3556">
        <v>0</v>
      </c>
      <c r="F3556">
        <v>0</v>
      </c>
      <c r="G3556">
        <v>7</v>
      </c>
      <c r="H3556">
        <v>1570541401391</v>
      </c>
      <c r="I3556">
        <v>532.875</v>
      </c>
      <c r="J3556" s="4">
        <f t="shared" si="55"/>
        <v>43746.854182766205</v>
      </c>
      <c r="K3556" s="6">
        <v>43746.854182766205</v>
      </c>
      <c r="L3556" s="7">
        <v>43746.854178240741</v>
      </c>
    </row>
    <row r="3557" spans="1:12" x14ac:dyDescent="0.25">
      <c r="A3557" t="e">
        <f>-LqfZ0PO4gV5n3gpATYu</f>
        <v>#NAME?</v>
      </c>
      <c r="B3557">
        <v>393.75</v>
      </c>
      <c r="C3557">
        <v>20.531590000000001</v>
      </c>
      <c r="D3557">
        <v>72</v>
      </c>
      <c r="E3557">
        <v>0</v>
      </c>
      <c r="F3557">
        <v>0</v>
      </c>
      <c r="G3557">
        <v>6</v>
      </c>
      <c r="H3557">
        <v>1570541408586</v>
      </c>
      <c r="I3557">
        <v>526.6875</v>
      </c>
      <c r="J3557" s="5">
        <f t="shared" si="55"/>
        <v>43746.854266041664</v>
      </c>
      <c r="K3557" s="6">
        <v>43746.854266041664</v>
      </c>
      <c r="L3557" s="7">
        <v>43746.854270833333</v>
      </c>
    </row>
    <row r="3558" spans="1:12" x14ac:dyDescent="0.25">
      <c r="A3558" t="e">
        <f>-LqfZ27Cv-DEWToSeVc4</f>
        <v>#NAME?</v>
      </c>
      <c r="B3558">
        <v>393.75</v>
      </c>
      <c r="C3558">
        <v>20.531590000000001</v>
      </c>
      <c r="D3558">
        <v>70</v>
      </c>
      <c r="E3558">
        <v>0</v>
      </c>
      <c r="F3558">
        <v>0</v>
      </c>
      <c r="G3558">
        <v>1</v>
      </c>
      <c r="H3558">
        <v>1570541415775</v>
      </c>
      <c r="I3558">
        <v>526.6875</v>
      </c>
      <c r="J3558" s="4">
        <f t="shared" si="55"/>
        <v>43746.854349247682</v>
      </c>
      <c r="K3558" s="6">
        <v>43746.854349247682</v>
      </c>
      <c r="L3558" s="7">
        <v>43746.854351851849</v>
      </c>
    </row>
    <row r="3559" spans="1:12" x14ac:dyDescent="0.25">
      <c r="A3559" t="e">
        <f>-LqfZ8Kef7Sqx1NQOMtJ</f>
        <v>#NAME?</v>
      </c>
      <c r="B3559">
        <v>393.75</v>
      </c>
      <c r="C3559">
        <v>20.531590000000001</v>
      </c>
      <c r="D3559">
        <v>71</v>
      </c>
      <c r="E3559">
        <v>0</v>
      </c>
      <c r="F3559">
        <v>0</v>
      </c>
      <c r="G3559">
        <v>0</v>
      </c>
      <c r="H3559">
        <v>1570541441296</v>
      </c>
      <c r="I3559">
        <v>526.6875</v>
      </c>
      <c r="J3559" s="5">
        <f t="shared" si="55"/>
        <v>43746.854644629631</v>
      </c>
      <c r="K3559" s="6">
        <v>43746.854644629631</v>
      </c>
      <c r="L3559" s="7">
        <v>43746.854641203703</v>
      </c>
    </row>
    <row r="3560" spans="1:12" x14ac:dyDescent="0.25">
      <c r="A3560" t="e">
        <f>-LqfZ9rGGuRbad4PaUyC</f>
        <v>#NAME?</v>
      </c>
      <c r="B3560">
        <v>393.75</v>
      </c>
      <c r="C3560">
        <v>20.584240000000001</v>
      </c>
      <c r="D3560">
        <v>68</v>
      </c>
      <c r="E3560">
        <v>0</v>
      </c>
      <c r="F3560">
        <v>0</v>
      </c>
      <c r="G3560">
        <v>0</v>
      </c>
      <c r="H3560">
        <v>1570541447327</v>
      </c>
      <c r="I3560">
        <v>526.6875</v>
      </c>
      <c r="J3560" s="4">
        <f t="shared" si="55"/>
        <v>43746.85471443287</v>
      </c>
      <c r="K3560" s="6">
        <v>43746.85471443287</v>
      </c>
      <c r="L3560" s="7">
        <v>43746.854710648149</v>
      </c>
    </row>
    <row r="3561" spans="1:12" x14ac:dyDescent="0.25">
      <c r="A3561" t="e">
        <f>-LqfZB_GFelOGnwZPu9f</f>
        <v>#NAME?</v>
      </c>
      <c r="B3561">
        <v>393.75</v>
      </c>
      <c r="C3561">
        <v>20.584240000000001</v>
      </c>
      <c r="D3561">
        <v>67</v>
      </c>
      <c r="E3561">
        <v>0</v>
      </c>
      <c r="F3561">
        <v>0</v>
      </c>
      <c r="G3561">
        <v>0</v>
      </c>
      <c r="H3561">
        <v>1570541454548</v>
      </c>
      <c r="I3561">
        <v>526.6875</v>
      </c>
      <c r="J3561" s="5">
        <f t="shared" si="55"/>
        <v>43746.854798009255</v>
      </c>
      <c r="K3561" s="6">
        <v>43746.854798009255</v>
      </c>
      <c r="L3561" s="7">
        <v>43746.854803240742</v>
      </c>
    </row>
    <row r="3562" spans="1:12" x14ac:dyDescent="0.25">
      <c r="A3562" t="e">
        <f>-LqfZD3R8tqp66YZi5C7</f>
        <v>#NAME?</v>
      </c>
      <c r="B3562">
        <v>393.75</v>
      </c>
      <c r="C3562">
        <v>20.584240000000001</v>
      </c>
      <c r="D3562">
        <v>67</v>
      </c>
      <c r="E3562">
        <v>0</v>
      </c>
      <c r="F3562">
        <v>0</v>
      </c>
      <c r="G3562">
        <v>14</v>
      </c>
      <c r="H3562">
        <v>1570541460720</v>
      </c>
      <c r="I3562">
        <v>526.6875</v>
      </c>
      <c r="J3562" s="4">
        <f t="shared" si="55"/>
        <v>43746.85486944444</v>
      </c>
      <c r="K3562" s="6">
        <v>43746.85486944444</v>
      </c>
      <c r="L3562" s="7">
        <v>43746.854872685188</v>
      </c>
    </row>
    <row r="3563" spans="1:12" x14ac:dyDescent="0.25">
      <c r="A3563" t="e">
        <f>-LqfZEcGY2yqc4kfzDKt</f>
        <v>#NAME?</v>
      </c>
      <c r="B3563">
        <v>412.5</v>
      </c>
      <c r="C3563">
        <v>20.584240000000001</v>
      </c>
      <c r="D3563">
        <v>68</v>
      </c>
      <c r="E3563">
        <v>0</v>
      </c>
      <c r="F3563">
        <v>0</v>
      </c>
      <c r="G3563">
        <v>5</v>
      </c>
      <c r="H3563">
        <v>1570541466909</v>
      </c>
      <c r="I3563">
        <v>532.3125</v>
      </c>
      <c r="J3563" s="5">
        <f t="shared" si="55"/>
        <v>43746.854941076388</v>
      </c>
      <c r="K3563" s="6">
        <v>43746.854941076388</v>
      </c>
      <c r="L3563" s="7">
        <v>43746.854942129627</v>
      </c>
    </row>
    <row r="3564" spans="1:12" x14ac:dyDescent="0.25">
      <c r="A3564" t="e">
        <f>-LqfZGPSW92Ri1xN7jGW</f>
        <v>#NAME?</v>
      </c>
      <c r="B3564">
        <v>393.75</v>
      </c>
      <c r="C3564">
        <v>20.531590000000001</v>
      </c>
      <c r="D3564">
        <v>67</v>
      </c>
      <c r="E3564">
        <v>0</v>
      </c>
      <c r="F3564">
        <v>0</v>
      </c>
      <c r="G3564">
        <v>0</v>
      </c>
      <c r="H3564">
        <v>1570541474120</v>
      </c>
      <c r="I3564">
        <v>526.6875</v>
      </c>
      <c r="J3564" s="4">
        <f t="shared" si="55"/>
        <v>43746.855024537035</v>
      </c>
      <c r="K3564" s="6">
        <v>43746.855024537035</v>
      </c>
      <c r="L3564" s="7">
        <v>43746.855023148149</v>
      </c>
    </row>
    <row r="3565" spans="1:12" x14ac:dyDescent="0.25">
      <c r="A3565" t="e">
        <f>-LqfZI8FQPNGWStRbwRq</f>
        <v>#NAME?</v>
      </c>
      <c r="B3565">
        <v>393.75</v>
      </c>
      <c r="C3565">
        <v>20.584240000000001</v>
      </c>
      <c r="D3565">
        <v>67</v>
      </c>
      <c r="E3565">
        <v>0</v>
      </c>
      <c r="F3565">
        <v>0</v>
      </c>
      <c r="G3565">
        <v>5</v>
      </c>
      <c r="H3565">
        <v>1570541481329</v>
      </c>
      <c r="I3565">
        <v>526.6875</v>
      </c>
      <c r="J3565" s="5">
        <f t="shared" si="55"/>
        <v>43746.85510797453</v>
      </c>
      <c r="K3565" s="6">
        <v>43746.85510797453</v>
      </c>
      <c r="L3565" s="7">
        <v>43746.855104166665</v>
      </c>
    </row>
    <row r="3566" spans="1:12" x14ac:dyDescent="0.25">
      <c r="A3566" t="e">
        <f>-LqfZJcQpQaa8pTAPvtQ</f>
        <v>#NAME?</v>
      </c>
      <c r="B3566">
        <v>393.75</v>
      </c>
      <c r="C3566">
        <v>20.584240000000001</v>
      </c>
      <c r="D3566">
        <v>67</v>
      </c>
      <c r="E3566">
        <v>0</v>
      </c>
      <c r="F3566">
        <v>0</v>
      </c>
      <c r="G3566">
        <v>13</v>
      </c>
      <c r="H3566">
        <v>1570541487508</v>
      </c>
      <c r="I3566">
        <v>526.6875</v>
      </c>
      <c r="J3566" s="4">
        <f t="shared" si="55"/>
        <v>43746.85517949074</v>
      </c>
      <c r="K3566" s="6">
        <v>43746.85517949074</v>
      </c>
      <c r="L3566" s="7">
        <v>43746.855185185188</v>
      </c>
    </row>
    <row r="3567" spans="1:12" x14ac:dyDescent="0.25">
      <c r="A3567" t="e">
        <f>-LqfZLBGZXFnaNgN-#REF!</f>
        <v>#NAME?</v>
      </c>
      <c r="B3567">
        <v>393.75</v>
      </c>
      <c r="C3567">
        <v>20.584240000000001</v>
      </c>
      <c r="D3567">
        <v>67</v>
      </c>
      <c r="E3567">
        <v>0</v>
      </c>
      <c r="F3567">
        <v>0</v>
      </c>
      <c r="G3567">
        <v>6</v>
      </c>
      <c r="H3567">
        <v>1570541493689</v>
      </c>
      <c r="I3567">
        <v>526.6875</v>
      </c>
      <c r="J3567" s="5">
        <f t="shared" si="55"/>
        <v>43746.855251030087</v>
      </c>
      <c r="K3567" s="6">
        <v>43746.855251030087</v>
      </c>
      <c r="L3567" s="7">
        <v>43746.855254629627</v>
      </c>
    </row>
    <row r="3568" spans="1:12" x14ac:dyDescent="0.25">
      <c r="A3568" t="e">
        <f>-LqfZMu8X02FRKBo8OFw</f>
        <v>#NAME?</v>
      </c>
      <c r="B3568">
        <v>393.75</v>
      </c>
      <c r="C3568">
        <v>20.584240000000001</v>
      </c>
      <c r="D3568">
        <v>67</v>
      </c>
      <c r="E3568">
        <v>0</v>
      </c>
      <c r="F3568">
        <v>0</v>
      </c>
      <c r="G3568">
        <v>8</v>
      </c>
      <c r="H3568">
        <v>1570541500888</v>
      </c>
      <c r="I3568">
        <v>526.6875</v>
      </c>
      <c r="J3568" s="4">
        <f t="shared" si="55"/>
        <v>43746.855334351851</v>
      </c>
      <c r="K3568" s="6">
        <v>43746.855334351851</v>
      </c>
      <c r="L3568" s="7">
        <v>43746.85533564815</v>
      </c>
    </row>
    <row r="3569" spans="1:12" x14ac:dyDescent="0.25">
      <c r="A3569" t="e">
        <f>-LqfZOTHdswT1s5tVjWn</f>
        <v>#NAME?</v>
      </c>
      <c r="B3569">
        <v>412.5</v>
      </c>
      <c r="C3569">
        <v>20.584240000000001</v>
      </c>
      <c r="D3569">
        <v>67</v>
      </c>
      <c r="E3569">
        <v>0</v>
      </c>
      <c r="F3569">
        <v>0</v>
      </c>
      <c r="G3569">
        <v>10</v>
      </c>
      <c r="H3569">
        <v>1570541507089</v>
      </c>
      <c r="I3569">
        <v>532.125</v>
      </c>
      <c r="J3569" s="5">
        <f t="shared" si="55"/>
        <v>43746.855406122682</v>
      </c>
      <c r="K3569" s="6">
        <v>43746.855406122682</v>
      </c>
      <c r="L3569" s="7">
        <v>43746.855405092596</v>
      </c>
    </row>
    <row r="3570" spans="1:12" x14ac:dyDescent="0.25">
      <c r="A3570" t="e">
        <f>-LqfZQCNHSEuvGHzhPK7</f>
        <v>#NAME?</v>
      </c>
      <c r="B3570">
        <v>393.75</v>
      </c>
      <c r="C3570">
        <v>20.584240000000001</v>
      </c>
      <c r="D3570">
        <v>67</v>
      </c>
      <c r="E3570">
        <v>0</v>
      </c>
      <c r="F3570">
        <v>0</v>
      </c>
      <c r="G3570">
        <v>13</v>
      </c>
      <c r="H3570">
        <v>1570541514308</v>
      </c>
      <c r="I3570">
        <v>526.6875</v>
      </c>
      <c r="J3570" s="4">
        <f t="shared" si="55"/>
        <v>43746.855489675923</v>
      </c>
      <c r="K3570" s="6">
        <v>43746.855489675923</v>
      </c>
      <c r="L3570" s="7">
        <v>43746.855486111112</v>
      </c>
    </row>
    <row r="3571" spans="1:12" x14ac:dyDescent="0.25">
      <c r="A3571" t="e">
        <f>-LqfZReemfgHczb5UejY</f>
        <v>#NAME?</v>
      </c>
      <c r="B3571">
        <v>393.75</v>
      </c>
      <c r="C3571">
        <v>20.531590000000001</v>
      </c>
      <c r="D3571">
        <v>67</v>
      </c>
      <c r="E3571">
        <v>0</v>
      </c>
      <c r="F3571">
        <v>0</v>
      </c>
      <c r="G3571">
        <v>9</v>
      </c>
      <c r="H3571">
        <v>1570541520490</v>
      </c>
      <c r="I3571">
        <v>526.6875</v>
      </c>
      <c r="J3571" s="5">
        <f t="shared" si="55"/>
        <v>43746.855561226846</v>
      </c>
      <c r="K3571" s="6">
        <v>43746.855561226846</v>
      </c>
      <c r="L3571" s="7">
        <v>43746.855555555558</v>
      </c>
    </row>
    <row r="3572" spans="1:12" x14ac:dyDescent="0.25">
      <c r="A3572" t="s">
        <v>4607</v>
      </c>
      <c r="B3572">
        <v>393.75</v>
      </c>
      <c r="C3572">
        <v>20.531590000000001</v>
      </c>
      <c r="D3572">
        <v>67</v>
      </c>
      <c r="E3572">
        <v>0</v>
      </c>
      <c r="F3572">
        <v>0</v>
      </c>
      <c r="G3572">
        <v>5</v>
      </c>
      <c r="H3572">
        <v>1570541526648</v>
      </c>
      <c r="I3572">
        <v>526.6875</v>
      </c>
      <c r="J3572" s="4">
        <f t="shared" si="55"/>
        <v>43746.855632500003</v>
      </c>
      <c r="K3572" s="6">
        <v>43746.855632500003</v>
      </c>
      <c r="L3572" s="7">
        <v>43746.855636574073</v>
      </c>
    </row>
    <row r="3573" spans="1:12" x14ac:dyDescent="0.25">
      <c r="A3573" t="e">
        <f>-LqfZUxNlizIkfCPT5-v</f>
        <v>#NAME?</v>
      </c>
      <c r="B3573">
        <v>393.75</v>
      </c>
      <c r="C3573">
        <v>20.531590000000001</v>
      </c>
      <c r="D3573">
        <v>67</v>
      </c>
      <c r="E3573">
        <v>0</v>
      </c>
      <c r="F3573">
        <v>0</v>
      </c>
      <c r="G3573">
        <v>1</v>
      </c>
      <c r="H3573">
        <v>1570541533858</v>
      </c>
      <c r="I3573">
        <v>526.6875</v>
      </c>
      <c r="J3573" s="5">
        <f t="shared" si="55"/>
        <v>43746.855715949067</v>
      </c>
      <c r="K3573" s="6">
        <v>43746.855715949067</v>
      </c>
      <c r="L3573" s="7">
        <v>43746.855717592596</v>
      </c>
    </row>
    <row r="3574" spans="1:12" x14ac:dyDescent="0.25">
      <c r="A3574" t="e">
        <f>-LqfZWWGgQXgYkBUYOmB</f>
        <v>#NAME?</v>
      </c>
      <c r="B3574">
        <v>393.75</v>
      </c>
      <c r="C3574">
        <v>20.531590000000001</v>
      </c>
      <c r="D3574">
        <v>67</v>
      </c>
      <c r="E3574">
        <v>0</v>
      </c>
      <c r="F3574">
        <v>0</v>
      </c>
      <c r="G3574">
        <v>4</v>
      </c>
      <c r="H3574">
        <v>1570541540038</v>
      </c>
      <c r="I3574">
        <v>526.6875</v>
      </c>
      <c r="J3574" s="4">
        <f t="shared" si="55"/>
        <v>43746.855787476852</v>
      </c>
      <c r="K3574" s="6">
        <v>43746.855787476852</v>
      </c>
      <c r="L3574" s="7">
        <v>43746.855787037035</v>
      </c>
    </row>
    <row r="3575" spans="1:12" x14ac:dyDescent="0.25">
      <c r="A3575" t="e">
        <f>-LqfZYEHzkjnjaX67Gay</f>
        <v>#NAME?</v>
      </c>
      <c r="B3575">
        <v>393.75</v>
      </c>
      <c r="C3575">
        <v>20.584240000000001</v>
      </c>
      <c r="D3575">
        <v>68</v>
      </c>
      <c r="E3575">
        <v>0</v>
      </c>
      <c r="F3575">
        <v>0</v>
      </c>
      <c r="G3575">
        <v>8</v>
      </c>
      <c r="H3575">
        <v>1570541547290</v>
      </c>
      <c r="I3575">
        <v>526.6875</v>
      </c>
      <c r="J3575" s="5">
        <f t="shared" si="55"/>
        <v>43746.855871412037</v>
      </c>
      <c r="K3575" s="6">
        <v>43746.855871412037</v>
      </c>
      <c r="L3575" s="7">
        <v>43746.855868055558</v>
      </c>
    </row>
    <row r="3576" spans="1:12" x14ac:dyDescent="0.25">
      <c r="A3576" t="e">
        <f>-LqfZZxaQ2wc53NmyUr0</f>
        <v>#NAME?</v>
      </c>
      <c r="B3576">
        <v>393.75</v>
      </c>
      <c r="C3576">
        <v>20.531590000000001</v>
      </c>
      <c r="D3576">
        <v>69</v>
      </c>
      <c r="E3576">
        <v>0</v>
      </c>
      <c r="F3576">
        <v>0</v>
      </c>
      <c r="G3576">
        <v>4</v>
      </c>
      <c r="H3576">
        <v>1570541554490</v>
      </c>
      <c r="I3576">
        <v>526.6875</v>
      </c>
      <c r="J3576" s="4">
        <f t="shared" si="55"/>
        <v>43746.85595474537</v>
      </c>
      <c r="K3576" s="6">
        <v>43746.85595474537</v>
      </c>
      <c r="L3576" s="7">
        <v>43746.855949074074</v>
      </c>
    </row>
    <row r="3577" spans="1:12" x14ac:dyDescent="0.25">
      <c r="A3577" t="e">
        <f>-LqfZaWFxi-IMynRboks</f>
        <v>#NAME?</v>
      </c>
      <c r="B3577">
        <v>393.75</v>
      </c>
      <c r="C3577">
        <v>20.531590000000001</v>
      </c>
      <c r="D3577">
        <v>68</v>
      </c>
      <c r="E3577">
        <v>0</v>
      </c>
      <c r="F3577">
        <v>0</v>
      </c>
      <c r="G3577">
        <v>12</v>
      </c>
      <c r="H3577">
        <v>1570541560678</v>
      </c>
      <c r="I3577">
        <v>526.6875</v>
      </c>
      <c r="J3577" s="5">
        <f t="shared" si="55"/>
        <v>43746.856026365735</v>
      </c>
      <c r="K3577" s="6">
        <v>43746.856026365735</v>
      </c>
      <c r="L3577" s="7">
        <v>43746.856030092589</v>
      </c>
    </row>
    <row r="3578" spans="1:12" x14ac:dyDescent="0.25">
      <c r="A3578" t="e">
        <f>-LqfZcJuYuY0w3Qcw2H5</f>
        <v>#NAME?</v>
      </c>
      <c r="B3578">
        <v>421.875</v>
      </c>
      <c r="C3578">
        <v>20.584240000000001</v>
      </c>
      <c r="D3578">
        <v>68</v>
      </c>
      <c r="E3578">
        <v>0</v>
      </c>
      <c r="F3578">
        <v>0</v>
      </c>
      <c r="G3578">
        <v>8</v>
      </c>
      <c r="H3578">
        <v>1570541567891</v>
      </c>
      <c r="I3578">
        <v>535.875</v>
      </c>
      <c r="J3578" s="4">
        <f t="shared" si="55"/>
        <v>43746.856109849534</v>
      </c>
      <c r="K3578" s="6">
        <v>43746.856109849534</v>
      </c>
      <c r="L3578" s="7">
        <v>43746.856111111112</v>
      </c>
    </row>
    <row r="3579" spans="1:12" x14ac:dyDescent="0.25">
      <c r="A3579" t="e">
        <f>-LqfZe1FzqzGts2y3Oly</f>
        <v>#NAME?</v>
      </c>
      <c r="B3579">
        <v>393.75</v>
      </c>
      <c r="C3579">
        <v>20.584240000000001</v>
      </c>
      <c r="D3579">
        <v>66</v>
      </c>
      <c r="E3579">
        <v>0</v>
      </c>
      <c r="F3579">
        <v>0</v>
      </c>
      <c r="G3579">
        <v>12</v>
      </c>
      <c r="H3579">
        <v>1570541575098</v>
      </c>
      <c r="I3579">
        <v>526.6875</v>
      </c>
      <c r="J3579" s="5">
        <f t="shared" si="55"/>
        <v>43746.856193263891</v>
      </c>
      <c r="K3579" s="6">
        <v>43746.856193263891</v>
      </c>
      <c r="L3579" s="7">
        <v>43746.856192129628</v>
      </c>
    </row>
    <row r="3580" spans="1:12" x14ac:dyDescent="0.25">
      <c r="A3580" t="e">
        <f>-LqfZfpGQkR4hMQHeBdg</f>
        <v>#NAME?</v>
      </c>
      <c r="B3580">
        <v>393.75</v>
      </c>
      <c r="C3580">
        <v>20.531590000000001</v>
      </c>
      <c r="D3580">
        <v>67</v>
      </c>
      <c r="E3580">
        <v>0</v>
      </c>
      <c r="F3580">
        <v>0</v>
      </c>
      <c r="G3580">
        <v>17</v>
      </c>
      <c r="H3580">
        <v>1570541582318</v>
      </c>
      <c r="I3580">
        <v>526.6875</v>
      </c>
      <c r="J3580" s="4">
        <f t="shared" si="55"/>
        <v>43746.856276828701</v>
      </c>
      <c r="K3580" s="6">
        <v>43746.856276828701</v>
      </c>
      <c r="L3580" s="7">
        <v>43746.856273148151</v>
      </c>
    </row>
    <row r="3581" spans="1:12" x14ac:dyDescent="0.25">
      <c r="A3581" t="e">
        <f>-LqfZhdtk95aoF5WQDBU</f>
        <v>#NAME?</v>
      </c>
      <c r="B3581">
        <v>393.75</v>
      </c>
      <c r="C3581">
        <v>20.531590000000001</v>
      </c>
      <c r="D3581">
        <v>67</v>
      </c>
      <c r="E3581">
        <v>0</v>
      </c>
      <c r="F3581">
        <v>0</v>
      </c>
      <c r="G3581">
        <v>3</v>
      </c>
      <c r="H3581">
        <v>1570541589528</v>
      </c>
      <c r="I3581">
        <v>526.6875</v>
      </c>
      <c r="J3581" s="5">
        <f t="shared" si="55"/>
        <v>43746.856360277779</v>
      </c>
      <c r="K3581" s="6">
        <v>43746.856360277779</v>
      </c>
      <c r="L3581" s="7">
        <v>43746.856365740743</v>
      </c>
    </row>
    <row r="3582" spans="1:12" x14ac:dyDescent="0.25">
      <c r="A3582" t="e">
        <f>-LqfZjLPc5MfXLiC_gzQ</f>
        <v>#NAME?</v>
      </c>
      <c r="B3582">
        <v>393.75</v>
      </c>
      <c r="C3582">
        <v>20.478950000000001</v>
      </c>
      <c r="D3582">
        <v>67</v>
      </c>
      <c r="E3582">
        <v>0</v>
      </c>
      <c r="F3582">
        <v>0</v>
      </c>
      <c r="G3582">
        <v>7</v>
      </c>
      <c r="H3582">
        <v>1570541596739</v>
      </c>
      <c r="I3582">
        <v>526.6875</v>
      </c>
      <c r="J3582" s="4">
        <f t="shared" si="55"/>
        <v>43746.856443738427</v>
      </c>
      <c r="K3582" s="6">
        <v>43746.856443738427</v>
      </c>
      <c r="L3582" s="7">
        <v>43746.856446759259</v>
      </c>
    </row>
    <row r="3583" spans="1:12" x14ac:dyDescent="0.25">
      <c r="A3583" t="e">
        <f>-LqfZl37vOmzQZidvvhX</f>
        <v>#NAME?</v>
      </c>
      <c r="B3583">
        <v>393.75</v>
      </c>
      <c r="C3583">
        <v>20.531590000000001</v>
      </c>
      <c r="D3583">
        <v>67</v>
      </c>
      <c r="E3583">
        <v>0</v>
      </c>
      <c r="F3583">
        <v>0</v>
      </c>
      <c r="G3583">
        <v>11</v>
      </c>
      <c r="H3583">
        <v>1570541603929</v>
      </c>
      <c r="I3583">
        <v>526.6875</v>
      </c>
      <c r="J3583" s="5">
        <f t="shared" si="55"/>
        <v>43746.856526956013</v>
      </c>
      <c r="K3583" s="6">
        <v>43746.856526956013</v>
      </c>
      <c r="L3583" s="7">
        <v>43746.856527777774</v>
      </c>
    </row>
    <row r="3584" spans="1:12" x14ac:dyDescent="0.25">
      <c r="A3584" t="e">
        <f>-LqfZmcPw99kAjx-Ua2H</f>
        <v>#NAME?</v>
      </c>
      <c r="B3584">
        <v>393.75</v>
      </c>
      <c r="C3584">
        <v>20.584240000000001</v>
      </c>
      <c r="D3584">
        <v>67</v>
      </c>
      <c r="E3584">
        <v>0</v>
      </c>
      <c r="F3584">
        <v>0</v>
      </c>
      <c r="G3584">
        <v>4</v>
      </c>
      <c r="H3584">
        <v>1570541610139</v>
      </c>
      <c r="I3584">
        <v>526.6875</v>
      </c>
      <c r="J3584" s="4">
        <f t="shared" si="55"/>
        <v>43746.856598831015</v>
      </c>
      <c r="K3584" s="6">
        <v>43746.856598831015</v>
      </c>
      <c r="L3584" s="7">
        <v>43746.85659722222</v>
      </c>
    </row>
    <row r="3585" spans="1:12" x14ac:dyDescent="0.25">
      <c r="A3585" t="e">
        <f>-LqfZoLG5XnM78X7bsiw</f>
        <v>#NAME?</v>
      </c>
      <c r="B3585">
        <v>393.75</v>
      </c>
      <c r="C3585">
        <v>20.531590000000001</v>
      </c>
      <c r="D3585">
        <v>67</v>
      </c>
      <c r="E3585">
        <v>0</v>
      </c>
      <c r="F3585">
        <v>0</v>
      </c>
      <c r="G3585">
        <v>6</v>
      </c>
      <c r="H3585">
        <v>1570541617369</v>
      </c>
      <c r="I3585">
        <v>526.6875</v>
      </c>
      <c r="J3585" s="5">
        <f t="shared" si="55"/>
        <v>43746.85668251157</v>
      </c>
      <c r="K3585" s="6">
        <v>43746.85668251157</v>
      </c>
      <c r="L3585" s="7">
        <v>43746.856678240743</v>
      </c>
    </row>
    <row r="3586" spans="1:12" x14ac:dyDescent="0.25">
      <c r="A3586" t="e">
        <f>-LqfZq8Iw99xac-Zwg7e</f>
        <v>#NAME?</v>
      </c>
      <c r="B3586">
        <v>393.75</v>
      </c>
      <c r="C3586">
        <v>20.584240000000001</v>
      </c>
      <c r="D3586">
        <v>68</v>
      </c>
      <c r="E3586">
        <v>0</v>
      </c>
      <c r="F3586">
        <v>0</v>
      </c>
      <c r="G3586">
        <v>5</v>
      </c>
      <c r="H3586">
        <v>1570541624569</v>
      </c>
      <c r="I3586">
        <v>526.6875</v>
      </c>
      <c r="J3586" s="4">
        <f t="shared" ref="J3586:K3649" si="56">(H3586/86400000)+25569+(7/24)</f>
        <v>43746.85676584491</v>
      </c>
      <c r="K3586" s="6">
        <v>43746.85676584491</v>
      </c>
      <c r="L3586" s="7">
        <v>43746.856770833336</v>
      </c>
    </row>
    <row r="3587" spans="1:12" x14ac:dyDescent="0.25">
      <c r="A3587" t="e">
        <f>-LqfZrooRyUUb8cnIsbp</f>
        <v>#NAME?</v>
      </c>
      <c r="B3587">
        <v>393.75</v>
      </c>
      <c r="C3587">
        <v>20.531590000000001</v>
      </c>
      <c r="D3587">
        <v>69</v>
      </c>
      <c r="E3587">
        <v>0</v>
      </c>
      <c r="F3587">
        <v>0</v>
      </c>
      <c r="G3587">
        <v>7</v>
      </c>
      <c r="H3587">
        <v>1570541631768</v>
      </c>
      <c r="I3587">
        <v>526.6875</v>
      </c>
      <c r="J3587" s="5">
        <f t="shared" si="56"/>
        <v>43746.856849166659</v>
      </c>
      <c r="K3587" s="6">
        <v>43746.856849166659</v>
      </c>
      <c r="L3587" s="7">
        <v>43746.856851851851</v>
      </c>
    </row>
    <row r="3588" spans="1:12" x14ac:dyDescent="0.25">
      <c r="A3588" t="e">
        <f>-LqfZtQH8ieyTQNd0j3h</f>
        <v>#NAME?</v>
      </c>
      <c r="B3588">
        <v>393.75</v>
      </c>
      <c r="C3588">
        <v>20.584240000000001</v>
      </c>
      <c r="D3588">
        <v>69</v>
      </c>
      <c r="E3588">
        <v>0</v>
      </c>
      <c r="F3588">
        <v>0</v>
      </c>
      <c r="G3588">
        <v>8</v>
      </c>
      <c r="H3588">
        <v>1570541637960</v>
      </c>
      <c r="I3588">
        <v>526.6875</v>
      </c>
      <c r="J3588" s="4">
        <f t="shared" si="56"/>
        <v>43746.856920833328</v>
      </c>
      <c r="K3588" s="6">
        <v>43746.856920833328</v>
      </c>
      <c r="L3588" s="7">
        <v>43746.856921296298</v>
      </c>
    </row>
    <row r="3589" spans="1:12" x14ac:dyDescent="0.25">
      <c r="A3589" t="e">
        <f>-LqfZv8GpKBdkIoq3u7p</f>
        <v>#NAME?</v>
      </c>
      <c r="B3589">
        <v>393.75</v>
      </c>
      <c r="C3589">
        <v>20.584240000000001</v>
      </c>
      <c r="D3589">
        <v>66</v>
      </c>
      <c r="E3589">
        <v>0</v>
      </c>
      <c r="F3589">
        <v>0</v>
      </c>
      <c r="G3589">
        <v>13</v>
      </c>
      <c r="H3589">
        <v>1570541645178</v>
      </c>
      <c r="I3589">
        <v>526.6875</v>
      </c>
      <c r="J3589" s="5">
        <f t="shared" si="56"/>
        <v>43746.857004375001</v>
      </c>
      <c r="K3589" s="6">
        <v>43746.857004375001</v>
      </c>
      <c r="L3589" s="7">
        <v>43746.857002314813</v>
      </c>
    </row>
    <row r="3590" spans="1:12" x14ac:dyDescent="0.25">
      <c r="A3590" t="e">
        <f>-LqfZwwHZnGcaF9wQiwh</f>
        <v>#NAME?</v>
      </c>
      <c r="B3590">
        <v>393.75</v>
      </c>
      <c r="C3590">
        <v>20.531590000000001</v>
      </c>
      <c r="D3590">
        <v>66</v>
      </c>
      <c r="E3590">
        <v>0</v>
      </c>
      <c r="F3590">
        <v>0</v>
      </c>
      <c r="G3590">
        <v>14</v>
      </c>
      <c r="H3590">
        <v>1570541652390</v>
      </c>
      <c r="I3590">
        <v>526.5</v>
      </c>
      <c r="J3590" s="4">
        <f t="shared" si="56"/>
        <v>43746.857087847216</v>
      </c>
      <c r="K3590" s="6">
        <v>43746.857087847216</v>
      </c>
      <c r="L3590" s="7">
        <v>43746.857083333336</v>
      </c>
    </row>
    <row r="3591" spans="1:12" x14ac:dyDescent="0.25">
      <c r="A3591" t="e">
        <f>-LqfZyeFMl1XboBC6l7k</f>
        <v>#NAME?</v>
      </c>
      <c r="B3591">
        <v>393.75</v>
      </c>
      <c r="C3591">
        <v>20.531590000000001</v>
      </c>
      <c r="D3591">
        <v>69</v>
      </c>
      <c r="E3591">
        <v>0</v>
      </c>
      <c r="F3591">
        <v>0</v>
      </c>
      <c r="G3591">
        <v>6</v>
      </c>
      <c r="H3591">
        <v>1570541659611</v>
      </c>
      <c r="I3591">
        <v>526.6875</v>
      </c>
      <c r="J3591" s="5">
        <f t="shared" si="56"/>
        <v>43746.85717142361</v>
      </c>
      <c r="K3591" s="6">
        <v>43746.85717142361</v>
      </c>
      <c r="L3591" s="7">
        <v>43746.857175925928</v>
      </c>
    </row>
    <row r="3592" spans="1:12" x14ac:dyDescent="0.25">
      <c r="A3592" t="e">
        <f>-Lqf_-l1KceUzjpIDnKo</f>
        <v>#NAME?</v>
      </c>
      <c r="B3592">
        <v>393.75</v>
      </c>
      <c r="C3592">
        <v>20.531590000000001</v>
      </c>
      <c r="D3592">
        <v>66</v>
      </c>
      <c r="E3592">
        <v>0</v>
      </c>
      <c r="F3592">
        <v>0</v>
      </c>
      <c r="G3592">
        <v>7</v>
      </c>
      <c r="H3592">
        <v>1570541666818</v>
      </c>
      <c r="I3592">
        <v>526.6875</v>
      </c>
      <c r="J3592" s="4">
        <f t="shared" si="56"/>
        <v>43746.85725483796</v>
      </c>
      <c r="K3592" s="6">
        <v>43746.85725483796</v>
      </c>
      <c r="L3592" s="7">
        <v>43746.857256944444</v>
      </c>
    </row>
    <row r="3593" spans="1:12" x14ac:dyDescent="0.25">
      <c r="A3593" t="e">
        <f>-Lqf_1PAT2KYAjbiaCZm</f>
        <v>#NAME?</v>
      </c>
      <c r="B3593">
        <v>393.75</v>
      </c>
      <c r="C3593">
        <v>20.531590000000001</v>
      </c>
      <c r="D3593">
        <v>67</v>
      </c>
      <c r="E3593">
        <v>0</v>
      </c>
      <c r="F3593">
        <v>0</v>
      </c>
      <c r="G3593">
        <v>7</v>
      </c>
      <c r="H3593">
        <v>1570541675052</v>
      </c>
      <c r="I3593">
        <v>526.6875</v>
      </c>
      <c r="J3593" s="5">
        <f t="shared" si="56"/>
        <v>43746.857350138882</v>
      </c>
      <c r="K3593" s="6">
        <v>43746.857350138882</v>
      </c>
      <c r="L3593" s="7">
        <v>43746.857349537036</v>
      </c>
    </row>
    <row r="3594" spans="1:12" x14ac:dyDescent="0.25">
      <c r="A3594" t="e">
        <f>-Lqf_3C9QydsuO9fchLG</f>
        <v>#NAME?</v>
      </c>
      <c r="B3594">
        <v>393.75</v>
      </c>
      <c r="C3594">
        <v>20.531590000000001</v>
      </c>
      <c r="D3594">
        <v>67</v>
      </c>
      <c r="E3594">
        <v>0</v>
      </c>
      <c r="F3594">
        <v>0</v>
      </c>
      <c r="G3594">
        <v>2</v>
      </c>
      <c r="H3594">
        <v>1570541682153</v>
      </c>
      <c r="I3594">
        <v>526.6875</v>
      </c>
      <c r="J3594" s="4">
        <f t="shared" si="56"/>
        <v>43746.857432326382</v>
      </c>
      <c r="K3594" s="6">
        <v>43746.857432326382</v>
      </c>
      <c r="L3594" s="7">
        <v>43746.857430555552</v>
      </c>
    </row>
    <row r="3595" spans="1:12" x14ac:dyDescent="0.25">
      <c r="A3595" t="e">
        <f>-Lqf_4f3edDeITb-WlfK</f>
        <v>#NAME?</v>
      </c>
      <c r="B3595">
        <v>393.75</v>
      </c>
      <c r="C3595">
        <v>20.531590000000001</v>
      </c>
      <c r="D3595">
        <v>66</v>
      </c>
      <c r="E3595">
        <v>0</v>
      </c>
      <c r="F3595">
        <v>0</v>
      </c>
      <c r="G3595">
        <v>9</v>
      </c>
      <c r="H3595">
        <v>1570541688473</v>
      </c>
      <c r="I3595">
        <v>526.6875</v>
      </c>
      <c r="J3595" s="5">
        <f t="shared" si="56"/>
        <v>43746.857505474538</v>
      </c>
      <c r="K3595" s="6">
        <v>43746.857505474538</v>
      </c>
      <c r="L3595" s="7">
        <v>43746.857499999998</v>
      </c>
    </row>
    <row r="3596" spans="1:12" x14ac:dyDescent="0.25">
      <c r="A3596" t="e">
        <f>-Lqf_6U90D_jtcpt_58t</f>
        <v>#NAME?</v>
      </c>
      <c r="B3596">
        <v>393.75</v>
      </c>
      <c r="C3596">
        <v>20.531590000000001</v>
      </c>
      <c r="D3596">
        <v>66</v>
      </c>
      <c r="E3596">
        <v>0</v>
      </c>
      <c r="F3596">
        <v>0</v>
      </c>
      <c r="G3596">
        <v>11</v>
      </c>
      <c r="H3596">
        <v>1570541695663</v>
      </c>
      <c r="I3596">
        <v>526.6875</v>
      </c>
      <c r="J3596" s="4">
        <f t="shared" si="56"/>
        <v>43746.857588692124</v>
      </c>
      <c r="K3596" s="6">
        <v>43746.857588692124</v>
      </c>
      <c r="L3596" s="7">
        <v>43746.857592592591</v>
      </c>
    </row>
    <row r="3597" spans="1:12" x14ac:dyDescent="0.25">
      <c r="A3597" t="e">
        <f>-Lqf_7y9jY7i17uj6rF3</f>
        <v>#NAME?</v>
      </c>
      <c r="B3597">
        <v>393.75</v>
      </c>
      <c r="C3597">
        <v>20.584240000000001</v>
      </c>
      <c r="D3597">
        <v>68</v>
      </c>
      <c r="E3597">
        <v>0</v>
      </c>
      <c r="F3597">
        <v>0</v>
      </c>
      <c r="G3597">
        <v>11</v>
      </c>
      <c r="H3597">
        <v>1570541701843</v>
      </c>
      <c r="I3597">
        <v>526.6875</v>
      </c>
      <c r="J3597" s="5">
        <f t="shared" si="56"/>
        <v>43746.85766021991</v>
      </c>
      <c r="K3597" s="6">
        <v>43746.85766021991</v>
      </c>
      <c r="L3597" s="7">
        <v>43746.857662037037</v>
      </c>
    </row>
    <row r="3598" spans="1:12" x14ac:dyDescent="0.25">
      <c r="A3598" t="e">
        <f>-Lqf_9SAvlIp_6vpkP1t</f>
        <v>#NAME?</v>
      </c>
      <c r="B3598">
        <v>412.5</v>
      </c>
      <c r="C3598">
        <v>20.584240000000001</v>
      </c>
      <c r="D3598">
        <v>68</v>
      </c>
      <c r="E3598">
        <v>0</v>
      </c>
      <c r="F3598">
        <v>0</v>
      </c>
      <c r="G3598">
        <v>0</v>
      </c>
      <c r="H3598">
        <v>1570541708032</v>
      </c>
      <c r="I3598">
        <v>532.3125</v>
      </c>
      <c r="J3598" s="4">
        <f t="shared" si="56"/>
        <v>43746.857731851851</v>
      </c>
      <c r="K3598" s="6">
        <v>43746.857731851851</v>
      </c>
      <c r="L3598" s="7">
        <v>43746.857731481483</v>
      </c>
    </row>
    <row r="3599" spans="1:12" x14ac:dyDescent="0.25">
      <c r="A3599" t="e">
        <f>-Lqf_B0Jl5VT3boYinG5</f>
        <v>#NAME?</v>
      </c>
      <c r="B3599">
        <v>393.75</v>
      </c>
      <c r="C3599">
        <v>20.531590000000001</v>
      </c>
      <c r="D3599">
        <v>67</v>
      </c>
      <c r="E3599">
        <v>0</v>
      </c>
      <c r="F3599">
        <v>0</v>
      </c>
      <c r="G3599">
        <v>8</v>
      </c>
      <c r="H3599">
        <v>1570541714224</v>
      </c>
      <c r="I3599">
        <v>526.6875</v>
      </c>
      <c r="J3599" s="5">
        <f t="shared" si="56"/>
        <v>43746.857803518513</v>
      </c>
      <c r="K3599" s="6">
        <v>43746.857803518513</v>
      </c>
      <c r="L3599" s="7">
        <v>43746.857800925929</v>
      </c>
    </row>
    <row r="3600" spans="1:12" x14ac:dyDescent="0.25">
      <c r="A3600" t="e">
        <f>-Lqf_CjAyBa48_bab1Rf</f>
        <v>#NAME?</v>
      </c>
      <c r="B3600">
        <v>393.75</v>
      </c>
      <c r="C3600">
        <v>20.584240000000001</v>
      </c>
      <c r="D3600">
        <v>65</v>
      </c>
      <c r="E3600">
        <v>0</v>
      </c>
      <c r="F3600">
        <v>0</v>
      </c>
      <c r="G3600">
        <v>4</v>
      </c>
      <c r="H3600">
        <v>1570541721432</v>
      </c>
      <c r="I3600">
        <v>526.6875</v>
      </c>
      <c r="J3600" s="4">
        <f t="shared" si="56"/>
        <v>43746.857886944439</v>
      </c>
      <c r="K3600" s="6">
        <v>43746.857886944439</v>
      </c>
      <c r="L3600" s="7">
        <v>43746.857881944445</v>
      </c>
    </row>
    <row r="3601" spans="1:12" x14ac:dyDescent="0.25">
      <c r="A3601" t="e">
        <f>-Lqf_EI93IMwyyZ2wsfc</f>
        <v>#NAME?</v>
      </c>
      <c r="B3601">
        <v>393.75</v>
      </c>
      <c r="C3601">
        <v>20.531590000000001</v>
      </c>
      <c r="D3601">
        <v>65</v>
      </c>
      <c r="E3601">
        <v>0</v>
      </c>
      <c r="F3601">
        <v>0</v>
      </c>
      <c r="G3601">
        <v>7</v>
      </c>
      <c r="H3601">
        <v>1570541727614</v>
      </c>
      <c r="I3601">
        <v>526.6875</v>
      </c>
      <c r="J3601" s="5">
        <f t="shared" si="56"/>
        <v>43746.85795849537</v>
      </c>
      <c r="K3601" s="6">
        <v>43746.85795849537</v>
      </c>
      <c r="L3601" s="7">
        <v>43746.85796296296</v>
      </c>
    </row>
    <row r="3602" spans="1:12" x14ac:dyDescent="0.25">
      <c r="A3602" t="e">
        <f>-Lqf_G0AdtIQ8TyALaNa</f>
        <v>#NAME?</v>
      </c>
      <c r="B3602">
        <v>393.75</v>
      </c>
      <c r="C3602">
        <v>20.531590000000001</v>
      </c>
      <c r="D3602">
        <v>67</v>
      </c>
      <c r="E3602">
        <v>0</v>
      </c>
      <c r="F3602">
        <v>0</v>
      </c>
      <c r="G3602">
        <v>9</v>
      </c>
      <c r="H3602">
        <v>1570541734804</v>
      </c>
      <c r="I3602">
        <v>526.6875</v>
      </c>
      <c r="J3602" s="4">
        <f t="shared" si="56"/>
        <v>43746.858041712963</v>
      </c>
      <c r="K3602" s="6">
        <v>43746.858041712963</v>
      </c>
      <c r="L3602" s="7">
        <v>43746.858043981483</v>
      </c>
    </row>
    <row r="3603" spans="1:12" x14ac:dyDescent="0.25">
      <c r="A3603" t="e">
        <f>-Lqf_H_99GttmRiMw_uQ</f>
        <v>#NAME?</v>
      </c>
      <c r="B3603">
        <v>393.75</v>
      </c>
      <c r="C3603">
        <v>20.584240000000001</v>
      </c>
      <c r="D3603">
        <v>67</v>
      </c>
      <c r="E3603">
        <v>0</v>
      </c>
      <c r="F3603">
        <v>0</v>
      </c>
      <c r="G3603">
        <v>6</v>
      </c>
      <c r="H3603">
        <v>1570541740994</v>
      </c>
      <c r="I3603">
        <v>526.6875</v>
      </c>
      <c r="J3603" s="5">
        <f t="shared" si="56"/>
        <v>43746.85811335648</v>
      </c>
      <c r="K3603" s="6">
        <v>43746.85811335648</v>
      </c>
      <c r="L3603" s="7">
        <v>43746.858113425929</v>
      </c>
    </row>
    <row r="3604" spans="1:12" x14ac:dyDescent="0.25">
      <c r="A3604" t="e">
        <f>-Lqf_JI9XwUhBu6-dmDm</f>
        <v>#NAME?</v>
      </c>
      <c r="B3604">
        <v>393.75</v>
      </c>
      <c r="C3604">
        <v>20.531590000000001</v>
      </c>
      <c r="D3604">
        <v>64</v>
      </c>
      <c r="E3604">
        <v>0</v>
      </c>
      <c r="F3604">
        <v>0</v>
      </c>
      <c r="G3604">
        <v>11</v>
      </c>
      <c r="H3604">
        <v>1570541748243</v>
      </c>
      <c r="I3604">
        <v>526.6875</v>
      </c>
      <c r="J3604" s="4">
        <f t="shared" si="56"/>
        <v>43746.858197256945</v>
      </c>
      <c r="K3604" s="6">
        <v>43746.858197256945</v>
      </c>
      <c r="L3604" s="7">
        <v>43746.858194444445</v>
      </c>
    </row>
    <row r="3605" spans="1:12" x14ac:dyDescent="0.25">
      <c r="A3605" t="e">
        <f>-Lqf_L5CiWr5CADK8HoR</f>
        <v>#NAME?</v>
      </c>
      <c r="B3605">
        <v>393.75</v>
      </c>
      <c r="C3605">
        <v>20.531590000000001</v>
      </c>
      <c r="D3605">
        <v>63</v>
      </c>
      <c r="E3605">
        <v>0</v>
      </c>
      <c r="F3605">
        <v>0</v>
      </c>
      <c r="G3605">
        <v>4</v>
      </c>
      <c r="H3605">
        <v>1570541755443</v>
      </c>
      <c r="I3605">
        <v>526.6875</v>
      </c>
      <c r="J3605" s="5">
        <f t="shared" si="56"/>
        <v>43746.858280590277</v>
      </c>
      <c r="K3605" s="6">
        <v>43746.858280590277</v>
      </c>
      <c r="L3605" s="7">
        <v>43746.858275462961</v>
      </c>
    </row>
    <row r="3606" spans="1:12" x14ac:dyDescent="0.25">
      <c r="A3606" t="e">
        <f>-Lqf_MoAtr5qv3U9_Pdn</f>
        <v>#NAME?</v>
      </c>
      <c r="B3606">
        <v>393.75</v>
      </c>
      <c r="C3606">
        <v>20.531590000000001</v>
      </c>
      <c r="D3606">
        <v>63</v>
      </c>
      <c r="E3606">
        <v>0</v>
      </c>
      <c r="F3606">
        <v>0</v>
      </c>
      <c r="G3606">
        <v>12</v>
      </c>
      <c r="H3606">
        <v>1570541762643</v>
      </c>
      <c r="I3606">
        <v>526.5</v>
      </c>
      <c r="J3606" s="4">
        <f t="shared" si="56"/>
        <v>43746.858363923609</v>
      </c>
      <c r="K3606" s="6">
        <v>43746.858363923609</v>
      </c>
      <c r="L3606" s="7">
        <v>43746.858368055553</v>
      </c>
    </row>
    <row r="3607" spans="1:12" x14ac:dyDescent="0.25">
      <c r="A3607" t="e">
        <f>-Lqf_ObA3dKK8mwMec7k</f>
        <v>#NAME?</v>
      </c>
      <c r="B3607">
        <v>393.75</v>
      </c>
      <c r="C3607">
        <v>20.584240000000001</v>
      </c>
      <c r="D3607">
        <v>66</v>
      </c>
      <c r="E3607">
        <v>0</v>
      </c>
      <c r="F3607">
        <v>0</v>
      </c>
      <c r="G3607">
        <v>12</v>
      </c>
      <c r="H3607">
        <v>1570541769872</v>
      </c>
      <c r="I3607">
        <v>526.6875</v>
      </c>
      <c r="J3607" s="5">
        <f t="shared" si="56"/>
        <v>43746.858447592589</v>
      </c>
      <c r="K3607" s="6">
        <v>43746.858447592589</v>
      </c>
      <c r="L3607" s="7">
        <v>43746.858449074076</v>
      </c>
    </row>
    <row r="3608" spans="1:12" x14ac:dyDescent="0.25">
      <c r="A3608" t="e">
        <f>-Lqf_QKAFwfu9xrWwrVK</f>
        <v>#NAME?</v>
      </c>
      <c r="B3608">
        <v>393.75</v>
      </c>
      <c r="C3608">
        <v>20.478950000000001</v>
      </c>
      <c r="D3608">
        <v>65</v>
      </c>
      <c r="E3608">
        <v>0</v>
      </c>
      <c r="F3608">
        <v>0</v>
      </c>
      <c r="G3608">
        <v>10</v>
      </c>
      <c r="H3608">
        <v>1570541777053</v>
      </c>
      <c r="I3608">
        <v>526.6875</v>
      </c>
      <c r="J3608" s="4">
        <f t="shared" si="56"/>
        <v>43746.85853070602</v>
      </c>
      <c r="K3608" s="6">
        <v>43746.85853070602</v>
      </c>
      <c r="L3608" s="7">
        <v>43746.858530092592</v>
      </c>
    </row>
    <row r="3609" spans="1:12" x14ac:dyDescent="0.25">
      <c r="A3609" t="e">
        <f>-Lqf_RsPYQWgUIUwynJ0</f>
        <v>#NAME?</v>
      </c>
      <c r="B3609">
        <v>418.75</v>
      </c>
      <c r="C3609">
        <v>20.584240000000001</v>
      </c>
      <c r="D3609">
        <v>65</v>
      </c>
      <c r="E3609">
        <v>0</v>
      </c>
      <c r="F3609">
        <v>0</v>
      </c>
      <c r="G3609">
        <v>11</v>
      </c>
      <c r="H3609">
        <v>1570541783262</v>
      </c>
      <c r="I3609">
        <v>534.9375</v>
      </c>
      <c r="J3609" s="5">
        <f t="shared" si="56"/>
        <v>43746.858602569446</v>
      </c>
      <c r="K3609" s="6">
        <v>43746.858602569446</v>
      </c>
      <c r="L3609" s="7">
        <v>43746.858599537038</v>
      </c>
    </row>
    <row r="3610" spans="1:12" x14ac:dyDescent="0.25">
      <c r="A3610" t="e">
        <f>-Lqf_TbAwoXCx-ajZHUx</f>
        <v>#NAME?</v>
      </c>
      <c r="B3610">
        <v>393.75</v>
      </c>
      <c r="C3610">
        <v>20.531590000000001</v>
      </c>
      <c r="D3610">
        <v>65</v>
      </c>
      <c r="E3610">
        <v>0</v>
      </c>
      <c r="F3610">
        <v>0</v>
      </c>
      <c r="G3610">
        <v>16</v>
      </c>
      <c r="H3610">
        <v>1570541790482</v>
      </c>
      <c r="I3610">
        <v>526.6875</v>
      </c>
      <c r="J3610" s="4">
        <f t="shared" si="56"/>
        <v>43746.858686134256</v>
      </c>
      <c r="K3610" s="6">
        <v>43746.858686134256</v>
      </c>
      <c r="L3610" s="7">
        <v>43746.858680555553</v>
      </c>
    </row>
    <row r="3611" spans="1:12" x14ac:dyDescent="0.25">
      <c r="A3611" t="e">
        <f>-Lqf_VK9iJcORnEVCNp9</f>
        <v>#NAME?</v>
      </c>
      <c r="B3611">
        <v>393.75</v>
      </c>
      <c r="C3611">
        <v>20.531590000000001</v>
      </c>
      <c r="D3611">
        <v>65</v>
      </c>
      <c r="E3611">
        <v>0</v>
      </c>
      <c r="F3611">
        <v>0</v>
      </c>
      <c r="G3611">
        <v>7</v>
      </c>
      <c r="H3611">
        <v>1570541797345</v>
      </c>
      <c r="I3611">
        <v>526.6875</v>
      </c>
      <c r="J3611" s="5">
        <f t="shared" si="56"/>
        <v>43746.858765567129</v>
      </c>
      <c r="K3611" s="6">
        <v>43746.858765567129</v>
      </c>
      <c r="L3611" s="7">
        <v>43746.858761574076</v>
      </c>
    </row>
    <row r="3612" spans="1:12" x14ac:dyDescent="0.25">
      <c r="A3612" t="e">
        <f>-Lqf_Wt9TCj4BJo4II4j</f>
        <v>#NAME?</v>
      </c>
      <c r="B3612">
        <v>412.5</v>
      </c>
      <c r="C3612">
        <v>20.584240000000001</v>
      </c>
      <c r="D3612">
        <v>66</v>
      </c>
      <c r="E3612">
        <v>0</v>
      </c>
      <c r="F3612">
        <v>0</v>
      </c>
      <c r="G3612">
        <v>5</v>
      </c>
      <c r="H3612">
        <v>1570541803872</v>
      </c>
      <c r="I3612">
        <v>532.3125</v>
      </c>
      <c r="J3612" s="4">
        <f t="shared" si="56"/>
        <v>43746.858841111105</v>
      </c>
      <c r="K3612" s="6">
        <v>43746.858841111105</v>
      </c>
      <c r="L3612" s="7">
        <v>43746.858842592592</v>
      </c>
    </row>
    <row r="3613" spans="1:12" x14ac:dyDescent="0.25">
      <c r="A3613" t="e">
        <f>-Lqf_YOPQj_WdWAzRV5t</f>
        <v>#NAME?</v>
      </c>
      <c r="B3613">
        <v>393.75</v>
      </c>
      <c r="C3613">
        <v>20.584240000000001</v>
      </c>
      <c r="D3613">
        <v>66</v>
      </c>
      <c r="E3613">
        <v>0</v>
      </c>
      <c r="F3613">
        <v>0</v>
      </c>
      <c r="G3613">
        <v>10</v>
      </c>
      <c r="H3613">
        <v>1570541810076</v>
      </c>
      <c r="I3613">
        <v>526.6875</v>
      </c>
      <c r="J3613" s="5">
        <f t="shared" si="56"/>
        <v>43746.858912916665</v>
      </c>
      <c r="K3613" s="6">
        <v>43746.858912916665</v>
      </c>
      <c r="L3613" s="7">
        <v>43746.858912037038</v>
      </c>
    </row>
    <row r="3614" spans="1:12" x14ac:dyDescent="0.25">
      <c r="A3614" t="e">
        <f>-Lqf_ZxQI7B-FZZigRqo</f>
        <v>#NAME?</v>
      </c>
      <c r="B3614">
        <v>393.75</v>
      </c>
      <c r="C3614">
        <v>20.531590000000001</v>
      </c>
      <c r="D3614">
        <v>66</v>
      </c>
      <c r="E3614">
        <v>0</v>
      </c>
      <c r="F3614">
        <v>0</v>
      </c>
      <c r="G3614">
        <v>19</v>
      </c>
      <c r="H3614">
        <v>1570541816243</v>
      </c>
      <c r="I3614">
        <v>526.6875</v>
      </c>
      <c r="J3614" s="4">
        <f t="shared" si="56"/>
        <v>43746.858984293976</v>
      </c>
      <c r="K3614" s="6">
        <v>43746.858984293976</v>
      </c>
      <c r="L3614" s="7">
        <v>43746.858981481484</v>
      </c>
    </row>
    <row r="3615" spans="1:12" x14ac:dyDescent="0.25">
      <c r="A3615" t="e">
        <f>-Lqf_aeAq24So9ytCDvp</f>
        <v>#NAME?</v>
      </c>
      <c r="B3615">
        <v>393.75</v>
      </c>
      <c r="C3615">
        <v>20.531590000000001</v>
      </c>
      <c r="D3615">
        <v>66</v>
      </c>
      <c r="E3615">
        <v>0</v>
      </c>
      <c r="F3615">
        <v>0</v>
      </c>
      <c r="G3615">
        <v>7</v>
      </c>
      <c r="H3615">
        <v>1570541823443</v>
      </c>
      <c r="I3615">
        <v>526.6875</v>
      </c>
      <c r="J3615" s="5">
        <f t="shared" si="56"/>
        <v>43746.859067627309</v>
      </c>
      <c r="K3615" s="6">
        <v>43746.859067627309</v>
      </c>
      <c r="L3615" s="7">
        <v>43746.8590625</v>
      </c>
    </row>
    <row r="3616" spans="1:12" x14ac:dyDescent="0.25">
      <c r="A3616" t="s">
        <v>4651</v>
      </c>
      <c r="B3616">
        <v>393.75</v>
      </c>
      <c r="C3616">
        <v>20.531590000000001</v>
      </c>
      <c r="D3616">
        <v>66</v>
      </c>
      <c r="E3616">
        <v>0</v>
      </c>
      <c r="F3616">
        <v>0</v>
      </c>
      <c r="G3616">
        <v>8</v>
      </c>
      <c r="H3616">
        <v>1570541829633</v>
      </c>
      <c r="I3616">
        <v>526.6875</v>
      </c>
      <c r="J3616" s="4">
        <f t="shared" si="56"/>
        <v>43746.859139270826</v>
      </c>
      <c r="K3616" s="6">
        <v>43746.859139270826</v>
      </c>
      <c r="L3616" s="7">
        <v>43746.859143518515</v>
      </c>
    </row>
    <row r="3617" spans="1:12" x14ac:dyDescent="0.25">
      <c r="A3617" t="e">
        <f>-Lqf_duzEBMvVHRT_Vx9</f>
        <v>#NAME?</v>
      </c>
      <c r="B3617">
        <v>393.75</v>
      </c>
      <c r="C3617">
        <v>20.584240000000001</v>
      </c>
      <c r="D3617">
        <v>63</v>
      </c>
      <c r="E3617">
        <v>0</v>
      </c>
      <c r="F3617">
        <v>0</v>
      </c>
      <c r="G3617">
        <v>12</v>
      </c>
      <c r="H3617">
        <v>1570541836853</v>
      </c>
      <c r="I3617">
        <v>526.6875</v>
      </c>
      <c r="J3617" s="5">
        <f t="shared" si="56"/>
        <v>43746.85922283565</v>
      </c>
      <c r="K3617" s="6">
        <v>43746.85922283565</v>
      </c>
      <c r="L3617" s="7">
        <v>43746.859224537038</v>
      </c>
    </row>
    <row r="3618" spans="1:12" x14ac:dyDescent="0.25">
      <c r="A3618" t="e">
        <f>-Lqf_fjANHCdH2AhBD8j</f>
        <v>#NAME?</v>
      </c>
      <c r="B3618">
        <v>393.75</v>
      </c>
      <c r="C3618">
        <v>20.584240000000001</v>
      </c>
      <c r="D3618">
        <v>64</v>
      </c>
      <c r="E3618">
        <v>0</v>
      </c>
      <c r="F3618">
        <v>0</v>
      </c>
      <c r="G3618">
        <v>8</v>
      </c>
      <c r="H3618">
        <v>1570541844063</v>
      </c>
      <c r="I3618">
        <v>526.6875</v>
      </c>
      <c r="J3618" s="4">
        <f t="shared" si="56"/>
        <v>43746.859306284721</v>
      </c>
      <c r="K3618" s="6">
        <v>43746.859306284721</v>
      </c>
      <c r="L3618" s="7">
        <v>43746.859305555554</v>
      </c>
    </row>
    <row r="3619" spans="1:12" x14ac:dyDescent="0.25">
      <c r="A3619" t="e">
        <f>-Lqf_hSA3cdpVm_Y8ryZ</f>
        <v>#NAME?</v>
      </c>
      <c r="B3619">
        <v>393.75</v>
      </c>
      <c r="C3619">
        <v>20.531590000000001</v>
      </c>
      <c r="D3619">
        <v>64</v>
      </c>
      <c r="E3619">
        <v>0</v>
      </c>
      <c r="F3619">
        <v>0</v>
      </c>
      <c r="G3619">
        <v>11</v>
      </c>
      <c r="H3619">
        <v>1570541851282</v>
      </c>
      <c r="I3619">
        <v>526.6875</v>
      </c>
      <c r="J3619" s="5">
        <f t="shared" si="56"/>
        <v>43746.859389837962</v>
      </c>
      <c r="K3619" s="6">
        <v>43746.859389837962</v>
      </c>
      <c r="L3619" s="7">
        <v>43746.859386574077</v>
      </c>
    </row>
    <row r="3620" spans="1:12" x14ac:dyDescent="0.25">
      <c r="A3620" t="s">
        <v>4655</v>
      </c>
      <c r="B3620">
        <v>393.75</v>
      </c>
      <c r="C3620">
        <v>20.531590000000001</v>
      </c>
      <c r="D3620">
        <v>64</v>
      </c>
      <c r="E3620">
        <v>0</v>
      </c>
      <c r="F3620">
        <v>0</v>
      </c>
      <c r="G3620">
        <v>6</v>
      </c>
      <c r="H3620">
        <v>1570541857463</v>
      </c>
      <c r="I3620">
        <v>526.6875</v>
      </c>
      <c r="J3620" s="4">
        <f t="shared" si="56"/>
        <v>43746.859461377309</v>
      </c>
      <c r="K3620" s="6">
        <v>43746.859461377309</v>
      </c>
      <c r="L3620" s="7">
        <v>43746.859456018516</v>
      </c>
    </row>
    <row r="3621" spans="1:12" x14ac:dyDescent="0.25">
      <c r="A3621" t="e">
        <f>-Lqf_kihyIhTlxv10DyW</f>
        <v>#NAME?</v>
      </c>
      <c r="B3621">
        <v>412.5</v>
      </c>
      <c r="C3621">
        <v>20.478950000000001</v>
      </c>
      <c r="D3621">
        <v>65</v>
      </c>
      <c r="E3621">
        <v>0</v>
      </c>
      <c r="F3621">
        <v>0</v>
      </c>
      <c r="G3621">
        <v>16</v>
      </c>
      <c r="H3621">
        <v>1570541864672</v>
      </c>
      <c r="I3621">
        <v>532.3125</v>
      </c>
      <c r="J3621" s="5">
        <f t="shared" si="56"/>
        <v>43746.859544814812</v>
      </c>
      <c r="K3621" s="6">
        <v>43746.859544814812</v>
      </c>
      <c r="L3621" s="7">
        <v>43746.859548611108</v>
      </c>
    </row>
    <row r="3622" spans="1:12" x14ac:dyDescent="0.25">
      <c r="A3622" t="s">
        <v>4657</v>
      </c>
      <c r="B3622">
        <v>393.75</v>
      </c>
      <c r="C3622">
        <v>20.531590000000001</v>
      </c>
      <c r="D3622">
        <v>65</v>
      </c>
      <c r="E3622">
        <v>0</v>
      </c>
      <c r="F3622">
        <v>0</v>
      </c>
      <c r="G3622">
        <v>8</v>
      </c>
      <c r="H3622">
        <v>1570541871863</v>
      </c>
      <c r="I3622">
        <v>526.6875</v>
      </c>
      <c r="J3622" s="4">
        <f t="shared" si="56"/>
        <v>43746.859628043974</v>
      </c>
      <c r="K3622" s="6">
        <v>43746.859628043974</v>
      </c>
      <c r="L3622" s="7">
        <v>43746.859629629631</v>
      </c>
    </row>
    <row r="3623" spans="1:12" x14ac:dyDescent="0.25">
      <c r="A3623" t="e">
        <f>-Lqf_oF8860svIxYZ2Aw</f>
        <v>#NAME?</v>
      </c>
      <c r="B3623">
        <v>412.5</v>
      </c>
      <c r="C3623">
        <v>20.584240000000001</v>
      </c>
      <c r="D3623">
        <v>64</v>
      </c>
      <c r="E3623">
        <v>0</v>
      </c>
      <c r="F3623">
        <v>0</v>
      </c>
      <c r="G3623">
        <v>5</v>
      </c>
      <c r="H3623">
        <v>1570541879121</v>
      </c>
      <c r="I3623">
        <v>532.125</v>
      </c>
      <c r="J3623" s="5">
        <f t="shared" si="56"/>
        <v>43746.859712048608</v>
      </c>
      <c r="K3623" s="6">
        <v>43746.859712048608</v>
      </c>
      <c r="L3623" s="7">
        <v>43746.859710648147</v>
      </c>
    </row>
    <row r="3624" spans="1:12" x14ac:dyDescent="0.25">
      <c r="A3624" t="e">
        <f>-Lqf_pj2CHrLaIl7pEa5</f>
        <v>#NAME?</v>
      </c>
      <c r="B3624">
        <v>393.75</v>
      </c>
      <c r="C3624">
        <v>20.584240000000001</v>
      </c>
      <c r="D3624">
        <v>64</v>
      </c>
      <c r="E3624">
        <v>0</v>
      </c>
      <c r="F3624">
        <v>0</v>
      </c>
      <c r="G3624">
        <v>14</v>
      </c>
      <c r="H3624">
        <v>1570541885284</v>
      </c>
      <c r="I3624">
        <v>526.5</v>
      </c>
      <c r="J3624" s="4">
        <f t="shared" si="56"/>
        <v>43746.85978337963</v>
      </c>
      <c r="K3624" s="6">
        <v>43746.85978337963</v>
      </c>
      <c r="L3624" s="7">
        <v>43746.859780092593</v>
      </c>
    </row>
    <row r="3625" spans="1:12" x14ac:dyDescent="0.25">
      <c r="A3625" t="e">
        <f>-Lqf_rcpNBBQJe-jVFKO</f>
        <v>#NAME?</v>
      </c>
      <c r="B3625">
        <v>393.75</v>
      </c>
      <c r="C3625">
        <v>20.531590000000001</v>
      </c>
      <c r="D3625">
        <v>64</v>
      </c>
      <c r="E3625">
        <v>0</v>
      </c>
      <c r="F3625">
        <v>0</v>
      </c>
      <c r="G3625">
        <v>11</v>
      </c>
      <c r="H3625">
        <v>1570541891472</v>
      </c>
      <c r="I3625">
        <v>526.6875</v>
      </c>
      <c r="J3625" s="5">
        <f t="shared" si="56"/>
        <v>43746.859854999995</v>
      </c>
      <c r="K3625" s="6">
        <v>43746.859854999995</v>
      </c>
      <c r="L3625" s="7">
        <v>43746.859849537039</v>
      </c>
    </row>
    <row r="3626" spans="1:12" x14ac:dyDescent="0.25">
      <c r="A3626" t="e">
        <f>-Lqf_tKFhiWtT7vlxS5k</f>
        <v>#NAME?</v>
      </c>
      <c r="B3626">
        <v>412.5</v>
      </c>
      <c r="C3626">
        <v>20.584240000000001</v>
      </c>
      <c r="D3626">
        <v>64</v>
      </c>
      <c r="E3626">
        <v>0</v>
      </c>
      <c r="F3626">
        <v>0</v>
      </c>
      <c r="G3626">
        <v>6</v>
      </c>
      <c r="H3626">
        <v>1570541899719</v>
      </c>
      <c r="I3626">
        <v>532.125</v>
      </c>
      <c r="J3626" s="4">
        <f t="shared" si="56"/>
        <v>43746.859950451391</v>
      </c>
      <c r="K3626" s="6">
        <v>43746.859950451391</v>
      </c>
      <c r="L3626" s="7">
        <v>43746.859953703701</v>
      </c>
    </row>
    <row r="3627" spans="1:12" x14ac:dyDescent="0.25">
      <c r="A3627" t="s">
        <v>4662</v>
      </c>
      <c r="B3627">
        <v>393.75</v>
      </c>
      <c r="C3627">
        <v>20.531590000000001</v>
      </c>
      <c r="D3627">
        <v>64</v>
      </c>
      <c r="E3627">
        <v>0</v>
      </c>
      <c r="F3627">
        <v>0</v>
      </c>
      <c r="G3627">
        <v>6</v>
      </c>
      <c r="H3627">
        <v>1570541906930</v>
      </c>
      <c r="I3627">
        <v>526.5</v>
      </c>
      <c r="J3627" s="5">
        <f t="shared" si="56"/>
        <v>43746.860033912038</v>
      </c>
      <c r="K3627" s="6">
        <v>43746.860033912038</v>
      </c>
      <c r="L3627" s="7">
        <v>43746.860034722224</v>
      </c>
    </row>
    <row r="3628" spans="1:12" x14ac:dyDescent="0.25">
      <c r="A3628" t="e">
        <f>-Lqf_wlKeCQwBvVyxDNa</f>
        <v>#NAME?</v>
      </c>
      <c r="B3628">
        <v>393.75</v>
      </c>
      <c r="C3628">
        <v>20.584240000000001</v>
      </c>
      <c r="D3628">
        <v>63</v>
      </c>
      <c r="E3628">
        <v>0</v>
      </c>
      <c r="F3628">
        <v>0</v>
      </c>
      <c r="G3628">
        <v>7</v>
      </c>
      <c r="H3628">
        <v>1570541914149</v>
      </c>
      <c r="I3628">
        <v>526.6875</v>
      </c>
      <c r="J3628" s="4">
        <f t="shared" si="56"/>
        <v>43746.860117465279</v>
      </c>
      <c r="K3628" s="6">
        <v>43746.860117465279</v>
      </c>
      <c r="L3628" s="7">
        <v>43746.860115740739</v>
      </c>
    </row>
    <row r="3629" spans="1:12" x14ac:dyDescent="0.25">
      <c r="A3629" t="s">
        <v>4664</v>
      </c>
      <c r="B3629">
        <v>393.75</v>
      </c>
      <c r="C3629">
        <v>20.584240000000001</v>
      </c>
      <c r="D3629">
        <v>63</v>
      </c>
      <c r="E3629">
        <v>0</v>
      </c>
      <c r="F3629">
        <v>0</v>
      </c>
      <c r="G3629">
        <v>9</v>
      </c>
      <c r="H3629">
        <v>1570541920329</v>
      </c>
      <c r="I3629">
        <v>526.6875</v>
      </c>
      <c r="J3629" s="5">
        <f t="shared" si="56"/>
        <v>43746.860188993051</v>
      </c>
      <c r="K3629" s="6">
        <v>43746.860188993051</v>
      </c>
      <c r="L3629" s="7">
        <v>43746.860185185185</v>
      </c>
    </row>
    <row r="3630" spans="1:12" x14ac:dyDescent="0.25">
      <c r="A3630" t="s">
        <v>4665</v>
      </c>
      <c r="B3630">
        <v>393.75</v>
      </c>
      <c r="C3630">
        <v>20.584240000000001</v>
      </c>
      <c r="D3630">
        <v>64</v>
      </c>
      <c r="E3630">
        <v>0</v>
      </c>
      <c r="F3630">
        <v>0</v>
      </c>
      <c r="G3630">
        <v>10</v>
      </c>
      <c r="H3630">
        <v>1570541927537</v>
      </c>
      <c r="I3630">
        <v>526.6875</v>
      </c>
      <c r="J3630" s="4">
        <f t="shared" si="56"/>
        <v>43746.860272418977</v>
      </c>
      <c r="K3630" s="6">
        <v>43746.860272418977</v>
      </c>
      <c r="L3630" s="7">
        <v>43746.860277777778</v>
      </c>
    </row>
    <row r="3631" spans="1:12" x14ac:dyDescent="0.25">
      <c r="A3631" t="e">
        <f>-Lqfa0mQ8HUL0vMLNqgq</f>
        <v>#NAME?</v>
      </c>
      <c r="B3631">
        <v>412.5</v>
      </c>
      <c r="C3631">
        <v>20.584240000000001</v>
      </c>
      <c r="D3631">
        <v>65</v>
      </c>
      <c r="E3631">
        <v>0</v>
      </c>
      <c r="F3631">
        <v>0</v>
      </c>
      <c r="G3631">
        <v>8</v>
      </c>
      <c r="H3631">
        <v>1570541934729</v>
      </c>
      <c r="I3631">
        <v>532.5</v>
      </c>
      <c r="J3631" s="5">
        <f t="shared" si="56"/>
        <v>43746.860355659715</v>
      </c>
      <c r="K3631" s="6">
        <v>43746.860355659715</v>
      </c>
      <c r="L3631" s="7">
        <v>43746.860358796293</v>
      </c>
    </row>
    <row r="3632" spans="1:12" x14ac:dyDescent="0.25">
      <c r="A3632" t="e">
        <f>-Lqfa2JLLSZnimp5p9ok</f>
        <v>#NAME?</v>
      </c>
      <c r="B3632">
        <v>393.75</v>
      </c>
      <c r="C3632">
        <v>20.584240000000001</v>
      </c>
      <c r="D3632">
        <v>65</v>
      </c>
      <c r="E3632">
        <v>0</v>
      </c>
      <c r="F3632">
        <v>0</v>
      </c>
      <c r="G3632">
        <v>9</v>
      </c>
      <c r="H3632">
        <v>1570541940950</v>
      </c>
      <c r="I3632">
        <v>526.6875</v>
      </c>
      <c r="J3632" s="4">
        <f t="shared" si="56"/>
        <v>43746.860427662039</v>
      </c>
      <c r="K3632" s="6">
        <v>43746.860427662039</v>
      </c>
      <c r="L3632" s="7">
        <v>43746.86042824074</v>
      </c>
    </row>
    <row r="3633" spans="1:12" x14ac:dyDescent="0.25">
      <c r="A3633" t="e">
        <f>-Lqfa3tQmMksXYzLU_kF</f>
        <v>#NAME?</v>
      </c>
      <c r="B3633">
        <v>393.75</v>
      </c>
      <c r="C3633">
        <v>20.531590000000001</v>
      </c>
      <c r="D3633">
        <v>65</v>
      </c>
      <c r="E3633">
        <v>0</v>
      </c>
      <c r="F3633">
        <v>0</v>
      </c>
      <c r="G3633">
        <v>6</v>
      </c>
      <c r="H3633">
        <v>1570541947118</v>
      </c>
      <c r="I3633">
        <v>526.6875</v>
      </c>
      <c r="J3633" s="5">
        <f t="shared" si="56"/>
        <v>43746.860499050927</v>
      </c>
      <c r="K3633" s="6">
        <v>43746.860499050927</v>
      </c>
      <c r="L3633" s="7">
        <v>43746.860497685186</v>
      </c>
    </row>
    <row r="3634" spans="1:12" x14ac:dyDescent="0.25">
      <c r="A3634" t="s">
        <v>4669</v>
      </c>
      <c r="B3634">
        <v>393.75</v>
      </c>
      <c r="C3634">
        <v>20.531590000000001</v>
      </c>
      <c r="D3634">
        <v>65</v>
      </c>
      <c r="E3634">
        <v>0</v>
      </c>
      <c r="F3634">
        <v>0</v>
      </c>
      <c r="G3634">
        <v>6</v>
      </c>
      <c r="H3634">
        <v>1570541954328</v>
      </c>
      <c r="I3634">
        <v>526.6875</v>
      </c>
      <c r="J3634" s="4">
        <f t="shared" si="56"/>
        <v>43746.860582499998</v>
      </c>
      <c r="K3634" s="6">
        <v>43746.860582499998</v>
      </c>
      <c r="L3634" s="7">
        <v>43746.860578703701</v>
      </c>
    </row>
    <row r="3635" spans="1:12" x14ac:dyDescent="0.25">
      <c r="A3635" t="e">
        <f>-Lqfa7FIlukMm0G1FlI0</f>
        <v>#NAME?</v>
      </c>
      <c r="B3635">
        <v>393.75</v>
      </c>
      <c r="C3635">
        <v>20.584240000000001</v>
      </c>
      <c r="D3635">
        <v>65</v>
      </c>
      <c r="E3635">
        <v>0</v>
      </c>
      <c r="F3635">
        <v>0</v>
      </c>
      <c r="G3635">
        <v>9</v>
      </c>
      <c r="H3635">
        <v>1570541960508</v>
      </c>
      <c r="I3635">
        <v>526.6875</v>
      </c>
      <c r="J3635" s="5">
        <f t="shared" si="56"/>
        <v>43746.860654027776</v>
      </c>
      <c r="K3635" s="6">
        <v>43746.860654027776</v>
      </c>
      <c r="L3635" s="7">
        <v>43746.860659722224</v>
      </c>
    </row>
    <row r="3636" spans="1:12" x14ac:dyDescent="0.25">
      <c r="A3636" t="e">
        <f>-Lqfa8tFQ4CsKgx9ESgg</f>
        <v>#NAME?</v>
      </c>
      <c r="B3636">
        <v>393.75</v>
      </c>
      <c r="C3636">
        <v>20.531590000000001</v>
      </c>
      <c r="D3636">
        <v>64</v>
      </c>
      <c r="E3636">
        <v>0</v>
      </c>
      <c r="F3636">
        <v>0</v>
      </c>
      <c r="G3636">
        <v>9</v>
      </c>
      <c r="H3636">
        <v>1570541967728</v>
      </c>
      <c r="I3636">
        <v>526.6875</v>
      </c>
      <c r="J3636" s="4">
        <f t="shared" si="56"/>
        <v>43746.860737592586</v>
      </c>
      <c r="K3636" s="6">
        <v>43746.860737592586</v>
      </c>
      <c r="L3636" s="7">
        <v>43746.86074074074</v>
      </c>
    </row>
    <row r="3637" spans="1:12" x14ac:dyDescent="0.25">
      <c r="A3637" t="e">
        <f>-LqfaAg8oN9IQk8p-_nD</f>
        <v>#NAME?</v>
      </c>
      <c r="B3637">
        <v>431.25</v>
      </c>
      <c r="C3637">
        <v>20.531590000000001</v>
      </c>
      <c r="D3637">
        <v>63</v>
      </c>
      <c r="E3637">
        <v>0</v>
      </c>
      <c r="F3637">
        <v>0</v>
      </c>
      <c r="G3637">
        <v>10</v>
      </c>
      <c r="H3637">
        <v>1570541974938</v>
      </c>
      <c r="I3637">
        <v>538.6875</v>
      </c>
      <c r="J3637" s="5">
        <f t="shared" si="56"/>
        <v>43746.860821041664</v>
      </c>
      <c r="K3637" s="6">
        <v>43746.860821041664</v>
      </c>
      <c r="L3637" s="7">
        <v>43746.860821759263</v>
      </c>
    </row>
    <row r="3638" spans="1:12" x14ac:dyDescent="0.25">
      <c r="A3638" t="e">
        <f>-LqfaCPStH5Lrk0n0mvz</f>
        <v>#NAME?</v>
      </c>
      <c r="B3638">
        <v>393.75</v>
      </c>
      <c r="C3638">
        <v>20.584240000000001</v>
      </c>
      <c r="D3638">
        <v>63</v>
      </c>
      <c r="E3638">
        <v>0</v>
      </c>
      <c r="F3638">
        <v>0</v>
      </c>
      <c r="G3638">
        <v>19</v>
      </c>
      <c r="H3638">
        <v>1570541982169</v>
      </c>
      <c r="I3638">
        <v>526.6875</v>
      </c>
      <c r="J3638" s="4">
        <f t="shared" si="56"/>
        <v>43746.860904733789</v>
      </c>
      <c r="K3638" s="6">
        <v>43746.860904733789</v>
      </c>
      <c r="L3638" s="7">
        <v>43746.860902777778</v>
      </c>
    </row>
    <row r="3639" spans="1:12" x14ac:dyDescent="0.25">
      <c r="A3639" t="e">
        <f>-LqfaECENHv7qYD82LmQ</f>
        <v>#NAME?</v>
      </c>
      <c r="B3639">
        <v>393.75</v>
      </c>
      <c r="C3639">
        <v>20.531590000000001</v>
      </c>
      <c r="D3639">
        <v>64</v>
      </c>
      <c r="E3639">
        <v>0</v>
      </c>
      <c r="F3639">
        <v>0</v>
      </c>
      <c r="G3639">
        <v>3</v>
      </c>
      <c r="H3639">
        <v>1570541989369</v>
      </c>
      <c r="I3639">
        <v>526.5</v>
      </c>
      <c r="J3639" s="5">
        <f t="shared" si="56"/>
        <v>43746.860988067128</v>
      </c>
      <c r="K3639" s="6">
        <v>43746.860988067128</v>
      </c>
      <c r="L3639" s="7">
        <v>43746.860983796294</v>
      </c>
    </row>
    <row r="3640" spans="1:12" x14ac:dyDescent="0.25">
      <c r="A3640" t="e">
        <f>-LqfaGDHIlZ0xBd-Ll8r</f>
        <v>#NAME?</v>
      </c>
      <c r="B3640">
        <v>393.75</v>
      </c>
      <c r="C3640">
        <v>20.584240000000001</v>
      </c>
      <c r="D3640">
        <v>66</v>
      </c>
      <c r="E3640">
        <v>0</v>
      </c>
      <c r="F3640">
        <v>0</v>
      </c>
      <c r="G3640">
        <v>9</v>
      </c>
      <c r="H3640">
        <v>1570541997568</v>
      </c>
      <c r="I3640">
        <v>526.6875</v>
      </c>
      <c r="J3640" s="4">
        <f t="shared" si="56"/>
        <v>43746.861082962962</v>
      </c>
      <c r="K3640" s="6">
        <v>43746.861082962962</v>
      </c>
      <c r="L3640" s="7">
        <v>43746.861087962963</v>
      </c>
    </row>
    <row r="3641" spans="1:12" x14ac:dyDescent="0.25">
      <c r="A3641" t="e">
        <f>-LqfaHxsfLtT05cQKZmN</f>
        <v>#NAME?</v>
      </c>
      <c r="B3641">
        <v>393.75</v>
      </c>
      <c r="C3641">
        <v>20.584240000000001</v>
      </c>
      <c r="D3641">
        <v>65</v>
      </c>
      <c r="E3641">
        <v>0</v>
      </c>
      <c r="F3641">
        <v>0</v>
      </c>
      <c r="G3641">
        <v>13</v>
      </c>
      <c r="H3641">
        <v>1570542004819</v>
      </c>
      <c r="I3641">
        <v>526.6875</v>
      </c>
      <c r="J3641" s="5">
        <f t="shared" si="56"/>
        <v>43746.861166886571</v>
      </c>
      <c r="K3641" s="6">
        <v>43746.861166886571</v>
      </c>
      <c r="L3641" s="7">
        <v>43746.861168981479</v>
      </c>
    </row>
    <row r="3642" spans="1:12" x14ac:dyDescent="0.25">
      <c r="A3642" t="e">
        <f>-LqfaJkGo4mZjnnLJc_5</f>
        <v>#NAME?</v>
      </c>
      <c r="B3642">
        <v>393.75</v>
      </c>
      <c r="C3642">
        <v>20.584240000000001</v>
      </c>
      <c r="D3642">
        <v>65</v>
      </c>
      <c r="E3642">
        <v>0</v>
      </c>
      <c r="F3642">
        <v>0</v>
      </c>
      <c r="G3642">
        <v>5</v>
      </c>
      <c r="H3642">
        <v>1570542012038</v>
      </c>
      <c r="I3642">
        <v>526.6875</v>
      </c>
      <c r="J3642" s="4">
        <f t="shared" si="56"/>
        <v>43746.861250439812</v>
      </c>
      <c r="K3642" s="6">
        <v>43746.861250439812</v>
      </c>
      <c r="L3642" s="7">
        <v>43746.861250000002</v>
      </c>
    </row>
    <row r="3643" spans="1:12" x14ac:dyDescent="0.25">
      <c r="A3643" t="e">
        <f>-LqfaLTQC_25lCCplm1P</f>
        <v>#NAME?</v>
      </c>
      <c r="B3643">
        <v>393.75</v>
      </c>
      <c r="C3643">
        <v>20.584240000000001</v>
      </c>
      <c r="D3643">
        <v>65</v>
      </c>
      <c r="E3643">
        <v>0</v>
      </c>
      <c r="F3643">
        <v>0</v>
      </c>
      <c r="G3643">
        <v>11</v>
      </c>
      <c r="H3643">
        <v>1570542019249</v>
      </c>
      <c r="I3643">
        <v>526.5</v>
      </c>
      <c r="J3643" s="5">
        <f t="shared" si="56"/>
        <v>43746.861333900459</v>
      </c>
      <c r="K3643" s="6">
        <v>43746.861333900459</v>
      </c>
      <c r="L3643" s="7">
        <v>43746.861331018517</v>
      </c>
    </row>
    <row r="3644" spans="1:12" x14ac:dyDescent="0.25">
      <c r="A3644" t="e">
        <f>-LqfaNFBYra4MRZ4LHXD</f>
        <v>#NAME?</v>
      </c>
      <c r="B3644">
        <v>393.75</v>
      </c>
      <c r="C3644">
        <v>20.531590000000001</v>
      </c>
      <c r="D3644">
        <v>65</v>
      </c>
      <c r="E3644">
        <v>0</v>
      </c>
      <c r="F3644">
        <v>0</v>
      </c>
      <c r="G3644">
        <v>2</v>
      </c>
      <c r="H3644">
        <v>1570542026471</v>
      </c>
      <c r="I3644">
        <v>526.6875</v>
      </c>
      <c r="J3644" s="4">
        <f t="shared" si="56"/>
        <v>43746.861417488421</v>
      </c>
      <c r="K3644" s="6">
        <v>43746.861417488421</v>
      </c>
      <c r="L3644" s="7">
        <v>43746.86141203704</v>
      </c>
    </row>
    <row r="3645" spans="1:12" x14ac:dyDescent="0.25">
      <c r="A3645" t="e">
        <f>-LqfaOygcIOF2DnmCFRD</f>
        <v>#NAME?</v>
      </c>
      <c r="B3645">
        <v>393.75</v>
      </c>
      <c r="C3645">
        <v>20.531590000000001</v>
      </c>
      <c r="D3645">
        <v>65</v>
      </c>
      <c r="E3645">
        <v>0</v>
      </c>
      <c r="F3645">
        <v>0</v>
      </c>
      <c r="G3645">
        <v>12</v>
      </c>
      <c r="H3645">
        <v>1570542033688</v>
      </c>
      <c r="I3645">
        <v>526.6875</v>
      </c>
      <c r="J3645" s="5">
        <f t="shared" si="56"/>
        <v>43746.861501018517</v>
      </c>
      <c r="K3645" s="6">
        <v>43746.861501018517</v>
      </c>
      <c r="L3645" s="7">
        <v>43746.861504629633</v>
      </c>
    </row>
    <row r="3646" spans="1:12" x14ac:dyDescent="0.25">
      <c r="A3646" t="e">
        <f>-LqfaQYRGn7wl7Y2FBoa</f>
        <v>#NAME?</v>
      </c>
      <c r="B3646">
        <v>412.5</v>
      </c>
      <c r="C3646">
        <v>20.531590000000001</v>
      </c>
      <c r="D3646">
        <v>65</v>
      </c>
      <c r="E3646">
        <v>0</v>
      </c>
      <c r="F3646">
        <v>0</v>
      </c>
      <c r="G3646">
        <v>7</v>
      </c>
      <c r="H3646">
        <v>1570542039868</v>
      </c>
      <c r="I3646">
        <v>532.125</v>
      </c>
      <c r="J3646" s="4">
        <f t="shared" si="56"/>
        <v>43746.861572546295</v>
      </c>
      <c r="K3646" s="6">
        <v>43746.861572546295</v>
      </c>
      <c r="L3646" s="7">
        <v>43746.861574074072</v>
      </c>
    </row>
    <row r="3647" spans="1:12" x14ac:dyDescent="0.25">
      <c r="A3647" t="e">
        <f>-LqfaSG7xSRT2fAWtWaj</f>
        <v>#NAME?</v>
      </c>
      <c r="B3647">
        <v>393.75</v>
      </c>
      <c r="C3647">
        <v>20.478950000000001</v>
      </c>
      <c r="D3647">
        <v>64</v>
      </c>
      <c r="E3647">
        <v>0</v>
      </c>
      <c r="F3647">
        <v>0</v>
      </c>
      <c r="G3647">
        <v>7</v>
      </c>
      <c r="H3647">
        <v>1570542047079</v>
      </c>
      <c r="I3647">
        <v>526.6875</v>
      </c>
      <c r="J3647" s="5">
        <f t="shared" si="56"/>
        <v>43746.861656006942</v>
      </c>
      <c r="K3647" s="6">
        <v>43746.861656006942</v>
      </c>
      <c r="L3647" s="7">
        <v>43746.861655092594</v>
      </c>
    </row>
    <row r="3648" spans="1:12" x14ac:dyDescent="0.25">
      <c r="A3648" t="e">
        <f>-LqfaTk9TO-fizcPbaV7</f>
        <v>#NAME?</v>
      </c>
      <c r="B3648">
        <v>393.75</v>
      </c>
      <c r="C3648">
        <v>20.531590000000001</v>
      </c>
      <c r="D3648">
        <v>65</v>
      </c>
      <c r="E3648">
        <v>0</v>
      </c>
      <c r="F3648">
        <v>0</v>
      </c>
      <c r="G3648">
        <v>9</v>
      </c>
      <c r="H3648">
        <v>1570542053278</v>
      </c>
      <c r="I3648">
        <v>526.5</v>
      </c>
      <c r="J3648" s="4">
        <f t="shared" si="56"/>
        <v>43746.861727754622</v>
      </c>
      <c r="K3648" s="6">
        <v>43746.861727754622</v>
      </c>
      <c r="L3648" s="7">
        <v>43746.861724537041</v>
      </c>
    </row>
    <row r="3649" spans="1:12" x14ac:dyDescent="0.25">
      <c r="A3649" t="e">
        <f>-LqfaVJHzGy4c3e-ncla</f>
        <v>#NAME?</v>
      </c>
      <c r="B3649">
        <v>393.75</v>
      </c>
      <c r="C3649">
        <v>20.584240000000001</v>
      </c>
      <c r="D3649">
        <v>65</v>
      </c>
      <c r="E3649">
        <v>0</v>
      </c>
      <c r="F3649">
        <v>0</v>
      </c>
      <c r="G3649">
        <v>7</v>
      </c>
      <c r="H3649">
        <v>1570542059439</v>
      </c>
      <c r="I3649">
        <v>526.6875</v>
      </c>
      <c r="J3649" s="5">
        <f t="shared" si="56"/>
        <v>43746.861799062499</v>
      </c>
      <c r="K3649" s="6">
        <v>43746.861799062499</v>
      </c>
      <c r="L3649" s="7">
        <v>43746.861793981479</v>
      </c>
    </row>
    <row r="3650" spans="1:12" x14ac:dyDescent="0.25">
      <c r="A3650" t="e">
        <f>-LqfaX1ExtteJIxb4Fqv</f>
        <v>#NAME?</v>
      </c>
      <c r="B3650">
        <v>393.75</v>
      </c>
      <c r="C3650">
        <v>20.584240000000001</v>
      </c>
      <c r="D3650">
        <v>66</v>
      </c>
      <c r="E3650">
        <v>0</v>
      </c>
      <c r="F3650">
        <v>0</v>
      </c>
      <c r="G3650">
        <v>9</v>
      </c>
      <c r="H3650">
        <v>1570542066648</v>
      </c>
      <c r="I3650">
        <v>526.6875</v>
      </c>
      <c r="J3650" s="4">
        <f t="shared" ref="J3650:K3713" si="57">(H3650/86400000)+25569+(7/24)</f>
        <v>43746.861882499994</v>
      </c>
      <c r="K3650" s="6">
        <v>43746.861882499994</v>
      </c>
      <c r="L3650" s="7">
        <v>43746.861886574072</v>
      </c>
    </row>
    <row r="3651" spans="1:12" x14ac:dyDescent="0.25">
      <c r="A3651" t="s">
        <v>4686</v>
      </c>
      <c r="B3651">
        <v>393.75</v>
      </c>
      <c r="C3651">
        <v>20.584240000000001</v>
      </c>
      <c r="D3651">
        <v>67</v>
      </c>
      <c r="E3651">
        <v>0</v>
      </c>
      <c r="F3651">
        <v>0</v>
      </c>
      <c r="G3651">
        <v>10</v>
      </c>
      <c r="H3651">
        <v>1570542072839</v>
      </c>
      <c r="I3651">
        <v>526.6875</v>
      </c>
      <c r="J3651" s="5">
        <f t="shared" si="57"/>
        <v>43746.861954155094</v>
      </c>
      <c r="K3651" s="6">
        <v>43746.861954155094</v>
      </c>
      <c r="L3651" s="7">
        <v>43746.861956018518</v>
      </c>
    </row>
    <row r="3652" spans="1:12" x14ac:dyDescent="0.25">
      <c r="A3652" t="e">
        <f>-Lqfa_JHY2yLCX3ot9FP</f>
        <v>#NAME?</v>
      </c>
      <c r="B3652">
        <v>393.75</v>
      </c>
      <c r="C3652">
        <v>20.584240000000001</v>
      </c>
      <c r="D3652">
        <v>66</v>
      </c>
      <c r="E3652">
        <v>0</v>
      </c>
      <c r="F3652">
        <v>0</v>
      </c>
      <c r="G3652">
        <v>8</v>
      </c>
      <c r="H3652">
        <v>1570542080048</v>
      </c>
      <c r="I3652">
        <v>526.6875</v>
      </c>
      <c r="J3652" s="4">
        <f t="shared" si="57"/>
        <v>43746.862037592589</v>
      </c>
      <c r="K3652" s="6">
        <v>43746.862037592589</v>
      </c>
      <c r="L3652" s="7">
        <v>43746.862037037034</v>
      </c>
    </row>
    <row r="3653" spans="1:12" x14ac:dyDescent="0.25">
      <c r="A3653" t="e">
        <f>-Lqfab6SYfowmIzJClHO</f>
        <v>#NAME?</v>
      </c>
      <c r="B3653">
        <v>393.75</v>
      </c>
      <c r="C3653">
        <v>20.584240000000001</v>
      </c>
      <c r="D3653">
        <v>67</v>
      </c>
      <c r="E3653">
        <v>0</v>
      </c>
      <c r="F3653">
        <v>0</v>
      </c>
      <c r="G3653">
        <v>16</v>
      </c>
      <c r="H3653">
        <v>1570542087268</v>
      </c>
      <c r="I3653">
        <v>526.6875</v>
      </c>
      <c r="J3653" s="5">
        <f t="shared" si="57"/>
        <v>43746.862121157406</v>
      </c>
      <c r="K3653" s="6">
        <v>43746.862121157406</v>
      </c>
      <c r="L3653" s="7">
        <v>43746.862118055556</v>
      </c>
    </row>
    <row r="3654" spans="1:12" x14ac:dyDescent="0.25">
      <c r="A3654" t="e">
        <f>-LqfacpFkzC6JmEoQae5</f>
        <v>#NAME?</v>
      </c>
      <c r="B3654">
        <v>393.75</v>
      </c>
      <c r="C3654">
        <v>20.584240000000001</v>
      </c>
      <c r="D3654">
        <v>65</v>
      </c>
      <c r="E3654">
        <v>0</v>
      </c>
      <c r="F3654">
        <v>0</v>
      </c>
      <c r="G3654">
        <v>11</v>
      </c>
      <c r="H3654">
        <v>1570542094488</v>
      </c>
      <c r="I3654">
        <v>526.6875</v>
      </c>
      <c r="J3654" s="4">
        <f t="shared" si="57"/>
        <v>43746.862204722223</v>
      </c>
      <c r="K3654" s="6">
        <v>43746.862204722223</v>
      </c>
      <c r="L3654" s="7">
        <v>43746.862199074072</v>
      </c>
    </row>
    <row r="3655" spans="1:12" x14ac:dyDescent="0.25">
      <c r="A3655" t="e">
        <f>-LqfaeOF-V0Z6H25u9fS</f>
        <v>#NAME?</v>
      </c>
      <c r="B3655">
        <v>393.75</v>
      </c>
      <c r="C3655">
        <v>20.584240000000001</v>
      </c>
      <c r="D3655">
        <v>66</v>
      </c>
      <c r="E3655">
        <v>0</v>
      </c>
      <c r="F3655">
        <v>0</v>
      </c>
      <c r="G3655">
        <v>9</v>
      </c>
      <c r="H3655">
        <v>1570542100658</v>
      </c>
      <c r="I3655">
        <v>526.6875</v>
      </c>
      <c r="J3655" s="5">
        <f t="shared" si="57"/>
        <v>43746.862276134256</v>
      </c>
      <c r="K3655" s="6">
        <v>43746.862276134256</v>
      </c>
      <c r="L3655" s="7">
        <v>43746.862280092595</v>
      </c>
    </row>
    <row r="3656" spans="1:12" x14ac:dyDescent="0.25">
      <c r="A3656" t="e">
        <f>-LqfagBVXNqy7IzHPtoY</f>
        <v>#NAME?</v>
      </c>
      <c r="B3656">
        <v>393.75</v>
      </c>
      <c r="C3656">
        <v>20.531590000000001</v>
      </c>
      <c r="D3656">
        <v>64</v>
      </c>
      <c r="E3656">
        <v>0</v>
      </c>
      <c r="F3656">
        <v>0</v>
      </c>
      <c r="G3656">
        <v>18</v>
      </c>
      <c r="H3656">
        <v>1570542108153</v>
      </c>
      <c r="I3656">
        <v>526.5</v>
      </c>
      <c r="J3656" s="4">
        <f t="shared" si="57"/>
        <v>43746.86236288194</v>
      </c>
      <c r="K3656" s="6">
        <v>43746.86236288194</v>
      </c>
      <c r="L3656" s="7">
        <v>43746.862361111111</v>
      </c>
    </row>
    <row r="3657" spans="1:12" x14ac:dyDescent="0.25">
      <c r="A3657" t="e">
        <f>-LqfahuGFTnpPoAYjOSH</f>
        <v>#NAME?</v>
      </c>
      <c r="B3657">
        <v>393.75</v>
      </c>
      <c r="C3657">
        <v>20.531590000000001</v>
      </c>
      <c r="D3657">
        <v>67</v>
      </c>
      <c r="E3657">
        <v>0</v>
      </c>
      <c r="F3657">
        <v>0</v>
      </c>
      <c r="G3657">
        <v>4</v>
      </c>
      <c r="H3657">
        <v>1570542115089</v>
      </c>
      <c r="I3657">
        <v>526.6875</v>
      </c>
      <c r="J3657" s="5">
        <f t="shared" si="57"/>
        <v>43746.86244315972</v>
      </c>
      <c r="K3657" s="6">
        <v>43746.86244315972</v>
      </c>
      <c r="L3657" s="7">
        <v>43746.862442129626</v>
      </c>
    </row>
    <row r="3658" spans="1:12" x14ac:dyDescent="0.25">
      <c r="A3658" t="e">
        <f>-LqfajcG1v-fty13mRbf</f>
        <v>#NAME?</v>
      </c>
      <c r="B3658">
        <v>393.75</v>
      </c>
      <c r="C3658">
        <v>20.584240000000001</v>
      </c>
      <c r="D3658">
        <v>68</v>
      </c>
      <c r="E3658">
        <v>0</v>
      </c>
      <c r="F3658">
        <v>0</v>
      </c>
      <c r="G3658">
        <v>8</v>
      </c>
      <c r="H3658">
        <v>1570542122308</v>
      </c>
      <c r="I3658">
        <v>526.6875</v>
      </c>
      <c r="J3658" s="4">
        <f t="shared" si="57"/>
        <v>43746.862526712961</v>
      </c>
      <c r="K3658" s="6">
        <v>43746.862526712961</v>
      </c>
      <c r="L3658" s="7">
        <v>43746.862523148149</v>
      </c>
    </row>
    <row r="3659" spans="1:12" x14ac:dyDescent="0.25">
      <c r="A3659" t="e">
        <f>-LqfaljCimPfQzULdyd0</f>
        <v>#NAME?</v>
      </c>
      <c r="B3659">
        <v>393.75</v>
      </c>
      <c r="C3659">
        <v>20.531590000000001</v>
      </c>
      <c r="D3659">
        <v>68</v>
      </c>
      <c r="E3659">
        <v>0</v>
      </c>
      <c r="F3659">
        <v>0</v>
      </c>
      <c r="G3659">
        <v>13</v>
      </c>
      <c r="H3659">
        <v>1570542130913</v>
      </c>
      <c r="I3659">
        <v>526.6875</v>
      </c>
      <c r="J3659" s="5">
        <f t="shared" si="57"/>
        <v>43746.86262630787</v>
      </c>
      <c r="K3659" s="6">
        <v>43746.86262630787</v>
      </c>
      <c r="L3659" s="7">
        <v>43746.862627314818</v>
      </c>
    </row>
    <row r="3660" spans="1:12" x14ac:dyDescent="0.25">
      <c r="A3660" t="e">
        <f>-LqfanOQ1tDYmMMTu7Z0</f>
        <v>#NAME?</v>
      </c>
      <c r="B3660">
        <v>393.75</v>
      </c>
      <c r="C3660">
        <v>20.478950000000001</v>
      </c>
      <c r="D3660">
        <v>67</v>
      </c>
      <c r="E3660">
        <v>0</v>
      </c>
      <c r="F3660">
        <v>0</v>
      </c>
      <c r="G3660">
        <v>11</v>
      </c>
      <c r="H3660">
        <v>1570542137755</v>
      </c>
      <c r="I3660">
        <v>526.6875</v>
      </c>
      <c r="J3660" s="4">
        <f t="shared" si="57"/>
        <v>43746.862705497682</v>
      </c>
      <c r="K3660" s="6">
        <v>43746.862705497682</v>
      </c>
      <c r="L3660" s="7">
        <v>43746.862708333334</v>
      </c>
    </row>
    <row r="3661" spans="1:12" x14ac:dyDescent="0.25">
      <c r="A3661" t="e">
        <f>-LqfaoxReQmv6jUgiq7P</f>
        <v>#NAME?</v>
      </c>
      <c r="B3661">
        <v>393.75</v>
      </c>
      <c r="C3661">
        <v>20.531590000000001</v>
      </c>
      <c r="D3661">
        <v>68</v>
      </c>
      <c r="E3661">
        <v>0</v>
      </c>
      <c r="F3661">
        <v>0</v>
      </c>
      <c r="G3661">
        <v>12</v>
      </c>
      <c r="H3661">
        <v>1570542143934</v>
      </c>
      <c r="I3661">
        <v>526.6875</v>
      </c>
      <c r="J3661" s="5">
        <f t="shared" si="57"/>
        <v>43746.862777013892</v>
      </c>
      <c r="K3661" s="6">
        <v>43746.862777013892</v>
      </c>
      <c r="L3661" s="7">
        <v>43746.86277777778</v>
      </c>
    </row>
    <row r="3662" spans="1:12" x14ac:dyDescent="0.25">
      <c r="A3662" t="s">
        <v>4697</v>
      </c>
      <c r="B3662">
        <v>412.5</v>
      </c>
      <c r="C3662">
        <v>20.584240000000001</v>
      </c>
      <c r="D3662">
        <v>69</v>
      </c>
      <c r="E3662">
        <v>0</v>
      </c>
      <c r="F3662">
        <v>0</v>
      </c>
      <c r="G3662">
        <v>6</v>
      </c>
      <c r="H3662">
        <v>1570542151124</v>
      </c>
      <c r="I3662">
        <v>532.3125</v>
      </c>
      <c r="J3662" s="4">
        <f t="shared" si="57"/>
        <v>43746.862860231478</v>
      </c>
      <c r="K3662" s="6">
        <v>43746.862860231478</v>
      </c>
      <c r="L3662" s="7">
        <v>43746.862858796296</v>
      </c>
    </row>
    <row r="3663" spans="1:12" x14ac:dyDescent="0.25">
      <c r="A3663" t="e">
        <f>-Lqfas8CvsTQhAh7JQ6H</f>
        <v>#NAME?</v>
      </c>
      <c r="B3663">
        <v>393.75</v>
      </c>
      <c r="C3663">
        <v>20.531590000000001</v>
      </c>
      <c r="D3663">
        <v>68</v>
      </c>
      <c r="E3663">
        <v>0</v>
      </c>
      <c r="F3663">
        <v>0</v>
      </c>
      <c r="G3663">
        <v>14</v>
      </c>
      <c r="H3663">
        <v>1570542157334</v>
      </c>
      <c r="I3663">
        <v>526.6875</v>
      </c>
      <c r="J3663" s="5">
        <f t="shared" si="57"/>
        <v>43746.86293210648</v>
      </c>
      <c r="K3663" s="6">
        <v>43746.86293210648</v>
      </c>
      <c r="L3663" s="7">
        <v>43746.862928240742</v>
      </c>
    </row>
    <row r="3664" spans="1:12" x14ac:dyDescent="0.25">
      <c r="A3664" t="e">
        <f>-LqfathLR2_J7bGpZoak</f>
        <v>#NAME?</v>
      </c>
      <c r="B3664">
        <v>393.75</v>
      </c>
      <c r="C3664">
        <v>20.584240000000001</v>
      </c>
      <c r="D3664">
        <v>64</v>
      </c>
      <c r="E3664">
        <v>0</v>
      </c>
      <c r="F3664">
        <v>0</v>
      </c>
      <c r="G3664">
        <v>5</v>
      </c>
      <c r="H3664">
        <v>1570542163515</v>
      </c>
      <c r="I3664">
        <v>526.6875</v>
      </c>
      <c r="J3664" s="4">
        <f t="shared" si="57"/>
        <v>43746.863003645827</v>
      </c>
      <c r="K3664" s="6">
        <v>43746.863003645827</v>
      </c>
      <c r="L3664" s="7">
        <v>43746.863009259258</v>
      </c>
    </row>
    <row r="3665" spans="1:12" x14ac:dyDescent="0.25">
      <c r="A3665" t="e">
        <f>-LqfavQBub7jaBUeAH7y</f>
        <v>#NAME?</v>
      </c>
      <c r="B3665">
        <v>393.75</v>
      </c>
      <c r="C3665">
        <v>20.531590000000001</v>
      </c>
      <c r="D3665">
        <v>65</v>
      </c>
      <c r="E3665">
        <v>0</v>
      </c>
      <c r="F3665">
        <v>0</v>
      </c>
      <c r="G3665">
        <v>7</v>
      </c>
      <c r="H3665">
        <v>1570542170722</v>
      </c>
      <c r="I3665">
        <v>526.6875</v>
      </c>
      <c r="J3665" s="5">
        <f t="shared" si="57"/>
        <v>43746.863087060185</v>
      </c>
      <c r="K3665" s="6">
        <v>43746.863087060185</v>
      </c>
      <c r="L3665" s="7">
        <v>43746.86309027778</v>
      </c>
    </row>
    <row r="3666" spans="1:12" x14ac:dyDescent="0.25">
      <c r="A3666" t="e">
        <f>-LqfawzBm312N7c2wpqW</f>
        <v>#NAME?</v>
      </c>
      <c r="B3666">
        <v>393.75</v>
      </c>
      <c r="C3666">
        <v>20.584240000000001</v>
      </c>
      <c r="D3666">
        <v>65</v>
      </c>
      <c r="E3666">
        <v>0</v>
      </c>
      <c r="F3666">
        <v>0</v>
      </c>
      <c r="G3666">
        <v>18</v>
      </c>
      <c r="H3666">
        <v>1570542176913</v>
      </c>
      <c r="I3666">
        <v>526.5</v>
      </c>
      <c r="J3666" s="4">
        <f t="shared" si="57"/>
        <v>43746.86315871527</v>
      </c>
      <c r="K3666" s="6">
        <v>43746.86315871527</v>
      </c>
      <c r="L3666" s="7">
        <v>43746.863159722219</v>
      </c>
    </row>
    <row r="3667" spans="1:12" x14ac:dyDescent="0.25">
      <c r="A3667" t="e">
        <f>-LqfayTAowaIdG9B6eYv</f>
        <v>#NAME?</v>
      </c>
      <c r="B3667">
        <v>393.75</v>
      </c>
      <c r="C3667">
        <v>20.584240000000001</v>
      </c>
      <c r="D3667">
        <v>65</v>
      </c>
      <c r="E3667">
        <v>0</v>
      </c>
      <c r="F3667">
        <v>0</v>
      </c>
      <c r="G3667">
        <v>0</v>
      </c>
      <c r="H3667">
        <v>1570542183084</v>
      </c>
      <c r="I3667">
        <v>526.6875</v>
      </c>
      <c r="J3667" s="5">
        <f t="shared" si="57"/>
        <v>43746.863230138886</v>
      </c>
      <c r="K3667" s="6">
        <v>43746.863230138886</v>
      </c>
      <c r="L3667" s="7">
        <v>43746.863229166665</v>
      </c>
    </row>
    <row r="3668" spans="1:12" x14ac:dyDescent="0.25">
      <c r="A3668" t="e">
        <f>-Lqfazw3sKuJ89HUeykY</f>
        <v>#NAME?</v>
      </c>
      <c r="B3668">
        <v>393.75</v>
      </c>
      <c r="C3668">
        <v>20.531590000000001</v>
      </c>
      <c r="D3668">
        <v>69</v>
      </c>
      <c r="E3668">
        <v>0</v>
      </c>
      <c r="F3668">
        <v>0</v>
      </c>
      <c r="G3668">
        <v>0</v>
      </c>
      <c r="H3668">
        <v>1570542189274</v>
      </c>
      <c r="I3668">
        <v>526.6875</v>
      </c>
      <c r="J3668" s="4">
        <f t="shared" si="57"/>
        <v>43746.86330178241</v>
      </c>
      <c r="K3668" s="6">
        <v>43746.86330178241</v>
      </c>
      <c r="L3668" s="7">
        <v>43746.863298611112</v>
      </c>
    </row>
    <row r="3669" spans="1:12" x14ac:dyDescent="0.25">
      <c r="A3669" t="e">
        <f>-Lqfb0WA-ZOcz3bCxkh3</f>
        <v>#NAME?</v>
      </c>
      <c r="B3669">
        <v>412.5</v>
      </c>
      <c r="C3669">
        <v>20.531590000000001</v>
      </c>
      <c r="D3669">
        <v>69</v>
      </c>
      <c r="E3669">
        <v>0</v>
      </c>
      <c r="F3669">
        <v>0</v>
      </c>
      <c r="G3669">
        <v>8</v>
      </c>
      <c r="H3669">
        <v>1570542195464</v>
      </c>
      <c r="I3669">
        <v>532.5</v>
      </c>
      <c r="J3669" s="5">
        <f t="shared" si="57"/>
        <v>43746.863373425927</v>
      </c>
      <c r="K3669" s="6">
        <v>43746.863373425927</v>
      </c>
      <c r="L3669" s="7">
        <v>43746.863368055558</v>
      </c>
    </row>
    <row r="3670" spans="1:12" x14ac:dyDescent="0.25">
      <c r="A3670" t="e">
        <f>-Lqfb2-MreoqyHtbmhzs</f>
        <v>#NAME?</v>
      </c>
      <c r="B3670">
        <v>393.75</v>
      </c>
      <c r="C3670">
        <v>20.584240000000001</v>
      </c>
      <c r="D3670">
        <v>69</v>
      </c>
      <c r="E3670">
        <v>0</v>
      </c>
      <c r="F3670">
        <v>0</v>
      </c>
      <c r="G3670">
        <v>12</v>
      </c>
      <c r="H3670">
        <v>1570542201654</v>
      </c>
      <c r="I3670">
        <v>526.6875</v>
      </c>
      <c r="J3670" s="4">
        <f t="shared" si="57"/>
        <v>43746.863445069444</v>
      </c>
      <c r="K3670" s="6">
        <v>43746.863445069444</v>
      </c>
      <c r="L3670" s="7">
        <v>43746.863449074073</v>
      </c>
    </row>
    <row r="3671" spans="1:12" x14ac:dyDescent="0.25">
      <c r="A3671" t="e">
        <f>-Lqfb3nBBqZmZRzlCocE</f>
        <v>#NAME?</v>
      </c>
      <c r="B3671">
        <v>393.75</v>
      </c>
      <c r="C3671">
        <v>20.584240000000001</v>
      </c>
      <c r="D3671">
        <v>68</v>
      </c>
      <c r="E3671">
        <v>0</v>
      </c>
      <c r="F3671">
        <v>0</v>
      </c>
      <c r="G3671">
        <v>2</v>
      </c>
      <c r="H3671">
        <v>1570542208864</v>
      </c>
      <c r="I3671">
        <v>526.6875</v>
      </c>
      <c r="J3671" s="5">
        <f t="shared" si="57"/>
        <v>43746.863528518516</v>
      </c>
      <c r="K3671" s="6">
        <v>43746.863528518516</v>
      </c>
      <c r="L3671" s="7">
        <v>43746.863530092596</v>
      </c>
    </row>
    <row r="3672" spans="1:12" x14ac:dyDescent="0.25">
      <c r="A3672" t="e">
        <f>-Lqfb5WBWWJPXnTEOyFn</f>
        <v>#NAME?</v>
      </c>
      <c r="B3672">
        <v>393.75</v>
      </c>
      <c r="C3672">
        <v>20.531590000000001</v>
      </c>
      <c r="D3672">
        <v>67</v>
      </c>
      <c r="E3672">
        <v>0</v>
      </c>
      <c r="F3672">
        <v>0</v>
      </c>
      <c r="G3672">
        <v>6</v>
      </c>
      <c r="H3672">
        <v>1570542216084</v>
      </c>
      <c r="I3672">
        <v>526.6875</v>
      </c>
      <c r="J3672" s="4">
        <f t="shared" si="57"/>
        <v>43746.863612083333</v>
      </c>
      <c r="K3672" s="6">
        <v>43746.863612083333</v>
      </c>
      <c r="L3672" s="7">
        <v>43746.863611111112</v>
      </c>
    </row>
    <row r="3673" spans="1:12" x14ac:dyDescent="0.25">
      <c r="A3673" t="s">
        <v>4708</v>
      </c>
      <c r="B3673">
        <v>393.75</v>
      </c>
      <c r="C3673">
        <v>20.531590000000001</v>
      </c>
      <c r="D3673">
        <v>67</v>
      </c>
      <c r="E3673">
        <v>0</v>
      </c>
      <c r="F3673">
        <v>0</v>
      </c>
      <c r="G3673">
        <v>3</v>
      </c>
      <c r="H3673">
        <v>1570542222254</v>
      </c>
      <c r="I3673">
        <v>526.6875</v>
      </c>
      <c r="J3673" s="5">
        <f t="shared" si="57"/>
        <v>43746.863683495372</v>
      </c>
      <c r="K3673" s="6">
        <v>43746.863683495372</v>
      </c>
      <c r="L3673" s="7">
        <v>43746.863680555558</v>
      </c>
    </row>
    <row r="3674" spans="1:12" x14ac:dyDescent="0.25">
      <c r="A3674" t="e">
        <f>-Lqfb8_RjU5rT2SDyvP2</f>
        <v>#NAME?</v>
      </c>
      <c r="B3674">
        <v>393.75</v>
      </c>
      <c r="C3674">
        <v>20.531590000000001</v>
      </c>
      <c r="D3674">
        <v>67</v>
      </c>
      <c r="E3674">
        <v>0</v>
      </c>
      <c r="F3674">
        <v>0</v>
      </c>
      <c r="G3674">
        <v>9</v>
      </c>
      <c r="H3674">
        <v>1570542228441</v>
      </c>
      <c r="I3674">
        <v>526.6875</v>
      </c>
      <c r="J3674" s="4">
        <f t="shared" si="57"/>
        <v>43746.863755104168</v>
      </c>
      <c r="K3674" s="6">
        <v>43746.863755104168</v>
      </c>
      <c r="L3674" s="7">
        <v>43746.863749999997</v>
      </c>
    </row>
    <row r="3675" spans="1:12" x14ac:dyDescent="0.25">
      <c r="A3675" t="e">
        <f>-LqfbAHAS9Cwetl_MSiF</f>
        <v>#NAME?</v>
      </c>
      <c r="B3675">
        <v>393.75</v>
      </c>
      <c r="C3675">
        <v>20.531590000000001</v>
      </c>
      <c r="D3675">
        <v>68</v>
      </c>
      <c r="E3675">
        <v>0</v>
      </c>
      <c r="F3675">
        <v>0</v>
      </c>
      <c r="G3675">
        <v>5</v>
      </c>
      <c r="H3675">
        <v>1570542235623</v>
      </c>
      <c r="I3675">
        <v>526.5</v>
      </c>
      <c r="J3675" s="5">
        <f t="shared" si="57"/>
        <v>43746.863838229161</v>
      </c>
      <c r="K3675" s="6">
        <v>43746.863838229161</v>
      </c>
      <c r="L3675" s="7">
        <v>43746.863842592589</v>
      </c>
    </row>
    <row r="3676" spans="1:12" x14ac:dyDescent="0.25">
      <c r="A3676" t="e">
        <f>-LqfbBqpKCxYtsl7P20E</f>
        <v>#NAME?</v>
      </c>
      <c r="B3676">
        <v>393.75</v>
      </c>
      <c r="C3676">
        <v>20.584240000000001</v>
      </c>
      <c r="D3676">
        <v>68</v>
      </c>
      <c r="E3676">
        <v>0</v>
      </c>
      <c r="F3676">
        <v>0</v>
      </c>
      <c r="G3676">
        <v>8</v>
      </c>
      <c r="H3676">
        <v>1570542241999</v>
      </c>
      <c r="I3676">
        <v>526.6875</v>
      </c>
      <c r="J3676" s="4">
        <f t="shared" si="57"/>
        <v>43746.863912025459</v>
      </c>
      <c r="K3676" s="6">
        <v>43746.863912025459</v>
      </c>
      <c r="L3676" s="7">
        <v>43746.863912037035</v>
      </c>
    </row>
    <row r="3677" spans="1:12" x14ac:dyDescent="0.25">
      <c r="A3677" t="e">
        <f>-LqfbDZAXdkOY0bsCxWq</f>
        <v>#NAME?</v>
      </c>
      <c r="B3677">
        <v>393.75</v>
      </c>
      <c r="C3677">
        <v>20.531590000000001</v>
      </c>
      <c r="D3677">
        <v>67</v>
      </c>
      <c r="E3677">
        <v>0</v>
      </c>
      <c r="F3677">
        <v>0</v>
      </c>
      <c r="G3677">
        <v>7</v>
      </c>
      <c r="H3677">
        <v>1570542249045</v>
      </c>
      <c r="I3677">
        <v>526.6875</v>
      </c>
      <c r="J3677" s="5">
        <f t="shared" si="57"/>
        <v>43746.863993576386</v>
      </c>
      <c r="K3677" s="6">
        <v>43746.863993576386</v>
      </c>
      <c r="L3677" s="7">
        <v>43746.863993055558</v>
      </c>
    </row>
    <row r="3678" spans="1:12" x14ac:dyDescent="0.25">
      <c r="A3678" t="e">
        <f>-LqfbF7BjQVtFGWDyJv8</f>
        <v>#NAME?</v>
      </c>
      <c r="B3678">
        <v>393.75</v>
      </c>
      <c r="C3678">
        <v>20.531590000000001</v>
      </c>
      <c r="D3678">
        <v>67</v>
      </c>
      <c r="E3678">
        <v>0</v>
      </c>
      <c r="F3678">
        <v>0</v>
      </c>
      <c r="G3678">
        <v>4</v>
      </c>
      <c r="H3678">
        <v>1570542255233</v>
      </c>
      <c r="I3678">
        <v>526.6875</v>
      </c>
      <c r="J3678" s="4">
        <f t="shared" si="57"/>
        <v>43746.864065196758</v>
      </c>
      <c r="K3678" s="6">
        <v>43746.864065196758</v>
      </c>
      <c r="L3678" s="7">
        <v>43746.864062499997</v>
      </c>
    </row>
    <row r="3679" spans="1:12" x14ac:dyDescent="0.25">
      <c r="A3679" t="e">
        <f>-LqfbGqCuPcjEfbxAriA</f>
        <v>#NAME?</v>
      </c>
      <c r="B3679">
        <v>393.75</v>
      </c>
      <c r="C3679">
        <v>20.531590000000001</v>
      </c>
      <c r="D3679">
        <v>67</v>
      </c>
      <c r="E3679">
        <v>0</v>
      </c>
      <c r="F3679">
        <v>0</v>
      </c>
      <c r="G3679">
        <v>4</v>
      </c>
      <c r="H3679">
        <v>1570542262443</v>
      </c>
      <c r="I3679">
        <v>526.6875</v>
      </c>
      <c r="J3679" s="5">
        <f t="shared" si="57"/>
        <v>43746.864148645829</v>
      </c>
      <c r="K3679" s="6">
        <v>43746.864148645829</v>
      </c>
      <c r="L3679" s="7">
        <v>43746.86414351852</v>
      </c>
    </row>
    <row r="3680" spans="1:12" x14ac:dyDescent="0.25">
      <c r="A3680" t="e">
        <f>-LqfbIdK7hrJe5FDQUhL</f>
        <v>#NAME?</v>
      </c>
      <c r="B3680">
        <v>393.75</v>
      </c>
      <c r="C3680">
        <v>20.531590000000001</v>
      </c>
      <c r="D3680">
        <v>67</v>
      </c>
      <c r="E3680">
        <v>0</v>
      </c>
      <c r="F3680">
        <v>0</v>
      </c>
      <c r="G3680">
        <v>9</v>
      </c>
      <c r="H3680">
        <v>1570542269624</v>
      </c>
      <c r="I3680">
        <v>526.6875</v>
      </c>
      <c r="J3680" s="4">
        <f t="shared" si="57"/>
        <v>43746.864231759253</v>
      </c>
      <c r="K3680" s="6">
        <v>43746.864231759253</v>
      </c>
      <c r="L3680" s="7">
        <v>43746.864236111112</v>
      </c>
    </row>
    <row r="3681" spans="1:12" x14ac:dyDescent="0.25">
      <c r="A3681" t="e">
        <f>-LqfbKMQxUupavQpEeCK</f>
        <v>#NAME?</v>
      </c>
      <c r="B3681">
        <v>412.5</v>
      </c>
      <c r="C3681">
        <v>20.531590000000001</v>
      </c>
      <c r="D3681">
        <v>67</v>
      </c>
      <c r="E3681">
        <v>0</v>
      </c>
      <c r="F3681">
        <v>0</v>
      </c>
      <c r="G3681">
        <v>6</v>
      </c>
      <c r="H3681">
        <v>1570542276883</v>
      </c>
      <c r="I3681">
        <v>532.3125</v>
      </c>
      <c r="J3681" s="5">
        <f t="shared" si="57"/>
        <v>43746.864315775463</v>
      </c>
      <c r="K3681" s="6">
        <v>43746.864315775463</v>
      </c>
      <c r="L3681" s="7">
        <v>43746.864317129628</v>
      </c>
    </row>
    <row r="3682" spans="1:12" x14ac:dyDescent="0.25">
      <c r="A3682" t="e">
        <f>-LqfbM9Lha_ru6zoQyh4</f>
        <v>#NAME?</v>
      </c>
      <c r="B3682">
        <v>393.75</v>
      </c>
      <c r="C3682">
        <v>20.584240000000001</v>
      </c>
      <c r="D3682">
        <v>67</v>
      </c>
      <c r="E3682">
        <v>0</v>
      </c>
      <c r="F3682">
        <v>0</v>
      </c>
      <c r="G3682">
        <v>3</v>
      </c>
      <c r="H3682">
        <v>1570542284093</v>
      </c>
      <c r="I3682">
        <v>526.6875</v>
      </c>
      <c r="J3682" s="4">
        <f t="shared" si="57"/>
        <v>43746.864399224534</v>
      </c>
      <c r="K3682" s="6">
        <v>43746.864399224534</v>
      </c>
      <c r="L3682" s="7">
        <v>43746.864398148151</v>
      </c>
    </row>
    <row r="3683" spans="1:12" x14ac:dyDescent="0.25">
      <c r="A3683" t="e">
        <f>-LqfbNsECrXfzkSCTppF</f>
        <v>#NAME?</v>
      </c>
      <c r="B3683">
        <v>393.75</v>
      </c>
      <c r="C3683">
        <v>20.531590000000001</v>
      </c>
      <c r="D3683">
        <v>67</v>
      </c>
      <c r="E3683">
        <v>0</v>
      </c>
      <c r="F3683">
        <v>0</v>
      </c>
      <c r="G3683">
        <v>11</v>
      </c>
      <c r="H3683">
        <v>1570542291283</v>
      </c>
      <c r="I3683">
        <v>526.6875</v>
      </c>
      <c r="J3683" s="5">
        <f t="shared" si="57"/>
        <v>43746.864482442128</v>
      </c>
      <c r="K3683" s="6">
        <v>43746.864482442128</v>
      </c>
      <c r="L3683" s="7">
        <v>43746.864479166667</v>
      </c>
    </row>
    <row r="3684" spans="1:12" x14ac:dyDescent="0.25">
      <c r="A3684" t="e">
        <f>-LqfbPRAB8rw91x_pdfu</f>
        <v>#NAME?</v>
      </c>
      <c r="B3684">
        <v>393.75</v>
      </c>
      <c r="C3684">
        <v>20.531590000000001</v>
      </c>
      <c r="D3684">
        <v>67</v>
      </c>
      <c r="E3684">
        <v>0</v>
      </c>
      <c r="F3684">
        <v>0</v>
      </c>
      <c r="G3684">
        <v>6</v>
      </c>
      <c r="H3684">
        <v>1570542297481</v>
      </c>
      <c r="I3684">
        <v>526.6875</v>
      </c>
      <c r="J3684" s="4">
        <f t="shared" si="57"/>
        <v>43746.864554178239</v>
      </c>
      <c r="K3684" s="6">
        <v>43746.864554178239</v>
      </c>
      <c r="L3684" s="7">
        <v>43746.864548611113</v>
      </c>
    </row>
    <row r="3685" spans="1:12" x14ac:dyDescent="0.25">
      <c r="A3685" t="e">
        <f>-LqfbR93dM0D1kRTDkRE</f>
        <v>#NAME?</v>
      </c>
      <c r="B3685">
        <v>393.75</v>
      </c>
      <c r="C3685">
        <v>20.584240000000001</v>
      </c>
      <c r="D3685">
        <v>67</v>
      </c>
      <c r="E3685">
        <v>0</v>
      </c>
      <c r="F3685">
        <v>0</v>
      </c>
      <c r="G3685">
        <v>5</v>
      </c>
      <c r="H3685">
        <v>1570542304703</v>
      </c>
      <c r="I3685">
        <v>526.6875</v>
      </c>
      <c r="J3685" s="5">
        <f t="shared" si="57"/>
        <v>43746.864637766201</v>
      </c>
      <c r="K3685" s="6">
        <v>43746.864637766201</v>
      </c>
      <c r="L3685" s="7">
        <v>43746.864641203705</v>
      </c>
    </row>
    <row r="3686" spans="1:12" x14ac:dyDescent="0.25">
      <c r="A3686" t="e">
        <f>-LqfbSdBCYkwzcAbDqX6</f>
        <v>#NAME?</v>
      </c>
      <c r="B3686">
        <v>393.75</v>
      </c>
      <c r="C3686">
        <v>20.531590000000001</v>
      </c>
      <c r="D3686">
        <v>67</v>
      </c>
      <c r="E3686">
        <v>0</v>
      </c>
      <c r="F3686">
        <v>0</v>
      </c>
      <c r="G3686">
        <v>7</v>
      </c>
      <c r="H3686">
        <v>1570542310886</v>
      </c>
      <c r="I3686">
        <v>526.6875</v>
      </c>
      <c r="J3686" s="4">
        <f t="shared" si="57"/>
        <v>43746.8647093287</v>
      </c>
      <c r="K3686" s="6">
        <v>43746.8647093287</v>
      </c>
      <c r="L3686" s="7">
        <v>43746.864710648151</v>
      </c>
    </row>
    <row r="3687" spans="1:12" x14ac:dyDescent="0.25">
      <c r="A3687" t="e">
        <f>-LqfbUBZD-x9KjcSgfdQ</f>
        <v>#NAME?</v>
      </c>
      <c r="B3687">
        <v>393.75</v>
      </c>
      <c r="C3687">
        <v>20.584240000000001</v>
      </c>
      <c r="D3687">
        <v>66</v>
      </c>
      <c r="E3687">
        <v>0</v>
      </c>
      <c r="F3687">
        <v>0</v>
      </c>
      <c r="G3687">
        <v>11</v>
      </c>
      <c r="H3687">
        <v>1570542317064</v>
      </c>
      <c r="I3687">
        <v>526.6875</v>
      </c>
      <c r="J3687" s="5">
        <f t="shared" si="57"/>
        <v>43746.864780833326</v>
      </c>
      <c r="K3687" s="6">
        <v>43746.864780833326</v>
      </c>
      <c r="L3687" s="7">
        <v>43746.86478009259</v>
      </c>
    </row>
    <row r="3688" spans="1:12" x14ac:dyDescent="0.25">
      <c r="A3688" t="e">
        <f>-LqfbVvCbSLp-wBfeG5n</f>
        <v>#NAME?</v>
      </c>
      <c r="B3688">
        <v>393.75</v>
      </c>
      <c r="C3688">
        <v>20.584240000000001</v>
      </c>
      <c r="D3688">
        <v>66</v>
      </c>
      <c r="E3688">
        <v>0</v>
      </c>
      <c r="F3688">
        <v>0</v>
      </c>
      <c r="G3688">
        <v>6</v>
      </c>
      <c r="H3688">
        <v>1570542324254</v>
      </c>
      <c r="I3688">
        <v>526.6875</v>
      </c>
      <c r="J3688" s="4">
        <f t="shared" si="57"/>
        <v>43746.864864050927</v>
      </c>
      <c r="K3688" s="6">
        <v>43746.864864050927</v>
      </c>
      <c r="L3688" s="7">
        <v>43746.864861111113</v>
      </c>
    </row>
    <row r="3689" spans="1:12" x14ac:dyDescent="0.25">
      <c r="A3689" t="e">
        <f>-LqfbXUAaoj7RhDftaDc</f>
        <v>#NAME?</v>
      </c>
      <c r="B3689">
        <v>393.75</v>
      </c>
      <c r="C3689">
        <v>20.531590000000001</v>
      </c>
      <c r="D3689">
        <v>67</v>
      </c>
      <c r="E3689">
        <v>0</v>
      </c>
      <c r="F3689">
        <v>0</v>
      </c>
      <c r="G3689">
        <v>8</v>
      </c>
      <c r="H3689">
        <v>1570542330434</v>
      </c>
      <c r="I3689">
        <v>526.6875</v>
      </c>
      <c r="J3689" s="5">
        <f t="shared" si="57"/>
        <v>43746.864935578698</v>
      </c>
      <c r="K3689" s="6">
        <v>43746.864935578698</v>
      </c>
      <c r="L3689" s="7">
        <v>43746.864930555559</v>
      </c>
    </row>
    <row r="3690" spans="1:12" x14ac:dyDescent="0.25">
      <c r="A3690" t="e">
        <f>-LqfbZCA_dxrhvEdRcfB</f>
        <v>#NAME?</v>
      </c>
      <c r="B3690">
        <v>393.75</v>
      </c>
      <c r="C3690">
        <v>20.584240000000001</v>
      </c>
      <c r="D3690">
        <v>68</v>
      </c>
      <c r="E3690">
        <v>0</v>
      </c>
      <c r="F3690">
        <v>0</v>
      </c>
      <c r="G3690">
        <v>10</v>
      </c>
      <c r="H3690">
        <v>1570542337685</v>
      </c>
      <c r="I3690">
        <v>526.6875</v>
      </c>
      <c r="J3690" s="4">
        <f t="shared" si="57"/>
        <v>43746.865019502315</v>
      </c>
      <c r="K3690" s="6">
        <v>43746.865019502315</v>
      </c>
      <c r="L3690" s="7">
        <v>43746.865023148152</v>
      </c>
    </row>
    <row r="3691" spans="1:12" x14ac:dyDescent="0.25">
      <c r="A3691" t="e">
        <f>-Lqfb_lAtFYR0ITWc3iF</f>
        <v>#NAME?</v>
      </c>
      <c r="B3691">
        <v>393.75</v>
      </c>
      <c r="C3691">
        <v>20.478950000000001</v>
      </c>
      <c r="D3691">
        <v>68</v>
      </c>
      <c r="E3691">
        <v>0</v>
      </c>
      <c r="F3691">
        <v>0</v>
      </c>
      <c r="G3691">
        <v>8</v>
      </c>
      <c r="H3691">
        <v>1570542343867</v>
      </c>
      <c r="I3691">
        <v>526.6875</v>
      </c>
      <c r="J3691" s="5">
        <f t="shared" si="57"/>
        <v>43746.865091053238</v>
      </c>
      <c r="K3691" s="6">
        <v>43746.865091053238</v>
      </c>
      <c r="L3691" s="7">
        <v>43746.86509259259</v>
      </c>
    </row>
    <row r="3692" spans="1:12" x14ac:dyDescent="0.25">
      <c r="A3692" t="e">
        <f>-Lqfbc11x3UYtSoeCS9H</f>
        <v>#NAME?</v>
      </c>
      <c r="B3692">
        <v>393.75</v>
      </c>
      <c r="C3692">
        <v>20.478950000000001</v>
      </c>
      <c r="D3692">
        <v>69</v>
      </c>
      <c r="E3692">
        <v>0</v>
      </c>
      <c r="F3692">
        <v>0</v>
      </c>
      <c r="G3692">
        <v>9</v>
      </c>
      <c r="H3692">
        <v>1570542351073</v>
      </c>
      <c r="I3692">
        <v>526.5</v>
      </c>
      <c r="J3692" s="4">
        <f t="shared" si="57"/>
        <v>43746.865174456012</v>
      </c>
      <c r="K3692" s="6">
        <v>43746.865174456012</v>
      </c>
      <c r="L3692" s="7">
        <v>43746.865173611113</v>
      </c>
    </row>
    <row r="3693" spans="1:12" x14ac:dyDescent="0.25">
      <c r="A3693" t="e">
        <f>-Lqfbdj2qrEM3RnAb-WC</f>
        <v>#NAME?</v>
      </c>
      <c r="B3693">
        <v>393.75</v>
      </c>
      <c r="C3693">
        <v>20.584240000000001</v>
      </c>
      <c r="D3693">
        <v>68</v>
      </c>
      <c r="E3693">
        <v>0</v>
      </c>
      <c r="F3693">
        <v>0</v>
      </c>
      <c r="G3693">
        <v>20</v>
      </c>
      <c r="H3693">
        <v>1570542360353</v>
      </c>
      <c r="I3693">
        <v>526.6875</v>
      </c>
      <c r="J3693" s="5">
        <f t="shared" si="57"/>
        <v>43746.865281863422</v>
      </c>
      <c r="K3693" s="6">
        <v>43746.865281863422</v>
      </c>
      <c r="L3693" s="7">
        <v>43746.865277777775</v>
      </c>
    </row>
    <row r="3694" spans="1:12" x14ac:dyDescent="0.25">
      <c r="A3694" t="e">
        <f>-LqfbfX2bNUogs1ra2Xo</f>
        <v>#NAME?</v>
      </c>
      <c r="B3694">
        <v>393.75</v>
      </c>
      <c r="C3694">
        <v>20.584240000000001</v>
      </c>
      <c r="D3694">
        <v>68</v>
      </c>
      <c r="E3694">
        <v>0</v>
      </c>
      <c r="F3694">
        <v>0</v>
      </c>
      <c r="G3694">
        <v>12</v>
      </c>
      <c r="H3694">
        <v>1570542367562</v>
      </c>
      <c r="I3694">
        <v>526.6875</v>
      </c>
      <c r="J3694" s="4">
        <f t="shared" si="57"/>
        <v>43746.865365300924</v>
      </c>
      <c r="K3694" s="6">
        <v>43746.865365300924</v>
      </c>
      <c r="L3694" s="7">
        <v>43746.865370370368</v>
      </c>
    </row>
    <row r="3695" spans="1:12" x14ac:dyDescent="0.25">
      <c r="A3695" t="e">
        <f>-LqfbhF28AIzXE9dgMya</f>
        <v>#NAME?</v>
      </c>
      <c r="B3695">
        <v>393.75</v>
      </c>
      <c r="C3695">
        <v>20.584240000000001</v>
      </c>
      <c r="D3695">
        <v>66</v>
      </c>
      <c r="E3695">
        <v>0</v>
      </c>
      <c r="F3695">
        <v>0</v>
      </c>
      <c r="G3695">
        <v>11</v>
      </c>
      <c r="H3695">
        <v>1570542374782</v>
      </c>
      <c r="I3695">
        <v>526.5</v>
      </c>
      <c r="J3695" s="5">
        <f t="shared" si="57"/>
        <v>43746.865448865741</v>
      </c>
      <c r="K3695" s="6">
        <v>43746.865448865741</v>
      </c>
      <c r="L3695" s="7">
        <v>43746.865451388891</v>
      </c>
    </row>
    <row r="3696" spans="1:12" x14ac:dyDescent="0.25">
      <c r="A3696" t="e">
        <f>-LqfbijD4vvKaep55bym</f>
        <v>#NAME?</v>
      </c>
      <c r="B3696">
        <v>393.75</v>
      </c>
      <c r="C3696">
        <v>20.531590000000001</v>
      </c>
      <c r="D3696">
        <v>65</v>
      </c>
      <c r="E3696">
        <v>0</v>
      </c>
      <c r="F3696">
        <v>0</v>
      </c>
      <c r="G3696">
        <v>9</v>
      </c>
      <c r="H3696">
        <v>1570542380962</v>
      </c>
      <c r="I3696">
        <v>526.6875</v>
      </c>
      <c r="J3696" s="4">
        <f t="shared" si="57"/>
        <v>43746.865520393512</v>
      </c>
      <c r="K3696" s="6">
        <v>43746.865520393512</v>
      </c>
      <c r="L3696" s="7">
        <v>43746.865520833337</v>
      </c>
    </row>
    <row r="3697" spans="1:12" x14ac:dyDescent="0.25">
      <c r="A3697" t="e">
        <f>-LqfbkI2ShULgslToN_l</f>
        <v>#NAME?</v>
      </c>
      <c r="B3697">
        <v>393.75</v>
      </c>
      <c r="C3697">
        <v>20.531590000000001</v>
      </c>
      <c r="D3697">
        <v>65</v>
      </c>
      <c r="E3697">
        <v>0</v>
      </c>
      <c r="F3697">
        <v>0</v>
      </c>
      <c r="G3697">
        <v>6</v>
      </c>
      <c r="H3697">
        <v>1570542387141</v>
      </c>
      <c r="I3697">
        <v>526.6875</v>
      </c>
      <c r="J3697" s="5">
        <f t="shared" si="57"/>
        <v>43746.865591909715</v>
      </c>
      <c r="K3697" s="6">
        <v>43746.865591909715</v>
      </c>
      <c r="L3697" s="7">
        <v>43746.865590277775</v>
      </c>
    </row>
    <row r="3698" spans="1:12" x14ac:dyDescent="0.25">
      <c r="A3698" t="e">
        <f>-LqfblzDW9Wb7IvVJrEw</f>
        <v>#NAME?</v>
      </c>
      <c r="B3698">
        <v>393.75</v>
      </c>
      <c r="C3698">
        <v>20.584240000000001</v>
      </c>
      <c r="D3698">
        <v>66</v>
      </c>
      <c r="E3698">
        <v>0</v>
      </c>
      <c r="F3698">
        <v>0</v>
      </c>
      <c r="G3698">
        <v>12</v>
      </c>
      <c r="H3698">
        <v>1570542394332</v>
      </c>
      <c r="I3698">
        <v>526.6875</v>
      </c>
      <c r="J3698" s="4">
        <f t="shared" si="57"/>
        <v>43746.865675138884</v>
      </c>
      <c r="K3698" s="6">
        <v>43746.865675138884</v>
      </c>
      <c r="L3698" s="7">
        <v>43746.865671296298</v>
      </c>
    </row>
    <row r="3699" spans="1:12" x14ac:dyDescent="0.25">
      <c r="A3699" t="e">
        <f>-LqfbnaAqBlVNUlFuDCh</f>
        <v>#NAME?</v>
      </c>
      <c r="B3699">
        <v>393.75</v>
      </c>
      <c r="C3699">
        <v>20.531590000000001</v>
      </c>
      <c r="D3699">
        <v>65</v>
      </c>
      <c r="E3699">
        <v>0</v>
      </c>
      <c r="F3699">
        <v>0</v>
      </c>
      <c r="G3699">
        <v>12</v>
      </c>
      <c r="H3699">
        <v>1570542400550</v>
      </c>
      <c r="I3699">
        <v>526.6875</v>
      </c>
      <c r="J3699" s="5">
        <f t="shared" si="57"/>
        <v>43746.86574710648</v>
      </c>
      <c r="K3699" s="6">
        <v>43746.86574710648</v>
      </c>
      <c r="L3699" s="7">
        <v>43746.865752314814</v>
      </c>
    </row>
    <row r="3700" spans="1:12" x14ac:dyDescent="0.25">
      <c r="A3700" t="e">
        <f>-LqfbpJK8HNOEMy6qYr3</f>
        <v>#NAME?</v>
      </c>
      <c r="B3700">
        <v>412.5</v>
      </c>
      <c r="C3700">
        <v>20.584240000000001</v>
      </c>
      <c r="D3700">
        <v>66</v>
      </c>
      <c r="E3700">
        <v>0</v>
      </c>
      <c r="F3700">
        <v>0</v>
      </c>
      <c r="G3700">
        <v>20</v>
      </c>
      <c r="H3700">
        <v>1570542407763</v>
      </c>
      <c r="I3700">
        <v>532.3125</v>
      </c>
      <c r="J3700" s="4">
        <f t="shared" si="57"/>
        <v>43746.865830590272</v>
      </c>
      <c r="K3700" s="6">
        <v>43746.865830590272</v>
      </c>
      <c r="L3700" s="7">
        <v>43746.865833333337</v>
      </c>
    </row>
    <row r="3701" spans="1:12" x14ac:dyDescent="0.25">
      <c r="A3701" t="e">
        <f>-Lqfbr68sDvu1M8EYIV3</f>
        <v>#NAME?</v>
      </c>
      <c r="B3701">
        <v>393.75</v>
      </c>
      <c r="C3701">
        <v>20.531590000000001</v>
      </c>
      <c r="D3701">
        <v>66</v>
      </c>
      <c r="E3701">
        <v>0</v>
      </c>
      <c r="F3701">
        <v>0</v>
      </c>
      <c r="G3701">
        <v>13</v>
      </c>
      <c r="H3701">
        <v>1570542414980</v>
      </c>
      <c r="I3701">
        <v>526.6875</v>
      </c>
      <c r="J3701" s="5">
        <f t="shared" si="57"/>
        <v>43746.865914120368</v>
      </c>
      <c r="K3701" s="6">
        <v>43746.865914120368</v>
      </c>
      <c r="L3701" s="7">
        <v>43746.865914351853</v>
      </c>
    </row>
    <row r="3702" spans="1:12" x14ac:dyDescent="0.25">
      <c r="A3702" t="e">
        <f>-Lqfbsp0xDh-TNUJlgt6</f>
        <v>#NAME?</v>
      </c>
      <c r="B3702">
        <v>393.75</v>
      </c>
      <c r="C3702">
        <v>20.531590000000001</v>
      </c>
      <c r="D3702">
        <v>67</v>
      </c>
      <c r="E3702">
        <v>0</v>
      </c>
      <c r="F3702">
        <v>0</v>
      </c>
      <c r="G3702">
        <v>16</v>
      </c>
      <c r="H3702">
        <v>1570542422163</v>
      </c>
      <c r="I3702">
        <v>526.6875</v>
      </c>
      <c r="J3702" s="4">
        <f t="shared" si="57"/>
        <v>43746.865997256937</v>
      </c>
      <c r="K3702" s="6">
        <v>43746.865997256937</v>
      </c>
      <c r="L3702" s="7">
        <v>43746.865995370368</v>
      </c>
    </row>
    <row r="3703" spans="1:12" x14ac:dyDescent="0.25">
      <c r="A3703" t="e">
        <f>-LqfbuN3tnnkLa2NO86l</f>
        <v>#NAME?</v>
      </c>
      <c r="B3703">
        <v>393.75</v>
      </c>
      <c r="C3703">
        <v>20.584240000000001</v>
      </c>
      <c r="D3703">
        <v>66</v>
      </c>
      <c r="E3703">
        <v>0</v>
      </c>
      <c r="F3703">
        <v>0</v>
      </c>
      <c r="G3703">
        <v>3</v>
      </c>
      <c r="H3703">
        <v>1570542428361</v>
      </c>
      <c r="I3703">
        <v>526.6875</v>
      </c>
      <c r="J3703" s="5">
        <f t="shared" si="57"/>
        <v>43746.866068993055</v>
      </c>
      <c r="K3703" s="6">
        <v>43746.866068993055</v>
      </c>
      <c r="L3703" s="7">
        <v>43746.866064814814</v>
      </c>
    </row>
    <row r="3704" spans="1:12" x14ac:dyDescent="0.25">
      <c r="A3704" t="e">
        <f>-Lqfbw4tjpRn5eynvJXo</f>
        <v>#NAME?</v>
      </c>
      <c r="B3704">
        <v>393.75</v>
      </c>
      <c r="C3704">
        <v>20.584240000000001</v>
      </c>
      <c r="D3704">
        <v>68</v>
      </c>
      <c r="E3704">
        <v>0</v>
      </c>
      <c r="F3704">
        <v>0</v>
      </c>
      <c r="G3704">
        <v>1</v>
      </c>
      <c r="H3704">
        <v>1570542435582</v>
      </c>
      <c r="I3704">
        <v>526.6875</v>
      </c>
      <c r="J3704" s="4">
        <f t="shared" si="57"/>
        <v>43746.866152569441</v>
      </c>
      <c r="K3704" s="6">
        <v>43746.866152569441</v>
      </c>
      <c r="L3704" s="7">
        <v>43746.866157407407</v>
      </c>
    </row>
    <row r="3705" spans="1:12" x14ac:dyDescent="0.25">
      <c r="A3705" t="e">
        <f>-Lqfbx_1THoRokR_7ZL4</f>
        <v>#NAME?</v>
      </c>
      <c r="B3705">
        <v>418.75</v>
      </c>
      <c r="C3705">
        <v>20.531590000000001</v>
      </c>
      <c r="D3705">
        <v>68</v>
      </c>
      <c r="E3705">
        <v>0</v>
      </c>
      <c r="F3705">
        <v>0</v>
      </c>
      <c r="G3705">
        <v>7</v>
      </c>
      <c r="H3705">
        <v>1570542441768</v>
      </c>
      <c r="I3705">
        <v>534.5625</v>
      </c>
      <c r="J3705" s="5">
        <f t="shared" si="57"/>
        <v>43746.866224166668</v>
      </c>
      <c r="K3705" s="6">
        <v>43746.866224166668</v>
      </c>
      <c r="L3705" s="7">
        <v>43746.866226851853</v>
      </c>
    </row>
    <row r="3706" spans="1:12" x14ac:dyDescent="0.25">
      <c r="A3706" t="e">
        <f>-Lqfbz9B9Q0-HUNb3TgK</f>
        <v>#NAME?</v>
      </c>
      <c r="B3706">
        <v>393.75</v>
      </c>
      <c r="C3706">
        <v>20.584240000000001</v>
      </c>
      <c r="D3706">
        <v>68</v>
      </c>
      <c r="E3706">
        <v>0</v>
      </c>
      <c r="F3706">
        <v>0</v>
      </c>
      <c r="G3706">
        <v>13</v>
      </c>
      <c r="H3706">
        <v>1570542447922</v>
      </c>
      <c r="I3706">
        <v>526.6875</v>
      </c>
      <c r="J3706" s="4">
        <f t="shared" si="57"/>
        <v>43746.86629539352</v>
      </c>
      <c r="K3706" s="6">
        <v>43746.86629539352</v>
      </c>
      <c r="L3706" s="7">
        <v>43746.866296296299</v>
      </c>
    </row>
    <row r="3707" spans="1:12" x14ac:dyDescent="0.25">
      <c r="A3707" t="s">
        <v>4742</v>
      </c>
      <c r="B3707">
        <v>393.75</v>
      </c>
      <c r="C3707">
        <v>20.584240000000001</v>
      </c>
      <c r="D3707">
        <v>68</v>
      </c>
      <c r="E3707">
        <v>0</v>
      </c>
      <c r="F3707">
        <v>0</v>
      </c>
      <c r="G3707">
        <v>2</v>
      </c>
      <c r="H3707">
        <v>1570542454121</v>
      </c>
      <c r="I3707">
        <v>526.6875</v>
      </c>
      <c r="J3707" s="5">
        <f t="shared" si="57"/>
        <v>43746.8663671412</v>
      </c>
      <c r="K3707" s="6">
        <v>43746.8663671412</v>
      </c>
      <c r="L3707" s="7">
        <v>43746.866365740738</v>
      </c>
    </row>
    <row r="3708" spans="1:12" x14ac:dyDescent="0.25">
      <c r="A3708" t="e">
        <f>-Lqfc1R9XAf8Pnf8EzBt</f>
        <v>#NAME?</v>
      </c>
      <c r="B3708">
        <v>393.75</v>
      </c>
      <c r="C3708">
        <v>20.531590000000001</v>
      </c>
      <c r="D3708">
        <v>60</v>
      </c>
      <c r="E3708">
        <v>0</v>
      </c>
      <c r="F3708">
        <v>0</v>
      </c>
      <c r="G3708">
        <v>11</v>
      </c>
      <c r="H3708">
        <v>1570542461342</v>
      </c>
      <c r="I3708">
        <v>526.6875</v>
      </c>
      <c r="J3708" s="4">
        <f t="shared" si="57"/>
        <v>43746.866450717593</v>
      </c>
      <c r="K3708" s="6">
        <v>43746.866450717593</v>
      </c>
      <c r="L3708" s="7">
        <v>43746.866446759261</v>
      </c>
    </row>
    <row r="3709" spans="1:12" x14ac:dyDescent="0.25">
      <c r="A3709" t="e">
        <f>-Lqfc3FrnKd_nlDwZpBo</f>
        <v>#NAME?</v>
      </c>
      <c r="B3709">
        <v>393.75</v>
      </c>
      <c r="C3709">
        <v>20.531590000000001</v>
      </c>
      <c r="D3709">
        <v>61</v>
      </c>
      <c r="E3709">
        <v>0</v>
      </c>
      <c r="F3709">
        <v>0</v>
      </c>
      <c r="G3709">
        <v>7</v>
      </c>
      <c r="H3709">
        <v>1570542468562</v>
      </c>
      <c r="I3709">
        <v>526.6875</v>
      </c>
      <c r="J3709" s="5">
        <f t="shared" si="57"/>
        <v>43746.866534282402</v>
      </c>
      <c r="K3709" s="6">
        <v>43746.866534282402</v>
      </c>
      <c r="L3709" s="7">
        <v>43746.866539351853</v>
      </c>
    </row>
    <row r="3710" spans="1:12" x14ac:dyDescent="0.25">
      <c r="A3710" t="e">
        <f>-Lqfc4sJtSqwgsTCPYNB</f>
        <v>#NAME?</v>
      </c>
      <c r="B3710">
        <v>393.75</v>
      </c>
      <c r="C3710">
        <v>20.478950000000001</v>
      </c>
      <c r="D3710">
        <v>65</v>
      </c>
      <c r="E3710">
        <v>0</v>
      </c>
      <c r="F3710">
        <v>0</v>
      </c>
      <c r="G3710">
        <v>10</v>
      </c>
      <c r="H3710">
        <v>1570542475761</v>
      </c>
      <c r="I3710">
        <v>526.6875</v>
      </c>
      <c r="J3710" s="4">
        <f t="shared" si="57"/>
        <v>43746.866617604166</v>
      </c>
      <c r="K3710" s="6">
        <v>43746.866617604166</v>
      </c>
      <c r="L3710" s="7">
        <v>43746.866620370369</v>
      </c>
    </row>
    <row r="3711" spans="1:12" x14ac:dyDescent="0.25">
      <c r="A3711" t="e">
        <f>-Lqfc6RBuftu44psFvD8</f>
        <v>#NAME?</v>
      </c>
      <c r="B3711">
        <v>415.625</v>
      </c>
      <c r="C3711">
        <v>20.584240000000001</v>
      </c>
      <c r="D3711">
        <v>65</v>
      </c>
      <c r="E3711">
        <v>0</v>
      </c>
      <c r="F3711">
        <v>0</v>
      </c>
      <c r="G3711">
        <v>9</v>
      </c>
      <c r="H3711">
        <v>1570542481951</v>
      </c>
      <c r="I3711">
        <v>533.8125</v>
      </c>
      <c r="J3711" s="5">
        <f t="shared" si="57"/>
        <v>43746.866689247683</v>
      </c>
      <c r="K3711" s="6">
        <v>43746.866689247683</v>
      </c>
      <c r="L3711" s="7">
        <v>43746.866689814815</v>
      </c>
    </row>
    <row r="3712" spans="1:12" x14ac:dyDescent="0.25">
      <c r="A3712" t="e">
        <f>-Lqfc7wQ3KBpy9KR7v94</f>
        <v>#NAME?</v>
      </c>
      <c r="B3712">
        <v>393.75</v>
      </c>
      <c r="C3712">
        <v>20.531590000000001</v>
      </c>
      <c r="D3712">
        <v>67</v>
      </c>
      <c r="E3712">
        <v>0</v>
      </c>
      <c r="F3712">
        <v>0</v>
      </c>
      <c r="G3712">
        <v>8</v>
      </c>
      <c r="H3712">
        <v>1570542488146</v>
      </c>
      <c r="I3712">
        <v>526.5</v>
      </c>
      <c r="J3712" s="4">
        <f t="shared" si="57"/>
        <v>43746.866760949073</v>
      </c>
      <c r="K3712" s="6">
        <v>43746.866760949073</v>
      </c>
      <c r="L3712" s="7">
        <v>43746.866759259261</v>
      </c>
    </row>
    <row r="3713" spans="1:12" x14ac:dyDescent="0.25">
      <c r="A3713" t="e">
        <f>-Lqfc9T3LYGVGxG2MpTg</f>
        <v>#NAME?</v>
      </c>
      <c r="B3713">
        <v>393.75</v>
      </c>
      <c r="C3713">
        <v>20.584240000000001</v>
      </c>
      <c r="D3713">
        <v>66</v>
      </c>
      <c r="E3713">
        <v>0</v>
      </c>
      <c r="F3713">
        <v>0</v>
      </c>
      <c r="G3713">
        <v>8</v>
      </c>
      <c r="H3713">
        <v>1570542494312</v>
      </c>
      <c r="I3713">
        <v>526.6875</v>
      </c>
      <c r="J3713" s="5">
        <f t="shared" si="57"/>
        <v>43746.866832314809</v>
      </c>
      <c r="K3713" s="6">
        <v>43746.866832314809</v>
      </c>
      <c r="L3713" s="7">
        <v>43746.866828703707</v>
      </c>
    </row>
    <row r="3714" spans="1:12" x14ac:dyDescent="0.25">
      <c r="A3714" t="e">
        <f>-LqfcB9eL8UbJiSUcXHz</f>
        <v>#NAME?</v>
      </c>
      <c r="B3714">
        <v>393.75</v>
      </c>
      <c r="C3714">
        <v>20.531590000000001</v>
      </c>
      <c r="D3714">
        <v>67</v>
      </c>
      <c r="E3714">
        <v>0</v>
      </c>
      <c r="F3714">
        <v>0</v>
      </c>
      <c r="G3714">
        <v>11</v>
      </c>
      <c r="H3714">
        <v>1570542501523</v>
      </c>
      <c r="I3714">
        <v>526.6875</v>
      </c>
      <c r="J3714" s="4">
        <f t="shared" ref="J3714:K3777" si="58">(H3714/86400000)+25569+(7/24)</f>
        <v>43746.866915775456</v>
      </c>
      <c r="K3714" s="6">
        <v>43746.866915775456</v>
      </c>
      <c r="L3714" s="7">
        <v>43746.8669212963</v>
      </c>
    </row>
    <row r="3715" spans="1:12" x14ac:dyDescent="0.25">
      <c r="A3715" t="e">
        <f>-LqfcCk6Dv0cui6HNqbw</f>
        <v>#NAME?</v>
      </c>
      <c r="B3715">
        <v>393.75</v>
      </c>
      <c r="C3715">
        <v>20.531590000000001</v>
      </c>
      <c r="D3715">
        <v>66</v>
      </c>
      <c r="E3715">
        <v>0</v>
      </c>
      <c r="F3715">
        <v>0</v>
      </c>
      <c r="G3715">
        <v>9</v>
      </c>
      <c r="H3715">
        <v>1570542507712</v>
      </c>
      <c r="I3715">
        <v>526.6875</v>
      </c>
      <c r="J3715" s="5">
        <f t="shared" si="58"/>
        <v>43746.866987407404</v>
      </c>
      <c r="K3715" s="6">
        <v>43746.866987407404</v>
      </c>
      <c r="L3715" s="7">
        <v>43746.866990740738</v>
      </c>
    </row>
    <row r="3716" spans="1:12" x14ac:dyDescent="0.25">
      <c r="A3716" t="e">
        <f>-LqfcET2JZJir_ZxYeiz</f>
        <v>#NAME?</v>
      </c>
      <c r="B3716">
        <v>393.75</v>
      </c>
      <c r="C3716">
        <v>20.584240000000001</v>
      </c>
      <c r="D3716">
        <v>66</v>
      </c>
      <c r="E3716">
        <v>0</v>
      </c>
      <c r="F3716">
        <v>0</v>
      </c>
      <c r="G3716">
        <v>11</v>
      </c>
      <c r="H3716">
        <v>1570542514930</v>
      </c>
      <c r="I3716">
        <v>526.6875</v>
      </c>
      <c r="J3716" s="4">
        <f t="shared" si="58"/>
        <v>43746.867070949076</v>
      </c>
      <c r="K3716" s="6">
        <v>43746.867070949076</v>
      </c>
      <c r="L3716" s="7">
        <v>43746.867071759261</v>
      </c>
    </row>
    <row r="3717" spans="1:12" x14ac:dyDescent="0.25">
      <c r="A3717" t="e">
        <f>-LqfcGHIC9GGW_FQzD7N</f>
        <v>#NAME?</v>
      </c>
      <c r="B3717">
        <v>393.75</v>
      </c>
      <c r="C3717">
        <v>20.584240000000001</v>
      </c>
      <c r="D3717">
        <v>63</v>
      </c>
      <c r="E3717">
        <v>0</v>
      </c>
      <c r="F3717">
        <v>0</v>
      </c>
      <c r="G3717">
        <v>5</v>
      </c>
      <c r="H3717">
        <v>1570542522141</v>
      </c>
      <c r="I3717">
        <v>526.5</v>
      </c>
      <c r="J3717" s="5">
        <f t="shared" si="58"/>
        <v>43746.867154409723</v>
      </c>
      <c r="K3717" s="6">
        <v>43746.867154409723</v>
      </c>
      <c r="L3717" s="7">
        <v>43746.867152777777</v>
      </c>
    </row>
    <row r="3718" spans="1:12" x14ac:dyDescent="0.25">
      <c r="A3718" t="e">
        <f>-LqfcHxy1eBJS9UqWuk2</f>
        <v>#NAME?</v>
      </c>
      <c r="B3718">
        <v>393.75</v>
      </c>
      <c r="C3718">
        <v>20.531590000000001</v>
      </c>
      <c r="D3718">
        <v>62</v>
      </c>
      <c r="E3718">
        <v>0</v>
      </c>
      <c r="F3718">
        <v>0</v>
      </c>
      <c r="G3718">
        <v>3</v>
      </c>
      <c r="H3718">
        <v>1570542529361</v>
      </c>
      <c r="I3718">
        <v>526.6875</v>
      </c>
      <c r="J3718" s="4">
        <f t="shared" si="58"/>
        <v>43746.867237974533</v>
      </c>
      <c r="K3718" s="6">
        <v>43746.867237974533</v>
      </c>
      <c r="L3718" s="7">
        <v>43746.8672337963</v>
      </c>
    </row>
    <row r="3719" spans="1:12" x14ac:dyDescent="0.25">
      <c r="A3719" t="e">
        <f>-LqfcJn9hP4dcpAwStZn</f>
        <v>#NAME?</v>
      </c>
      <c r="B3719">
        <v>393.75</v>
      </c>
      <c r="C3719">
        <v>20.584240000000001</v>
      </c>
      <c r="D3719">
        <v>63</v>
      </c>
      <c r="E3719">
        <v>0</v>
      </c>
      <c r="F3719">
        <v>0</v>
      </c>
      <c r="G3719">
        <v>8</v>
      </c>
      <c r="H3719">
        <v>1570542536561</v>
      </c>
      <c r="I3719">
        <v>526.6875</v>
      </c>
      <c r="J3719" s="5">
        <f t="shared" si="58"/>
        <v>43746.867321307865</v>
      </c>
      <c r="K3719" s="6">
        <v>43746.867321307865</v>
      </c>
      <c r="L3719" s="7">
        <v>43746.867326388892</v>
      </c>
    </row>
    <row r="3720" spans="1:12" x14ac:dyDescent="0.25">
      <c r="A3720" t="e">
        <f>-LqfcLToav8BIqROA8Di</f>
        <v>#NAME?</v>
      </c>
      <c r="B3720">
        <v>393.75</v>
      </c>
      <c r="C3720">
        <v>20.531590000000001</v>
      </c>
      <c r="D3720">
        <v>63</v>
      </c>
      <c r="E3720">
        <v>0</v>
      </c>
      <c r="F3720">
        <v>0</v>
      </c>
      <c r="G3720">
        <v>7</v>
      </c>
      <c r="H3720">
        <v>1570542543761</v>
      </c>
      <c r="I3720">
        <v>526.6875</v>
      </c>
      <c r="J3720" s="4">
        <f t="shared" si="58"/>
        <v>43746.867404641198</v>
      </c>
      <c r="K3720" s="6">
        <v>43746.867404641198</v>
      </c>
      <c r="L3720" s="7">
        <v>43746.867407407408</v>
      </c>
    </row>
    <row r="3721" spans="1:12" x14ac:dyDescent="0.25">
      <c r="A3721" t="s">
        <v>4756</v>
      </c>
      <c r="B3721">
        <v>393.75</v>
      </c>
      <c r="C3721">
        <v>20.584240000000001</v>
      </c>
      <c r="D3721">
        <v>63</v>
      </c>
      <c r="E3721">
        <v>0</v>
      </c>
      <c r="F3721">
        <v>0</v>
      </c>
      <c r="G3721">
        <v>13</v>
      </c>
      <c r="H3721">
        <v>1570542549951</v>
      </c>
      <c r="I3721">
        <v>526.6875</v>
      </c>
      <c r="J3721" s="5">
        <f t="shared" si="58"/>
        <v>43746.867476284715</v>
      </c>
      <c r="K3721" s="6">
        <v>43746.867476284715</v>
      </c>
      <c r="L3721" s="7">
        <v>43746.867476851854</v>
      </c>
    </row>
    <row r="3722" spans="1:12" x14ac:dyDescent="0.25">
      <c r="A3722" t="s">
        <v>4757</v>
      </c>
      <c r="B3722">
        <v>393.75</v>
      </c>
      <c r="C3722">
        <v>20.584240000000001</v>
      </c>
      <c r="D3722">
        <v>65</v>
      </c>
      <c r="E3722">
        <v>0</v>
      </c>
      <c r="F3722">
        <v>0</v>
      </c>
      <c r="G3722">
        <v>11</v>
      </c>
      <c r="H3722">
        <v>1570542556142</v>
      </c>
      <c r="I3722">
        <v>526.5</v>
      </c>
      <c r="J3722" s="4">
        <f t="shared" si="58"/>
        <v>43746.867547939815</v>
      </c>
      <c r="K3722" s="6">
        <v>43746.867547939815</v>
      </c>
      <c r="L3722" s="7">
        <v>43746.867546296293</v>
      </c>
    </row>
    <row r="3723" spans="1:12" x14ac:dyDescent="0.25">
      <c r="A3723" t="e">
        <f>-LqfcQG4pv1KpTtuhckZ</f>
        <v>#NAME?</v>
      </c>
      <c r="B3723">
        <v>412.5</v>
      </c>
      <c r="C3723">
        <v>20.584240000000001</v>
      </c>
      <c r="D3723">
        <v>66</v>
      </c>
      <c r="E3723">
        <v>0</v>
      </c>
      <c r="F3723">
        <v>0</v>
      </c>
      <c r="G3723">
        <v>7</v>
      </c>
      <c r="H3723">
        <v>1570542563362</v>
      </c>
      <c r="I3723">
        <v>532.3125</v>
      </c>
      <c r="J3723" s="5">
        <f t="shared" si="58"/>
        <v>43746.867631504625</v>
      </c>
      <c r="K3723" s="6">
        <v>43746.867631504625</v>
      </c>
      <c r="L3723" s="7">
        <v>43746.867627314816</v>
      </c>
    </row>
    <row r="3724" spans="1:12" x14ac:dyDescent="0.25">
      <c r="A3724" t="s">
        <v>4759</v>
      </c>
      <c r="B3724">
        <v>393.75</v>
      </c>
      <c r="C3724">
        <v>20.531590000000001</v>
      </c>
      <c r="D3724">
        <v>66</v>
      </c>
      <c r="E3724">
        <v>0</v>
      </c>
      <c r="F3724">
        <v>0</v>
      </c>
      <c r="G3724">
        <v>5</v>
      </c>
      <c r="H3724">
        <v>1570542570580</v>
      </c>
      <c r="I3724">
        <v>526.6875</v>
      </c>
      <c r="J3724" s="4">
        <f t="shared" si="58"/>
        <v>43746.867715046297</v>
      </c>
      <c r="K3724" s="6">
        <v>43746.867715046297</v>
      </c>
      <c r="L3724" s="7">
        <v>43746.867719907408</v>
      </c>
    </row>
    <row r="3725" spans="1:12" x14ac:dyDescent="0.25">
      <c r="A3725" t="e">
        <f>-LqfcTsV3sPCVppwY3wX</f>
        <v>#NAME?</v>
      </c>
      <c r="B3725">
        <v>393.75</v>
      </c>
      <c r="C3725">
        <v>20.531590000000001</v>
      </c>
      <c r="D3725">
        <v>68</v>
      </c>
      <c r="E3725">
        <v>0</v>
      </c>
      <c r="F3725">
        <v>0</v>
      </c>
      <c r="G3725">
        <v>8</v>
      </c>
      <c r="H3725">
        <v>1570542576731</v>
      </c>
      <c r="I3725">
        <v>526.5</v>
      </c>
      <c r="J3725" s="5">
        <f t="shared" si="58"/>
        <v>43746.867786238428</v>
      </c>
      <c r="K3725" s="6">
        <v>43746.867786238428</v>
      </c>
      <c r="L3725" s="7">
        <v>43746.867789351854</v>
      </c>
    </row>
    <row r="3726" spans="1:12" x14ac:dyDescent="0.25">
      <c r="A3726" t="e">
        <f>-LqfcVaA45GU0z696-aP</f>
        <v>#NAME?</v>
      </c>
      <c r="B3726">
        <v>393.75</v>
      </c>
      <c r="C3726">
        <v>20.584240000000001</v>
      </c>
      <c r="D3726">
        <v>66</v>
      </c>
      <c r="E3726">
        <v>0</v>
      </c>
      <c r="F3726">
        <v>0</v>
      </c>
      <c r="G3726">
        <v>9</v>
      </c>
      <c r="H3726">
        <v>1570542585006</v>
      </c>
      <c r="I3726">
        <v>526.6875</v>
      </c>
      <c r="J3726" s="4">
        <f t="shared" si="58"/>
        <v>43746.867882013881</v>
      </c>
      <c r="K3726" s="6">
        <v>43746.867882013881</v>
      </c>
      <c r="L3726" s="7">
        <v>43746.867881944447</v>
      </c>
    </row>
    <row r="3727" spans="1:12" x14ac:dyDescent="0.25">
      <c r="A3727" t="e">
        <f>-LqfcX4D8GgiABd2uWAh</f>
        <v>#NAME?</v>
      </c>
      <c r="B3727">
        <v>393.75</v>
      </c>
      <c r="C3727">
        <v>20.584240000000001</v>
      </c>
      <c r="D3727">
        <v>66</v>
      </c>
      <c r="E3727">
        <v>0</v>
      </c>
      <c r="F3727">
        <v>0</v>
      </c>
      <c r="G3727">
        <v>10</v>
      </c>
      <c r="H3727">
        <v>1570542591186</v>
      </c>
      <c r="I3727">
        <v>526.6875</v>
      </c>
      <c r="J3727" s="5">
        <f t="shared" si="58"/>
        <v>43746.867953541667</v>
      </c>
      <c r="K3727" s="6">
        <v>43746.867953541667</v>
      </c>
      <c r="L3727" s="7">
        <v>43746.867951388886</v>
      </c>
    </row>
    <row r="3728" spans="1:12" x14ac:dyDescent="0.25">
      <c r="A3728" t="e">
        <f>-LqfcYd4HifMXh50qWi2</f>
        <v>#NAME?</v>
      </c>
      <c r="B3728">
        <v>431.25</v>
      </c>
      <c r="C3728">
        <v>20.531590000000001</v>
      </c>
      <c r="D3728">
        <v>66</v>
      </c>
      <c r="E3728">
        <v>0</v>
      </c>
      <c r="F3728">
        <v>0</v>
      </c>
      <c r="G3728">
        <v>2</v>
      </c>
      <c r="H3728">
        <v>1570542597364</v>
      </c>
      <c r="I3728">
        <v>538.5</v>
      </c>
      <c r="J3728" s="4">
        <f t="shared" si="58"/>
        <v>43746.868025046293</v>
      </c>
      <c r="K3728" s="6">
        <v>43746.868025046293</v>
      </c>
      <c r="L3728" s="7">
        <v>43746.868020833332</v>
      </c>
    </row>
    <row r="3729" spans="1:12" x14ac:dyDescent="0.25">
      <c r="A3729" t="e">
        <f>-Lqfc_MCOKhr0ukAbeMB</f>
        <v>#NAME?</v>
      </c>
      <c r="B3729">
        <v>393.75</v>
      </c>
      <c r="C3729">
        <v>20.531590000000001</v>
      </c>
      <c r="D3729">
        <v>66</v>
      </c>
      <c r="E3729">
        <v>0</v>
      </c>
      <c r="F3729">
        <v>0</v>
      </c>
      <c r="G3729">
        <v>2</v>
      </c>
      <c r="H3729">
        <v>1570542604565</v>
      </c>
      <c r="I3729">
        <v>526.6875</v>
      </c>
      <c r="J3729" s="5">
        <f t="shared" si="58"/>
        <v>43746.868108391202</v>
      </c>
      <c r="K3729" s="6">
        <v>43746.868108391202</v>
      </c>
      <c r="L3729" s="7">
        <v>43746.868113425924</v>
      </c>
    </row>
    <row r="3730" spans="1:12" x14ac:dyDescent="0.25">
      <c r="A3730" t="e">
        <f>-LqfcavC7AdVQRTlHI8S</f>
        <v>#NAME?</v>
      </c>
      <c r="B3730">
        <v>393.75</v>
      </c>
      <c r="C3730">
        <v>20.531590000000001</v>
      </c>
      <c r="D3730">
        <v>66</v>
      </c>
      <c r="E3730">
        <v>0</v>
      </c>
      <c r="F3730">
        <v>0</v>
      </c>
      <c r="G3730">
        <v>5</v>
      </c>
      <c r="H3730">
        <v>1570542610763</v>
      </c>
      <c r="I3730">
        <v>526.6875</v>
      </c>
      <c r="J3730" s="4">
        <f t="shared" si="58"/>
        <v>43746.868180127312</v>
      </c>
      <c r="K3730" s="6">
        <v>43746.868180127312</v>
      </c>
      <c r="L3730" s="7">
        <v>43746.86818287037</v>
      </c>
    </row>
    <row r="3731" spans="1:12" x14ac:dyDescent="0.25">
      <c r="A3731" t="e">
        <f>-LqfccdNxKAoPiedY8DI</f>
        <v>#NAME?</v>
      </c>
      <c r="B3731">
        <v>393.75</v>
      </c>
      <c r="C3731">
        <v>20.531590000000001</v>
      </c>
      <c r="D3731">
        <v>66</v>
      </c>
      <c r="E3731">
        <v>0</v>
      </c>
      <c r="F3731">
        <v>0</v>
      </c>
      <c r="G3731">
        <v>5</v>
      </c>
      <c r="H3731">
        <v>1570542617975</v>
      </c>
      <c r="I3731">
        <v>526.6875</v>
      </c>
      <c r="J3731" s="5">
        <f t="shared" si="58"/>
        <v>43746.868263599536</v>
      </c>
      <c r="K3731" s="6">
        <v>43746.868263599536</v>
      </c>
      <c r="L3731" s="7">
        <v>43746.868263888886</v>
      </c>
    </row>
    <row r="3732" spans="1:12" x14ac:dyDescent="0.25">
      <c r="A3732" t="e">
        <f>-LqfceRD6emQY0vcdb8t</f>
        <v>#NAME?</v>
      </c>
      <c r="B3732">
        <v>393.75</v>
      </c>
      <c r="C3732">
        <v>20.584240000000001</v>
      </c>
      <c r="D3732">
        <v>67</v>
      </c>
      <c r="E3732">
        <v>0</v>
      </c>
      <c r="F3732">
        <v>0</v>
      </c>
      <c r="G3732">
        <v>5</v>
      </c>
      <c r="H3732">
        <v>1570542625183</v>
      </c>
      <c r="I3732">
        <v>526.6875</v>
      </c>
      <c r="J3732" s="4">
        <f t="shared" si="58"/>
        <v>43746.868347025462</v>
      </c>
      <c r="K3732" s="6">
        <v>43746.868347025462</v>
      </c>
      <c r="L3732" s="7">
        <v>43746.868344907409</v>
      </c>
    </row>
    <row r="3733" spans="1:12" x14ac:dyDescent="0.25">
      <c r="A3733" t="s">
        <v>4768</v>
      </c>
      <c r="B3733">
        <v>393.75</v>
      </c>
      <c r="C3733">
        <v>20.531590000000001</v>
      </c>
      <c r="D3733">
        <v>67</v>
      </c>
      <c r="E3733">
        <v>0</v>
      </c>
      <c r="F3733">
        <v>0</v>
      </c>
      <c r="G3733">
        <v>6</v>
      </c>
      <c r="H3733">
        <v>1570542632404</v>
      </c>
      <c r="I3733">
        <v>526.6875</v>
      </c>
      <c r="J3733" s="5">
        <f t="shared" si="58"/>
        <v>43746.868430601848</v>
      </c>
      <c r="K3733" s="6">
        <v>43746.868430601848</v>
      </c>
      <c r="L3733" s="7">
        <v>43746.868425925924</v>
      </c>
    </row>
    <row r="3734" spans="1:12" x14ac:dyDescent="0.25">
      <c r="A3734" t="e">
        <f>-LqfchxBMOj5emUDPjrC</f>
        <v>#NAME?</v>
      </c>
      <c r="B3734">
        <v>393.75</v>
      </c>
      <c r="C3734">
        <v>20.478950000000001</v>
      </c>
      <c r="D3734">
        <v>66</v>
      </c>
      <c r="E3734">
        <v>0</v>
      </c>
      <c r="F3734">
        <v>0</v>
      </c>
      <c r="G3734">
        <v>8</v>
      </c>
      <c r="H3734">
        <v>1570542639614</v>
      </c>
      <c r="I3734">
        <v>526.6875</v>
      </c>
      <c r="J3734" s="4">
        <f t="shared" si="58"/>
        <v>43746.868514050926</v>
      </c>
      <c r="K3734" s="6">
        <v>43746.868514050926</v>
      </c>
      <c r="L3734" s="7">
        <v>43746.868518518517</v>
      </c>
    </row>
    <row r="3735" spans="1:12" x14ac:dyDescent="0.25">
      <c r="A3735" t="e">
        <f>-LqfcjpAK9k0i63BmyEc</f>
        <v>#NAME?</v>
      </c>
      <c r="B3735">
        <v>393.75</v>
      </c>
      <c r="C3735">
        <v>20.531590000000001</v>
      </c>
      <c r="D3735">
        <v>66</v>
      </c>
      <c r="E3735">
        <v>0</v>
      </c>
      <c r="F3735">
        <v>0</v>
      </c>
      <c r="G3735">
        <v>9</v>
      </c>
      <c r="H3735">
        <v>1570542647217</v>
      </c>
      <c r="I3735">
        <v>526.6875</v>
      </c>
      <c r="J3735" s="5">
        <f t="shared" si="58"/>
        <v>43746.868602048613</v>
      </c>
      <c r="K3735" s="6">
        <v>43746.868602048613</v>
      </c>
      <c r="L3735" s="7">
        <v>43746.86859953704</v>
      </c>
    </row>
    <row r="3736" spans="1:12" x14ac:dyDescent="0.25">
      <c r="A3736" t="e">
        <f>-LqfclTBXbG_A33y8Ymz</f>
        <v>#NAME?</v>
      </c>
      <c r="B3736">
        <v>393.75</v>
      </c>
      <c r="C3736">
        <v>20.584240000000001</v>
      </c>
      <c r="D3736">
        <v>65</v>
      </c>
      <c r="E3736">
        <v>0</v>
      </c>
      <c r="F3736">
        <v>0</v>
      </c>
      <c r="G3736">
        <v>14</v>
      </c>
      <c r="H3736">
        <v>1570542654034</v>
      </c>
      <c r="I3736">
        <v>526.6875</v>
      </c>
      <c r="J3736" s="4">
        <f t="shared" si="58"/>
        <v>43746.868680949068</v>
      </c>
      <c r="K3736" s="6">
        <v>43746.868680949068</v>
      </c>
      <c r="L3736" s="7">
        <v>43746.868680555555</v>
      </c>
    </row>
    <row r="3737" spans="1:12" x14ac:dyDescent="0.25">
      <c r="A3737" t="e">
        <f>-LqfcmxBjvk9moDPkp3L</f>
        <v>#NAME?</v>
      </c>
      <c r="B3737">
        <v>393.75</v>
      </c>
      <c r="C3737">
        <v>20.584240000000001</v>
      </c>
      <c r="D3737">
        <v>65</v>
      </c>
      <c r="E3737">
        <v>0</v>
      </c>
      <c r="F3737">
        <v>0</v>
      </c>
      <c r="G3737">
        <v>7</v>
      </c>
      <c r="H3737">
        <v>1570542660204</v>
      </c>
      <c r="I3737">
        <v>526.6875</v>
      </c>
      <c r="J3737" s="5">
        <f t="shared" si="58"/>
        <v>43746.868752361108</v>
      </c>
      <c r="K3737" s="6">
        <v>43746.868752361108</v>
      </c>
      <c r="L3737" s="7">
        <v>43746.868750000001</v>
      </c>
    </row>
    <row r="3738" spans="1:12" x14ac:dyDescent="0.25">
      <c r="A3738" t="e">
        <f>-LqfcoRnEYSWSvfrT5eA</f>
        <v>#NAME?</v>
      </c>
      <c r="B3738">
        <v>393.75</v>
      </c>
      <c r="C3738">
        <v>20.531590000000001</v>
      </c>
      <c r="D3738">
        <v>65</v>
      </c>
      <c r="E3738">
        <v>0</v>
      </c>
      <c r="F3738">
        <v>0</v>
      </c>
      <c r="G3738">
        <v>4</v>
      </c>
      <c r="H3738">
        <v>1570542666413</v>
      </c>
      <c r="I3738">
        <v>526.6875</v>
      </c>
      <c r="J3738" s="4">
        <f t="shared" si="58"/>
        <v>43746.868824224533</v>
      </c>
      <c r="K3738" s="6">
        <v>43746.868824224533</v>
      </c>
      <c r="L3738" s="7">
        <v>43746.868819444448</v>
      </c>
    </row>
    <row r="3739" spans="1:12" x14ac:dyDescent="0.25">
      <c r="A3739" t="s">
        <v>4774</v>
      </c>
      <c r="B3739">
        <v>393.75</v>
      </c>
      <c r="C3739">
        <v>20.584240000000001</v>
      </c>
      <c r="D3739">
        <v>65</v>
      </c>
      <c r="E3739">
        <v>0</v>
      </c>
      <c r="F3739">
        <v>0</v>
      </c>
      <c r="G3739">
        <v>8</v>
      </c>
      <c r="H3739">
        <v>1570542672585</v>
      </c>
      <c r="I3739">
        <v>526.6875</v>
      </c>
      <c r="J3739" s="5">
        <f t="shared" si="58"/>
        <v>43746.868895659725</v>
      </c>
      <c r="K3739" s="6">
        <v>43746.868895659725</v>
      </c>
      <c r="L3739" s="7">
        <v>43746.868900462963</v>
      </c>
    </row>
    <row r="3740" spans="1:12" x14ac:dyDescent="0.25">
      <c r="A3740" t="e">
        <f>-LqfcrgCIh9bOgE_sCCm</f>
        <v>#NAME?</v>
      </c>
      <c r="B3740">
        <v>393.75</v>
      </c>
      <c r="C3740">
        <v>20.531590000000001</v>
      </c>
      <c r="D3740">
        <v>65</v>
      </c>
      <c r="E3740">
        <v>0</v>
      </c>
      <c r="F3740">
        <v>0</v>
      </c>
      <c r="G3740">
        <v>0</v>
      </c>
      <c r="H3740">
        <v>1570542678755</v>
      </c>
      <c r="I3740">
        <v>526.6875</v>
      </c>
      <c r="J3740" s="4">
        <f t="shared" si="58"/>
        <v>43746.868967071758</v>
      </c>
      <c r="K3740" s="6">
        <v>43746.868967071758</v>
      </c>
      <c r="L3740" s="7">
        <v>43746.868969907409</v>
      </c>
    </row>
    <row r="3741" spans="1:12" x14ac:dyDescent="0.25">
      <c r="A3741" t="e">
        <f>-LqfctHCXGnCziQUZ4D_</f>
        <v>#NAME?</v>
      </c>
      <c r="B3741">
        <v>393.75</v>
      </c>
      <c r="C3741">
        <v>20.584240000000001</v>
      </c>
      <c r="D3741">
        <v>65</v>
      </c>
      <c r="E3741">
        <v>0</v>
      </c>
      <c r="F3741">
        <v>0</v>
      </c>
      <c r="G3741">
        <v>7</v>
      </c>
      <c r="H3741">
        <v>1570542685955</v>
      </c>
      <c r="I3741">
        <v>526.6875</v>
      </c>
      <c r="J3741" s="5">
        <f t="shared" si="58"/>
        <v>43746.86905040509</v>
      </c>
      <c r="K3741" s="6">
        <v>43746.86905040509</v>
      </c>
      <c r="L3741" s="7">
        <v>43746.869050925925</v>
      </c>
    </row>
    <row r="3742" spans="1:12" x14ac:dyDescent="0.25">
      <c r="A3742" t="e">
        <f>-Lqfcv-C_ecNNLELEdmC</f>
        <v>#NAME?</v>
      </c>
      <c r="B3742">
        <v>393.75</v>
      </c>
      <c r="C3742">
        <v>20.531590000000001</v>
      </c>
      <c r="D3742">
        <v>63</v>
      </c>
      <c r="E3742">
        <v>0</v>
      </c>
      <c r="F3742">
        <v>0</v>
      </c>
      <c r="G3742">
        <v>0</v>
      </c>
      <c r="H3742">
        <v>1570542693205</v>
      </c>
      <c r="I3742">
        <v>526.6875</v>
      </c>
      <c r="J3742" s="4">
        <f t="shared" si="58"/>
        <v>43746.86913431713</v>
      </c>
      <c r="K3742" s="6">
        <v>43746.86913431713</v>
      </c>
      <c r="L3742" s="7">
        <v>43746.869131944448</v>
      </c>
    </row>
    <row r="3743" spans="1:12" x14ac:dyDescent="0.25">
      <c r="A3743" t="e">
        <f>-Lqfcx1ADcvuWaDDCOee</f>
        <v>#NAME?</v>
      </c>
      <c r="B3743">
        <v>393.75</v>
      </c>
      <c r="C3743">
        <v>20.531590000000001</v>
      </c>
      <c r="D3743">
        <v>63</v>
      </c>
      <c r="E3743">
        <v>0</v>
      </c>
      <c r="F3743">
        <v>0</v>
      </c>
      <c r="G3743">
        <v>14</v>
      </c>
      <c r="H3743">
        <v>1570542699374</v>
      </c>
      <c r="I3743">
        <v>526.5</v>
      </c>
      <c r="J3743" s="5">
        <f t="shared" si="58"/>
        <v>43746.869205717587</v>
      </c>
      <c r="K3743" s="6">
        <v>43746.869205717587</v>
      </c>
      <c r="L3743" s="7">
        <v>43746.869201388887</v>
      </c>
    </row>
    <row r="3744" spans="1:12" x14ac:dyDescent="0.25">
      <c r="A3744" t="e">
        <f>-LqfcyWKoqYeDBlwmBJw</f>
        <v>#NAME?</v>
      </c>
      <c r="B3744">
        <v>393.75</v>
      </c>
      <c r="C3744">
        <v>20.531590000000001</v>
      </c>
      <c r="D3744">
        <v>64</v>
      </c>
      <c r="E3744">
        <v>0</v>
      </c>
      <c r="F3744">
        <v>0</v>
      </c>
      <c r="G3744">
        <v>8</v>
      </c>
      <c r="H3744">
        <v>1570542707603</v>
      </c>
      <c r="I3744">
        <v>526.6875</v>
      </c>
      <c r="J3744" s="4">
        <f t="shared" si="58"/>
        <v>43746.869300960643</v>
      </c>
      <c r="K3744" s="6">
        <v>43746.869300960643</v>
      </c>
      <c r="L3744" s="7">
        <v>43746.869305555556</v>
      </c>
    </row>
    <row r="3745" spans="1:12" x14ac:dyDescent="0.25">
      <c r="A3745" t="e">
        <f>-LqfD-JBUiDY0YdGlHkC</f>
        <v>#NAME?</v>
      </c>
      <c r="B3745">
        <v>393.75</v>
      </c>
      <c r="C3745">
        <v>20.584240000000001</v>
      </c>
      <c r="D3745">
        <v>64</v>
      </c>
      <c r="E3745">
        <v>0</v>
      </c>
      <c r="F3745">
        <v>0</v>
      </c>
      <c r="G3745">
        <v>2</v>
      </c>
      <c r="H3745">
        <v>1570542714965</v>
      </c>
      <c r="I3745">
        <v>526.6875</v>
      </c>
      <c r="J3745" s="5">
        <f t="shared" si="58"/>
        <v>43746.869386168975</v>
      </c>
      <c r="K3745" s="6">
        <v>43746.869386168975</v>
      </c>
      <c r="L3745" s="7">
        <v>43746.869386574072</v>
      </c>
    </row>
    <row r="3746" spans="1:12" x14ac:dyDescent="0.25">
      <c r="A3746" t="e">
        <f>-Lqfd0nJZK5HpZ8L2ub0</f>
        <v>#NAME?</v>
      </c>
      <c r="B3746">
        <v>393.75</v>
      </c>
      <c r="C3746">
        <v>20.531590000000001</v>
      </c>
      <c r="D3746">
        <v>64</v>
      </c>
      <c r="E3746">
        <v>0</v>
      </c>
      <c r="F3746">
        <v>0</v>
      </c>
      <c r="G3746">
        <v>8</v>
      </c>
      <c r="H3746">
        <v>1570542721003</v>
      </c>
      <c r="I3746">
        <v>526.6875</v>
      </c>
      <c r="J3746" s="4">
        <f t="shared" si="58"/>
        <v>43746.869456053239</v>
      </c>
      <c r="K3746" s="6">
        <v>43746.869456053239</v>
      </c>
      <c r="L3746" s="7">
        <v>43746.869456018518</v>
      </c>
    </row>
    <row r="3747" spans="1:12" x14ac:dyDescent="0.25">
      <c r="A3747" t="e">
        <f>-Lqfd2a4ZCiD9G5z50LG</f>
        <v>#NAME?</v>
      </c>
      <c r="B3747">
        <v>393.75</v>
      </c>
      <c r="C3747">
        <v>20.584240000000001</v>
      </c>
      <c r="D3747">
        <v>65</v>
      </c>
      <c r="E3747">
        <v>0</v>
      </c>
      <c r="F3747">
        <v>0</v>
      </c>
      <c r="G3747">
        <v>6</v>
      </c>
      <c r="H3747">
        <v>1570542728223</v>
      </c>
      <c r="I3747">
        <v>526.6875</v>
      </c>
      <c r="J3747" s="5">
        <f t="shared" si="58"/>
        <v>43746.869539618048</v>
      </c>
      <c r="K3747" s="6">
        <v>43746.869539618048</v>
      </c>
      <c r="L3747" s="7">
        <v>43746.869537037041</v>
      </c>
    </row>
    <row r="3748" spans="1:12" x14ac:dyDescent="0.25">
      <c r="A3748" t="e">
        <f>-Lqfd4JB6Wl9KiHPQ9-x</f>
        <v>#NAME?</v>
      </c>
      <c r="B3748">
        <v>393.75</v>
      </c>
      <c r="C3748">
        <v>20.584240000000001</v>
      </c>
      <c r="D3748">
        <v>65</v>
      </c>
      <c r="E3748">
        <v>0</v>
      </c>
      <c r="F3748">
        <v>0</v>
      </c>
      <c r="G3748">
        <v>8</v>
      </c>
      <c r="H3748">
        <v>1570542735444</v>
      </c>
      <c r="I3748">
        <v>526.6875</v>
      </c>
      <c r="J3748" s="4">
        <f t="shared" si="58"/>
        <v>43746.869623194441</v>
      </c>
      <c r="K3748" s="6">
        <v>43746.869623194441</v>
      </c>
      <c r="L3748" s="7">
        <v>43746.869618055556</v>
      </c>
    </row>
    <row r="3749" spans="1:12" x14ac:dyDescent="0.25">
      <c r="A3749" t="s">
        <v>4784</v>
      </c>
      <c r="B3749">
        <v>393.75</v>
      </c>
      <c r="C3749">
        <v>20.531590000000001</v>
      </c>
      <c r="D3749">
        <v>65</v>
      </c>
      <c r="E3749">
        <v>0</v>
      </c>
      <c r="F3749">
        <v>0</v>
      </c>
      <c r="G3749">
        <v>4</v>
      </c>
      <c r="H3749">
        <v>1570542741634</v>
      </c>
      <c r="I3749">
        <v>526.6875</v>
      </c>
      <c r="J3749" s="5">
        <f t="shared" si="58"/>
        <v>43746.869694837958</v>
      </c>
      <c r="K3749" s="6">
        <v>43746.869694837958</v>
      </c>
      <c r="L3749" s="7">
        <v>43746.869699074072</v>
      </c>
    </row>
    <row r="3750" spans="1:12" x14ac:dyDescent="0.25">
      <c r="A3750" t="e">
        <f>-Lqfd7aBbSLHL_1OOMn_</f>
        <v>#NAME?</v>
      </c>
      <c r="B3750">
        <v>393.75</v>
      </c>
      <c r="C3750">
        <v>20.531590000000001</v>
      </c>
      <c r="D3750">
        <v>65</v>
      </c>
      <c r="E3750">
        <v>0</v>
      </c>
      <c r="F3750">
        <v>0</v>
      </c>
      <c r="G3750">
        <v>11</v>
      </c>
      <c r="H3750">
        <v>1570542748834</v>
      </c>
      <c r="I3750">
        <v>526.6875</v>
      </c>
      <c r="J3750" s="4">
        <f t="shared" si="58"/>
        <v>43746.869778171291</v>
      </c>
      <c r="K3750" s="6">
        <v>43746.869778171291</v>
      </c>
      <c r="L3750" s="7">
        <v>43746.869780092595</v>
      </c>
    </row>
    <row r="3751" spans="1:12" x14ac:dyDescent="0.25">
      <c r="A3751" t="e">
        <f>-Lqfd94CIUPgH9DzYOvx</f>
        <v>#NAME?</v>
      </c>
      <c r="B3751">
        <v>393.75</v>
      </c>
      <c r="C3751">
        <v>20.584240000000001</v>
      </c>
      <c r="D3751">
        <v>66</v>
      </c>
      <c r="E3751">
        <v>0</v>
      </c>
      <c r="F3751">
        <v>0</v>
      </c>
      <c r="G3751">
        <v>6</v>
      </c>
      <c r="H3751">
        <v>1570542755034</v>
      </c>
      <c r="I3751">
        <v>526.6875</v>
      </c>
      <c r="J3751" s="5">
        <f t="shared" si="58"/>
        <v>43746.869849930554</v>
      </c>
      <c r="K3751" s="6">
        <v>43746.869849930554</v>
      </c>
      <c r="L3751" s="7">
        <v>43746.869849537034</v>
      </c>
    </row>
    <row r="3752" spans="1:12" x14ac:dyDescent="0.25">
      <c r="A3752" t="e">
        <f>-LqfdAdCT2_7VZOjqIYg</f>
        <v>#NAME?</v>
      </c>
      <c r="B3752">
        <v>393.75</v>
      </c>
      <c r="C3752">
        <v>20.584240000000001</v>
      </c>
      <c r="D3752">
        <v>66</v>
      </c>
      <c r="E3752">
        <v>0</v>
      </c>
      <c r="F3752">
        <v>0</v>
      </c>
      <c r="G3752">
        <v>6</v>
      </c>
      <c r="H3752">
        <v>1570542761205</v>
      </c>
      <c r="I3752">
        <v>526.6875</v>
      </c>
      <c r="J3752" s="4">
        <f t="shared" si="58"/>
        <v>43746.869921354162</v>
      </c>
      <c r="K3752" s="6">
        <v>43746.869921354162</v>
      </c>
      <c r="L3752" s="7">
        <v>43746.86991898148</v>
      </c>
    </row>
    <row r="3753" spans="1:12" x14ac:dyDescent="0.25">
      <c r="A3753" t="e">
        <f>-LqfdCM21ju4BJcjIP05</f>
        <v>#NAME?</v>
      </c>
      <c r="B3753">
        <v>393.75</v>
      </c>
      <c r="C3753">
        <v>20.531590000000001</v>
      </c>
      <c r="D3753">
        <v>66</v>
      </c>
      <c r="E3753">
        <v>0</v>
      </c>
      <c r="F3753">
        <v>0</v>
      </c>
      <c r="G3753">
        <v>0</v>
      </c>
      <c r="H3753">
        <v>1570542768405</v>
      </c>
      <c r="I3753">
        <v>526.6875</v>
      </c>
      <c r="J3753" s="5">
        <f t="shared" si="58"/>
        <v>43746.870004687495</v>
      </c>
      <c r="K3753" s="6">
        <v>43746.870004687495</v>
      </c>
      <c r="L3753" s="7">
        <v>43746.87</v>
      </c>
    </row>
    <row r="3754" spans="1:12" x14ac:dyDescent="0.25">
      <c r="A3754" t="e">
        <f>-LqfdDqKzTvx2zmW7vwT</f>
        <v>#NAME?</v>
      </c>
      <c r="B3754">
        <v>393.75</v>
      </c>
      <c r="C3754">
        <v>20.531590000000001</v>
      </c>
      <c r="D3754">
        <v>66</v>
      </c>
      <c r="E3754">
        <v>0</v>
      </c>
      <c r="F3754">
        <v>0</v>
      </c>
      <c r="G3754">
        <v>4</v>
      </c>
      <c r="H3754">
        <v>1570542774574</v>
      </c>
      <c r="I3754">
        <v>526.6875</v>
      </c>
      <c r="J3754" s="4">
        <f t="shared" si="58"/>
        <v>43746.870076087966</v>
      </c>
      <c r="K3754" s="6">
        <v>43746.870076087966</v>
      </c>
      <c r="L3754" s="7">
        <v>43746.870081018518</v>
      </c>
    </row>
    <row r="3755" spans="1:12" x14ac:dyDescent="0.25">
      <c r="A3755" t="e">
        <f>-LqfdFZBkhIW3i-ZUUak</f>
        <v>#NAME?</v>
      </c>
      <c r="B3755">
        <v>393.75</v>
      </c>
      <c r="C3755">
        <v>20.584240000000001</v>
      </c>
      <c r="D3755">
        <v>63</v>
      </c>
      <c r="E3755">
        <v>0</v>
      </c>
      <c r="F3755">
        <v>0</v>
      </c>
      <c r="G3755">
        <v>7</v>
      </c>
      <c r="H3755">
        <v>1570542781420</v>
      </c>
      <c r="I3755">
        <v>526.6875</v>
      </c>
      <c r="J3755" s="5">
        <f t="shared" si="58"/>
        <v>43746.870155324075</v>
      </c>
      <c r="K3755" s="6">
        <v>43746.870155324075</v>
      </c>
      <c r="L3755" s="7">
        <v>43746.870150462964</v>
      </c>
    </row>
    <row r="3756" spans="1:12" x14ac:dyDescent="0.25">
      <c r="A3756" t="e">
        <f>-LqfdH7D3ouMUPHb8vjR</f>
        <v>#NAME?</v>
      </c>
      <c r="B3756">
        <v>393.75</v>
      </c>
      <c r="C3756">
        <v>20.531590000000001</v>
      </c>
      <c r="D3756">
        <v>65</v>
      </c>
      <c r="E3756">
        <v>0</v>
      </c>
      <c r="F3756">
        <v>0</v>
      </c>
      <c r="G3756">
        <v>12</v>
      </c>
      <c r="H3756">
        <v>1570542787995</v>
      </c>
      <c r="I3756">
        <v>526.6875</v>
      </c>
      <c r="J3756" s="4">
        <f t="shared" si="58"/>
        <v>43746.870231423607</v>
      </c>
      <c r="K3756" s="6">
        <v>43746.870231423607</v>
      </c>
      <c r="L3756" s="7">
        <v>43746.87023148148</v>
      </c>
    </row>
    <row r="3757" spans="1:12" x14ac:dyDescent="0.25">
      <c r="A3757" t="e">
        <f>-LqfdIgEH7vwGpmAuCa7</f>
        <v>#NAME?</v>
      </c>
      <c r="B3757">
        <v>393.75</v>
      </c>
      <c r="C3757">
        <v>20.584240000000001</v>
      </c>
      <c r="D3757">
        <v>65</v>
      </c>
      <c r="E3757">
        <v>0</v>
      </c>
      <c r="F3757">
        <v>0</v>
      </c>
      <c r="G3757">
        <v>6</v>
      </c>
      <c r="H3757">
        <v>1570542794173</v>
      </c>
      <c r="I3757">
        <v>526.6875</v>
      </c>
      <c r="J3757" s="5">
        <f t="shared" si="58"/>
        <v>43746.870302928241</v>
      </c>
      <c r="K3757" s="6">
        <v>43746.870302928241</v>
      </c>
      <c r="L3757" s="7">
        <v>43746.870300925926</v>
      </c>
    </row>
    <row r="3758" spans="1:12" x14ac:dyDescent="0.25">
      <c r="A3758" t="e">
        <f>-LqfdKMsqZXzlPqqW-oc</f>
        <v>#NAME?</v>
      </c>
      <c r="B3758">
        <v>393.75</v>
      </c>
      <c r="C3758">
        <v>20.531590000000001</v>
      </c>
      <c r="D3758">
        <v>66</v>
      </c>
      <c r="E3758">
        <v>0</v>
      </c>
      <c r="F3758">
        <v>0</v>
      </c>
      <c r="G3758">
        <v>14</v>
      </c>
      <c r="H3758">
        <v>1570542801365</v>
      </c>
      <c r="I3758">
        <v>526.6875</v>
      </c>
      <c r="J3758" s="4">
        <f t="shared" si="58"/>
        <v>43746.870386168979</v>
      </c>
      <c r="K3758" s="6">
        <v>43746.870386168979</v>
      </c>
      <c r="L3758" s="7">
        <v>43746.870381944442</v>
      </c>
    </row>
    <row r="3759" spans="1:12" x14ac:dyDescent="0.25">
      <c r="A3759" t="e">
        <f>-LqfdMQ9c-hvZ3QJAzi5</f>
        <v>#NAME?</v>
      </c>
      <c r="B3759">
        <v>393.75</v>
      </c>
      <c r="C3759">
        <v>20.478950000000001</v>
      </c>
      <c r="D3759">
        <v>65</v>
      </c>
      <c r="E3759">
        <v>0</v>
      </c>
      <c r="F3759">
        <v>0</v>
      </c>
      <c r="G3759">
        <v>2</v>
      </c>
      <c r="H3759">
        <v>1570542809708</v>
      </c>
      <c r="I3759">
        <v>526.6875</v>
      </c>
      <c r="J3759" s="5">
        <f t="shared" si="58"/>
        <v>43746.87048273148</v>
      </c>
      <c r="K3759" s="6">
        <v>43746.87048273148</v>
      </c>
      <c r="L3759" s="7">
        <v>43746.870486111111</v>
      </c>
    </row>
    <row r="3760" spans="1:12" x14ac:dyDescent="0.25">
      <c r="A3760" t="e">
        <f>-LqfdOEE9z-CGYa8iz88</f>
        <v>#NAME?</v>
      </c>
      <c r="B3760">
        <v>393.75</v>
      </c>
      <c r="C3760">
        <v>20.531590000000001</v>
      </c>
      <c r="D3760">
        <v>64</v>
      </c>
      <c r="E3760">
        <v>0</v>
      </c>
      <c r="F3760">
        <v>0</v>
      </c>
      <c r="G3760">
        <v>6</v>
      </c>
      <c r="H3760">
        <v>1570542816845</v>
      </c>
      <c r="I3760">
        <v>526.6875</v>
      </c>
      <c r="J3760" s="4">
        <f t="shared" si="58"/>
        <v>43746.870565335645</v>
      </c>
      <c r="K3760" s="6">
        <v>43746.870565335645</v>
      </c>
      <c r="L3760" s="7">
        <v>43746.870567129627</v>
      </c>
    </row>
    <row r="3761" spans="1:12" x14ac:dyDescent="0.25">
      <c r="A3761" t="s">
        <v>4796</v>
      </c>
      <c r="B3761">
        <v>393.75</v>
      </c>
      <c r="C3761">
        <v>20.531590000000001</v>
      </c>
      <c r="D3761">
        <v>63</v>
      </c>
      <c r="E3761">
        <v>0</v>
      </c>
      <c r="F3761">
        <v>0</v>
      </c>
      <c r="G3761">
        <v>5</v>
      </c>
      <c r="H3761">
        <v>1570542825107</v>
      </c>
      <c r="I3761">
        <v>526.6875</v>
      </c>
      <c r="J3761" s="5">
        <f t="shared" si="58"/>
        <v>43746.870660960645</v>
      </c>
      <c r="K3761" s="6">
        <v>43746.870660960645</v>
      </c>
      <c r="L3761" s="7">
        <v>43746.870659722219</v>
      </c>
    </row>
    <row r="3762" spans="1:12" x14ac:dyDescent="0.25">
      <c r="A3762" t="e">
        <f>-LqfdRkEt5Si6rGi0a0B</f>
        <v>#NAME?</v>
      </c>
      <c r="B3762">
        <v>393.75</v>
      </c>
      <c r="C3762">
        <v>20.531590000000001</v>
      </c>
      <c r="D3762">
        <v>63</v>
      </c>
      <c r="E3762">
        <v>0</v>
      </c>
      <c r="F3762">
        <v>0</v>
      </c>
      <c r="G3762">
        <v>9</v>
      </c>
      <c r="H3762">
        <v>1570542831279</v>
      </c>
      <c r="I3762">
        <v>526.6875</v>
      </c>
      <c r="J3762" s="4">
        <f t="shared" si="58"/>
        <v>43746.87073239583</v>
      </c>
      <c r="K3762" s="6">
        <v>43746.87073239583</v>
      </c>
      <c r="L3762" s="7">
        <v>43746.870729166665</v>
      </c>
    </row>
    <row r="3763" spans="1:12" x14ac:dyDescent="0.25">
      <c r="A3763" t="e">
        <f>-LqfdTTE_Aw4WachYRW7</f>
        <v>#NAME?</v>
      </c>
      <c r="B3763">
        <v>393.75</v>
      </c>
      <c r="C3763">
        <v>20.584240000000001</v>
      </c>
      <c r="D3763">
        <v>64</v>
      </c>
      <c r="E3763">
        <v>0</v>
      </c>
      <c r="F3763">
        <v>0</v>
      </c>
      <c r="G3763">
        <v>5</v>
      </c>
      <c r="H3763">
        <v>1570542838485</v>
      </c>
      <c r="I3763">
        <v>526.6875</v>
      </c>
      <c r="J3763" s="5">
        <f t="shared" si="58"/>
        <v>43746.870815798604</v>
      </c>
      <c r="K3763" s="6">
        <v>43746.870815798604</v>
      </c>
      <c r="L3763" s="7">
        <v>43746.870810185188</v>
      </c>
    </row>
    <row r="3764" spans="1:12" x14ac:dyDescent="0.25">
      <c r="A3764" t="e">
        <f>-LqfdVFIM2xv3tNI76ou</f>
        <v>#NAME?</v>
      </c>
      <c r="B3764">
        <v>393.75</v>
      </c>
      <c r="C3764">
        <v>20.531590000000001</v>
      </c>
      <c r="D3764">
        <v>64</v>
      </c>
      <c r="E3764">
        <v>0</v>
      </c>
      <c r="F3764">
        <v>0</v>
      </c>
      <c r="G3764">
        <v>0</v>
      </c>
      <c r="H3764">
        <v>1570542845698</v>
      </c>
      <c r="I3764">
        <v>526.6875</v>
      </c>
      <c r="J3764" s="4">
        <f t="shared" si="58"/>
        <v>43746.870899282403</v>
      </c>
      <c r="K3764" s="6">
        <v>43746.870899282403</v>
      </c>
      <c r="L3764" s="7">
        <v>43746.87090277778</v>
      </c>
    </row>
    <row r="3765" spans="1:12" x14ac:dyDescent="0.25">
      <c r="A3765" t="e">
        <f>-LqfdXFnhUfzpC8XhGB4</f>
        <v>#NAME?</v>
      </c>
      <c r="B3765">
        <v>393.75</v>
      </c>
      <c r="C3765">
        <v>20.584240000000001</v>
      </c>
      <c r="D3765">
        <v>64</v>
      </c>
      <c r="E3765">
        <v>0</v>
      </c>
      <c r="F3765">
        <v>0</v>
      </c>
      <c r="G3765">
        <v>6</v>
      </c>
      <c r="H3765">
        <v>1570542852887</v>
      </c>
      <c r="I3765">
        <v>526.6875</v>
      </c>
      <c r="J3765" s="5">
        <f t="shared" si="58"/>
        <v>43746.870982488421</v>
      </c>
      <c r="K3765" s="6">
        <v>43746.870982488421</v>
      </c>
      <c r="L3765" s="7">
        <v>43746.870983796296</v>
      </c>
    </row>
    <row r="3766" spans="1:12" x14ac:dyDescent="0.25">
      <c r="A3766" t="e">
        <f>-LqfdZ0CsyNOM3M8yTLX</f>
        <v>#NAME?</v>
      </c>
      <c r="B3766">
        <v>393.75</v>
      </c>
      <c r="C3766">
        <v>20.584240000000001</v>
      </c>
      <c r="D3766">
        <v>63</v>
      </c>
      <c r="E3766">
        <v>0</v>
      </c>
      <c r="F3766">
        <v>0</v>
      </c>
      <c r="G3766">
        <v>2</v>
      </c>
      <c r="H3766">
        <v>1570542861157</v>
      </c>
      <c r="I3766">
        <v>526.6875</v>
      </c>
      <c r="J3766" s="4">
        <f t="shared" si="58"/>
        <v>43746.871078206015</v>
      </c>
      <c r="K3766" s="6">
        <v>43746.871078206015</v>
      </c>
      <c r="L3766" s="7">
        <v>43746.871076388888</v>
      </c>
    </row>
    <row r="3767" spans="1:12" x14ac:dyDescent="0.25">
      <c r="A3767" t="e">
        <f>-Lqfd_VCG7ZsR-JK4l9H</f>
        <v>#NAME?</v>
      </c>
      <c r="B3767">
        <v>393.75</v>
      </c>
      <c r="C3767">
        <v>20.531590000000001</v>
      </c>
      <c r="D3767">
        <v>63</v>
      </c>
      <c r="E3767">
        <v>0</v>
      </c>
      <c r="F3767">
        <v>0</v>
      </c>
      <c r="G3767">
        <v>0</v>
      </c>
      <c r="H3767">
        <v>1570542867305</v>
      </c>
      <c r="I3767">
        <v>526.6875</v>
      </c>
      <c r="J3767" s="5">
        <f t="shared" si="58"/>
        <v>43746.871149363426</v>
      </c>
      <c r="K3767" s="6">
        <v>43746.871149363426</v>
      </c>
      <c r="L3767" s="7">
        <v>43746.871145833335</v>
      </c>
    </row>
    <row r="3768" spans="1:12" x14ac:dyDescent="0.25">
      <c r="A3768" t="e">
        <f>-Lqfdb3O7KHuFV4ogMD3</f>
        <v>#NAME?</v>
      </c>
      <c r="B3768">
        <v>393.75</v>
      </c>
      <c r="C3768">
        <v>20.531590000000001</v>
      </c>
      <c r="D3768">
        <v>63</v>
      </c>
      <c r="E3768">
        <v>0</v>
      </c>
      <c r="F3768">
        <v>0</v>
      </c>
      <c r="G3768">
        <v>7</v>
      </c>
      <c r="H3768">
        <v>1570542873560</v>
      </c>
      <c r="I3768">
        <v>526.6875</v>
      </c>
      <c r="J3768" s="4">
        <f t="shared" si="58"/>
        <v>43746.871221759262</v>
      </c>
      <c r="K3768" s="6">
        <v>43746.871221759262</v>
      </c>
      <c r="L3768" s="7">
        <v>43746.87122685185</v>
      </c>
    </row>
    <row r="3769" spans="1:12" x14ac:dyDescent="0.25">
      <c r="A3769" t="s">
        <v>4804</v>
      </c>
      <c r="B3769">
        <v>393.75</v>
      </c>
      <c r="C3769">
        <v>20.531590000000001</v>
      </c>
      <c r="D3769">
        <v>64</v>
      </c>
      <c r="E3769">
        <v>0</v>
      </c>
      <c r="F3769">
        <v>0</v>
      </c>
      <c r="G3769">
        <v>14</v>
      </c>
      <c r="H3769">
        <v>1570542880726</v>
      </c>
      <c r="I3769">
        <v>526.6875</v>
      </c>
      <c r="J3769" s="5">
        <f t="shared" si="58"/>
        <v>43746.871304699067</v>
      </c>
      <c r="K3769" s="6">
        <v>43746.871304699067</v>
      </c>
      <c r="L3769" s="7">
        <v>43746.871307870373</v>
      </c>
    </row>
    <row r="3770" spans="1:12" x14ac:dyDescent="0.25">
      <c r="A3770" t="e">
        <f>-LqfdeLvMutLPwYS_fKt</f>
        <v>#NAME?</v>
      </c>
      <c r="B3770">
        <v>393.75</v>
      </c>
      <c r="C3770">
        <v>20.531590000000001</v>
      </c>
      <c r="D3770">
        <v>64</v>
      </c>
      <c r="E3770">
        <v>0</v>
      </c>
      <c r="F3770">
        <v>0</v>
      </c>
      <c r="G3770">
        <v>1</v>
      </c>
      <c r="H3770">
        <v>1570542886916</v>
      </c>
      <c r="I3770">
        <v>526.6875</v>
      </c>
      <c r="J3770" s="4">
        <f t="shared" si="58"/>
        <v>43746.871376342591</v>
      </c>
      <c r="K3770" s="6">
        <v>43746.871376342591</v>
      </c>
      <c r="L3770" s="7">
        <v>43746.871377314812</v>
      </c>
    </row>
    <row r="3771" spans="1:12" x14ac:dyDescent="0.25">
      <c r="A3771" t="e">
        <f>-LqfdgICOzTZmGanLGJR</f>
        <v>#NAME?</v>
      </c>
      <c r="B3771">
        <v>393.75</v>
      </c>
      <c r="C3771">
        <v>20.584240000000001</v>
      </c>
      <c r="D3771">
        <v>65</v>
      </c>
      <c r="E3771">
        <v>0</v>
      </c>
      <c r="F3771">
        <v>0</v>
      </c>
      <c r="G3771">
        <v>1</v>
      </c>
      <c r="H3771">
        <v>1570542894125</v>
      </c>
      <c r="I3771">
        <v>526.6875</v>
      </c>
      <c r="J3771" s="5">
        <f t="shared" si="58"/>
        <v>43746.871459780094</v>
      </c>
      <c r="K3771" s="6">
        <v>43746.871459780094</v>
      </c>
      <c r="L3771" s="7">
        <v>43746.871458333335</v>
      </c>
    </row>
    <row r="3772" spans="1:12" x14ac:dyDescent="0.25">
      <c r="A3772" t="e">
        <f>-Lqfdhr5elZdDSbuyYKr</f>
        <v>#NAME?</v>
      </c>
      <c r="B3772">
        <v>393.75</v>
      </c>
      <c r="C3772">
        <v>20.531590000000001</v>
      </c>
      <c r="D3772">
        <v>65</v>
      </c>
      <c r="E3772">
        <v>0</v>
      </c>
      <c r="F3772">
        <v>0</v>
      </c>
      <c r="G3772">
        <v>5</v>
      </c>
      <c r="H3772">
        <v>1570542901335</v>
      </c>
      <c r="I3772">
        <v>526.6875</v>
      </c>
      <c r="J3772" s="4">
        <f t="shared" si="58"/>
        <v>43746.871543229165</v>
      </c>
      <c r="K3772" s="6">
        <v>43746.871543229165</v>
      </c>
      <c r="L3772" s="7">
        <v>43746.871539351851</v>
      </c>
    </row>
    <row r="3773" spans="1:12" x14ac:dyDescent="0.25">
      <c r="A3773" t="e">
        <f>-Lqfdj_E53lihnH4L7ef</f>
        <v>#NAME?</v>
      </c>
      <c r="B3773">
        <v>393.75</v>
      </c>
      <c r="C3773">
        <v>20.531590000000001</v>
      </c>
      <c r="D3773">
        <v>65</v>
      </c>
      <c r="E3773">
        <v>0</v>
      </c>
      <c r="F3773">
        <v>0</v>
      </c>
      <c r="G3773">
        <v>2</v>
      </c>
      <c r="H3773">
        <v>1570542908565</v>
      </c>
      <c r="I3773">
        <v>526.5</v>
      </c>
      <c r="J3773" s="5">
        <f t="shared" si="58"/>
        <v>43746.87162690972</v>
      </c>
      <c r="K3773" s="6">
        <v>43746.87162690972</v>
      </c>
      <c r="L3773" s="7">
        <v>43746.871631944443</v>
      </c>
    </row>
    <row r="3774" spans="1:12" x14ac:dyDescent="0.25">
      <c r="A3774" t="e">
        <f>-LqfdlNi_j_DvKD9zxJY</f>
        <v>#NAME?</v>
      </c>
      <c r="B3774">
        <v>393.75</v>
      </c>
      <c r="C3774">
        <v>20.478950000000001</v>
      </c>
      <c r="D3774">
        <v>65</v>
      </c>
      <c r="E3774">
        <v>0</v>
      </c>
      <c r="F3774">
        <v>0</v>
      </c>
      <c r="G3774">
        <v>8</v>
      </c>
      <c r="H3774">
        <v>1570542915765</v>
      </c>
      <c r="I3774">
        <v>526.6875</v>
      </c>
      <c r="J3774" s="4">
        <f t="shared" si="58"/>
        <v>43746.871710243053</v>
      </c>
      <c r="K3774" s="6">
        <v>43746.871710243053</v>
      </c>
      <c r="L3774" s="7">
        <v>43746.871712962966</v>
      </c>
    </row>
    <row r="3775" spans="1:12" x14ac:dyDescent="0.25">
      <c r="A3775" t="e">
        <f>-Lqfdn55rstsrHA_QySx</f>
        <v>#NAME?</v>
      </c>
      <c r="B3775">
        <v>393.75</v>
      </c>
      <c r="C3775">
        <v>20.584240000000001</v>
      </c>
      <c r="D3775">
        <v>66</v>
      </c>
      <c r="E3775">
        <v>0</v>
      </c>
      <c r="F3775">
        <v>0</v>
      </c>
      <c r="G3775">
        <v>13</v>
      </c>
      <c r="H3775">
        <v>1570542922966</v>
      </c>
      <c r="I3775">
        <v>526.6875</v>
      </c>
      <c r="J3775" s="5">
        <f t="shared" si="58"/>
        <v>43746.871793587961</v>
      </c>
      <c r="K3775" s="6">
        <v>43746.871793587961</v>
      </c>
      <c r="L3775" s="7">
        <v>43746.871793981481</v>
      </c>
    </row>
    <row r="3776" spans="1:12" x14ac:dyDescent="0.25">
      <c r="A3776" t="e">
        <f>-LqfdoeFnYpwAadcQvgL</f>
        <v>#NAME?</v>
      </c>
      <c r="B3776">
        <v>393.75</v>
      </c>
      <c r="C3776">
        <v>20.584240000000001</v>
      </c>
      <c r="D3776">
        <v>66</v>
      </c>
      <c r="E3776">
        <v>0</v>
      </c>
      <c r="F3776">
        <v>0</v>
      </c>
      <c r="G3776">
        <v>7</v>
      </c>
      <c r="H3776">
        <v>1570542929165</v>
      </c>
      <c r="I3776">
        <v>526.6875</v>
      </c>
      <c r="J3776" s="4">
        <f t="shared" si="58"/>
        <v>43746.871865335641</v>
      </c>
      <c r="K3776" s="6">
        <v>43746.871865335641</v>
      </c>
      <c r="L3776" s="7">
        <v>43746.871863425928</v>
      </c>
    </row>
    <row r="3777" spans="1:12" x14ac:dyDescent="0.25">
      <c r="A3777" t="e">
        <f>-LqfdqN3GCQUbfh7e1Cs</f>
        <v>#NAME?</v>
      </c>
      <c r="B3777">
        <v>393.75</v>
      </c>
      <c r="C3777">
        <v>20.531590000000001</v>
      </c>
      <c r="D3777">
        <v>66</v>
      </c>
      <c r="E3777">
        <v>0</v>
      </c>
      <c r="F3777">
        <v>0</v>
      </c>
      <c r="G3777">
        <v>5</v>
      </c>
      <c r="H3777">
        <v>1570542936378</v>
      </c>
      <c r="I3777">
        <v>526.6875</v>
      </c>
      <c r="J3777" s="5">
        <f t="shared" si="58"/>
        <v>43746.87194881944</v>
      </c>
      <c r="K3777" s="6">
        <v>43746.87194881944</v>
      </c>
      <c r="L3777" s="7">
        <v>43746.871944444443</v>
      </c>
    </row>
    <row r="3778" spans="1:12" x14ac:dyDescent="0.25">
      <c r="A3778" t="e">
        <f>-LqfdrrE6U790eqt3L6m</f>
        <v>#NAME?</v>
      </c>
      <c r="B3778">
        <v>393.75</v>
      </c>
      <c r="C3778">
        <v>20.584240000000001</v>
      </c>
      <c r="D3778">
        <v>66</v>
      </c>
      <c r="E3778">
        <v>0</v>
      </c>
      <c r="F3778">
        <v>0</v>
      </c>
      <c r="G3778">
        <v>10</v>
      </c>
      <c r="H3778">
        <v>1570542942555</v>
      </c>
      <c r="I3778">
        <v>526.6875</v>
      </c>
      <c r="J3778" s="4">
        <f t="shared" ref="J3778:K3841" si="59">(H3778/86400000)+25569+(7/24)</f>
        <v>43746.872020312498</v>
      </c>
      <c r="K3778" s="6">
        <v>43746.872020312498</v>
      </c>
      <c r="L3778" s="7">
        <v>43746.872025462966</v>
      </c>
    </row>
    <row r="3779" spans="1:12" x14ac:dyDescent="0.25">
      <c r="A3779" t="e">
        <f>-LqfdtQDCMf28p3PbElM</f>
        <v>#NAME?</v>
      </c>
      <c r="B3779">
        <v>393.75</v>
      </c>
      <c r="C3779">
        <v>20.584240000000001</v>
      </c>
      <c r="D3779">
        <v>66</v>
      </c>
      <c r="E3779">
        <v>0</v>
      </c>
      <c r="F3779">
        <v>0</v>
      </c>
      <c r="G3779">
        <v>3</v>
      </c>
      <c r="H3779">
        <v>1570542948745</v>
      </c>
      <c r="I3779">
        <v>526.6875</v>
      </c>
      <c r="J3779" s="5">
        <f t="shared" si="59"/>
        <v>43746.872091956015</v>
      </c>
      <c r="K3779" s="6">
        <v>43746.872091956015</v>
      </c>
      <c r="L3779" s="7">
        <v>43746.872094907405</v>
      </c>
    </row>
    <row r="3780" spans="1:12" x14ac:dyDescent="0.25">
      <c r="A3780" t="e">
        <f>-Lqfdv8lV2kZfM-kakba</f>
        <v>#NAME?</v>
      </c>
      <c r="B3780">
        <v>393.75</v>
      </c>
      <c r="C3780">
        <v>20.584240000000001</v>
      </c>
      <c r="D3780">
        <v>66</v>
      </c>
      <c r="E3780">
        <v>0</v>
      </c>
      <c r="F3780">
        <v>0</v>
      </c>
      <c r="G3780">
        <v>0</v>
      </c>
      <c r="H3780">
        <v>1570542955928</v>
      </c>
      <c r="I3780">
        <v>526.6875</v>
      </c>
      <c r="J3780" s="4">
        <f t="shared" si="59"/>
        <v>43746.872175092591</v>
      </c>
      <c r="K3780" s="6">
        <v>43746.872175092591</v>
      </c>
      <c r="L3780" s="7">
        <v>43746.872175925928</v>
      </c>
    </row>
    <row r="3781" spans="1:12" x14ac:dyDescent="0.25">
      <c r="A3781" t="e">
        <f>-LqfdwhDVX_Ivytq45Ny</f>
        <v>#NAME?</v>
      </c>
      <c r="B3781">
        <v>393.75</v>
      </c>
      <c r="C3781">
        <v>20.584240000000001</v>
      </c>
      <c r="D3781">
        <v>66</v>
      </c>
      <c r="E3781">
        <v>0</v>
      </c>
      <c r="F3781">
        <v>0</v>
      </c>
      <c r="G3781">
        <v>7</v>
      </c>
      <c r="H3781">
        <v>1570542962137</v>
      </c>
      <c r="I3781">
        <v>526.6875</v>
      </c>
      <c r="J3781" s="5">
        <f t="shared" si="59"/>
        <v>43746.872246956016</v>
      </c>
      <c r="K3781" s="6">
        <v>43746.872246956016</v>
      </c>
      <c r="L3781" s="7">
        <v>43746.872245370374</v>
      </c>
    </row>
    <row r="3782" spans="1:12" x14ac:dyDescent="0.25">
      <c r="A3782" t="s">
        <v>4817</v>
      </c>
      <c r="B3782">
        <v>393.75</v>
      </c>
      <c r="C3782">
        <v>20.531590000000001</v>
      </c>
      <c r="D3782">
        <v>65</v>
      </c>
      <c r="E3782">
        <v>0</v>
      </c>
      <c r="F3782">
        <v>0</v>
      </c>
      <c r="G3782">
        <v>5</v>
      </c>
      <c r="H3782">
        <v>1570542969366</v>
      </c>
      <c r="I3782">
        <v>526.6875</v>
      </c>
      <c r="J3782" s="4">
        <f t="shared" si="59"/>
        <v>43746.872330624996</v>
      </c>
      <c r="K3782" s="6">
        <v>43746.872330624996</v>
      </c>
      <c r="L3782" s="7">
        <v>43746.87232638889</v>
      </c>
    </row>
    <row r="3783" spans="1:12" x14ac:dyDescent="0.25">
      <c r="A3783" t="e">
        <f>-Lqfe-D7H-tPnvA1QbmJ</f>
        <v>#NAME?</v>
      </c>
      <c r="B3783">
        <v>393.75</v>
      </c>
      <c r="C3783">
        <v>20.531590000000001</v>
      </c>
      <c r="D3783">
        <v>65</v>
      </c>
      <c r="E3783">
        <v>0</v>
      </c>
      <c r="F3783">
        <v>0</v>
      </c>
      <c r="G3783">
        <v>17</v>
      </c>
      <c r="H3783">
        <v>1570542976565</v>
      </c>
      <c r="I3783">
        <v>526.6875</v>
      </c>
      <c r="J3783" s="5">
        <f t="shared" si="59"/>
        <v>43746.872413946759</v>
      </c>
      <c r="K3783" s="6">
        <v>43746.872413946759</v>
      </c>
      <c r="L3783" s="7">
        <v>43746.872418981482</v>
      </c>
    </row>
    <row r="3784" spans="1:12" x14ac:dyDescent="0.25">
      <c r="A3784" t="e">
        <f>-Lqfe0w4V56uQIp2Pluw</f>
        <v>#NAME?</v>
      </c>
      <c r="B3784">
        <v>393.75</v>
      </c>
      <c r="C3784">
        <v>20.478950000000001</v>
      </c>
      <c r="D3784">
        <v>67</v>
      </c>
      <c r="E3784">
        <v>0</v>
      </c>
      <c r="F3784">
        <v>0</v>
      </c>
      <c r="G3784">
        <v>11</v>
      </c>
      <c r="H3784">
        <v>1570542983765</v>
      </c>
      <c r="I3784">
        <v>526.5</v>
      </c>
      <c r="J3784" s="4">
        <f t="shared" si="59"/>
        <v>43746.872497280092</v>
      </c>
      <c r="K3784" s="6">
        <v>43746.872497280092</v>
      </c>
      <c r="L3784" s="7">
        <v>43746.872499999998</v>
      </c>
    </row>
    <row r="3785" spans="1:12" x14ac:dyDescent="0.25">
      <c r="A3785" t="e">
        <f>-Lqfe2QCAprT6yTsCGfI</f>
        <v>#NAME?</v>
      </c>
      <c r="B3785">
        <v>412.5</v>
      </c>
      <c r="C3785">
        <v>20.531590000000001</v>
      </c>
      <c r="D3785">
        <v>68</v>
      </c>
      <c r="E3785">
        <v>0</v>
      </c>
      <c r="F3785">
        <v>0</v>
      </c>
      <c r="G3785">
        <v>1</v>
      </c>
      <c r="H3785">
        <v>1570542989934</v>
      </c>
      <c r="I3785">
        <v>532.3125</v>
      </c>
      <c r="J3785" s="5">
        <f t="shared" si="59"/>
        <v>43746.872568680548</v>
      </c>
      <c r="K3785" s="6">
        <v>43746.872568680548</v>
      </c>
      <c r="L3785" s="7">
        <v>43746.872569444444</v>
      </c>
    </row>
    <row r="3786" spans="1:12" x14ac:dyDescent="0.25">
      <c r="A3786" t="e">
        <f>-Lqfe3zCAPneI4bc5QFZ</f>
        <v>#NAME?</v>
      </c>
      <c r="B3786">
        <v>393.75</v>
      </c>
      <c r="C3786">
        <v>20.584240000000001</v>
      </c>
      <c r="D3786">
        <v>67</v>
      </c>
      <c r="E3786">
        <v>0</v>
      </c>
      <c r="F3786">
        <v>0</v>
      </c>
      <c r="G3786">
        <v>5</v>
      </c>
      <c r="H3786">
        <v>1570542996146</v>
      </c>
      <c r="I3786">
        <v>526.6875</v>
      </c>
      <c r="J3786" s="4">
        <f t="shared" si="59"/>
        <v>43746.872640578702</v>
      </c>
      <c r="K3786" s="6">
        <v>43746.872640578702</v>
      </c>
      <c r="L3786" s="7">
        <v>43746.87263888889</v>
      </c>
    </row>
    <row r="3787" spans="1:12" x14ac:dyDescent="0.25">
      <c r="A3787" t="e">
        <f>-Lqfe5hqVp4azcm9FF6v</f>
        <v>#NAME?</v>
      </c>
      <c r="B3787">
        <v>393.75</v>
      </c>
      <c r="C3787">
        <v>20.584240000000001</v>
      </c>
      <c r="D3787">
        <v>66</v>
      </c>
      <c r="E3787">
        <v>0</v>
      </c>
      <c r="F3787">
        <v>0</v>
      </c>
      <c r="G3787">
        <v>6</v>
      </c>
      <c r="H3787">
        <v>1570543003355</v>
      </c>
      <c r="I3787">
        <v>526.5</v>
      </c>
      <c r="J3787" s="5">
        <f t="shared" si="59"/>
        <v>43746.872724016204</v>
      </c>
      <c r="K3787" s="6">
        <v>43746.872724016204</v>
      </c>
      <c r="L3787" s="7">
        <v>43746.872719907406</v>
      </c>
    </row>
    <row r="3788" spans="1:12" x14ac:dyDescent="0.25">
      <c r="A3788" t="e">
        <f>-Lqfe7VM27RbgYNfbLhS</f>
        <v>#NAME?</v>
      </c>
      <c r="B3788">
        <v>434.375</v>
      </c>
      <c r="C3788">
        <v>20.584240000000001</v>
      </c>
      <c r="D3788">
        <v>65</v>
      </c>
      <c r="E3788">
        <v>0</v>
      </c>
      <c r="F3788">
        <v>0</v>
      </c>
      <c r="G3788">
        <v>0</v>
      </c>
      <c r="H3788">
        <v>1570543009535</v>
      </c>
      <c r="I3788">
        <v>539.4375</v>
      </c>
      <c r="J3788" s="4">
        <f t="shared" si="59"/>
        <v>43746.872795543975</v>
      </c>
      <c r="K3788" s="6">
        <v>43746.872795543975</v>
      </c>
      <c r="L3788" s="7">
        <v>43746.872800925928</v>
      </c>
    </row>
    <row r="3789" spans="1:12" x14ac:dyDescent="0.25">
      <c r="A3789" t="e">
        <f>-Lqfe8zCVbxIY4mqwLV7</f>
        <v>#NAME?</v>
      </c>
      <c r="B3789">
        <v>393.75</v>
      </c>
      <c r="C3789">
        <v>20.531590000000001</v>
      </c>
      <c r="D3789">
        <v>67</v>
      </c>
      <c r="E3789">
        <v>0</v>
      </c>
      <c r="F3789">
        <v>0</v>
      </c>
      <c r="G3789">
        <v>5</v>
      </c>
      <c r="H3789">
        <v>1570543016727</v>
      </c>
      <c r="I3789">
        <v>526.6875</v>
      </c>
      <c r="J3789" s="5">
        <f t="shared" si="59"/>
        <v>43746.872878784721</v>
      </c>
      <c r="K3789" s="6">
        <v>43746.872878784721</v>
      </c>
      <c r="L3789" s="7">
        <v>43746.872881944444</v>
      </c>
    </row>
    <row r="3790" spans="1:12" x14ac:dyDescent="0.25">
      <c r="A3790" t="e">
        <f>-LqfeAmCYPghpVZmMz3I</f>
        <v>#NAME?</v>
      </c>
      <c r="B3790">
        <v>393.75</v>
      </c>
      <c r="C3790">
        <v>20.584240000000001</v>
      </c>
      <c r="D3790">
        <v>67</v>
      </c>
      <c r="E3790">
        <v>0</v>
      </c>
      <c r="F3790">
        <v>0</v>
      </c>
      <c r="G3790">
        <v>9</v>
      </c>
      <c r="H3790">
        <v>1570543023965</v>
      </c>
      <c r="I3790">
        <v>526.6875</v>
      </c>
      <c r="J3790" s="4">
        <f t="shared" si="59"/>
        <v>43746.872962557864</v>
      </c>
      <c r="K3790" s="6">
        <v>43746.872962557864</v>
      </c>
      <c r="L3790" s="7">
        <v>43746.87296296296</v>
      </c>
    </row>
    <row r="3791" spans="1:12" x14ac:dyDescent="0.25">
      <c r="A3791" t="e">
        <f>-LqfeCVVA5ZvJg2DeoFY</f>
        <v>#NAME?</v>
      </c>
      <c r="B3791">
        <v>393.75</v>
      </c>
      <c r="C3791">
        <v>20.584240000000001</v>
      </c>
      <c r="D3791">
        <v>67</v>
      </c>
      <c r="E3791">
        <v>0</v>
      </c>
      <c r="F3791">
        <v>0</v>
      </c>
      <c r="G3791">
        <v>10</v>
      </c>
      <c r="H3791">
        <v>1570543031125</v>
      </c>
      <c r="I3791">
        <v>526.6875</v>
      </c>
      <c r="J3791" s="5">
        <f t="shared" si="59"/>
        <v>43746.873045428241</v>
      </c>
      <c r="K3791" s="6">
        <v>43746.873045428241</v>
      </c>
      <c r="L3791" s="7">
        <v>43746.873043981483</v>
      </c>
    </row>
    <row r="3792" spans="1:12" x14ac:dyDescent="0.25">
      <c r="A3792" t="e">
        <f>-LqfeEI-V5njzu1dIBcd</f>
        <v>#NAME?</v>
      </c>
      <c r="B3792">
        <v>393.75</v>
      </c>
      <c r="C3792">
        <v>20.531590000000001</v>
      </c>
      <c r="D3792">
        <v>67</v>
      </c>
      <c r="E3792">
        <v>0</v>
      </c>
      <c r="F3792">
        <v>0</v>
      </c>
      <c r="G3792">
        <v>2</v>
      </c>
      <c r="H3792">
        <v>1570543037367</v>
      </c>
      <c r="I3792">
        <v>526.6875</v>
      </c>
      <c r="J3792" s="4">
        <f t="shared" si="59"/>
        <v>43746.873117673611</v>
      </c>
      <c r="K3792" s="6">
        <v>43746.873117673611</v>
      </c>
      <c r="L3792" s="7">
        <v>43746.873113425929</v>
      </c>
    </row>
    <row r="3793" spans="1:12" x14ac:dyDescent="0.25">
      <c r="A3793" t="e">
        <f>-LqfeFm_rfOJnbAMNLuI</f>
        <v>#NAME?</v>
      </c>
      <c r="B3793">
        <v>393.75</v>
      </c>
      <c r="C3793">
        <v>20.531590000000001</v>
      </c>
      <c r="D3793">
        <v>67</v>
      </c>
      <c r="E3793">
        <v>0</v>
      </c>
      <c r="F3793">
        <v>0</v>
      </c>
      <c r="G3793">
        <v>9</v>
      </c>
      <c r="H3793">
        <v>1570543044569</v>
      </c>
      <c r="I3793">
        <v>526.6875</v>
      </c>
      <c r="J3793" s="5">
        <f t="shared" si="59"/>
        <v>43746.873201030096</v>
      </c>
      <c r="K3793" s="6">
        <v>43746.873201030096</v>
      </c>
      <c r="L3793" s="7">
        <v>43746.873206018521</v>
      </c>
    </row>
    <row r="3794" spans="1:12" x14ac:dyDescent="0.25">
      <c r="A3794" t="e">
        <f>-LqfeH_94cxymmR_CRtm</f>
        <v>#NAME?</v>
      </c>
      <c r="B3794">
        <v>393.75</v>
      </c>
      <c r="C3794">
        <v>20.531590000000001</v>
      </c>
      <c r="D3794">
        <v>67</v>
      </c>
      <c r="E3794">
        <v>0</v>
      </c>
      <c r="F3794">
        <v>0</v>
      </c>
      <c r="G3794">
        <v>6</v>
      </c>
      <c r="H3794">
        <v>1570543051792</v>
      </c>
      <c r="I3794">
        <v>526.6875</v>
      </c>
      <c r="J3794" s="4">
        <f t="shared" si="59"/>
        <v>43746.873284629626</v>
      </c>
      <c r="K3794" s="6">
        <v>43746.873284629626</v>
      </c>
      <c r="L3794" s="7">
        <v>43746.873287037037</v>
      </c>
    </row>
    <row r="3795" spans="1:12" x14ac:dyDescent="0.25">
      <c r="A3795" t="e">
        <f>-LqfeJ39IAg8RH8nBX8R</f>
        <v>#NAME?</v>
      </c>
      <c r="B3795">
        <v>393.75</v>
      </c>
      <c r="C3795">
        <v>20.531590000000001</v>
      </c>
      <c r="D3795">
        <v>67</v>
      </c>
      <c r="E3795">
        <v>0</v>
      </c>
      <c r="F3795">
        <v>0</v>
      </c>
      <c r="G3795">
        <v>3</v>
      </c>
      <c r="H3795">
        <v>1570543057963</v>
      </c>
      <c r="I3795">
        <v>526.6875</v>
      </c>
      <c r="J3795" s="5">
        <f t="shared" si="59"/>
        <v>43746.873356053235</v>
      </c>
      <c r="K3795" s="6">
        <v>43746.873356053235</v>
      </c>
      <c r="L3795" s="7">
        <v>43746.873356481483</v>
      </c>
    </row>
    <row r="3796" spans="1:12" x14ac:dyDescent="0.25">
      <c r="A3796" t="e">
        <f>-LqfeKY8pkhNmf9X4-Gh</f>
        <v>#NAME?</v>
      </c>
      <c r="B3796">
        <v>393.75</v>
      </c>
      <c r="C3796">
        <v>20.584240000000001</v>
      </c>
      <c r="D3796">
        <v>66</v>
      </c>
      <c r="E3796">
        <v>0</v>
      </c>
      <c r="F3796">
        <v>0</v>
      </c>
      <c r="G3796">
        <v>7</v>
      </c>
      <c r="H3796">
        <v>1570543064151</v>
      </c>
      <c r="I3796">
        <v>526.6875</v>
      </c>
      <c r="J3796" s="4">
        <f t="shared" si="59"/>
        <v>43746.873427673614</v>
      </c>
      <c r="K3796" s="6">
        <v>43746.873427673614</v>
      </c>
      <c r="L3796" s="7">
        <v>43746.873425925929</v>
      </c>
    </row>
    <row r="3797" spans="1:12" x14ac:dyDescent="0.25">
      <c r="A3797" t="e">
        <f>-LqfeM5355qYJ3Xzu6Ol</f>
        <v>#NAME?</v>
      </c>
      <c r="B3797">
        <v>412.5</v>
      </c>
      <c r="C3797">
        <v>20.531590000000001</v>
      </c>
      <c r="D3797">
        <v>66</v>
      </c>
      <c r="E3797">
        <v>0</v>
      </c>
      <c r="F3797">
        <v>0</v>
      </c>
      <c r="G3797">
        <v>10</v>
      </c>
      <c r="H3797">
        <v>1570543070341</v>
      </c>
      <c r="I3797">
        <v>532.3125</v>
      </c>
      <c r="J3797" s="5">
        <f t="shared" si="59"/>
        <v>43746.873499317131</v>
      </c>
      <c r="K3797" s="6">
        <v>43746.873499317131</v>
      </c>
      <c r="L3797" s="7">
        <v>43746.873495370368</v>
      </c>
    </row>
    <row r="3798" spans="1:12" x14ac:dyDescent="0.25">
      <c r="A3798" t="s">
        <v>4833</v>
      </c>
      <c r="B3798">
        <v>393.75</v>
      </c>
      <c r="C3798">
        <v>20.531590000000001</v>
      </c>
      <c r="D3798">
        <v>63</v>
      </c>
      <c r="E3798">
        <v>0</v>
      </c>
      <c r="F3798">
        <v>0</v>
      </c>
      <c r="G3798">
        <v>8</v>
      </c>
      <c r="H3798">
        <v>1570543078500</v>
      </c>
      <c r="I3798">
        <v>526.6875</v>
      </c>
      <c r="J3798" s="4">
        <f t="shared" si="59"/>
        <v>43746.873593749995</v>
      </c>
      <c r="K3798" s="6">
        <v>43746.873593749995</v>
      </c>
      <c r="L3798" s="7">
        <v>43746.87358796296</v>
      </c>
    </row>
    <row r="3799" spans="1:12" x14ac:dyDescent="0.25">
      <c r="A3799" t="e">
        <f>-LqfePbF1FO9ajXUypec</f>
        <v>#NAME?</v>
      </c>
      <c r="B3799">
        <v>393.75</v>
      </c>
      <c r="C3799">
        <v>20.584240000000001</v>
      </c>
      <c r="D3799">
        <v>64</v>
      </c>
      <c r="E3799">
        <v>0</v>
      </c>
      <c r="F3799">
        <v>0</v>
      </c>
      <c r="G3799">
        <v>2</v>
      </c>
      <c r="H3799">
        <v>1570543084760</v>
      </c>
      <c r="I3799">
        <v>526.6875</v>
      </c>
      <c r="J3799" s="5">
        <f t="shared" si="59"/>
        <v>43746.873666203704</v>
      </c>
      <c r="K3799" s="6">
        <v>43746.873666203704</v>
      </c>
      <c r="L3799" s="7">
        <v>43746.873668981483</v>
      </c>
    </row>
    <row r="3800" spans="1:12" x14ac:dyDescent="0.25">
      <c r="A3800" t="e">
        <f>-LqfeRL-BAzuDTSb8BrF</f>
        <v>#NAME?</v>
      </c>
      <c r="B3800">
        <v>393.75</v>
      </c>
      <c r="C3800">
        <v>20.584240000000001</v>
      </c>
      <c r="D3800">
        <v>65</v>
      </c>
      <c r="E3800">
        <v>0</v>
      </c>
      <c r="F3800">
        <v>0</v>
      </c>
      <c r="G3800">
        <v>4</v>
      </c>
      <c r="H3800">
        <v>1570543091991</v>
      </c>
      <c r="I3800">
        <v>526.6875</v>
      </c>
      <c r="J3800" s="4">
        <f t="shared" si="59"/>
        <v>43746.873749895829</v>
      </c>
      <c r="K3800" s="6">
        <v>43746.873749895829</v>
      </c>
      <c r="L3800" s="7">
        <v>43746.873749999999</v>
      </c>
    </row>
    <row r="3801" spans="1:12" x14ac:dyDescent="0.25">
      <c r="A3801" t="e">
        <f>-LqfeSpCaMi5_zopkOI1</f>
        <v>#NAME?</v>
      </c>
      <c r="B3801">
        <v>393.75</v>
      </c>
      <c r="C3801">
        <v>20.478950000000001</v>
      </c>
      <c r="D3801">
        <v>65</v>
      </c>
      <c r="E3801">
        <v>0</v>
      </c>
      <c r="F3801">
        <v>0</v>
      </c>
      <c r="G3801">
        <v>4</v>
      </c>
      <c r="H3801">
        <v>1570543098160</v>
      </c>
      <c r="I3801">
        <v>526.6875</v>
      </c>
      <c r="J3801" s="5">
        <f t="shared" si="59"/>
        <v>43746.873821296293</v>
      </c>
      <c r="K3801" s="6">
        <v>43746.873821296293</v>
      </c>
      <c r="L3801" s="7">
        <v>43746.873819444445</v>
      </c>
    </row>
    <row r="3802" spans="1:12" x14ac:dyDescent="0.25">
      <c r="A3802" t="e">
        <f>-LqfeUMlnh5OqU7svhgn</f>
        <v>#NAME?</v>
      </c>
      <c r="B3802">
        <v>393.75</v>
      </c>
      <c r="C3802">
        <v>20.584240000000001</v>
      </c>
      <c r="D3802">
        <v>66</v>
      </c>
      <c r="E3802">
        <v>0</v>
      </c>
      <c r="F3802">
        <v>0</v>
      </c>
      <c r="G3802">
        <v>5</v>
      </c>
      <c r="H3802">
        <v>1570543104341</v>
      </c>
      <c r="I3802">
        <v>526.6875</v>
      </c>
      <c r="J3802" s="4">
        <f t="shared" si="59"/>
        <v>43746.873892835647</v>
      </c>
      <c r="K3802" s="6">
        <v>43746.873892835647</v>
      </c>
      <c r="L3802" s="7">
        <v>43746.873888888891</v>
      </c>
    </row>
    <row r="3803" spans="1:12" x14ac:dyDescent="0.25">
      <c r="A3803" t="e">
        <f>-LqfeVqyfnooy9Ix2TA3</f>
        <v>#NAME?</v>
      </c>
      <c r="B3803">
        <v>412.5</v>
      </c>
      <c r="C3803">
        <v>20.584240000000001</v>
      </c>
      <c r="D3803">
        <v>66</v>
      </c>
      <c r="E3803">
        <v>0</v>
      </c>
      <c r="F3803">
        <v>0</v>
      </c>
      <c r="G3803">
        <v>3</v>
      </c>
      <c r="H3803">
        <v>1570543110541</v>
      </c>
      <c r="I3803">
        <v>532.3125</v>
      </c>
      <c r="J3803" s="5">
        <f t="shared" si="59"/>
        <v>43746.873964594903</v>
      </c>
      <c r="K3803" s="6">
        <v>43746.873964594903</v>
      </c>
      <c r="L3803" s="7">
        <v>43746.873969907407</v>
      </c>
    </row>
    <row r="3804" spans="1:12" x14ac:dyDescent="0.25">
      <c r="A3804" t="e">
        <f>-LqfeXQ4pkF9qbLT8fVC</f>
        <v>#NAME?</v>
      </c>
      <c r="B3804">
        <v>393.75</v>
      </c>
      <c r="C3804">
        <v>20.531590000000001</v>
      </c>
      <c r="D3804">
        <v>66</v>
      </c>
      <c r="E3804">
        <v>0</v>
      </c>
      <c r="F3804">
        <v>0</v>
      </c>
      <c r="G3804">
        <v>2</v>
      </c>
      <c r="H3804">
        <v>1570543116711</v>
      </c>
      <c r="I3804">
        <v>526.6875</v>
      </c>
      <c r="J3804" s="4">
        <f t="shared" si="59"/>
        <v>43746.874036006942</v>
      </c>
      <c r="K3804" s="6">
        <v>43746.874036006942</v>
      </c>
      <c r="L3804" s="7">
        <v>43746.874039351853</v>
      </c>
    </row>
    <row r="3805" spans="1:12" x14ac:dyDescent="0.25">
      <c r="A3805" t="e">
        <f>-LqfeZ6ey8Dr4zKYFdAG</f>
        <v>#NAME?</v>
      </c>
      <c r="B3805">
        <v>393.75</v>
      </c>
      <c r="C3805">
        <v>20.584240000000001</v>
      </c>
      <c r="D3805">
        <v>68</v>
      </c>
      <c r="E3805">
        <v>0</v>
      </c>
      <c r="F3805">
        <v>0</v>
      </c>
      <c r="G3805">
        <v>2</v>
      </c>
      <c r="H3805">
        <v>1570543123922</v>
      </c>
      <c r="I3805">
        <v>526.6875</v>
      </c>
      <c r="J3805" s="5">
        <f t="shared" si="59"/>
        <v>43746.874119467589</v>
      </c>
      <c r="K3805" s="6">
        <v>43746.874119467589</v>
      </c>
      <c r="L3805" s="7">
        <v>43746.874120370368</v>
      </c>
    </row>
    <row r="3806" spans="1:12" x14ac:dyDescent="0.25">
      <c r="A3806" t="e">
        <f>-Lqfe_sKerd7yN7FFYpv</f>
        <v>#NAME?</v>
      </c>
      <c r="B3806">
        <v>434.375</v>
      </c>
      <c r="C3806">
        <v>20.584240000000001</v>
      </c>
      <c r="D3806">
        <v>67</v>
      </c>
      <c r="E3806">
        <v>0</v>
      </c>
      <c r="F3806">
        <v>0</v>
      </c>
      <c r="G3806">
        <v>2</v>
      </c>
      <c r="H3806">
        <v>1570543131131</v>
      </c>
      <c r="I3806">
        <v>539.0625</v>
      </c>
      <c r="J3806" s="4">
        <f t="shared" si="59"/>
        <v>43746.874202905092</v>
      </c>
      <c r="K3806" s="6">
        <v>43746.874202905092</v>
      </c>
      <c r="L3806" s="7">
        <v>43746.874201388891</v>
      </c>
    </row>
    <row r="3807" spans="1:12" x14ac:dyDescent="0.25">
      <c r="A3807" t="e">
        <f>-LqfebOdWCoq_tPDEnV1</f>
        <v>#NAME?</v>
      </c>
      <c r="B3807">
        <v>393.75</v>
      </c>
      <c r="C3807">
        <v>20.531590000000001</v>
      </c>
      <c r="D3807">
        <v>67</v>
      </c>
      <c r="E3807">
        <v>0</v>
      </c>
      <c r="F3807">
        <v>0</v>
      </c>
      <c r="G3807">
        <v>13</v>
      </c>
      <c r="H3807">
        <v>1570543137320</v>
      </c>
      <c r="I3807">
        <v>526.6875</v>
      </c>
      <c r="J3807" s="5">
        <f t="shared" si="59"/>
        <v>43746.874274537033</v>
      </c>
      <c r="K3807" s="6">
        <v>43746.874274537033</v>
      </c>
      <c r="L3807" s="7">
        <v>43746.87427083333</v>
      </c>
    </row>
    <row r="3808" spans="1:12" x14ac:dyDescent="0.25">
      <c r="A3808" t="e">
        <f>-Lqfecu4rnLjD7nzJwNV</f>
        <v>#NAME?</v>
      </c>
      <c r="B3808">
        <v>393.75</v>
      </c>
      <c r="C3808">
        <v>20.584240000000001</v>
      </c>
      <c r="D3808">
        <v>66</v>
      </c>
      <c r="E3808">
        <v>0</v>
      </c>
      <c r="F3808">
        <v>0</v>
      </c>
      <c r="G3808">
        <v>7</v>
      </c>
      <c r="H3808">
        <v>1570543143521</v>
      </c>
      <c r="I3808">
        <v>526.6875</v>
      </c>
      <c r="J3808" s="4">
        <f t="shared" si="59"/>
        <v>43746.874346307864</v>
      </c>
      <c r="K3808" s="6">
        <v>43746.874346307864</v>
      </c>
      <c r="L3808" s="7">
        <v>43746.874351851853</v>
      </c>
    </row>
    <row r="3809" spans="1:12" x14ac:dyDescent="0.25">
      <c r="A3809" t="e">
        <f>-Lqfeeh0BdB-bYrGATte</f>
        <v>#NAME?</v>
      </c>
      <c r="B3809">
        <v>393.75</v>
      </c>
      <c r="C3809">
        <v>20.531590000000001</v>
      </c>
      <c r="D3809">
        <v>67</v>
      </c>
      <c r="E3809">
        <v>0</v>
      </c>
      <c r="F3809">
        <v>0</v>
      </c>
      <c r="G3809">
        <v>8</v>
      </c>
      <c r="H3809">
        <v>1570543149681</v>
      </c>
      <c r="I3809">
        <v>526.5</v>
      </c>
      <c r="J3809" s="5">
        <f t="shared" si="59"/>
        <v>43746.874417604166</v>
      </c>
      <c r="K3809" s="6">
        <v>43746.874417604166</v>
      </c>
      <c r="L3809" s="7">
        <v>43746.874421296299</v>
      </c>
    </row>
    <row r="3810" spans="1:12" x14ac:dyDescent="0.25">
      <c r="A3810" t="e">
        <f>-LqfegPnnNFYxkB4rMG4</f>
        <v>#NAME?</v>
      </c>
      <c r="B3810">
        <v>393.75</v>
      </c>
      <c r="C3810">
        <v>20.584240000000001</v>
      </c>
      <c r="D3810">
        <v>67</v>
      </c>
      <c r="E3810">
        <v>0</v>
      </c>
      <c r="F3810">
        <v>0</v>
      </c>
      <c r="G3810">
        <v>4</v>
      </c>
      <c r="H3810">
        <v>1570543157922</v>
      </c>
      <c r="I3810">
        <v>526.6875</v>
      </c>
      <c r="J3810" s="4">
        <f t="shared" si="59"/>
        <v>43746.874512986113</v>
      </c>
      <c r="K3810" s="6">
        <v>43746.874512986113</v>
      </c>
      <c r="L3810" s="7">
        <v>43746.874513888892</v>
      </c>
    </row>
    <row r="3811" spans="1:12" x14ac:dyDescent="0.25">
      <c r="A3811" t="e">
        <f>-Lqfehz4m_i8Y_69lY9Q</f>
        <v>#NAME?</v>
      </c>
      <c r="B3811">
        <v>393.75</v>
      </c>
      <c r="C3811">
        <v>20.531590000000001</v>
      </c>
      <c r="D3811">
        <v>68</v>
      </c>
      <c r="E3811">
        <v>0</v>
      </c>
      <c r="F3811">
        <v>0</v>
      </c>
      <c r="G3811">
        <v>0</v>
      </c>
      <c r="H3811">
        <v>1570543164113</v>
      </c>
      <c r="I3811">
        <v>526.6875</v>
      </c>
      <c r="J3811" s="5">
        <f t="shared" si="59"/>
        <v>43746.874584641198</v>
      </c>
      <c r="K3811" s="6">
        <v>43746.874584641198</v>
      </c>
      <c r="L3811" s="7">
        <v>43746.874583333331</v>
      </c>
    </row>
    <row r="3812" spans="1:12" x14ac:dyDescent="0.25">
      <c r="A3812" t="e">
        <f>-Lqfejfplk2ue7lBz42o</f>
        <v>#NAME?</v>
      </c>
      <c r="B3812">
        <v>415.625</v>
      </c>
      <c r="C3812">
        <v>20.584240000000001</v>
      </c>
      <c r="D3812">
        <v>68</v>
      </c>
      <c r="E3812">
        <v>0</v>
      </c>
      <c r="F3812">
        <v>0</v>
      </c>
      <c r="G3812">
        <v>5</v>
      </c>
      <c r="H3812">
        <v>1570543171290</v>
      </c>
      <c r="I3812">
        <v>533.4375</v>
      </c>
      <c r="J3812" s="4">
        <f t="shared" si="59"/>
        <v>43746.874667708333</v>
      </c>
      <c r="K3812" s="6">
        <v>43746.874667708333</v>
      </c>
      <c r="L3812" s="7">
        <v>43746.874664351853</v>
      </c>
    </row>
    <row r="3813" spans="1:12" x14ac:dyDescent="0.25">
      <c r="A3813" t="e">
        <f>-LqfelFtg3zrJ0CWqA5c</f>
        <v>#NAME?</v>
      </c>
      <c r="B3813">
        <v>393.75</v>
      </c>
      <c r="C3813">
        <v>20.584240000000001</v>
      </c>
      <c r="D3813">
        <v>68</v>
      </c>
      <c r="E3813">
        <v>0</v>
      </c>
      <c r="F3813">
        <v>0</v>
      </c>
      <c r="G3813">
        <v>0</v>
      </c>
      <c r="H3813">
        <v>1570543177512</v>
      </c>
      <c r="I3813">
        <v>526.6875</v>
      </c>
      <c r="J3813" s="5">
        <f t="shared" si="59"/>
        <v>43746.874739722225</v>
      </c>
      <c r="K3813" s="6">
        <v>43746.874739722225</v>
      </c>
      <c r="L3813" s="7">
        <v>43746.874745370369</v>
      </c>
    </row>
    <row r="3814" spans="1:12" x14ac:dyDescent="0.25">
      <c r="A3814" t="e">
        <f>-LqfemhQIi0wNKAxgZ4y</f>
        <v>#NAME?</v>
      </c>
      <c r="B3814">
        <v>393.75</v>
      </c>
      <c r="C3814">
        <v>20.531590000000001</v>
      </c>
      <c r="D3814">
        <v>67</v>
      </c>
      <c r="E3814">
        <v>0</v>
      </c>
      <c r="F3814">
        <v>0</v>
      </c>
      <c r="G3814">
        <v>3</v>
      </c>
      <c r="H3814">
        <v>1570543183692</v>
      </c>
      <c r="I3814">
        <v>526.5</v>
      </c>
      <c r="J3814" s="4">
        <f t="shared" si="59"/>
        <v>43746.874811249996</v>
      </c>
      <c r="K3814" s="6">
        <v>43746.874811249996</v>
      </c>
      <c r="L3814" s="7">
        <v>43746.874814814815</v>
      </c>
    </row>
    <row r="3815" spans="1:12" x14ac:dyDescent="0.25">
      <c r="A3815" t="e">
        <f>-LqfeoCp80NwlqQcvZBF</f>
        <v>#NAME?</v>
      </c>
      <c r="B3815">
        <v>393.75</v>
      </c>
      <c r="C3815">
        <v>20.584240000000001</v>
      </c>
      <c r="D3815">
        <v>66</v>
      </c>
      <c r="E3815">
        <v>0</v>
      </c>
      <c r="F3815">
        <v>0</v>
      </c>
      <c r="G3815">
        <v>7</v>
      </c>
      <c r="H3815">
        <v>1570543189841</v>
      </c>
      <c r="I3815">
        <v>526.6875</v>
      </c>
      <c r="J3815" s="5">
        <f t="shared" si="59"/>
        <v>43746.874882418975</v>
      </c>
      <c r="K3815" s="6">
        <v>43746.874882418975</v>
      </c>
      <c r="L3815" s="7">
        <v>43746.874884259261</v>
      </c>
    </row>
    <row r="3816" spans="1:12" x14ac:dyDescent="0.25">
      <c r="A3816" t="e">
        <f>-Lqfept9tVgxsM-UU-wd</f>
        <v>#NAME?</v>
      </c>
      <c r="B3816">
        <v>393.75</v>
      </c>
      <c r="C3816">
        <v>20.584240000000001</v>
      </c>
      <c r="D3816">
        <v>66</v>
      </c>
      <c r="E3816">
        <v>0</v>
      </c>
      <c r="F3816">
        <v>0</v>
      </c>
      <c r="G3816">
        <v>7</v>
      </c>
      <c r="H3816">
        <v>1570543196463</v>
      </c>
      <c r="I3816">
        <v>526.6875</v>
      </c>
      <c r="J3816" s="4">
        <f t="shared" si="59"/>
        <v>43746.874959062501</v>
      </c>
      <c r="K3816" s="6">
        <v>43746.874959062501</v>
      </c>
      <c r="L3816" s="7">
        <v>43746.8749537037</v>
      </c>
    </row>
    <row r="3817" spans="1:12" x14ac:dyDescent="0.25">
      <c r="A3817" t="e">
        <f>-LqferUqmFU6nm7_9Xy5</f>
        <v>#NAME?</v>
      </c>
      <c r="B3817">
        <v>393.75</v>
      </c>
      <c r="C3817">
        <v>20.531590000000001</v>
      </c>
      <c r="D3817">
        <v>66</v>
      </c>
      <c r="E3817">
        <v>0</v>
      </c>
      <c r="F3817">
        <v>0</v>
      </c>
      <c r="G3817">
        <v>1</v>
      </c>
      <c r="H3817">
        <v>1570543203282</v>
      </c>
      <c r="I3817">
        <v>526.6875</v>
      </c>
      <c r="J3817" s="5">
        <f t="shared" si="59"/>
        <v>43746.875037986109</v>
      </c>
      <c r="K3817" s="6">
        <v>43746.875037986109</v>
      </c>
      <c r="L3817" s="7">
        <v>43746.875034722223</v>
      </c>
    </row>
    <row r="3818" spans="1:12" x14ac:dyDescent="0.25">
      <c r="A3818" t="e">
        <f>-LqfetFA0jfvNSJpSNf0</f>
        <v>#NAME?</v>
      </c>
      <c r="B3818">
        <v>393.75</v>
      </c>
      <c r="C3818">
        <v>20.531590000000001</v>
      </c>
      <c r="D3818">
        <v>65</v>
      </c>
      <c r="E3818">
        <v>0</v>
      </c>
      <c r="F3818">
        <v>0</v>
      </c>
      <c r="G3818">
        <v>8</v>
      </c>
      <c r="H3818">
        <v>1570543210481</v>
      </c>
      <c r="I3818">
        <v>526.6875</v>
      </c>
      <c r="J3818" s="4">
        <f t="shared" si="59"/>
        <v>43746.875121307872</v>
      </c>
      <c r="K3818" s="6">
        <v>43746.875121307872</v>
      </c>
      <c r="L3818" s="7">
        <v>43746.875115740739</v>
      </c>
    </row>
    <row r="3819" spans="1:12" x14ac:dyDescent="0.25">
      <c r="A3819" t="e">
        <f>-Lqfeummcg9ydCc6IyAz</f>
        <v>#NAME?</v>
      </c>
      <c r="B3819">
        <v>393.75</v>
      </c>
      <c r="C3819">
        <v>20.478950000000001</v>
      </c>
      <c r="D3819">
        <v>65</v>
      </c>
      <c r="E3819">
        <v>0</v>
      </c>
      <c r="F3819">
        <v>0</v>
      </c>
      <c r="G3819">
        <v>10</v>
      </c>
      <c r="H3819">
        <v>1570543216661</v>
      </c>
      <c r="I3819">
        <v>526.6875</v>
      </c>
      <c r="J3819" s="5">
        <f t="shared" si="59"/>
        <v>43746.875192835643</v>
      </c>
      <c r="K3819" s="6">
        <v>43746.875192835643</v>
      </c>
      <c r="L3819" s="7">
        <v>43746.875196759262</v>
      </c>
    </row>
    <row r="3820" spans="1:12" x14ac:dyDescent="0.25">
      <c r="A3820" t="e">
        <f>-LqfewGxS3puXFxa4zkO</f>
        <v>#NAME?</v>
      </c>
      <c r="B3820">
        <v>393.75</v>
      </c>
      <c r="C3820">
        <v>20.531590000000001</v>
      </c>
      <c r="D3820">
        <v>65</v>
      </c>
      <c r="E3820">
        <v>0</v>
      </c>
      <c r="F3820">
        <v>0</v>
      </c>
      <c r="G3820">
        <v>0</v>
      </c>
      <c r="H3820">
        <v>1570543222861</v>
      </c>
      <c r="I3820">
        <v>526.6875</v>
      </c>
      <c r="J3820" s="4">
        <f t="shared" si="59"/>
        <v>43746.875264594906</v>
      </c>
      <c r="K3820" s="6">
        <v>43746.875264594906</v>
      </c>
      <c r="L3820" s="7">
        <v>43746.8752662037</v>
      </c>
    </row>
    <row r="3821" spans="1:12" x14ac:dyDescent="0.25">
      <c r="A3821" t="e">
        <f>-Lqfexq2WvaYUdkW9cff</f>
        <v>#NAME?</v>
      </c>
      <c r="B3821">
        <v>393.75</v>
      </c>
      <c r="C3821">
        <v>20.584240000000001</v>
      </c>
      <c r="D3821">
        <v>67</v>
      </c>
      <c r="E3821">
        <v>0</v>
      </c>
      <c r="F3821">
        <v>0</v>
      </c>
      <c r="G3821">
        <v>2</v>
      </c>
      <c r="H3821">
        <v>1570543229031</v>
      </c>
      <c r="I3821">
        <v>526.6875</v>
      </c>
      <c r="J3821" s="5">
        <f t="shared" si="59"/>
        <v>43746.875336006946</v>
      </c>
      <c r="K3821" s="6">
        <v>43746.875336006946</v>
      </c>
      <c r="L3821" s="7">
        <v>43746.875335648147</v>
      </c>
    </row>
    <row r="3822" spans="1:12" x14ac:dyDescent="0.25">
      <c r="A3822" t="e">
        <f>-Lqfez_1FDCWYDoo6lNg</f>
        <v>#NAME?</v>
      </c>
      <c r="B3822">
        <v>393.75</v>
      </c>
      <c r="C3822">
        <v>20.478950000000001</v>
      </c>
      <c r="D3822">
        <v>67</v>
      </c>
      <c r="E3822">
        <v>0</v>
      </c>
      <c r="F3822">
        <v>0</v>
      </c>
      <c r="G3822">
        <v>1</v>
      </c>
      <c r="H3822">
        <v>1570543236242</v>
      </c>
      <c r="I3822">
        <v>526.6875</v>
      </c>
      <c r="J3822" s="4">
        <f t="shared" si="59"/>
        <v>43746.875419467593</v>
      </c>
      <c r="K3822" s="6">
        <v>43746.875419467593</v>
      </c>
      <c r="L3822" s="7">
        <v>43746.875416666669</v>
      </c>
    </row>
    <row r="3823" spans="1:12" x14ac:dyDescent="0.25">
      <c r="A3823" t="e">
        <f>-Lqff06wZ6Z0ttPyMvwz</f>
        <v>#NAME?</v>
      </c>
      <c r="B3823">
        <v>393.75</v>
      </c>
      <c r="C3823">
        <v>20.584240000000001</v>
      </c>
      <c r="D3823">
        <v>67</v>
      </c>
      <c r="E3823">
        <v>0</v>
      </c>
      <c r="F3823">
        <v>0</v>
      </c>
      <c r="G3823">
        <v>0</v>
      </c>
      <c r="H3823">
        <v>1570543242431</v>
      </c>
      <c r="I3823">
        <v>526.6875</v>
      </c>
      <c r="J3823" s="5">
        <f t="shared" si="59"/>
        <v>43746.875491099534</v>
      </c>
      <c r="K3823" s="6">
        <v>43746.875491099534</v>
      </c>
      <c r="L3823" s="7">
        <v>43746.875486111108</v>
      </c>
    </row>
    <row r="3824" spans="1:12" x14ac:dyDescent="0.25">
      <c r="A3824" t="e">
        <f>-Lqff1augZHrNCKBu2qD</f>
        <v>#NAME?</v>
      </c>
      <c r="B3824">
        <v>393.75</v>
      </c>
      <c r="C3824">
        <v>20.478950000000001</v>
      </c>
      <c r="D3824">
        <v>67</v>
      </c>
      <c r="E3824">
        <v>0</v>
      </c>
      <c r="F3824">
        <v>0</v>
      </c>
      <c r="G3824">
        <v>0</v>
      </c>
      <c r="H3824">
        <v>1570543248602</v>
      </c>
      <c r="I3824">
        <v>526.5</v>
      </c>
      <c r="J3824" s="4">
        <f t="shared" si="59"/>
        <v>43746.87556252315</v>
      </c>
      <c r="K3824" s="6">
        <v>43746.87556252315</v>
      </c>
      <c r="L3824" s="7">
        <v>43746.875567129631</v>
      </c>
    </row>
    <row r="3825" spans="1:12" x14ac:dyDescent="0.25">
      <c r="A3825" t="e">
        <f>-Lqff3LXFhYt1aPsCQ6G</f>
        <v>#NAME?</v>
      </c>
      <c r="B3825">
        <v>393.75</v>
      </c>
      <c r="C3825">
        <v>20.531590000000001</v>
      </c>
      <c r="D3825">
        <v>67</v>
      </c>
      <c r="E3825">
        <v>0</v>
      </c>
      <c r="F3825">
        <v>0</v>
      </c>
      <c r="G3825">
        <v>3</v>
      </c>
      <c r="H3825">
        <v>1570543254801</v>
      </c>
      <c r="I3825">
        <v>526.6875</v>
      </c>
      <c r="J3825" s="5">
        <f t="shared" si="59"/>
        <v>43746.875634270829</v>
      </c>
      <c r="K3825" s="6">
        <v>43746.875634270829</v>
      </c>
      <c r="L3825" s="7">
        <v>43746.875636574077</v>
      </c>
    </row>
    <row r="3826" spans="1:12" x14ac:dyDescent="0.25">
      <c r="A3826" t="e">
        <f>-Lqff4u5tjXEx_GUWPGU</f>
        <v>#NAME?</v>
      </c>
      <c r="B3826">
        <v>393.75</v>
      </c>
      <c r="C3826">
        <v>20.584240000000001</v>
      </c>
      <c r="D3826">
        <v>67</v>
      </c>
      <c r="E3826">
        <v>0</v>
      </c>
      <c r="F3826">
        <v>0</v>
      </c>
      <c r="G3826">
        <v>2</v>
      </c>
      <c r="H3826">
        <v>1570543262103</v>
      </c>
      <c r="I3826">
        <v>526.6875</v>
      </c>
      <c r="J3826" s="4">
        <f t="shared" si="59"/>
        <v>43746.875718784715</v>
      </c>
      <c r="K3826" s="6">
        <v>43746.875718784715</v>
      </c>
      <c r="L3826" s="7">
        <v>43746.875717592593</v>
      </c>
    </row>
    <row r="3827" spans="1:12" x14ac:dyDescent="0.25">
      <c r="A3827" t="e">
        <f>-Lqff6c6Nt30IgCGktmg</f>
        <v>#NAME?</v>
      </c>
      <c r="B3827">
        <v>393.75</v>
      </c>
      <c r="C3827">
        <v>20.584240000000001</v>
      </c>
      <c r="D3827">
        <v>68</v>
      </c>
      <c r="E3827">
        <v>0</v>
      </c>
      <c r="F3827">
        <v>0</v>
      </c>
      <c r="G3827">
        <v>3</v>
      </c>
      <c r="H3827">
        <v>1570543269207</v>
      </c>
      <c r="I3827">
        <v>526.6875</v>
      </c>
      <c r="J3827" s="5">
        <f t="shared" si="59"/>
        <v>43746.875801006943</v>
      </c>
      <c r="K3827" s="6">
        <v>43746.875801006943</v>
      </c>
      <c r="L3827" s="7">
        <v>43746.875798611109</v>
      </c>
    </row>
    <row r="3828" spans="1:12" x14ac:dyDescent="0.25">
      <c r="A3828" t="s">
        <v>4863</v>
      </c>
      <c r="B3828">
        <v>393.75</v>
      </c>
      <c r="C3828">
        <v>20.584240000000001</v>
      </c>
      <c r="D3828">
        <v>68</v>
      </c>
      <c r="E3828">
        <v>0</v>
      </c>
      <c r="F3828">
        <v>0</v>
      </c>
      <c r="G3828">
        <v>12</v>
      </c>
      <c r="I3828">
        <v>526.6875</v>
      </c>
      <c r="J3828" s="4">
        <f t="shared" si="59"/>
        <v>25569.291666666668</v>
      </c>
      <c r="K3828" s="6">
        <v>25569.291666666668</v>
      </c>
      <c r="L3828" s="7">
        <v>25569.291666666668</v>
      </c>
    </row>
    <row r="3829" spans="1:12" x14ac:dyDescent="0.25">
      <c r="A3829" t="e">
        <f>-LqffBr8UUmZf2cVt00a</f>
        <v>#NAME?</v>
      </c>
      <c r="B3829">
        <v>393.75</v>
      </c>
      <c r="C3829">
        <v>20.584240000000001</v>
      </c>
      <c r="D3829">
        <v>68</v>
      </c>
      <c r="E3829">
        <v>0</v>
      </c>
      <c r="F3829">
        <v>0</v>
      </c>
      <c r="G3829">
        <v>5</v>
      </c>
      <c r="H3829">
        <v>1570543289847</v>
      </c>
      <c r="I3829">
        <v>526.6875</v>
      </c>
      <c r="J3829" s="5">
        <f t="shared" si="59"/>
        <v>43746.876039895833</v>
      </c>
      <c r="K3829" s="6">
        <v>43746.876039895833</v>
      </c>
      <c r="L3829" s="7">
        <v>43746.87604166667</v>
      </c>
    </row>
    <row r="3830" spans="1:12" x14ac:dyDescent="0.25">
      <c r="A3830" t="e">
        <f>-LqffDsd91JuDkaTZ7Dx</f>
        <v>#NAME?</v>
      </c>
      <c r="B3830">
        <v>393.75</v>
      </c>
      <c r="C3830">
        <v>20.531590000000001</v>
      </c>
      <c r="D3830">
        <v>68</v>
      </c>
      <c r="E3830">
        <v>0</v>
      </c>
      <c r="F3830">
        <v>0</v>
      </c>
      <c r="G3830">
        <v>6</v>
      </c>
      <c r="H3830">
        <v>1570543297047</v>
      </c>
      <c r="I3830">
        <v>526.6875</v>
      </c>
      <c r="J3830" s="4">
        <f t="shared" si="59"/>
        <v>43746.876123229165</v>
      </c>
      <c r="K3830" s="6">
        <v>43746.876123229165</v>
      </c>
      <c r="L3830" s="7">
        <v>43746.876122685186</v>
      </c>
    </row>
    <row r="3831" spans="1:12" x14ac:dyDescent="0.25">
      <c r="A3831" t="e">
        <f>-LqffFSQFI6D-VlaiWK3</f>
        <v>#NAME?</v>
      </c>
      <c r="B3831">
        <v>393.75</v>
      </c>
      <c r="C3831">
        <v>20.584240000000001</v>
      </c>
      <c r="D3831">
        <v>65</v>
      </c>
      <c r="E3831">
        <v>0</v>
      </c>
      <c r="F3831">
        <v>0</v>
      </c>
      <c r="G3831">
        <v>3</v>
      </c>
      <c r="H3831">
        <v>1570543305298</v>
      </c>
      <c r="I3831">
        <v>526.5</v>
      </c>
      <c r="J3831" s="5">
        <f t="shared" si="59"/>
        <v>43746.876218726851</v>
      </c>
      <c r="K3831" s="6">
        <v>43746.876218726851</v>
      </c>
      <c r="L3831" s="7">
        <v>43746.876215277778</v>
      </c>
    </row>
    <row r="3832" spans="1:12" x14ac:dyDescent="0.25">
      <c r="A3832" t="e">
        <f>-LqffHF8JItjzQNxWdKC</f>
        <v>#NAME?</v>
      </c>
      <c r="B3832">
        <v>393.75</v>
      </c>
      <c r="C3832">
        <v>20.478950000000001</v>
      </c>
      <c r="D3832">
        <v>65</v>
      </c>
      <c r="E3832">
        <v>0</v>
      </c>
      <c r="F3832">
        <v>0</v>
      </c>
      <c r="G3832">
        <v>9</v>
      </c>
      <c r="H3832">
        <v>1570543312507</v>
      </c>
      <c r="I3832">
        <v>526.5</v>
      </c>
      <c r="J3832" s="4">
        <f t="shared" si="59"/>
        <v>43746.876302164346</v>
      </c>
      <c r="K3832" s="6">
        <v>43746.876302164346</v>
      </c>
      <c r="L3832" s="7">
        <v>43746.876307870371</v>
      </c>
    </row>
    <row r="3833" spans="1:12" x14ac:dyDescent="0.25">
      <c r="A3833" t="e">
        <f>-LqffIyHxfL_BS_Lew_1</f>
        <v>#NAME?</v>
      </c>
      <c r="B3833">
        <v>393.75</v>
      </c>
      <c r="C3833">
        <v>20.531590000000001</v>
      </c>
      <c r="D3833">
        <v>65</v>
      </c>
      <c r="E3833">
        <v>0</v>
      </c>
      <c r="F3833">
        <v>0</v>
      </c>
      <c r="G3833">
        <v>2</v>
      </c>
      <c r="H3833">
        <v>1570543319719</v>
      </c>
      <c r="I3833">
        <v>526.6875</v>
      </c>
      <c r="J3833" s="5">
        <f t="shared" si="59"/>
        <v>43746.876385636577</v>
      </c>
      <c r="K3833" s="6">
        <v>43746.876385636577</v>
      </c>
      <c r="L3833" s="7">
        <v>43746.876388888886</v>
      </c>
    </row>
    <row r="3834" spans="1:12" x14ac:dyDescent="0.25">
      <c r="A3834" t="e">
        <f>-LqffKl6aPwq2UaZ2l1j</f>
        <v>#NAME?</v>
      </c>
      <c r="B3834">
        <v>393.75</v>
      </c>
      <c r="C3834">
        <v>20.531590000000001</v>
      </c>
      <c r="D3834">
        <v>65</v>
      </c>
      <c r="E3834">
        <v>0</v>
      </c>
      <c r="F3834">
        <v>0</v>
      </c>
      <c r="G3834">
        <v>0</v>
      </c>
      <c r="H3834">
        <v>1570543326939</v>
      </c>
      <c r="I3834">
        <v>526.5</v>
      </c>
      <c r="J3834" s="4">
        <f t="shared" si="59"/>
        <v>43746.876469201386</v>
      </c>
      <c r="K3834" s="6">
        <v>43746.876469201386</v>
      </c>
      <c r="L3834" s="7">
        <v>43746.876469907409</v>
      </c>
    </row>
    <row r="3835" spans="1:12" x14ac:dyDescent="0.25">
      <c r="A3835" t="e">
        <f>-LqffMUCtlNIQdxZsJCf</f>
        <v>#NAME?</v>
      </c>
      <c r="B3835">
        <v>393.75</v>
      </c>
      <c r="C3835">
        <v>20.584240000000001</v>
      </c>
      <c r="D3835">
        <v>66</v>
      </c>
      <c r="E3835">
        <v>0</v>
      </c>
      <c r="F3835">
        <v>0</v>
      </c>
      <c r="G3835">
        <v>3</v>
      </c>
      <c r="H3835">
        <v>1570543334168</v>
      </c>
      <c r="I3835">
        <v>526.6875</v>
      </c>
      <c r="J3835" s="5">
        <f t="shared" si="59"/>
        <v>43746.876552870366</v>
      </c>
      <c r="K3835" s="6">
        <v>43746.876552870366</v>
      </c>
      <c r="L3835" s="7">
        <v>43746.876550925925</v>
      </c>
    </row>
    <row r="3836" spans="1:12" x14ac:dyDescent="0.25">
      <c r="A3836" t="e">
        <f>-LqffNytAuoIrD3qF7Ep</f>
        <v>#NAME?</v>
      </c>
      <c r="B3836">
        <v>393.75</v>
      </c>
      <c r="C3836">
        <v>20.531590000000001</v>
      </c>
      <c r="D3836">
        <v>66</v>
      </c>
      <c r="E3836">
        <v>0</v>
      </c>
      <c r="F3836">
        <v>0</v>
      </c>
      <c r="G3836">
        <v>11</v>
      </c>
      <c r="H3836">
        <v>1570543340329</v>
      </c>
      <c r="I3836">
        <v>526.6875</v>
      </c>
      <c r="J3836" s="4">
        <f t="shared" si="59"/>
        <v>43746.876624178236</v>
      </c>
      <c r="K3836" s="6">
        <v>43746.876624178236</v>
      </c>
      <c r="L3836" s="7">
        <v>43746.876620370371</v>
      </c>
    </row>
    <row r="3837" spans="1:12" x14ac:dyDescent="0.25">
      <c r="A3837" t="e">
        <f>-LqffPXHN4xDc4YDgBpU</f>
        <v>#NAME?</v>
      </c>
      <c r="B3837">
        <v>412.5</v>
      </c>
      <c r="C3837">
        <v>20.584240000000001</v>
      </c>
      <c r="D3837">
        <v>64</v>
      </c>
      <c r="E3837">
        <v>0</v>
      </c>
      <c r="F3837">
        <v>0</v>
      </c>
      <c r="G3837">
        <v>6</v>
      </c>
      <c r="H3837">
        <v>1570543346519</v>
      </c>
      <c r="I3837">
        <v>532.5</v>
      </c>
      <c r="J3837" s="5">
        <f t="shared" si="59"/>
        <v>43746.876695821753</v>
      </c>
      <c r="K3837" s="6">
        <v>43746.876695821753</v>
      </c>
      <c r="L3837" s="7">
        <v>43746.876701388886</v>
      </c>
    </row>
    <row r="3838" spans="1:12" x14ac:dyDescent="0.25">
      <c r="A3838" t="e">
        <f>-LqffRFFSjo0r5-gDCvY</f>
        <v>#NAME?</v>
      </c>
      <c r="B3838">
        <v>393.75</v>
      </c>
      <c r="C3838">
        <v>20.531590000000001</v>
      </c>
      <c r="D3838">
        <v>63</v>
      </c>
      <c r="E3838">
        <v>0</v>
      </c>
      <c r="F3838">
        <v>0</v>
      </c>
      <c r="G3838">
        <v>10</v>
      </c>
      <c r="H3838">
        <v>1570543353697</v>
      </c>
      <c r="I3838">
        <v>526.6875</v>
      </c>
      <c r="J3838" s="4">
        <f t="shared" si="59"/>
        <v>43746.876778900456</v>
      </c>
      <c r="K3838" s="6">
        <v>43746.876778900456</v>
      </c>
      <c r="L3838" s="7">
        <v>43746.876782407409</v>
      </c>
    </row>
    <row r="3839" spans="1:12" x14ac:dyDescent="0.25">
      <c r="A3839" t="e">
        <f>-LqffSoHWh6WiLcB61eS</f>
        <v>#NAME?</v>
      </c>
      <c r="B3839">
        <v>393.75</v>
      </c>
      <c r="C3839">
        <v>20.584240000000001</v>
      </c>
      <c r="D3839">
        <v>65</v>
      </c>
      <c r="E3839">
        <v>0</v>
      </c>
      <c r="F3839">
        <v>0</v>
      </c>
      <c r="G3839">
        <v>9</v>
      </c>
      <c r="H3839">
        <v>1570543359908</v>
      </c>
      <c r="I3839">
        <v>526.6875</v>
      </c>
      <c r="J3839" s="5">
        <f t="shared" si="59"/>
        <v>43746.876850787034</v>
      </c>
      <c r="K3839" s="6">
        <v>43746.876850787034</v>
      </c>
      <c r="L3839" s="7">
        <v>43746.876851851855</v>
      </c>
    </row>
    <row r="3840" spans="1:12" x14ac:dyDescent="0.25">
      <c r="A3840" t="e">
        <f>-LqffUXGVQXQ-IL7oMb0</f>
        <v>#NAME?</v>
      </c>
      <c r="B3840">
        <v>393.75</v>
      </c>
      <c r="C3840">
        <v>20.531590000000001</v>
      </c>
      <c r="D3840">
        <v>63</v>
      </c>
      <c r="E3840">
        <v>0</v>
      </c>
      <c r="F3840">
        <v>0</v>
      </c>
      <c r="G3840">
        <v>11</v>
      </c>
      <c r="H3840">
        <v>1570543367128</v>
      </c>
      <c r="I3840">
        <v>526.6875</v>
      </c>
      <c r="J3840" s="4">
        <f t="shared" si="59"/>
        <v>43746.876934351851</v>
      </c>
      <c r="K3840" s="6">
        <v>43746.876934351851</v>
      </c>
      <c r="L3840" s="7">
        <v>43746.876932870371</v>
      </c>
    </row>
    <row r="3841" spans="1:12" x14ac:dyDescent="0.25">
      <c r="A3841" t="e">
        <f>-LqffWKFmlMcF1WA8Njx</f>
        <v>#NAME?</v>
      </c>
      <c r="B3841">
        <v>393.75</v>
      </c>
      <c r="C3841">
        <v>20.584240000000001</v>
      </c>
      <c r="D3841">
        <v>63</v>
      </c>
      <c r="E3841">
        <v>0</v>
      </c>
      <c r="F3841">
        <v>0</v>
      </c>
      <c r="G3841">
        <v>9</v>
      </c>
      <c r="H3841">
        <v>1570543374347</v>
      </c>
      <c r="I3841">
        <v>526.6875</v>
      </c>
      <c r="J3841" s="5">
        <f t="shared" si="59"/>
        <v>43746.877017905092</v>
      </c>
      <c r="K3841" s="6">
        <v>43746.877017905092</v>
      </c>
      <c r="L3841" s="7">
        <v>43746.877013888887</v>
      </c>
    </row>
    <row r="3842" spans="1:12" x14ac:dyDescent="0.25">
      <c r="A3842" t="e">
        <f>-LqffY2GdbVXRIvBSsan</f>
        <v>#NAME?</v>
      </c>
      <c r="B3842">
        <v>393.75</v>
      </c>
      <c r="C3842">
        <v>20.584240000000001</v>
      </c>
      <c r="D3842">
        <v>62</v>
      </c>
      <c r="E3842">
        <v>0</v>
      </c>
      <c r="F3842">
        <v>0</v>
      </c>
      <c r="G3842">
        <v>3</v>
      </c>
      <c r="H3842">
        <v>1570543381528</v>
      </c>
      <c r="I3842">
        <v>526.6875</v>
      </c>
      <c r="J3842" s="4">
        <f t="shared" ref="J3842:K3905" si="60">(H3842/86400000)+25569+(7/24)</f>
        <v>43746.877101018516</v>
      </c>
      <c r="K3842" s="6">
        <v>43746.877101018516</v>
      </c>
      <c r="L3842" s="7">
        <v>43746.877106481479</v>
      </c>
    </row>
    <row r="3843" spans="1:12" x14ac:dyDescent="0.25">
      <c r="A3843" t="s">
        <v>4878</v>
      </c>
      <c r="B3843">
        <v>393.75</v>
      </c>
      <c r="C3843">
        <v>20.478950000000001</v>
      </c>
      <c r="D3843">
        <v>62</v>
      </c>
      <c r="E3843">
        <v>0</v>
      </c>
      <c r="F3843">
        <v>0</v>
      </c>
      <c r="G3843">
        <v>10</v>
      </c>
      <c r="H3843">
        <v>1570543389757</v>
      </c>
      <c r="I3843">
        <v>526.6875</v>
      </c>
      <c r="J3843" s="5">
        <f t="shared" si="60"/>
        <v>43746.877196261572</v>
      </c>
      <c r="K3843" s="6">
        <v>43746.877196261572</v>
      </c>
      <c r="L3843" s="7">
        <v>43746.877199074072</v>
      </c>
    </row>
    <row r="3844" spans="1:12" x14ac:dyDescent="0.25">
      <c r="A3844" t="e">
        <f>-LqffaZ62V2BSSO4nK1f</f>
        <v>#NAME?</v>
      </c>
      <c r="B3844">
        <v>393.75</v>
      </c>
      <c r="C3844">
        <v>20.584240000000001</v>
      </c>
      <c r="D3844">
        <v>63</v>
      </c>
      <c r="E3844">
        <v>0</v>
      </c>
      <c r="F3844">
        <v>0</v>
      </c>
      <c r="G3844">
        <v>1</v>
      </c>
      <c r="H3844">
        <v>1570543395997</v>
      </c>
      <c r="I3844">
        <v>526.6875</v>
      </c>
      <c r="J3844" s="4">
        <f t="shared" si="60"/>
        <v>43746.877268483797</v>
      </c>
      <c r="K3844" s="6">
        <v>43746.877268483797</v>
      </c>
      <c r="L3844" s="7">
        <v>43746.877268518518</v>
      </c>
    </row>
    <row r="3845" spans="1:12" x14ac:dyDescent="0.25">
      <c r="A3845" t="e">
        <f>-Lqffc77KYdjZSVbNAZ2</f>
        <v>#NAME?</v>
      </c>
      <c r="B3845">
        <v>412.5</v>
      </c>
      <c r="C3845">
        <v>20.478950000000001</v>
      </c>
      <c r="D3845">
        <v>63</v>
      </c>
      <c r="E3845">
        <v>0</v>
      </c>
      <c r="F3845">
        <v>0</v>
      </c>
      <c r="G3845">
        <v>3</v>
      </c>
      <c r="H3845">
        <v>1570543402157</v>
      </c>
      <c r="I3845">
        <v>532.3125</v>
      </c>
      <c r="J3845" s="5">
        <f t="shared" si="60"/>
        <v>43746.877339780091</v>
      </c>
      <c r="K3845" s="6">
        <v>43746.877339780091</v>
      </c>
      <c r="L3845" s="7">
        <v>43746.877337962964</v>
      </c>
    </row>
    <row r="3846" spans="1:12" x14ac:dyDescent="0.25">
      <c r="A3846" t="e">
        <f>-Lqffdq8oBuSuLErVgic</f>
        <v>#NAME?</v>
      </c>
      <c r="B3846">
        <v>393.75</v>
      </c>
      <c r="C3846">
        <v>20.584240000000001</v>
      </c>
      <c r="D3846">
        <v>63</v>
      </c>
      <c r="E3846">
        <v>0</v>
      </c>
      <c r="F3846">
        <v>0</v>
      </c>
      <c r="G3846">
        <v>1</v>
      </c>
      <c r="H3846">
        <v>1570543409368</v>
      </c>
      <c r="I3846">
        <v>526.6875</v>
      </c>
      <c r="J3846" s="4">
        <f t="shared" si="60"/>
        <v>43746.877423240738</v>
      </c>
      <c r="K3846" s="6">
        <v>43746.877423240738</v>
      </c>
      <c r="L3846" s="7">
        <v>43746.877418981479</v>
      </c>
    </row>
    <row r="3847" spans="1:12" x14ac:dyDescent="0.25">
      <c r="A3847" t="e">
        <f>-LqfffPA_HSivLTYh1QI</f>
        <v>#NAME?</v>
      </c>
      <c r="B3847">
        <v>393.75</v>
      </c>
      <c r="C3847">
        <v>20.531590000000001</v>
      </c>
      <c r="D3847">
        <v>65</v>
      </c>
      <c r="E3847">
        <v>0</v>
      </c>
      <c r="F3847">
        <v>0</v>
      </c>
      <c r="G3847">
        <v>1</v>
      </c>
      <c r="H3847">
        <v>1570543415558</v>
      </c>
      <c r="I3847">
        <v>526.6875</v>
      </c>
      <c r="J3847" s="5">
        <f t="shared" si="60"/>
        <v>43746.877494884255</v>
      </c>
      <c r="K3847" s="6">
        <v>43746.877494884255</v>
      </c>
      <c r="L3847" s="7">
        <v>43746.877500000002</v>
      </c>
    </row>
    <row r="3848" spans="1:12" x14ac:dyDescent="0.25">
      <c r="A3848" t="e">
        <f>-Lqffh771hIUFZN3B09B</f>
        <v>#NAME?</v>
      </c>
      <c r="B3848">
        <v>412.5</v>
      </c>
      <c r="C3848">
        <v>20.584240000000001</v>
      </c>
      <c r="D3848">
        <v>65</v>
      </c>
      <c r="E3848">
        <v>0</v>
      </c>
      <c r="F3848">
        <v>0</v>
      </c>
      <c r="G3848">
        <v>8</v>
      </c>
      <c r="H3848">
        <v>1570543422768</v>
      </c>
      <c r="I3848">
        <v>532.875</v>
      </c>
      <c r="J3848" s="4">
        <f t="shared" si="60"/>
        <v>43746.877578333333</v>
      </c>
      <c r="K3848" s="6">
        <v>43746.877578333333</v>
      </c>
      <c r="L3848" s="7">
        <v>43746.877581018518</v>
      </c>
    </row>
    <row r="3849" spans="1:12" x14ac:dyDescent="0.25">
      <c r="A3849" t="e">
        <f>-LqffibG-ndvcuypQ92Q</f>
        <v>#NAME?</v>
      </c>
      <c r="B3849">
        <v>393.75</v>
      </c>
      <c r="C3849">
        <v>20.531590000000001</v>
      </c>
      <c r="D3849">
        <v>65</v>
      </c>
      <c r="E3849">
        <v>0</v>
      </c>
      <c r="F3849">
        <v>0</v>
      </c>
      <c r="G3849">
        <v>8</v>
      </c>
      <c r="H3849">
        <v>1570543428957</v>
      </c>
      <c r="I3849">
        <v>526.6875</v>
      </c>
      <c r="J3849" s="5">
        <f t="shared" si="60"/>
        <v>43746.877649965274</v>
      </c>
      <c r="K3849" s="6">
        <v>43746.877649965274</v>
      </c>
      <c r="L3849" s="7">
        <v>43746.877650462964</v>
      </c>
    </row>
    <row r="3850" spans="1:12" x14ac:dyDescent="0.25">
      <c r="A3850" t="e">
        <f>-LqffkAGjEdt5OwKykvP</f>
        <v>#NAME?</v>
      </c>
      <c r="B3850">
        <v>393.75</v>
      </c>
      <c r="C3850">
        <v>20.478950000000001</v>
      </c>
      <c r="D3850">
        <v>65</v>
      </c>
      <c r="E3850">
        <v>0</v>
      </c>
      <c r="F3850">
        <v>0</v>
      </c>
      <c r="G3850">
        <v>4</v>
      </c>
      <c r="H3850">
        <v>1570543435140</v>
      </c>
      <c r="I3850">
        <v>526.6875</v>
      </c>
      <c r="J3850" s="4">
        <f t="shared" si="60"/>
        <v>43746.877721527773</v>
      </c>
      <c r="K3850" s="6">
        <v>43746.877721527773</v>
      </c>
      <c r="L3850" s="7">
        <v>43746.87771990741</v>
      </c>
    </row>
    <row r="3851" spans="1:12" x14ac:dyDescent="0.25">
      <c r="A3851" t="e">
        <f>-LqffluNiYHDGzdHHagu</f>
        <v>#NAME?</v>
      </c>
      <c r="B3851">
        <v>393.75</v>
      </c>
      <c r="C3851">
        <v>20.584240000000001</v>
      </c>
      <c r="D3851">
        <v>65</v>
      </c>
      <c r="E3851">
        <v>0</v>
      </c>
      <c r="F3851">
        <v>0</v>
      </c>
      <c r="G3851">
        <v>3</v>
      </c>
      <c r="H3851">
        <v>1570543442327</v>
      </c>
      <c r="I3851">
        <v>526.6875</v>
      </c>
      <c r="J3851" s="5">
        <f t="shared" si="60"/>
        <v>43746.877804710646</v>
      </c>
      <c r="K3851" s="6">
        <v>43746.877804710646</v>
      </c>
      <c r="L3851" s="7">
        <v>43746.877800925926</v>
      </c>
    </row>
    <row r="3852" spans="1:12" x14ac:dyDescent="0.25">
      <c r="A3852" t="e">
        <f>-LqffnS6WZDqYo0YYD32</f>
        <v>#NAME?</v>
      </c>
      <c r="B3852">
        <v>393.75</v>
      </c>
      <c r="C3852">
        <v>20.584240000000001</v>
      </c>
      <c r="D3852">
        <v>65</v>
      </c>
      <c r="E3852">
        <v>0</v>
      </c>
      <c r="F3852">
        <v>0</v>
      </c>
      <c r="G3852">
        <v>3</v>
      </c>
      <c r="H3852">
        <v>1570543448527</v>
      </c>
      <c r="I3852">
        <v>526.5</v>
      </c>
      <c r="J3852" s="4">
        <f t="shared" si="60"/>
        <v>43746.877876469902</v>
      </c>
      <c r="K3852" s="6">
        <v>43746.877876469902</v>
      </c>
      <c r="L3852" s="7">
        <v>43746.877881944441</v>
      </c>
    </row>
    <row r="3853" spans="1:12" x14ac:dyDescent="0.25">
      <c r="A3853" t="e">
        <f>-LqffpA68UW9dzR2l5H1</f>
        <v>#NAME?</v>
      </c>
      <c r="B3853">
        <v>393.75</v>
      </c>
      <c r="C3853">
        <v>20.584240000000001</v>
      </c>
      <c r="D3853">
        <v>65</v>
      </c>
      <c r="E3853">
        <v>0</v>
      </c>
      <c r="F3853">
        <v>0</v>
      </c>
      <c r="G3853">
        <v>4</v>
      </c>
      <c r="H3853">
        <v>1570543455749</v>
      </c>
      <c r="I3853">
        <v>526.6875</v>
      </c>
      <c r="J3853" s="5">
        <f t="shared" si="60"/>
        <v>43746.877960057864</v>
      </c>
      <c r="K3853" s="6">
        <v>43746.877960057864</v>
      </c>
      <c r="L3853" s="7">
        <v>43746.877962962964</v>
      </c>
    </row>
    <row r="3854" spans="1:12" x14ac:dyDescent="0.25">
      <c r="A3854" t="e">
        <f>-Lqffqe7ITrZnyf605db</f>
        <v>#NAME?</v>
      </c>
      <c r="B3854">
        <v>393.75</v>
      </c>
      <c r="C3854">
        <v>20.531590000000001</v>
      </c>
      <c r="D3854">
        <v>68</v>
      </c>
      <c r="E3854">
        <v>0</v>
      </c>
      <c r="F3854">
        <v>0</v>
      </c>
      <c r="G3854">
        <v>11</v>
      </c>
      <c r="H3854">
        <v>1570543461927</v>
      </c>
      <c r="I3854">
        <v>526.6875</v>
      </c>
      <c r="J3854" s="4">
        <f t="shared" si="60"/>
        <v>43746.878031562497</v>
      </c>
      <c r="K3854" s="6">
        <v>43746.878031562497</v>
      </c>
      <c r="L3854" s="7">
        <v>43746.878032407411</v>
      </c>
    </row>
    <row r="3855" spans="1:12" x14ac:dyDescent="0.25">
      <c r="A3855" t="e">
        <f>-LqffsDFVP_MOcZmYf9E</f>
        <v>#NAME?</v>
      </c>
      <c r="B3855">
        <v>393.75</v>
      </c>
      <c r="C3855">
        <v>20.584240000000001</v>
      </c>
      <c r="D3855">
        <v>67</v>
      </c>
      <c r="E3855">
        <v>0</v>
      </c>
      <c r="F3855">
        <v>0</v>
      </c>
      <c r="G3855">
        <v>14</v>
      </c>
      <c r="H3855">
        <v>1570543468109</v>
      </c>
      <c r="I3855">
        <v>526.6875</v>
      </c>
      <c r="J3855" s="5">
        <f t="shared" si="60"/>
        <v>43746.87810311342</v>
      </c>
      <c r="K3855" s="6">
        <v>43746.87810311342</v>
      </c>
      <c r="L3855" s="7">
        <v>43746.878101851849</v>
      </c>
    </row>
    <row r="3856" spans="1:12" x14ac:dyDescent="0.25">
      <c r="A3856" t="e">
        <f>-LqffthFI5AiAYGnllvh</f>
        <v>#NAME?</v>
      </c>
      <c r="B3856">
        <v>393.75</v>
      </c>
      <c r="C3856">
        <v>20.531590000000001</v>
      </c>
      <c r="D3856">
        <v>67</v>
      </c>
      <c r="E3856">
        <v>0</v>
      </c>
      <c r="F3856">
        <v>0</v>
      </c>
      <c r="G3856">
        <v>7</v>
      </c>
      <c r="H3856">
        <v>1570543474295</v>
      </c>
      <c r="I3856">
        <v>526.6875</v>
      </c>
      <c r="J3856" s="4">
        <f t="shared" si="60"/>
        <v>43746.878174710648</v>
      </c>
      <c r="K3856" s="6">
        <v>43746.878174710648</v>
      </c>
      <c r="L3856" s="7">
        <v>43746.878171296295</v>
      </c>
    </row>
    <row r="3857" spans="1:12" x14ac:dyDescent="0.25">
      <c r="A3857" t="e">
        <f>-LqffvBPEpWcejsjAKFq</f>
        <v>#NAME?</v>
      </c>
      <c r="B3857">
        <v>393.75</v>
      </c>
      <c r="C3857">
        <v>20.531590000000001</v>
      </c>
      <c r="D3857">
        <v>69</v>
      </c>
      <c r="E3857">
        <v>0</v>
      </c>
      <c r="F3857">
        <v>0</v>
      </c>
      <c r="G3857">
        <v>6</v>
      </c>
      <c r="H3857">
        <v>1570543480478</v>
      </c>
      <c r="I3857">
        <v>526.5</v>
      </c>
      <c r="J3857" s="5">
        <f t="shared" si="60"/>
        <v>43746.878246273147</v>
      </c>
      <c r="K3857" s="6">
        <v>43746.878246273147</v>
      </c>
      <c r="L3857" s="7">
        <v>43746.878240740742</v>
      </c>
    </row>
    <row r="3858" spans="1:12" x14ac:dyDescent="0.25">
      <c r="A3858" t="e">
        <f>-LqffwjihOb-ulSP9Hyp</f>
        <v>#NAME?</v>
      </c>
      <c r="B3858">
        <v>393.75</v>
      </c>
      <c r="C3858">
        <v>20.531590000000001</v>
      </c>
      <c r="D3858">
        <v>69</v>
      </c>
      <c r="E3858">
        <v>0</v>
      </c>
      <c r="F3858">
        <v>0</v>
      </c>
      <c r="G3858">
        <v>3</v>
      </c>
      <c r="H3858">
        <v>1570543486667</v>
      </c>
      <c r="I3858">
        <v>526.6875</v>
      </c>
      <c r="J3858" s="4">
        <f t="shared" si="60"/>
        <v>43746.878317905088</v>
      </c>
      <c r="K3858" s="6">
        <v>43746.878317905088</v>
      </c>
      <c r="L3858" s="7">
        <v>43746.878321759257</v>
      </c>
    </row>
    <row r="3859" spans="1:12" x14ac:dyDescent="0.25">
      <c r="A3859" t="e">
        <f>-LqffyE79rijB4o81OpJ</f>
        <v>#NAME?</v>
      </c>
      <c r="B3859">
        <v>393.75</v>
      </c>
      <c r="C3859">
        <v>20.584240000000001</v>
      </c>
      <c r="D3859">
        <v>69</v>
      </c>
      <c r="E3859">
        <v>0</v>
      </c>
      <c r="F3859">
        <v>0</v>
      </c>
      <c r="G3859">
        <v>0</v>
      </c>
      <c r="H3859">
        <v>1570543492820</v>
      </c>
      <c r="I3859">
        <v>526.6875</v>
      </c>
      <c r="J3859" s="5">
        <f t="shared" si="60"/>
        <v>43746.878389120371</v>
      </c>
      <c r="K3859" s="6">
        <v>43746.878389120371</v>
      </c>
      <c r="L3859" s="7">
        <v>43746.878391203703</v>
      </c>
    </row>
    <row r="3860" spans="1:12" x14ac:dyDescent="0.25">
      <c r="A3860" t="e">
        <f>-Lqffzi90K1Uo4IoUnBn</f>
        <v>#NAME?</v>
      </c>
      <c r="B3860">
        <v>393.75</v>
      </c>
      <c r="C3860">
        <v>20.531590000000001</v>
      </c>
      <c r="D3860">
        <v>68</v>
      </c>
      <c r="E3860">
        <v>0</v>
      </c>
      <c r="F3860">
        <v>0</v>
      </c>
      <c r="G3860">
        <v>5</v>
      </c>
      <c r="H3860">
        <v>1570543499047</v>
      </c>
      <c r="I3860">
        <v>526.6875</v>
      </c>
      <c r="J3860" s="4">
        <f t="shared" si="60"/>
        <v>43746.878461192122</v>
      </c>
      <c r="K3860" s="6">
        <v>43746.878461192122</v>
      </c>
      <c r="L3860" s="7">
        <v>43746.878460648149</v>
      </c>
    </row>
    <row r="3861" spans="1:12" x14ac:dyDescent="0.25">
      <c r="A3861" t="e">
        <f>-Lqfg0HRMfMiSDOpp1l_</f>
        <v>#NAME?</v>
      </c>
      <c r="B3861">
        <v>393.75</v>
      </c>
      <c r="C3861">
        <v>20.531590000000001</v>
      </c>
      <c r="D3861">
        <v>69</v>
      </c>
      <c r="E3861">
        <v>0</v>
      </c>
      <c r="F3861">
        <v>0</v>
      </c>
      <c r="G3861">
        <v>0</v>
      </c>
      <c r="H3861">
        <v>1570543505207</v>
      </c>
      <c r="I3861">
        <v>526.6875</v>
      </c>
      <c r="J3861" s="5">
        <f t="shared" si="60"/>
        <v>43746.878532488423</v>
      </c>
      <c r="K3861" s="6">
        <v>43746.878532488423</v>
      </c>
      <c r="L3861" s="7">
        <v>43746.878530092596</v>
      </c>
    </row>
    <row r="3862" spans="1:12" x14ac:dyDescent="0.25">
      <c r="A3862" t="e">
        <f>-Lqfg30CVFYKNzUYLvPz</f>
        <v>#NAME?</v>
      </c>
      <c r="B3862">
        <v>393.75</v>
      </c>
      <c r="C3862">
        <v>20.531590000000001</v>
      </c>
      <c r="D3862">
        <v>69</v>
      </c>
      <c r="E3862">
        <v>0</v>
      </c>
      <c r="F3862">
        <v>0</v>
      </c>
      <c r="G3862">
        <v>0</v>
      </c>
      <c r="H3862">
        <v>1570543516536</v>
      </c>
      <c r="I3862">
        <v>526.6875</v>
      </c>
      <c r="J3862" s="4">
        <f t="shared" si="60"/>
        <v>43746.878663611111</v>
      </c>
      <c r="K3862" s="6">
        <v>43746.878663611111</v>
      </c>
      <c r="L3862" s="7">
        <v>43746.878668981481</v>
      </c>
    </row>
    <row r="3863" spans="1:12" x14ac:dyDescent="0.25">
      <c r="A3863" t="e">
        <f>-Lqfg4WPBHzioY-ybze0</f>
        <v>#NAME?</v>
      </c>
      <c r="B3863">
        <v>412.5</v>
      </c>
      <c r="C3863">
        <v>20.584240000000001</v>
      </c>
      <c r="D3863">
        <v>66</v>
      </c>
      <c r="E3863">
        <v>0</v>
      </c>
      <c r="F3863">
        <v>0</v>
      </c>
      <c r="G3863">
        <v>7</v>
      </c>
      <c r="H3863">
        <v>1570543522721</v>
      </c>
      <c r="I3863">
        <v>532.125</v>
      </c>
      <c r="J3863" s="5">
        <f t="shared" si="60"/>
        <v>43746.878735196755</v>
      </c>
      <c r="K3863" s="6">
        <v>43746.878735196755</v>
      </c>
      <c r="L3863" s="7">
        <v>43746.878738425927</v>
      </c>
    </row>
    <row r="3864" spans="1:12" x14ac:dyDescent="0.25">
      <c r="A3864" t="e">
        <f>-Lqfg6DDn2BtTw1ksixR</f>
        <v>#NAME?</v>
      </c>
      <c r="B3864">
        <v>393.75</v>
      </c>
      <c r="C3864">
        <v>20.584240000000001</v>
      </c>
      <c r="D3864">
        <v>66</v>
      </c>
      <c r="E3864">
        <v>0</v>
      </c>
      <c r="F3864">
        <v>0</v>
      </c>
      <c r="G3864">
        <v>6</v>
      </c>
      <c r="H3864">
        <v>1570543529513</v>
      </c>
      <c r="I3864">
        <v>526.6875</v>
      </c>
      <c r="J3864" s="4">
        <f t="shared" si="60"/>
        <v>43746.878813807867</v>
      </c>
      <c r="K3864" s="6">
        <v>43746.878813807867</v>
      </c>
      <c r="L3864" s="7">
        <v>43746.878819444442</v>
      </c>
    </row>
    <row r="3865" spans="1:12" x14ac:dyDescent="0.25">
      <c r="A3865" t="e">
        <f>-Lqfg7m1fZsH30YcNHTF</f>
        <v>#NAME?</v>
      </c>
      <c r="B3865">
        <v>393.75</v>
      </c>
      <c r="C3865">
        <v>20.584240000000001</v>
      </c>
      <c r="D3865">
        <v>69</v>
      </c>
      <c r="E3865">
        <v>0</v>
      </c>
      <c r="F3865">
        <v>0</v>
      </c>
      <c r="G3865">
        <v>3</v>
      </c>
      <c r="H3865">
        <v>1570543536090</v>
      </c>
      <c r="I3865">
        <v>526.5</v>
      </c>
      <c r="J3865" s="5">
        <f t="shared" si="60"/>
        <v>43746.878889930558</v>
      </c>
      <c r="K3865" s="6">
        <v>43746.878889930558</v>
      </c>
      <c r="L3865" s="7">
        <v>43746.878888888888</v>
      </c>
    </row>
    <row r="3866" spans="1:12" x14ac:dyDescent="0.25">
      <c r="A3866" t="e">
        <f>-Lqfg9L9HVLh1YK40dHy</f>
        <v>#NAME?</v>
      </c>
      <c r="B3866">
        <v>393.75</v>
      </c>
      <c r="C3866">
        <v>20.531590000000001</v>
      </c>
      <c r="D3866">
        <v>69</v>
      </c>
      <c r="E3866">
        <v>0</v>
      </c>
      <c r="F3866">
        <v>0</v>
      </c>
      <c r="G3866">
        <v>4</v>
      </c>
      <c r="H3866">
        <v>1570543542304</v>
      </c>
      <c r="I3866">
        <v>526.5</v>
      </c>
      <c r="J3866" s="4">
        <f t="shared" si="60"/>
        <v>43746.878961851849</v>
      </c>
      <c r="K3866" s="6">
        <v>43746.878961851849</v>
      </c>
      <c r="L3866" s="7">
        <v>43746.878958333335</v>
      </c>
    </row>
    <row r="3867" spans="1:12" x14ac:dyDescent="0.25">
      <c r="A3867" t="e">
        <f>-LqfgB4Lb42CQ-k27Jby</f>
        <v>#NAME?</v>
      </c>
      <c r="B3867">
        <v>393.75</v>
      </c>
      <c r="C3867">
        <v>20.531590000000001</v>
      </c>
      <c r="D3867">
        <v>69</v>
      </c>
      <c r="E3867">
        <v>0</v>
      </c>
      <c r="F3867">
        <v>0</v>
      </c>
      <c r="G3867">
        <v>0</v>
      </c>
      <c r="H3867">
        <v>1570543549524</v>
      </c>
      <c r="I3867">
        <v>526.6875</v>
      </c>
      <c r="J3867" s="5">
        <f t="shared" si="60"/>
        <v>43746.879045416666</v>
      </c>
      <c r="K3867" s="6">
        <v>43746.879045416666</v>
      </c>
      <c r="L3867" s="7">
        <v>43746.879050925927</v>
      </c>
    </row>
    <row r="3868" spans="1:12" x14ac:dyDescent="0.25">
      <c r="A3868" t="e">
        <f>-LqfgCavEaKK0L1qsoyu</f>
        <v>#NAME?</v>
      </c>
      <c r="B3868">
        <v>393.75</v>
      </c>
      <c r="C3868">
        <v>20.584240000000001</v>
      </c>
      <c r="D3868">
        <v>69</v>
      </c>
      <c r="E3868">
        <v>0</v>
      </c>
      <c r="F3868">
        <v>0</v>
      </c>
      <c r="G3868">
        <v>3</v>
      </c>
      <c r="H3868">
        <v>1570543555702</v>
      </c>
      <c r="I3868">
        <v>526.6875</v>
      </c>
      <c r="J3868" s="4">
        <f t="shared" si="60"/>
        <v>43746.879116921293</v>
      </c>
      <c r="K3868" s="6">
        <v>43746.879116921293</v>
      </c>
      <c r="L3868" s="7">
        <v>43746.879120370373</v>
      </c>
    </row>
    <row r="3869" spans="1:12" x14ac:dyDescent="0.25">
      <c r="A3869" t="e">
        <f>-LqfgE60qBbl8FFvSAet</f>
        <v>#NAME?</v>
      </c>
      <c r="B3869">
        <v>393.75</v>
      </c>
      <c r="C3869">
        <v>20.531590000000001</v>
      </c>
      <c r="D3869">
        <v>69</v>
      </c>
      <c r="E3869">
        <v>0</v>
      </c>
      <c r="F3869">
        <v>0</v>
      </c>
      <c r="G3869">
        <v>4</v>
      </c>
      <c r="H3869">
        <v>1570543561883</v>
      </c>
      <c r="I3869">
        <v>526.5</v>
      </c>
      <c r="J3869" s="5">
        <f t="shared" si="60"/>
        <v>43746.879188460647</v>
      </c>
      <c r="K3869" s="6">
        <v>43746.879188460647</v>
      </c>
      <c r="L3869" s="7">
        <v>43746.879189814812</v>
      </c>
    </row>
    <row r="3870" spans="1:12" x14ac:dyDescent="0.25">
      <c r="A3870" t="e">
        <f>-LqfgFa2I2bM3RJ6Vvc8</f>
        <v>#NAME?</v>
      </c>
      <c r="B3870">
        <v>393.75</v>
      </c>
      <c r="C3870">
        <v>20.584240000000001</v>
      </c>
      <c r="D3870">
        <v>69</v>
      </c>
      <c r="E3870">
        <v>0</v>
      </c>
      <c r="F3870">
        <v>0</v>
      </c>
      <c r="G3870">
        <v>0</v>
      </c>
      <c r="H3870">
        <v>1570543568104</v>
      </c>
      <c r="I3870">
        <v>526.6875</v>
      </c>
      <c r="J3870" s="4">
        <f t="shared" si="60"/>
        <v>43746.879260462963</v>
      </c>
      <c r="K3870" s="6">
        <v>43746.879260462963</v>
      </c>
      <c r="L3870" s="7">
        <v>43746.879259259258</v>
      </c>
    </row>
    <row r="3871" spans="1:12" x14ac:dyDescent="0.25">
      <c r="A3871" t="e">
        <f>-LqfgH40iyI6kRMNRdG0</f>
        <v>#NAME?</v>
      </c>
      <c r="B3871">
        <v>393.75</v>
      </c>
      <c r="C3871">
        <v>20.531590000000001</v>
      </c>
      <c r="D3871">
        <v>70</v>
      </c>
      <c r="E3871">
        <v>0</v>
      </c>
      <c r="F3871">
        <v>0</v>
      </c>
      <c r="G3871">
        <v>1</v>
      </c>
      <c r="H3871">
        <v>1570543574244</v>
      </c>
      <c r="I3871">
        <v>526.6875</v>
      </c>
      <c r="J3871" s="5">
        <f t="shared" si="60"/>
        <v>43746.87933152778</v>
      </c>
      <c r="K3871" s="6">
        <v>43746.87933152778</v>
      </c>
      <c r="L3871" s="7">
        <v>43746.879328703704</v>
      </c>
    </row>
    <row r="3872" spans="1:12" x14ac:dyDescent="0.25">
      <c r="A3872" t="e">
        <f>-LqfgIcON_KZoHMSsqaN</f>
        <v>#NAME?</v>
      </c>
      <c r="B3872">
        <v>393.75</v>
      </c>
      <c r="C3872">
        <v>20.584240000000001</v>
      </c>
      <c r="D3872">
        <v>70</v>
      </c>
      <c r="E3872">
        <v>0</v>
      </c>
      <c r="F3872">
        <v>0</v>
      </c>
      <c r="G3872">
        <v>0</v>
      </c>
      <c r="H3872">
        <v>1570543580431</v>
      </c>
      <c r="I3872">
        <v>526.6875</v>
      </c>
      <c r="J3872" s="4">
        <f t="shared" si="60"/>
        <v>43746.879403136576</v>
      </c>
      <c r="K3872" s="6">
        <v>43746.879403136576</v>
      </c>
      <c r="L3872" s="7">
        <v>43746.87939814815</v>
      </c>
    </row>
    <row r="3873" spans="1:12" x14ac:dyDescent="0.25">
      <c r="A3873" t="e">
        <f>-LqfgK5x1MhKOLa69N_l</f>
        <v>#NAME?</v>
      </c>
      <c r="B3873">
        <v>393.75</v>
      </c>
      <c r="C3873">
        <v>20.531590000000001</v>
      </c>
      <c r="D3873">
        <v>70</v>
      </c>
      <c r="E3873">
        <v>0</v>
      </c>
      <c r="F3873">
        <v>0</v>
      </c>
      <c r="G3873">
        <v>2</v>
      </c>
      <c r="H3873">
        <v>1570543586590</v>
      </c>
      <c r="I3873">
        <v>526.6875</v>
      </c>
      <c r="J3873" s="5">
        <f t="shared" si="60"/>
        <v>43746.879474421294</v>
      </c>
      <c r="K3873" s="6">
        <v>43746.879474421294</v>
      </c>
      <c r="L3873" s="7">
        <v>43746.879479166666</v>
      </c>
    </row>
    <row r="3874" spans="1:12" x14ac:dyDescent="0.25">
      <c r="A3874" t="e">
        <f>-LqfgLb2cPH7sUdYf9G9</f>
        <v>#NAME?</v>
      </c>
      <c r="B3874">
        <v>421.875</v>
      </c>
      <c r="C3874">
        <v>20.531590000000001</v>
      </c>
      <c r="D3874">
        <v>70</v>
      </c>
      <c r="E3874">
        <v>0</v>
      </c>
      <c r="F3874">
        <v>0</v>
      </c>
      <c r="G3874">
        <v>6</v>
      </c>
      <c r="H3874">
        <v>1570543592802</v>
      </c>
      <c r="I3874">
        <v>535.125</v>
      </c>
      <c r="J3874" s="4">
        <f t="shared" si="60"/>
        <v>43746.879546319447</v>
      </c>
      <c r="K3874" s="6">
        <v>43746.879546319447</v>
      </c>
      <c r="L3874" s="7">
        <v>43746.879548611112</v>
      </c>
    </row>
    <row r="3875" spans="1:12" x14ac:dyDescent="0.25">
      <c r="A3875" t="s">
        <v>4910</v>
      </c>
      <c r="B3875">
        <v>393.75</v>
      </c>
      <c r="C3875">
        <v>20.531590000000001</v>
      </c>
      <c r="D3875">
        <v>70</v>
      </c>
      <c r="E3875">
        <v>0</v>
      </c>
      <c r="F3875">
        <v>0</v>
      </c>
      <c r="G3875">
        <v>5</v>
      </c>
      <c r="H3875">
        <v>1570543598982</v>
      </c>
      <c r="I3875">
        <v>526.6875</v>
      </c>
      <c r="J3875" s="5">
        <f t="shared" si="60"/>
        <v>43746.879617847218</v>
      </c>
      <c r="K3875" s="6">
        <v>43746.879617847218</v>
      </c>
      <c r="L3875" s="7">
        <v>43746.879618055558</v>
      </c>
    </row>
    <row r="3876" spans="1:12" x14ac:dyDescent="0.25">
      <c r="A3876" t="e">
        <f>-LqfgOcw7i9HNQewBzMp</f>
        <v>#NAME?</v>
      </c>
      <c r="B3876">
        <v>393.75</v>
      </c>
      <c r="C3876">
        <v>20.531590000000001</v>
      </c>
      <c r="D3876">
        <v>70</v>
      </c>
      <c r="E3876">
        <v>0</v>
      </c>
      <c r="F3876">
        <v>0</v>
      </c>
      <c r="G3876">
        <v>5</v>
      </c>
      <c r="H3876">
        <v>1570543605161</v>
      </c>
      <c r="I3876">
        <v>526.6875</v>
      </c>
      <c r="J3876" s="4">
        <f t="shared" si="60"/>
        <v>43746.879689363421</v>
      </c>
      <c r="K3876" s="6">
        <v>43746.879689363421</v>
      </c>
      <c r="L3876" s="7">
        <v>43746.879687499997</v>
      </c>
    </row>
    <row r="3877" spans="1:12" x14ac:dyDescent="0.25">
      <c r="A3877" t="e">
        <f>-LqfgQ6wOUu5gmRXMbeC</f>
        <v>#NAME?</v>
      </c>
      <c r="B3877">
        <v>393.75</v>
      </c>
      <c r="C3877">
        <v>20.584240000000001</v>
      </c>
      <c r="D3877">
        <v>68</v>
      </c>
      <c r="E3877">
        <v>0</v>
      </c>
      <c r="F3877">
        <v>0</v>
      </c>
      <c r="G3877">
        <v>7</v>
      </c>
      <c r="H3877">
        <v>1570543611351</v>
      </c>
      <c r="I3877">
        <v>526.6875</v>
      </c>
      <c r="J3877" s="5">
        <f t="shared" si="60"/>
        <v>43746.879761006938</v>
      </c>
      <c r="K3877" s="6">
        <v>43746.879761006938</v>
      </c>
      <c r="L3877" s="7">
        <v>43746.879756944443</v>
      </c>
    </row>
    <row r="3878" spans="1:12" x14ac:dyDescent="0.25">
      <c r="A3878" t="e">
        <f>-LqfgRh1Z3YUmuCHBStT</f>
        <v>#NAME?</v>
      </c>
      <c r="B3878">
        <v>393.75</v>
      </c>
      <c r="C3878">
        <v>20.584240000000001</v>
      </c>
      <c r="D3878">
        <v>68</v>
      </c>
      <c r="E3878">
        <v>0</v>
      </c>
      <c r="F3878">
        <v>0</v>
      </c>
      <c r="G3878">
        <v>7</v>
      </c>
      <c r="H3878">
        <v>1570543617532</v>
      </c>
      <c r="I3878">
        <v>526.6875</v>
      </c>
      <c r="J3878" s="4">
        <f t="shared" si="60"/>
        <v>43746.879832546292</v>
      </c>
      <c r="K3878" s="6">
        <v>43746.879832546292</v>
      </c>
      <c r="L3878" s="7">
        <v>43746.879837962966</v>
      </c>
    </row>
    <row r="3879" spans="1:12" x14ac:dyDescent="0.25">
      <c r="A3879" t="e">
        <f>-LqfgTNgGEVeeqRByFgr</f>
        <v>#NAME?</v>
      </c>
      <c r="B3879">
        <v>393.75</v>
      </c>
      <c r="C3879">
        <v>20.584240000000001</v>
      </c>
      <c r="D3879">
        <v>67</v>
      </c>
      <c r="E3879">
        <v>0</v>
      </c>
      <c r="F3879">
        <v>0</v>
      </c>
      <c r="G3879">
        <v>4</v>
      </c>
      <c r="H3879">
        <v>1570543624722</v>
      </c>
      <c r="I3879">
        <v>526.6875</v>
      </c>
      <c r="J3879" s="5">
        <f t="shared" si="60"/>
        <v>43746.879915763886</v>
      </c>
      <c r="K3879" s="6">
        <v>43746.879915763886</v>
      </c>
      <c r="L3879" s="7">
        <v>43746.879918981482</v>
      </c>
    </row>
    <row r="3880" spans="1:12" x14ac:dyDescent="0.25">
      <c r="A3880" t="e">
        <f>-LqfgUz0Uhn4-BOXdTBW</f>
        <v>#NAME?</v>
      </c>
      <c r="B3880">
        <v>393.75</v>
      </c>
      <c r="C3880">
        <v>20.531590000000001</v>
      </c>
      <c r="D3880">
        <v>68</v>
      </c>
      <c r="E3880">
        <v>0</v>
      </c>
      <c r="F3880">
        <v>0</v>
      </c>
      <c r="G3880">
        <v>3</v>
      </c>
      <c r="H3880">
        <v>1570543630951</v>
      </c>
      <c r="I3880">
        <v>526.6875</v>
      </c>
      <c r="J3880" s="4">
        <f t="shared" si="60"/>
        <v>43746.879987858796</v>
      </c>
      <c r="K3880" s="6">
        <v>43746.879987858796</v>
      </c>
      <c r="L3880" s="7">
        <v>43746.879988425928</v>
      </c>
    </row>
    <row r="3881" spans="1:12" x14ac:dyDescent="0.25">
      <c r="A3881" t="e">
        <f>-LqfgWh1qG5FORcqBEMu</f>
        <v>#NAME?</v>
      </c>
      <c r="B3881">
        <v>393.75</v>
      </c>
      <c r="C3881">
        <v>20.584240000000001</v>
      </c>
      <c r="D3881">
        <v>67</v>
      </c>
      <c r="E3881">
        <v>0</v>
      </c>
      <c r="F3881">
        <v>0</v>
      </c>
      <c r="G3881">
        <v>7</v>
      </c>
      <c r="H3881">
        <v>1570543638162</v>
      </c>
      <c r="I3881">
        <v>526.6875</v>
      </c>
      <c r="J3881" s="5">
        <f t="shared" si="60"/>
        <v>43746.880071319443</v>
      </c>
      <c r="K3881" s="6">
        <v>43746.880071319443</v>
      </c>
      <c r="L3881" s="7">
        <v>43746.880069444444</v>
      </c>
    </row>
    <row r="3882" spans="1:12" x14ac:dyDescent="0.25">
      <c r="A3882" t="e">
        <f>-LqfgYB0QwCQ9GIhVhC9</f>
        <v>#NAME?</v>
      </c>
      <c r="B3882">
        <v>393.75</v>
      </c>
      <c r="C3882">
        <v>20.584240000000001</v>
      </c>
      <c r="D3882">
        <v>68</v>
      </c>
      <c r="E3882">
        <v>0</v>
      </c>
      <c r="F3882">
        <v>0</v>
      </c>
      <c r="G3882">
        <v>7</v>
      </c>
      <c r="H3882">
        <v>1570543644321</v>
      </c>
      <c r="I3882">
        <v>526.6875</v>
      </c>
      <c r="J3882" s="4">
        <f t="shared" si="60"/>
        <v>43746.880142604168</v>
      </c>
      <c r="K3882" s="6">
        <v>43746.880142604168</v>
      </c>
      <c r="L3882" s="7">
        <v>43746.88013888889</v>
      </c>
    </row>
    <row r="3883" spans="1:12" x14ac:dyDescent="0.25">
      <c r="A3883" t="e">
        <f>-LqfgZyArAKs36ynsl11</f>
        <v>#NAME?</v>
      </c>
      <c r="B3883">
        <v>393.75</v>
      </c>
      <c r="C3883">
        <v>20.584240000000001</v>
      </c>
      <c r="D3883">
        <v>68</v>
      </c>
      <c r="E3883">
        <v>0</v>
      </c>
      <c r="F3883">
        <v>0</v>
      </c>
      <c r="G3883">
        <v>8</v>
      </c>
      <c r="H3883">
        <v>1570543650513</v>
      </c>
      <c r="I3883">
        <v>526.6875</v>
      </c>
      <c r="J3883" s="5">
        <f t="shared" si="60"/>
        <v>43746.88021427083</v>
      </c>
      <c r="K3883" s="6">
        <v>43746.88021427083</v>
      </c>
      <c r="L3883" s="7">
        <v>43746.880219907405</v>
      </c>
    </row>
    <row r="3884" spans="1:12" x14ac:dyDescent="0.25">
      <c r="A3884" t="e">
        <f>-Lqfgam3XeKaq1s6-uKx</f>
        <v>#NAME?</v>
      </c>
      <c r="B3884">
        <v>393.75</v>
      </c>
      <c r="C3884">
        <v>20.531590000000001</v>
      </c>
      <c r="D3884">
        <v>67</v>
      </c>
      <c r="E3884">
        <v>0</v>
      </c>
      <c r="F3884">
        <v>0</v>
      </c>
      <c r="G3884">
        <v>11</v>
      </c>
      <c r="H3884">
        <v>1570543658753</v>
      </c>
      <c r="I3884">
        <v>526.6875</v>
      </c>
      <c r="J3884" s="4">
        <f t="shared" si="60"/>
        <v>43746.880309641201</v>
      </c>
      <c r="K3884" s="6">
        <v>43746.880309641201</v>
      </c>
      <c r="L3884" s="7">
        <v>43746.880312499998</v>
      </c>
    </row>
    <row r="3885" spans="1:12" x14ac:dyDescent="0.25">
      <c r="A3885" t="e">
        <f>-LqfgcTvdbgV17dkndyR</f>
        <v>#NAME?</v>
      </c>
      <c r="B3885">
        <v>393.75</v>
      </c>
      <c r="C3885">
        <v>20.531590000000001</v>
      </c>
      <c r="D3885">
        <v>68</v>
      </c>
      <c r="E3885">
        <v>0</v>
      </c>
      <c r="F3885">
        <v>0</v>
      </c>
      <c r="G3885">
        <v>13</v>
      </c>
      <c r="H3885">
        <v>1570543665963</v>
      </c>
      <c r="I3885">
        <v>526.6875</v>
      </c>
      <c r="J3885" s="5">
        <f t="shared" si="60"/>
        <v>43746.880393090272</v>
      </c>
      <c r="K3885" s="6">
        <v>43746.880393090272</v>
      </c>
      <c r="L3885" s="7">
        <v>43746.880393518521</v>
      </c>
    </row>
    <row r="3886" spans="1:12" x14ac:dyDescent="0.25">
      <c r="A3886" t="e">
        <f>-Lqfgdz0dncGqj1Di_YR</f>
        <v>#NAME?</v>
      </c>
      <c r="B3886">
        <v>393.75</v>
      </c>
      <c r="C3886">
        <v>20.584240000000001</v>
      </c>
      <c r="D3886">
        <v>69</v>
      </c>
      <c r="E3886">
        <v>0</v>
      </c>
      <c r="F3886">
        <v>0</v>
      </c>
      <c r="G3886">
        <v>0</v>
      </c>
      <c r="H3886">
        <v>1570543672153</v>
      </c>
      <c r="I3886">
        <v>526.6875</v>
      </c>
      <c r="J3886" s="4">
        <f t="shared" si="60"/>
        <v>43746.880464733789</v>
      </c>
      <c r="K3886" s="6">
        <v>43746.880464733789</v>
      </c>
      <c r="L3886" s="7">
        <v>43746.880462962959</v>
      </c>
    </row>
    <row r="3887" spans="1:12" x14ac:dyDescent="0.25">
      <c r="A3887" t="e">
        <f>-LqfgfY0ctfLo57fiVbt</f>
        <v>#NAME?</v>
      </c>
      <c r="B3887">
        <v>415.625</v>
      </c>
      <c r="C3887">
        <v>20.531590000000001</v>
      </c>
      <c r="D3887">
        <v>69</v>
      </c>
      <c r="E3887">
        <v>0</v>
      </c>
      <c r="F3887">
        <v>0</v>
      </c>
      <c r="G3887">
        <v>8</v>
      </c>
      <c r="H3887">
        <v>1570543678333</v>
      </c>
      <c r="I3887">
        <v>533.25</v>
      </c>
      <c r="J3887" s="5">
        <f t="shared" si="60"/>
        <v>43746.880536261575</v>
      </c>
      <c r="K3887" s="6">
        <v>43746.880536261575</v>
      </c>
      <c r="L3887" s="7">
        <v>43746.880532407406</v>
      </c>
    </row>
    <row r="3888" spans="1:12" x14ac:dyDescent="0.25">
      <c r="A3888" t="e">
        <f>-Lqfgh10yM9gPuMWo0EF</f>
        <v>#NAME?</v>
      </c>
      <c r="B3888">
        <v>393.75</v>
      </c>
      <c r="C3888">
        <v>20.584240000000001</v>
      </c>
      <c r="D3888">
        <v>69</v>
      </c>
      <c r="E3888">
        <v>0</v>
      </c>
      <c r="F3888">
        <v>0</v>
      </c>
      <c r="G3888">
        <v>20</v>
      </c>
      <c r="H3888">
        <v>1570543684511</v>
      </c>
      <c r="I3888">
        <v>526.6875</v>
      </c>
      <c r="J3888" s="4">
        <f t="shared" si="60"/>
        <v>43746.880607766201</v>
      </c>
      <c r="K3888" s="6">
        <v>43746.880607766201</v>
      </c>
      <c r="L3888" s="7">
        <v>43746.880613425928</v>
      </c>
    </row>
    <row r="3889" spans="1:12" x14ac:dyDescent="0.25">
      <c r="A3889" t="e">
        <f>-LqfgiUvaOvQBREYJTvz</f>
        <v>#NAME?</v>
      </c>
      <c r="B3889">
        <v>393.75</v>
      </c>
      <c r="C3889">
        <v>20.531590000000001</v>
      </c>
      <c r="D3889">
        <v>69</v>
      </c>
      <c r="E3889">
        <v>0</v>
      </c>
      <c r="F3889">
        <v>0</v>
      </c>
      <c r="G3889">
        <v>9</v>
      </c>
      <c r="H3889">
        <v>1570543690711</v>
      </c>
      <c r="I3889">
        <v>526.6875</v>
      </c>
      <c r="J3889" s="5">
        <f t="shared" si="60"/>
        <v>43746.880679525457</v>
      </c>
      <c r="K3889" s="6">
        <v>43746.880679525457</v>
      </c>
      <c r="L3889" s="7">
        <v>43746.880682870367</v>
      </c>
    </row>
    <row r="3890" spans="1:12" x14ac:dyDescent="0.25">
      <c r="A3890" t="e">
        <f>-Lqfgk485rahgCiyOAHF</f>
        <v>#NAME?</v>
      </c>
      <c r="B3890">
        <v>393.75</v>
      </c>
      <c r="C3890">
        <v>20.531590000000001</v>
      </c>
      <c r="D3890">
        <v>71</v>
      </c>
      <c r="E3890">
        <v>0</v>
      </c>
      <c r="F3890">
        <v>0</v>
      </c>
      <c r="G3890">
        <v>7</v>
      </c>
      <c r="H3890">
        <v>1570543696881</v>
      </c>
      <c r="I3890">
        <v>526.6875</v>
      </c>
      <c r="J3890" s="4">
        <f t="shared" si="60"/>
        <v>43746.880750937496</v>
      </c>
      <c r="K3890" s="6">
        <v>43746.880750937496</v>
      </c>
      <c r="L3890" s="7">
        <v>43746.880752314813</v>
      </c>
    </row>
    <row r="3891" spans="1:12" x14ac:dyDescent="0.25">
      <c r="A3891" t="e">
        <f>-Lqfglm4CmGvqc-XUm7o</f>
        <v>#NAME?</v>
      </c>
      <c r="B3891">
        <v>393.75</v>
      </c>
      <c r="C3891">
        <v>20.531590000000001</v>
      </c>
      <c r="D3891">
        <v>70</v>
      </c>
      <c r="E3891">
        <v>0</v>
      </c>
      <c r="F3891">
        <v>0</v>
      </c>
      <c r="G3891">
        <v>7</v>
      </c>
      <c r="H3891">
        <v>1570543704098</v>
      </c>
      <c r="I3891">
        <v>526.6875</v>
      </c>
      <c r="J3891" s="5">
        <f t="shared" si="60"/>
        <v>43746.880834467585</v>
      </c>
      <c r="K3891" s="6">
        <v>43746.880834467585</v>
      </c>
      <c r="L3891" s="7">
        <v>43746.880833333336</v>
      </c>
    </row>
    <row r="3892" spans="1:12" x14ac:dyDescent="0.25">
      <c r="A3892" t="e">
        <f>-LqfgnFuxyuhxon95cg6</f>
        <v>#NAME?</v>
      </c>
      <c r="B3892">
        <v>393.75</v>
      </c>
      <c r="C3892">
        <v>20.531590000000001</v>
      </c>
      <c r="D3892">
        <v>70</v>
      </c>
      <c r="E3892">
        <v>0</v>
      </c>
      <c r="F3892">
        <v>0</v>
      </c>
      <c r="G3892">
        <v>0</v>
      </c>
      <c r="H3892">
        <v>1570543710242</v>
      </c>
      <c r="I3892">
        <v>526.6875</v>
      </c>
      <c r="J3892" s="4">
        <f t="shared" si="60"/>
        <v>43746.880905578706</v>
      </c>
      <c r="K3892" s="6">
        <v>43746.880905578706</v>
      </c>
      <c r="L3892" s="7">
        <v>43746.880902777775</v>
      </c>
    </row>
    <row r="3893" spans="1:12" x14ac:dyDescent="0.25">
      <c r="A3893" t="e">
        <f>-LqfgooxfPmHC_Is2-vC</f>
        <v>#NAME?</v>
      </c>
      <c r="B3893">
        <v>393.75</v>
      </c>
      <c r="C3893">
        <v>20.584240000000001</v>
      </c>
      <c r="D3893">
        <v>68</v>
      </c>
      <c r="E3893">
        <v>0</v>
      </c>
      <c r="F3893">
        <v>0</v>
      </c>
      <c r="G3893">
        <v>13</v>
      </c>
      <c r="H3893">
        <v>1570543716462</v>
      </c>
      <c r="I3893">
        <v>526.6875</v>
      </c>
      <c r="J3893" s="5">
        <f t="shared" si="60"/>
        <v>43746.880977569446</v>
      </c>
      <c r="K3893" s="6">
        <v>43746.880977569446</v>
      </c>
      <c r="L3893" s="7">
        <v>43746.880972222221</v>
      </c>
    </row>
    <row r="3894" spans="1:12" x14ac:dyDescent="0.25">
      <c r="A3894" t="e">
        <f>-LqfgqK2k9quhcJkFAkz</f>
        <v>#NAME?</v>
      </c>
      <c r="B3894">
        <v>393.75</v>
      </c>
      <c r="C3894">
        <v>20.584240000000001</v>
      </c>
      <c r="D3894">
        <v>68</v>
      </c>
      <c r="E3894">
        <v>0</v>
      </c>
      <c r="F3894">
        <v>0</v>
      </c>
      <c r="G3894">
        <v>11</v>
      </c>
      <c r="H3894">
        <v>1570543722641</v>
      </c>
      <c r="I3894">
        <v>526.6875</v>
      </c>
      <c r="J3894" s="4">
        <f t="shared" si="60"/>
        <v>43746.881049085649</v>
      </c>
      <c r="K3894" s="6">
        <v>43746.881049085649</v>
      </c>
      <c r="L3894" s="7">
        <v>43746.881053240744</v>
      </c>
    </row>
    <row r="3895" spans="1:12" x14ac:dyDescent="0.25">
      <c r="A3895" t="e">
        <f>-LqfgsCCaDNzu8IjkxIw</f>
        <v>#NAME?</v>
      </c>
      <c r="B3895">
        <v>412.5</v>
      </c>
      <c r="C3895">
        <v>20.531590000000001</v>
      </c>
      <c r="D3895">
        <v>69</v>
      </c>
      <c r="E3895">
        <v>0</v>
      </c>
      <c r="F3895">
        <v>0</v>
      </c>
      <c r="G3895">
        <v>2</v>
      </c>
      <c r="H3895">
        <v>1570543728821</v>
      </c>
      <c r="I3895">
        <v>532.125</v>
      </c>
      <c r="J3895" s="5">
        <f t="shared" si="60"/>
        <v>43746.88112061342</v>
      </c>
      <c r="K3895" s="6">
        <v>43746.88112061342</v>
      </c>
      <c r="L3895" s="7">
        <v>43746.881122685183</v>
      </c>
    </row>
    <row r="3896" spans="1:12" x14ac:dyDescent="0.25">
      <c r="A3896" t="e">
        <f>-Lqfgtq6C_XRnbG0lv5m</f>
        <v>#NAME?</v>
      </c>
      <c r="B3896">
        <v>393.75</v>
      </c>
      <c r="C3896">
        <v>20.531590000000001</v>
      </c>
      <c r="D3896">
        <v>66</v>
      </c>
      <c r="E3896">
        <v>0</v>
      </c>
      <c r="F3896">
        <v>0</v>
      </c>
      <c r="G3896">
        <v>4</v>
      </c>
      <c r="H3896">
        <v>1570543737046</v>
      </c>
      <c r="I3896">
        <v>526.6875</v>
      </c>
      <c r="J3896" s="4">
        <f t="shared" si="60"/>
        <v>43746.881215810186</v>
      </c>
      <c r="K3896" s="6">
        <v>43746.881215810186</v>
      </c>
      <c r="L3896" s="7">
        <v>43746.881215277775</v>
      </c>
    </row>
    <row r="3897" spans="1:12" x14ac:dyDescent="0.25">
      <c r="A3897" t="e">
        <f>-LqfgvP5CEkKvntlRFBc</f>
        <v>#NAME?</v>
      </c>
      <c r="B3897">
        <v>393.75</v>
      </c>
      <c r="C3897">
        <v>20.531590000000001</v>
      </c>
      <c r="D3897">
        <v>66</v>
      </c>
      <c r="E3897">
        <v>0</v>
      </c>
      <c r="F3897">
        <v>0</v>
      </c>
      <c r="G3897">
        <v>1</v>
      </c>
      <c r="H3897">
        <v>1570543743255</v>
      </c>
      <c r="I3897">
        <v>526.6875</v>
      </c>
      <c r="J3897" s="5">
        <f t="shared" si="60"/>
        <v>43746.881287673612</v>
      </c>
      <c r="K3897" s="6">
        <v>43746.881287673612</v>
      </c>
      <c r="L3897" s="7">
        <v>43746.881284722222</v>
      </c>
    </row>
    <row r="3898" spans="1:12" x14ac:dyDescent="0.25">
      <c r="A3898" t="e">
        <f>-Lqfgx75IImaSJT0Cuq_</f>
        <v>#NAME?</v>
      </c>
      <c r="B3898">
        <v>393.75</v>
      </c>
      <c r="C3898">
        <v>20.531590000000001</v>
      </c>
      <c r="D3898">
        <v>68</v>
      </c>
      <c r="E3898">
        <v>0</v>
      </c>
      <c r="F3898">
        <v>0</v>
      </c>
      <c r="G3898">
        <v>8</v>
      </c>
      <c r="H3898">
        <v>1570543750487</v>
      </c>
      <c r="I3898">
        <v>526.6875</v>
      </c>
      <c r="J3898" s="4">
        <f t="shared" si="60"/>
        <v>43746.881371377312</v>
      </c>
      <c r="K3898" s="6">
        <v>43746.881371377312</v>
      </c>
      <c r="L3898" s="7">
        <v>43746.881365740737</v>
      </c>
    </row>
    <row r="3899" spans="1:12" x14ac:dyDescent="0.25">
      <c r="A3899" t="e">
        <f>-Lqfgyf0rChkFg-Z-Gow</f>
        <v>#NAME?</v>
      </c>
      <c r="B3899">
        <v>393.75</v>
      </c>
      <c r="C3899">
        <v>20.531590000000001</v>
      </c>
      <c r="D3899">
        <v>69</v>
      </c>
      <c r="E3899">
        <v>0</v>
      </c>
      <c r="F3899">
        <v>0</v>
      </c>
      <c r="G3899">
        <v>5</v>
      </c>
      <c r="H3899">
        <v>1570543756657</v>
      </c>
      <c r="I3899">
        <v>526.6875</v>
      </c>
      <c r="J3899" s="5">
        <f t="shared" si="60"/>
        <v>43746.881442789345</v>
      </c>
      <c r="K3899" s="6">
        <v>43746.881442789345</v>
      </c>
      <c r="L3899" s="7">
        <v>43746.88144675926</v>
      </c>
    </row>
    <row r="3900" spans="1:12" x14ac:dyDescent="0.25">
      <c r="A3900" t="e">
        <f>-LqfH-P4ARPnzPMCdHzZ</f>
        <v>#NAME?</v>
      </c>
      <c r="B3900">
        <v>393.75</v>
      </c>
      <c r="C3900">
        <v>20.584240000000001</v>
      </c>
      <c r="D3900">
        <v>70</v>
      </c>
      <c r="E3900">
        <v>0</v>
      </c>
      <c r="F3900">
        <v>0</v>
      </c>
      <c r="G3900">
        <v>3</v>
      </c>
      <c r="H3900">
        <v>1570543763868</v>
      </c>
      <c r="I3900">
        <v>526.6875</v>
      </c>
      <c r="J3900" s="4">
        <f t="shared" si="60"/>
        <v>43746.881526249999</v>
      </c>
      <c r="K3900" s="6">
        <v>43746.881526249999</v>
      </c>
      <c r="L3900" s="7">
        <v>43746.881527777776</v>
      </c>
    </row>
    <row r="3901" spans="1:12" x14ac:dyDescent="0.25">
      <c r="A3901" t="e">
        <f>-Lqfh0rr98ucn-Mk6FYz</f>
        <v>#NAME?</v>
      </c>
      <c r="B3901">
        <v>393.75</v>
      </c>
      <c r="C3901">
        <v>20.584240000000001</v>
      </c>
      <c r="D3901">
        <v>70</v>
      </c>
      <c r="E3901">
        <v>0</v>
      </c>
      <c r="F3901">
        <v>0</v>
      </c>
      <c r="G3901">
        <v>9</v>
      </c>
      <c r="H3901">
        <v>1570543770017</v>
      </c>
      <c r="I3901">
        <v>526.6875</v>
      </c>
      <c r="J3901" s="5">
        <f t="shared" si="60"/>
        <v>43746.881597418978</v>
      </c>
      <c r="K3901" s="6">
        <v>43746.881597418978</v>
      </c>
      <c r="L3901" s="7">
        <v>43746.881597222222</v>
      </c>
    </row>
    <row r="3902" spans="1:12" x14ac:dyDescent="0.25">
      <c r="A3902" t="e">
        <f>-Lqfh2SRhCCyaNVscP5z</f>
        <v>#NAME?</v>
      </c>
      <c r="B3902">
        <v>393.75</v>
      </c>
      <c r="C3902">
        <v>20.531590000000001</v>
      </c>
      <c r="D3902">
        <v>70</v>
      </c>
      <c r="E3902">
        <v>0</v>
      </c>
      <c r="F3902">
        <v>0</v>
      </c>
      <c r="G3902">
        <v>13</v>
      </c>
      <c r="H3902">
        <v>1570543776238</v>
      </c>
      <c r="I3902">
        <v>526.6875</v>
      </c>
      <c r="J3902" s="4">
        <f t="shared" si="60"/>
        <v>43746.881669421295</v>
      </c>
      <c r="K3902" s="6">
        <v>43746.881669421295</v>
      </c>
      <c r="L3902" s="7">
        <v>43746.881666666668</v>
      </c>
    </row>
    <row r="3903" spans="1:12" x14ac:dyDescent="0.25">
      <c r="A3903" t="e">
        <f>-Lqfh4A6cPh7XhYGDwbR</f>
        <v>#NAME?</v>
      </c>
      <c r="B3903">
        <v>393.75</v>
      </c>
      <c r="C3903">
        <v>20.531590000000001</v>
      </c>
      <c r="D3903">
        <v>69</v>
      </c>
      <c r="E3903">
        <v>0</v>
      </c>
      <c r="F3903">
        <v>0</v>
      </c>
      <c r="G3903">
        <v>0</v>
      </c>
      <c r="H3903">
        <v>1570543783447</v>
      </c>
      <c r="I3903">
        <v>526.6875</v>
      </c>
      <c r="J3903" s="5">
        <f t="shared" si="60"/>
        <v>43746.88175285879</v>
      </c>
      <c r="K3903" s="6">
        <v>43746.88175285879</v>
      </c>
      <c r="L3903" s="7">
        <v>43746.881747685184</v>
      </c>
    </row>
    <row r="3904" spans="1:12" x14ac:dyDescent="0.25">
      <c r="A3904" t="e">
        <f>-Lqfh5j5op2EN50EUEse</f>
        <v>#NAME?</v>
      </c>
      <c r="B3904">
        <v>393.75</v>
      </c>
      <c r="C3904">
        <v>20.531590000000001</v>
      </c>
      <c r="D3904">
        <v>68</v>
      </c>
      <c r="E3904">
        <v>0</v>
      </c>
      <c r="F3904">
        <v>0</v>
      </c>
      <c r="G3904">
        <v>0</v>
      </c>
      <c r="H3904">
        <v>1570543789627</v>
      </c>
      <c r="I3904">
        <v>526.6875</v>
      </c>
      <c r="J3904" s="4">
        <f t="shared" si="60"/>
        <v>43746.881824386575</v>
      </c>
      <c r="K3904" s="6">
        <v>43746.881824386575</v>
      </c>
      <c r="L3904" s="7">
        <v>43746.881828703707</v>
      </c>
    </row>
    <row r="3905" spans="1:12" x14ac:dyDescent="0.25">
      <c r="A3905" t="e">
        <f>-Lqfh7X5n8Jy48MbFLnZ</f>
        <v>#NAME?</v>
      </c>
      <c r="B3905">
        <v>393.75</v>
      </c>
      <c r="C3905">
        <v>20.531590000000001</v>
      </c>
      <c r="D3905">
        <v>67</v>
      </c>
      <c r="E3905">
        <v>0</v>
      </c>
      <c r="F3905">
        <v>0</v>
      </c>
      <c r="G3905">
        <v>1</v>
      </c>
      <c r="H3905">
        <v>1570543797245</v>
      </c>
      <c r="I3905">
        <v>526.6875</v>
      </c>
      <c r="J3905" s="5">
        <f t="shared" si="60"/>
        <v>43746.881912557867</v>
      </c>
      <c r="K3905" s="6">
        <v>43746.881912557867</v>
      </c>
      <c r="L3905" s="7">
        <v>43746.881909722222</v>
      </c>
    </row>
    <row r="3906" spans="1:12" x14ac:dyDescent="0.25">
      <c r="A3906" t="e">
        <f>-Lqfh9E-gIy9RElJBHaN</f>
        <v>#NAME?</v>
      </c>
      <c r="B3906">
        <v>393.75</v>
      </c>
      <c r="C3906">
        <v>20.584240000000001</v>
      </c>
      <c r="D3906">
        <v>69</v>
      </c>
      <c r="E3906">
        <v>0</v>
      </c>
      <c r="F3906">
        <v>0</v>
      </c>
      <c r="G3906">
        <v>4</v>
      </c>
      <c r="H3906">
        <v>1570543804057</v>
      </c>
      <c r="I3906">
        <v>526.6875</v>
      </c>
      <c r="J3906" s="4">
        <f t="shared" ref="J3906:K3969" si="61">(H3906/86400000)+25569+(7/24)</f>
        <v>43746.881991400463</v>
      </c>
      <c r="K3906" s="6">
        <v>43746.881991400463</v>
      </c>
      <c r="L3906" s="7">
        <v>43746.881990740738</v>
      </c>
    </row>
    <row r="3907" spans="1:12" x14ac:dyDescent="0.25">
      <c r="A3907" t="e">
        <f>-LqfhAvljUg12Kzzm7aY</f>
        <v>#NAME?</v>
      </c>
      <c r="B3907">
        <v>393.75</v>
      </c>
      <c r="C3907">
        <v>20.531590000000001</v>
      </c>
      <c r="D3907">
        <v>69</v>
      </c>
      <c r="E3907">
        <v>0</v>
      </c>
      <c r="F3907">
        <v>0</v>
      </c>
      <c r="G3907">
        <v>0</v>
      </c>
      <c r="H3907">
        <v>1570543811286</v>
      </c>
      <c r="I3907">
        <v>526.6875</v>
      </c>
      <c r="J3907" s="5">
        <f t="shared" si="61"/>
        <v>43746.882075069443</v>
      </c>
      <c r="K3907" s="6">
        <v>43746.882075069443</v>
      </c>
      <c r="L3907" s="7">
        <v>43746.882071759261</v>
      </c>
    </row>
    <row r="3908" spans="1:12" x14ac:dyDescent="0.25">
      <c r="A3908" t="e">
        <f>-LqfhCWUXAJO85ZyvIEX</f>
        <v>#NAME?</v>
      </c>
      <c r="B3908">
        <v>393.75</v>
      </c>
      <c r="C3908">
        <v>20.531590000000001</v>
      </c>
      <c r="D3908">
        <v>69</v>
      </c>
      <c r="E3908">
        <v>0</v>
      </c>
      <c r="F3908">
        <v>0</v>
      </c>
      <c r="G3908">
        <v>4</v>
      </c>
      <c r="H3908">
        <v>1570543817457</v>
      </c>
      <c r="I3908">
        <v>526.6875</v>
      </c>
      <c r="J3908" s="4">
        <f t="shared" si="61"/>
        <v>43746.882146493052</v>
      </c>
      <c r="K3908" s="6">
        <v>43746.882146493052</v>
      </c>
      <c r="L3908" s="7">
        <v>43746.882141203707</v>
      </c>
    </row>
    <row r="3909" spans="1:12" x14ac:dyDescent="0.25">
      <c r="A3909" t="e">
        <f>-LqfhEF4AdFGNbQd8aBj</f>
        <v>#NAME?</v>
      </c>
      <c r="B3909">
        <v>393.75</v>
      </c>
      <c r="C3909">
        <v>20.584240000000001</v>
      </c>
      <c r="D3909">
        <v>69</v>
      </c>
      <c r="E3909">
        <v>0</v>
      </c>
      <c r="F3909">
        <v>0</v>
      </c>
      <c r="G3909">
        <v>2</v>
      </c>
      <c r="H3909">
        <v>1570543824667</v>
      </c>
      <c r="I3909">
        <v>526.6875</v>
      </c>
      <c r="J3909" s="5">
        <f t="shared" si="61"/>
        <v>43746.882229942123</v>
      </c>
      <c r="K3909" s="6">
        <v>43746.882229942123</v>
      </c>
      <c r="L3909" s="7">
        <v>43746.882233796299</v>
      </c>
    </row>
    <row r="3910" spans="1:12" x14ac:dyDescent="0.25">
      <c r="A3910" t="e">
        <f>-LqfhFi3zJkZZ_1SDgd3</f>
        <v>#NAME?</v>
      </c>
      <c r="B3910">
        <v>393.75</v>
      </c>
      <c r="C3910">
        <v>20.584240000000001</v>
      </c>
      <c r="D3910">
        <v>70</v>
      </c>
      <c r="E3910">
        <v>0</v>
      </c>
      <c r="F3910">
        <v>0</v>
      </c>
      <c r="G3910">
        <v>6</v>
      </c>
      <c r="H3910">
        <v>1570543830865</v>
      </c>
      <c r="I3910">
        <v>526.6875</v>
      </c>
      <c r="J3910" s="4">
        <f t="shared" si="61"/>
        <v>43746.882301678233</v>
      </c>
      <c r="K3910" s="6">
        <v>43746.882301678233</v>
      </c>
      <c r="L3910" s="7">
        <v>43746.882303240738</v>
      </c>
    </row>
    <row r="3911" spans="1:12" x14ac:dyDescent="0.25">
      <c r="A3911" t="e">
        <f>-LqfhHHAJgwvvDLj1Ixx</f>
        <v>#NAME?</v>
      </c>
      <c r="B3911">
        <v>393.75</v>
      </c>
      <c r="C3911">
        <v>20.531590000000001</v>
      </c>
      <c r="D3911">
        <v>69</v>
      </c>
      <c r="E3911">
        <v>0</v>
      </c>
      <c r="F3911">
        <v>0</v>
      </c>
      <c r="G3911">
        <v>2</v>
      </c>
      <c r="H3911">
        <v>1570543837058</v>
      </c>
      <c r="I3911">
        <v>526.6875</v>
      </c>
      <c r="J3911" s="5">
        <f t="shared" si="61"/>
        <v>43746.882373356479</v>
      </c>
      <c r="K3911" s="6">
        <v>43746.882373356479</v>
      </c>
      <c r="L3911" s="7">
        <v>43746.882372685184</v>
      </c>
    </row>
    <row r="3912" spans="1:12" x14ac:dyDescent="0.25">
      <c r="A3912" t="e">
        <f>-LqfhJ06UR4Y2HbaGs9R</f>
        <v>#NAME?</v>
      </c>
      <c r="B3912">
        <v>393.75</v>
      </c>
      <c r="C3912">
        <v>20.584240000000001</v>
      </c>
      <c r="D3912">
        <v>69</v>
      </c>
      <c r="E3912">
        <v>0</v>
      </c>
      <c r="F3912">
        <v>0</v>
      </c>
      <c r="G3912">
        <v>4</v>
      </c>
      <c r="H3912">
        <v>1570543844246</v>
      </c>
      <c r="I3912">
        <v>526.6875</v>
      </c>
      <c r="J3912" s="4">
        <f t="shared" si="61"/>
        <v>43746.88245655092</v>
      </c>
      <c r="K3912" s="6">
        <v>43746.88245655092</v>
      </c>
      <c r="L3912" s="7">
        <v>43746.882453703707</v>
      </c>
    </row>
    <row r="3913" spans="1:12" x14ac:dyDescent="0.25">
      <c r="A3913" t="e">
        <f>-LqfhK_4fzJ-zLCNnFjK</f>
        <v>#NAME?</v>
      </c>
      <c r="B3913">
        <v>393.75</v>
      </c>
      <c r="C3913">
        <v>20.531590000000001</v>
      </c>
      <c r="D3913">
        <v>69</v>
      </c>
      <c r="E3913">
        <v>0</v>
      </c>
      <c r="F3913">
        <v>0</v>
      </c>
      <c r="G3913">
        <v>3</v>
      </c>
      <c r="H3913">
        <v>1570543850437</v>
      </c>
      <c r="I3913">
        <v>526.6875</v>
      </c>
      <c r="J3913" s="5">
        <f t="shared" si="61"/>
        <v>43746.882528206021</v>
      </c>
      <c r="K3913" s="6">
        <v>43746.882528206021</v>
      </c>
      <c r="L3913" s="7">
        <v>43746.882523148146</v>
      </c>
    </row>
    <row r="3914" spans="1:12" x14ac:dyDescent="0.25">
      <c r="A3914" t="e">
        <f>-LqfhMH--JSsW36IdQ2L</f>
        <v>#NAME?</v>
      </c>
      <c r="B3914">
        <v>393.75</v>
      </c>
      <c r="C3914">
        <v>20.478950000000001</v>
      </c>
      <c r="D3914">
        <v>69</v>
      </c>
      <c r="E3914">
        <v>0</v>
      </c>
      <c r="F3914">
        <v>0</v>
      </c>
      <c r="G3914">
        <v>0</v>
      </c>
      <c r="H3914">
        <v>1570543857647</v>
      </c>
      <c r="I3914">
        <v>526.6875</v>
      </c>
      <c r="J3914" s="4">
        <f t="shared" si="61"/>
        <v>43746.882611655092</v>
      </c>
      <c r="K3914" s="6">
        <v>43746.882611655092</v>
      </c>
      <c r="L3914" s="7">
        <v>43746.882615740738</v>
      </c>
    </row>
    <row r="3915" spans="1:12" x14ac:dyDescent="0.25">
      <c r="A3915" t="e">
        <f>-LqfhO3z7Fb0Phh2qT65</f>
        <v>#NAME?</v>
      </c>
      <c r="B3915">
        <v>393.75</v>
      </c>
      <c r="C3915">
        <v>20.584240000000001</v>
      </c>
      <c r="D3915">
        <v>69</v>
      </c>
      <c r="E3915">
        <v>0</v>
      </c>
      <c r="F3915">
        <v>0</v>
      </c>
      <c r="G3915">
        <v>6</v>
      </c>
      <c r="H3915">
        <v>1570543864867</v>
      </c>
      <c r="I3915">
        <v>526.6875</v>
      </c>
      <c r="J3915" s="5">
        <f t="shared" si="61"/>
        <v>43746.882695219909</v>
      </c>
      <c r="K3915" s="6">
        <v>43746.882695219909</v>
      </c>
      <c r="L3915" s="7">
        <v>43746.882696759261</v>
      </c>
    </row>
    <row r="3916" spans="1:12" x14ac:dyDescent="0.25">
      <c r="A3916" t="e">
        <f>-LqfhPs-cTS4cjQsnY8c</f>
        <v>#NAME?</v>
      </c>
      <c r="B3916">
        <v>393.75</v>
      </c>
      <c r="C3916">
        <v>20.584240000000001</v>
      </c>
      <c r="D3916">
        <v>69</v>
      </c>
      <c r="E3916">
        <v>0</v>
      </c>
      <c r="F3916">
        <v>0</v>
      </c>
      <c r="G3916">
        <v>9</v>
      </c>
      <c r="H3916">
        <v>1570543872232</v>
      </c>
      <c r="I3916">
        <v>526.5</v>
      </c>
      <c r="J3916" s="4">
        <f t="shared" si="61"/>
        <v>43746.882780462962</v>
      </c>
      <c r="K3916" s="6">
        <v>43746.882780462962</v>
      </c>
      <c r="L3916" s="7">
        <v>43746.882777777777</v>
      </c>
    </row>
    <row r="3917" spans="1:12" x14ac:dyDescent="0.25">
      <c r="A3917" t="e">
        <f>-LqfhRYLyk7NlevBYw-u</f>
        <v>#NAME?</v>
      </c>
      <c r="B3917">
        <v>393.75</v>
      </c>
      <c r="C3917">
        <v>20.584240000000001</v>
      </c>
      <c r="D3917">
        <v>70</v>
      </c>
      <c r="E3917">
        <v>0</v>
      </c>
      <c r="F3917">
        <v>0</v>
      </c>
      <c r="G3917">
        <v>9</v>
      </c>
      <c r="H3917">
        <v>1570543879295</v>
      </c>
      <c r="I3917">
        <v>526.6875</v>
      </c>
      <c r="J3917" s="5">
        <f t="shared" si="61"/>
        <v>43746.882862210645</v>
      </c>
      <c r="K3917" s="6">
        <v>43746.882862210645</v>
      </c>
      <c r="L3917" s="7">
        <v>43746.8828587963</v>
      </c>
    </row>
    <row r="3918" spans="1:12" x14ac:dyDescent="0.25">
      <c r="A3918" t="e">
        <f>-LqfhT559V7BXNcvJlqK</f>
        <v>#NAME?</v>
      </c>
      <c r="B3918">
        <v>393.75</v>
      </c>
      <c r="C3918">
        <v>20.531590000000001</v>
      </c>
      <c r="D3918">
        <v>70</v>
      </c>
      <c r="E3918">
        <v>0</v>
      </c>
      <c r="F3918">
        <v>0</v>
      </c>
      <c r="G3918">
        <v>7</v>
      </c>
      <c r="H3918">
        <v>1570543885495</v>
      </c>
      <c r="I3918">
        <v>526.5</v>
      </c>
      <c r="J3918" s="4">
        <f t="shared" si="61"/>
        <v>43746.882933969908</v>
      </c>
      <c r="K3918" s="6">
        <v>43746.882933969908</v>
      </c>
      <c r="L3918" s="7">
        <v>43746.882928240739</v>
      </c>
    </row>
    <row r="3919" spans="1:12" x14ac:dyDescent="0.25">
      <c r="A3919" t="e">
        <f>-LqfhUYs55QXUCarKsKw</f>
        <v>#NAME?</v>
      </c>
      <c r="B3919">
        <v>393.75</v>
      </c>
      <c r="C3919">
        <v>20.478950000000001</v>
      </c>
      <c r="D3919">
        <v>71</v>
      </c>
      <c r="E3919">
        <v>0</v>
      </c>
      <c r="F3919">
        <v>0</v>
      </c>
      <c r="G3919">
        <v>4</v>
      </c>
      <c r="H3919">
        <v>1570543891668</v>
      </c>
      <c r="I3919">
        <v>526.6875</v>
      </c>
      <c r="J3919" s="5">
        <f t="shared" si="61"/>
        <v>43746.883005416668</v>
      </c>
      <c r="K3919" s="6">
        <v>43746.883005416668</v>
      </c>
      <c r="L3919" s="7">
        <v>43746.883009259262</v>
      </c>
    </row>
    <row r="3920" spans="1:12" x14ac:dyDescent="0.25">
      <c r="A3920" t="e">
        <f>-LqfhW7-EGu45vgh1Oyw</f>
        <v>#NAME?</v>
      </c>
      <c r="B3920">
        <v>393.75</v>
      </c>
      <c r="C3920">
        <v>20.531590000000001</v>
      </c>
      <c r="D3920">
        <v>71</v>
      </c>
      <c r="E3920">
        <v>0</v>
      </c>
      <c r="F3920">
        <v>0</v>
      </c>
      <c r="G3920">
        <v>9</v>
      </c>
      <c r="H3920">
        <v>1570543897837</v>
      </c>
      <c r="I3920">
        <v>526.6875</v>
      </c>
      <c r="J3920" s="4">
        <f t="shared" si="61"/>
        <v>43746.883076817125</v>
      </c>
      <c r="K3920" s="6">
        <v>43746.883076817125</v>
      </c>
      <c r="L3920" s="7">
        <v>43746.8830787037</v>
      </c>
    </row>
    <row r="3921" spans="1:12" x14ac:dyDescent="0.25">
      <c r="A3921" t="e">
        <f>-LqfhXr4Hw6hfcgDNHI1</f>
        <v>#NAME?</v>
      </c>
      <c r="B3921">
        <v>415.625</v>
      </c>
      <c r="C3921">
        <v>20.531590000000001</v>
      </c>
      <c r="D3921">
        <v>66</v>
      </c>
      <c r="E3921">
        <v>0</v>
      </c>
      <c r="F3921">
        <v>0</v>
      </c>
      <c r="G3921">
        <v>5</v>
      </c>
      <c r="H3921">
        <v>1570543905049</v>
      </c>
      <c r="I3921">
        <v>533.8125</v>
      </c>
      <c r="J3921" s="5">
        <f t="shared" si="61"/>
        <v>43746.883160289348</v>
      </c>
      <c r="K3921" s="6">
        <v>43746.883160289348</v>
      </c>
      <c r="L3921" s="7">
        <v>43746.883159722223</v>
      </c>
    </row>
    <row r="3922" spans="1:12" x14ac:dyDescent="0.25">
      <c r="A3922" t="e">
        <f>-LqfhZQF6Tp2wdiyaAap</f>
        <v>#NAME?</v>
      </c>
      <c r="B3922">
        <v>393.75</v>
      </c>
      <c r="C3922">
        <v>20.531590000000001</v>
      </c>
      <c r="D3922">
        <v>68</v>
      </c>
      <c r="E3922">
        <v>0</v>
      </c>
      <c r="F3922">
        <v>0</v>
      </c>
      <c r="G3922">
        <v>1</v>
      </c>
      <c r="H3922">
        <v>1570543911235</v>
      </c>
      <c r="I3922">
        <v>526.5</v>
      </c>
      <c r="J3922" s="4">
        <f t="shared" si="61"/>
        <v>43746.883231886568</v>
      </c>
      <c r="K3922" s="6">
        <v>43746.883231886568</v>
      </c>
      <c r="L3922" s="7">
        <v>43746.883229166669</v>
      </c>
    </row>
    <row r="3923" spans="1:12" x14ac:dyDescent="0.25">
      <c r="A3923" t="e">
        <f>-Lqfha6zYGg8I9GGx43l</f>
        <v>#NAME?</v>
      </c>
      <c r="B3923">
        <v>393.75</v>
      </c>
      <c r="C3923">
        <v>20.531590000000001</v>
      </c>
      <c r="D3923">
        <v>69</v>
      </c>
      <c r="E3923">
        <v>0</v>
      </c>
      <c r="F3923">
        <v>0</v>
      </c>
      <c r="G3923">
        <v>3</v>
      </c>
      <c r="H3923">
        <v>1570543918447</v>
      </c>
      <c r="I3923">
        <v>526.6875</v>
      </c>
      <c r="J3923" s="5">
        <f t="shared" si="61"/>
        <v>43746.883315358798</v>
      </c>
      <c r="K3923" s="6">
        <v>43746.883315358798</v>
      </c>
      <c r="L3923" s="7">
        <v>43746.883310185185</v>
      </c>
    </row>
    <row r="3924" spans="1:12" x14ac:dyDescent="0.25">
      <c r="A3924" t="e">
        <f>-Lqfhbb0Zy1CSMWthTQN</f>
        <v>#NAME?</v>
      </c>
      <c r="B3924">
        <v>412.5</v>
      </c>
      <c r="C3924">
        <v>20.584240000000001</v>
      </c>
      <c r="D3924">
        <v>70</v>
      </c>
      <c r="E3924">
        <v>0</v>
      </c>
      <c r="F3924">
        <v>0</v>
      </c>
      <c r="G3924">
        <v>0</v>
      </c>
      <c r="H3924">
        <v>1570543924636</v>
      </c>
      <c r="I3924">
        <v>532.875</v>
      </c>
      <c r="J3924" s="4">
        <f t="shared" si="61"/>
        <v>43746.883386990739</v>
      </c>
      <c r="K3924" s="6">
        <v>43746.883386990739</v>
      </c>
      <c r="L3924" s="7">
        <v>43746.883391203701</v>
      </c>
    </row>
    <row r="3925" spans="1:12" x14ac:dyDescent="0.25">
      <c r="A3925" t="e">
        <f>-LqfhdB5OkHYg3Ej8pkr</f>
        <v>#NAME?</v>
      </c>
      <c r="B3925">
        <v>393.75</v>
      </c>
      <c r="C3925">
        <v>20.584240000000001</v>
      </c>
      <c r="D3925">
        <v>70</v>
      </c>
      <c r="E3925">
        <v>0</v>
      </c>
      <c r="F3925">
        <v>0</v>
      </c>
      <c r="G3925">
        <v>6</v>
      </c>
      <c r="H3925">
        <v>1570543930808</v>
      </c>
      <c r="I3925">
        <v>526.6875</v>
      </c>
      <c r="J3925" s="5">
        <f t="shared" si="61"/>
        <v>43746.883458425924</v>
      </c>
      <c r="K3925" s="6">
        <v>43746.883458425924</v>
      </c>
      <c r="L3925" s="7">
        <v>43746.883460648147</v>
      </c>
    </row>
    <row r="3926" spans="1:12" x14ac:dyDescent="0.25">
      <c r="A3926" t="e">
        <f>-LqfhermyWzBUCLc5p1G</f>
        <v>#NAME?</v>
      </c>
      <c r="B3926">
        <v>393.75</v>
      </c>
      <c r="C3926">
        <v>20.584240000000001</v>
      </c>
      <c r="D3926">
        <v>70</v>
      </c>
      <c r="E3926">
        <v>0</v>
      </c>
      <c r="F3926">
        <v>0</v>
      </c>
      <c r="G3926">
        <v>5</v>
      </c>
      <c r="H3926">
        <v>1570543938005</v>
      </c>
      <c r="I3926">
        <v>526.6875</v>
      </c>
      <c r="J3926" s="4">
        <f t="shared" si="61"/>
        <v>43746.883541724535</v>
      </c>
      <c r="K3926" s="6">
        <v>43746.883541724535</v>
      </c>
      <c r="L3926" s="7">
        <v>43746.88354166667</v>
      </c>
    </row>
    <row r="3927" spans="1:12" x14ac:dyDescent="0.25">
      <c r="A3927" t="e">
        <f>-Lqfhgm58l1fYNMdLC-e</f>
        <v>#NAME?</v>
      </c>
      <c r="B3927">
        <v>393.75</v>
      </c>
      <c r="C3927">
        <v>20.584240000000001</v>
      </c>
      <c r="D3927">
        <v>70</v>
      </c>
      <c r="E3927">
        <v>0</v>
      </c>
      <c r="F3927">
        <v>0</v>
      </c>
      <c r="G3927">
        <v>3</v>
      </c>
      <c r="H3927">
        <v>1570543945528</v>
      </c>
      <c r="I3927">
        <v>526.6875</v>
      </c>
      <c r="J3927" s="5">
        <f t="shared" si="61"/>
        <v>43746.883628796299</v>
      </c>
      <c r="K3927" s="6">
        <v>43746.883628796299</v>
      </c>
      <c r="L3927" s="7">
        <v>43746.883634259262</v>
      </c>
    </row>
    <row r="3928" spans="1:12" x14ac:dyDescent="0.25">
      <c r="A3928" t="e">
        <f>-Lqfhipfbe2QOAq9tswU</f>
        <v>#NAME?</v>
      </c>
      <c r="B3928">
        <v>393.75</v>
      </c>
      <c r="C3928">
        <v>20.531590000000001</v>
      </c>
      <c r="D3928">
        <v>68</v>
      </c>
      <c r="E3928">
        <v>0</v>
      </c>
      <c r="F3928">
        <v>0</v>
      </c>
      <c r="G3928">
        <v>4</v>
      </c>
      <c r="H3928">
        <v>1570543952497</v>
      </c>
      <c r="I3928">
        <v>526.6875</v>
      </c>
      <c r="J3928" s="4">
        <f t="shared" si="61"/>
        <v>43746.883709456015</v>
      </c>
      <c r="K3928" s="6">
        <v>43746.883709456015</v>
      </c>
      <c r="L3928" s="7">
        <v>43746.883703703701</v>
      </c>
    </row>
    <row r="3929" spans="1:12" x14ac:dyDescent="0.25">
      <c r="A3929" t="e">
        <f>-LqfhkSCAdZhYjOpwerL</f>
        <v>#NAME?</v>
      </c>
      <c r="B3929">
        <v>393.75</v>
      </c>
      <c r="C3929">
        <v>20.531590000000001</v>
      </c>
      <c r="D3929">
        <v>66</v>
      </c>
      <c r="E3929">
        <v>0</v>
      </c>
      <c r="F3929">
        <v>0</v>
      </c>
      <c r="G3929">
        <v>8</v>
      </c>
      <c r="H3929">
        <v>1570543960695</v>
      </c>
      <c r="I3929">
        <v>526.6875</v>
      </c>
      <c r="J3929" s="5">
        <f t="shared" si="61"/>
        <v>43746.883804340272</v>
      </c>
      <c r="K3929" s="6">
        <v>43746.883804340272</v>
      </c>
      <c r="L3929" s="7">
        <v>43746.88380787037</v>
      </c>
    </row>
    <row r="3930" spans="1:12" x14ac:dyDescent="0.25">
      <c r="A3930" t="e">
        <f>-LqfhluzJqyhm5M9pXXC</f>
        <v>#NAME?</v>
      </c>
      <c r="B3930">
        <v>393.75</v>
      </c>
      <c r="C3930">
        <v>20.531590000000001</v>
      </c>
      <c r="D3930">
        <v>66</v>
      </c>
      <c r="E3930">
        <v>0</v>
      </c>
      <c r="F3930">
        <v>0</v>
      </c>
      <c r="G3930">
        <v>10</v>
      </c>
      <c r="H3930">
        <v>1570543966875</v>
      </c>
      <c r="I3930">
        <v>526.6875</v>
      </c>
      <c r="J3930" s="4">
        <f t="shared" si="61"/>
        <v>43746.883875868058</v>
      </c>
      <c r="K3930" s="6">
        <v>43746.883875868058</v>
      </c>
      <c r="L3930" s="7">
        <v>43746.883877314816</v>
      </c>
    </row>
    <row r="3931" spans="1:12" x14ac:dyDescent="0.25">
      <c r="A3931" t="e">
        <f>-LqfhnTyeny5-P-MBOwb</f>
        <v>#NAME?</v>
      </c>
      <c r="B3931">
        <v>393.75</v>
      </c>
      <c r="C3931">
        <v>20.584240000000001</v>
      </c>
      <c r="D3931">
        <v>66</v>
      </c>
      <c r="E3931">
        <v>0</v>
      </c>
      <c r="F3931">
        <v>0</v>
      </c>
      <c r="G3931">
        <v>11</v>
      </c>
      <c r="H3931">
        <v>1570543973057</v>
      </c>
      <c r="I3931">
        <v>526.6875</v>
      </c>
      <c r="J3931" s="5">
        <f t="shared" si="61"/>
        <v>43746.883947418981</v>
      </c>
      <c r="K3931" s="6">
        <v>43746.883947418981</v>
      </c>
      <c r="L3931" s="7">
        <v>43746.883946759262</v>
      </c>
    </row>
    <row r="3932" spans="1:12" x14ac:dyDescent="0.25">
      <c r="A3932" t="e">
        <f>-Lqfhoz3fV2Qo0b4OW6W</f>
        <v>#NAME?</v>
      </c>
      <c r="B3932">
        <v>393.75</v>
      </c>
      <c r="C3932">
        <v>20.584240000000001</v>
      </c>
      <c r="D3932">
        <v>67</v>
      </c>
      <c r="E3932">
        <v>0</v>
      </c>
      <c r="F3932">
        <v>0</v>
      </c>
      <c r="G3932">
        <v>0</v>
      </c>
      <c r="H3932">
        <v>1570543979236</v>
      </c>
      <c r="I3932">
        <v>526.6875</v>
      </c>
      <c r="J3932" s="4">
        <f t="shared" si="61"/>
        <v>43746.884018935183</v>
      </c>
      <c r="K3932" s="6">
        <v>43746.884018935183</v>
      </c>
      <c r="L3932" s="7">
        <v>43746.884016203701</v>
      </c>
    </row>
    <row r="3933" spans="1:12" x14ac:dyDescent="0.25">
      <c r="A3933" t="e">
        <f>-LqfhqS-DiGyNPy5fcRw</f>
        <v>#NAME?</v>
      </c>
      <c r="B3933">
        <v>393.75</v>
      </c>
      <c r="C3933">
        <v>20.531590000000001</v>
      </c>
      <c r="D3933">
        <v>66</v>
      </c>
      <c r="E3933">
        <v>0</v>
      </c>
      <c r="F3933">
        <v>0</v>
      </c>
      <c r="G3933">
        <v>8</v>
      </c>
      <c r="H3933">
        <v>1570543985434</v>
      </c>
      <c r="I3933">
        <v>526.6875</v>
      </c>
      <c r="J3933" s="5">
        <f t="shared" si="61"/>
        <v>43746.884090671294</v>
      </c>
      <c r="K3933" s="6">
        <v>43746.884090671294</v>
      </c>
      <c r="L3933" s="7">
        <v>43746.884085648147</v>
      </c>
    </row>
    <row r="3934" spans="1:12" x14ac:dyDescent="0.25">
      <c r="A3934" t="e">
        <f>-Lqfhs2NjqvP4PIWjEk_</f>
        <v>#NAME?</v>
      </c>
      <c r="B3934">
        <v>393.75</v>
      </c>
      <c r="C3934">
        <v>20.584240000000001</v>
      </c>
      <c r="D3934">
        <v>66</v>
      </c>
      <c r="E3934">
        <v>0</v>
      </c>
      <c r="F3934">
        <v>0</v>
      </c>
      <c r="G3934">
        <v>3</v>
      </c>
      <c r="H3934">
        <v>1570543991613</v>
      </c>
      <c r="I3934">
        <v>526.5</v>
      </c>
      <c r="J3934" s="4">
        <f t="shared" si="61"/>
        <v>43746.884162187496</v>
      </c>
      <c r="K3934" s="6">
        <v>43746.884162187496</v>
      </c>
      <c r="L3934" s="7">
        <v>43746.884166666663</v>
      </c>
    </row>
    <row r="3935" spans="1:12" x14ac:dyDescent="0.25">
      <c r="A3935" t="e">
        <f>-Lqfhtk42w2qVPPBilp1</f>
        <v>#NAME?</v>
      </c>
      <c r="B3935">
        <v>393.75</v>
      </c>
      <c r="C3935">
        <v>20.531590000000001</v>
      </c>
      <c r="D3935">
        <v>67</v>
      </c>
      <c r="E3935">
        <v>0</v>
      </c>
      <c r="F3935">
        <v>0</v>
      </c>
      <c r="G3935">
        <v>2</v>
      </c>
      <c r="H3935">
        <v>1570543998804</v>
      </c>
      <c r="I3935">
        <v>526.6875</v>
      </c>
      <c r="J3935" s="5">
        <f t="shared" si="61"/>
        <v>43746.884245416666</v>
      </c>
      <c r="K3935" s="6">
        <v>43746.884245416666</v>
      </c>
      <c r="L3935" s="7">
        <v>43746.884247685186</v>
      </c>
    </row>
    <row r="3936" spans="1:12" x14ac:dyDescent="0.25">
      <c r="A3936" t="e">
        <f>-LqfhvHyMfQuseoT1v1K</f>
        <v>#NAME?</v>
      </c>
      <c r="B3936">
        <v>415.625</v>
      </c>
      <c r="C3936">
        <v>20.584240000000001</v>
      </c>
      <c r="D3936">
        <v>69</v>
      </c>
      <c r="E3936">
        <v>0</v>
      </c>
      <c r="F3936">
        <v>0</v>
      </c>
      <c r="G3936">
        <v>8</v>
      </c>
      <c r="H3936">
        <v>1570544005003</v>
      </c>
      <c r="I3936">
        <v>533.0625</v>
      </c>
      <c r="J3936" s="4">
        <f t="shared" si="61"/>
        <v>43746.884317164346</v>
      </c>
      <c r="K3936" s="6">
        <v>43746.884317164346</v>
      </c>
      <c r="L3936" s="7">
        <v>43746.884317129632</v>
      </c>
    </row>
    <row r="3937" spans="1:12" x14ac:dyDescent="0.25">
      <c r="A3937" t="e">
        <f>-Lqfhx13PoNLY6MFjDK9</f>
        <v>#NAME?</v>
      </c>
      <c r="B3937">
        <v>393.75</v>
      </c>
      <c r="C3937">
        <v>20.531590000000001</v>
      </c>
      <c r="D3937">
        <v>68</v>
      </c>
      <c r="E3937">
        <v>0</v>
      </c>
      <c r="F3937">
        <v>0</v>
      </c>
      <c r="G3937">
        <v>9</v>
      </c>
      <c r="H3937">
        <v>1570544012216</v>
      </c>
      <c r="I3937">
        <v>526.6875</v>
      </c>
      <c r="J3937" s="5">
        <f t="shared" si="61"/>
        <v>43746.884400648145</v>
      </c>
      <c r="K3937" s="6">
        <v>43746.884400648145</v>
      </c>
      <c r="L3937" s="7">
        <v>43746.884398148148</v>
      </c>
    </row>
    <row r="3938" spans="1:12" x14ac:dyDescent="0.25">
      <c r="A3938" t="e">
        <f>-LqfhyUzIknNHrMrQprR</f>
        <v>#NAME?</v>
      </c>
      <c r="B3938">
        <v>393.75</v>
      </c>
      <c r="C3938">
        <v>20.584240000000001</v>
      </c>
      <c r="D3938">
        <v>64</v>
      </c>
      <c r="E3938">
        <v>0</v>
      </c>
      <c r="F3938">
        <v>0</v>
      </c>
      <c r="G3938">
        <v>4</v>
      </c>
      <c r="H3938">
        <v>1570544018394</v>
      </c>
      <c r="I3938">
        <v>526.6875</v>
      </c>
      <c r="J3938" s="4">
        <f t="shared" si="61"/>
        <v>43746.884472152778</v>
      </c>
      <c r="K3938" s="6">
        <v>43746.884472152778</v>
      </c>
      <c r="L3938" s="7">
        <v>43746.884467592594</v>
      </c>
    </row>
    <row r="3939" spans="1:12" x14ac:dyDescent="0.25">
      <c r="A3939" t="s">
        <v>4974</v>
      </c>
      <c r="B3939">
        <v>393.75</v>
      </c>
      <c r="C3939">
        <v>20.584240000000001</v>
      </c>
      <c r="D3939">
        <v>63</v>
      </c>
      <c r="E3939">
        <v>0</v>
      </c>
      <c r="F3939">
        <v>0</v>
      </c>
      <c r="G3939">
        <v>5</v>
      </c>
      <c r="H3939">
        <v>1570544024575</v>
      </c>
      <c r="I3939">
        <v>526.6875</v>
      </c>
      <c r="J3939" s="5">
        <f t="shared" si="61"/>
        <v>43746.884543692126</v>
      </c>
      <c r="K3939" s="6">
        <v>43746.884543692126</v>
      </c>
      <c r="L3939" s="7">
        <v>43746.884548611109</v>
      </c>
    </row>
    <row r="3940" spans="1:12" x14ac:dyDescent="0.25">
      <c r="A3940" t="e">
        <f>-Lqfi0Xy8VMmSALIZYwg</f>
        <v>#NAME?</v>
      </c>
      <c r="B3940">
        <v>393.75</v>
      </c>
      <c r="C3940">
        <v>20.584240000000001</v>
      </c>
      <c r="D3940">
        <v>63</v>
      </c>
      <c r="E3940">
        <v>0</v>
      </c>
      <c r="F3940">
        <v>0</v>
      </c>
      <c r="G3940">
        <v>6</v>
      </c>
      <c r="H3940">
        <v>1570544030755</v>
      </c>
      <c r="I3940">
        <v>526.6875</v>
      </c>
      <c r="J3940" s="4">
        <f t="shared" si="61"/>
        <v>43746.884615219904</v>
      </c>
      <c r="K3940" s="6">
        <v>43746.884615219904</v>
      </c>
      <c r="L3940" s="7">
        <v>43746.884618055556</v>
      </c>
    </row>
    <row r="3941" spans="1:12" x14ac:dyDescent="0.25">
      <c r="A3941" t="e">
        <f>-Lqfi22CfoS9j0DF2Da3</f>
        <v>#NAME?</v>
      </c>
      <c r="B3941">
        <v>393.75</v>
      </c>
      <c r="C3941">
        <v>20.531590000000001</v>
      </c>
      <c r="D3941">
        <v>64</v>
      </c>
      <c r="E3941">
        <v>0</v>
      </c>
      <c r="F3941">
        <v>0</v>
      </c>
      <c r="G3941">
        <v>5</v>
      </c>
      <c r="H3941">
        <v>1570544036954</v>
      </c>
      <c r="I3941">
        <v>526.6875</v>
      </c>
      <c r="J3941" s="5">
        <f t="shared" si="61"/>
        <v>43746.884686967591</v>
      </c>
      <c r="K3941" s="6">
        <v>43746.884686967591</v>
      </c>
      <c r="L3941" s="7">
        <v>43746.884687500002</v>
      </c>
    </row>
    <row r="3942" spans="1:12" x14ac:dyDescent="0.25">
      <c r="A3942" t="e">
        <f>-Lqfi3b4wZ0TsS5kWBAN</f>
        <v>#NAME?</v>
      </c>
      <c r="B3942">
        <v>393.75</v>
      </c>
      <c r="C3942">
        <v>20.531590000000001</v>
      </c>
      <c r="D3942">
        <v>64</v>
      </c>
      <c r="E3942">
        <v>0</v>
      </c>
      <c r="F3942">
        <v>0</v>
      </c>
      <c r="G3942">
        <v>4</v>
      </c>
      <c r="H3942">
        <v>1570544043136</v>
      </c>
      <c r="I3942">
        <v>526.6875</v>
      </c>
      <c r="J3942" s="4">
        <f t="shared" si="61"/>
        <v>43746.884758518521</v>
      </c>
      <c r="K3942" s="6">
        <v>43746.884758518521</v>
      </c>
      <c r="L3942" s="7">
        <v>43746.884756944448</v>
      </c>
    </row>
    <row r="3943" spans="1:12" x14ac:dyDescent="0.25">
      <c r="A3943" t="e">
        <f>-Lqfi5K39ek9ZC7ycSX5</f>
        <v>#NAME?</v>
      </c>
      <c r="B3943">
        <v>393.75</v>
      </c>
      <c r="C3943">
        <v>20.531590000000001</v>
      </c>
      <c r="D3943">
        <v>63</v>
      </c>
      <c r="E3943">
        <v>0</v>
      </c>
      <c r="F3943">
        <v>0</v>
      </c>
      <c r="G3943">
        <v>0</v>
      </c>
      <c r="H3943">
        <v>1570544050326</v>
      </c>
      <c r="I3943">
        <v>526.6875</v>
      </c>
      <c r="J3943" s="5">
        <f t="shared" si="61"/>
        <v>43746.884841736108</v>
      </c>
      <c r="K3943" s="6">
        <v>43746.884841736108</v>
      </c>
      <c r="L3943" s="7">
        <v>43746.884837962964</v>
      </c>
    </row>
    <row r="3944" spans="1:12" x14ac:dyDescent="0.25">
      <c r="A3944" t="e">
        <f>-Lqfi6ryqzkz6Xv6xT7a</f>
        <v>#NAME?</v>
      </c>
      <c r="B3944">
        <v>393.75</v>
      </c>
      <c r="C3944">
        <v>20.584240000000001</v>
      </c>
      <c r="D3944">
        <v>63</v>
      </c>
      <c r="E3944">
        <v>0</v>
      </c>
      <c r="F3944">
        <v>0</v>
      </c>
      <c r="G3944">
        <v>0</v>
      </c>
      <c r="H3944">
        <v>1570544056525</v>
      </c>
      <c r="I3944">
        <v>526.6875</v>
      </c>
      <c r="J3944" s="4">
        <f t="shared" si="61"/>
        <v>43746.884913483795</v>
      </c>
      <c r="K3944" s="6">
        <v>43746.884913483795</v>
      </c>
      <c r="L3944" s="7">
        <v>43746.884918981479</v>
      </c>
    </row>
    <row r="3945" spans="1:12" x14ac:dyDescent="0.25">
      <c r="A3945" t="e">
        <f>-Lqfi8_yDUfQfizXRLr9</f>
        <v>#NAME?</v>
      </c>
      <c r="B3945">
        <v>393.75</v>
      </c>
      <c r="C3945">
        <v>20.531590000000001</v>
      </c>
      <c r="D3945">
        <v>62</v>
      </c>
      <c r="E3945">
        <v>0</v>
      </c>
      <c r="F3945">
        <v>0</v>
      </c>
      <c r="G3945">
        <v>1</v>
      </c>
      <c r="H3945">
        <v>1570544063736</v>
      </c>
      <c r="I3945">
        <v>526.6875</v>
      </c>
      <c r="J3945" s="5">
        <f t="shared" si="61"/>
        <v>43746.884996944442</v>
      </c>
      <c r="K3945" s="6">
        <v>43746.884996944442</v>
      </c>
      <c r="L3945" s="7">
        <v>43746.885000000002</v>
      </c>
    </row>
    <row r="3946" spans="1:12" x14ac:dyDescent="0.25">
      <c r="A3946" t="e">
        <f>-LqfiAA4XC3o37b-YTBD</f>
        <v>#NAME?</v>
      </c>
      <c r="B3946">
        <v>393.75</v>
      </c>
      <c r="C3946">
        <v>20.584240000000001</v>
      </c>
      <c r="D3946">
        <v>63</v>
      </c>
      <c r="E3946">
        <v>0</v>
      </c>
      <c r="F3946">
        <v>0</v>
      </c>
      <c r="G3946">
        <v>10</v>
      </c>
      <c r="H3946">
        <v>1570544069915</v>
      </c>
      <c r="I3946">
        <v>526.5</v>
      </c>
      <c r="J3946" s="4">
        <f t="shared" si="61"/>
        <v>43746.885068460644</v>
      </c>
      <c r="K3946" s="6">
        <v>43746.885068460644</v>
      </c>
      <c r="L3946" s="7">
        <v>43746.885069444441</v>
      </c>
    </row>
    <row r="3947" spans="1:12" x14ac:dyDescent="0.25">
      <c r="A3947" t="e">
        <f>-LqfiBt4BrgV7RdloJ38</f>
        <v>#NAME?</v>
      </c>
      <c r="B3947">
        <v>393.75</v>
      </c>
      <c r="C3947">
        <v>20.531590000000001</v>
      </c>
      <c r="D3947">
        <v>63</v>
      </c>
      <c r="E3947">
        <v>0</v>
      </c>
      <c r="F3947">
        <v>0</v>
      </c>
      <c r="G3947">
        <v>6</v>
      </c>
      <c r="H3947">
        <v>1570544077134</v>
      </c>
      <c r="I3947">
        <v>526.875</v>
      </c>
      <c r="J3947" s="5">
        <f t="shared" si="61"/>
        <v>43746.885152013885</v>
      </c>
      <c r="K3947" s="6">
        <v>43746.885152013885</v>
      </c>
      <c r="L3947" s="7">
        <v>43746.885150462964</v>
      </c>
    </row>
    <row r="3948" spans="1:12" x14ac:dyDescent="0.25">
      <c r="A3948" t="e">
        <f>-LqfiDLzzcvu6h20L9SQ</f>
        <v>#NAME?</v>
      </c>
      <c r="B3948">
        <v>393.75</v>
      </c>
      <c r="C3948">
        <v>20.584240000000001</v>
      </c>
      <c r="D3948">
        <v>64</v>
      </c>
      <c r="E3948">
        <v>0</v>
      </c>
      <c r="F3948">
        <v>0</v>
      </c>
      <c r="G3948">
        <v>2</v>
      </c>
      <c r="H3948">
        <v>1570544083297</v>
      </c>
      <c r="I3948">
        <v>526.6875</v>
      </c>
      <c r="J3948" s="4">
        <f t="shared" si="61"/>
        <v>43746.885223344907</v>
      </c>
      <c r="K3948" s="6">
        <v>43746.885223344907</v>
      </c>
      <c r="L3948" s="7">
        <v>43746.88521990741</v>
      </c>
    </row>
    <row r="3949" spans="1:12" x14ac:dyDescent="0.25">
      <c r="A3949" t="e">
        <f>-LqfiEw5x4Uol5I9Tc1i</f>
        <v>#NAME?</v>
      </c>
      <c r="B3949">
        <v>393.75</v>
      </c>
      <c r="C3949">
        <v>20.584240000000001</v>
      </c>
      <c r="D3949">
        <v>64</v>
      </c>
      <c r="E3949">
        <v>0</v>
      </c>
      <c r="F3949">
        <v>0</v>
      </c>
      <c r="G3949">
        <v>8</v>
      </c>
      <c r="H3949">
        <v>1570544089506</v>
      </c>
      <c r="I3949">
        <v>526.6875</v>
      </c>
      <c r="J3949" s="5">
        <f t="shared" si="61"/>
        <v>43746.885295208333</v>
      </c>
      <c r="K3949" s="6">
        <v>43746.885295208333</v>
      </c>
      <c r="L3949" s="7">
        <v>43746.885300925926</v>
      </c>
    </row>
    <row r="3950" spans="1:12" x14ac:dyDescent="0.25">
      <c r="A3950" t="e">
        <f>-LqfiGe45W4RoAK8vocH</f>
        <v>#NAME?</v>
      </c>
      <c r="B3950">
        <v>393.75</v>
      </c>
      <c r="C3950">
        <v>20.584240000000001</v>
      </c>
      <c r="D3950">
        <v>65</v>
      </c>
      <c r="E3950">
        <v>0</v>
      </c>
      <c r="F3950">
        <v>0</v>
      </c>
      <c r="G3950">
        <v>3</v>
      </c>
      <c r="H3950">
        <v>1570544096724</v>
      </c>
      <c r="I3950">
        <v>526.6875</v>
      </c>
      <c r="J3950" s="4">
        <f t="shared" si="61"/>
        <v>43746.885378749997</v>
      </c>
      <c r="K3950" s="6">
        <v>43746.885378749997</v>
      </c>
      <c r="L3950" s="7">
        <v>43746.885381944441</v>
      </c>
    </row>
    <row r="3951" spans="1:12" x14ac:dyDescent="0.25">
      <c r="A3951" t="e">
        <f>-LqfiIYiLJ36PvA6qBAa</f>
        <v>#NAME?</v>
      </c>
      <c r="B3951">
        <v>393.75</v>
      </c>
      <c r="C3951">
        <v>20.531590000000001</v>
      </c>
      <c r="D3951">
        <v>65</v>
      </c>
      <c r="E3951">
        <v>0</v>
      </c>
      <c r="F3951">
        <v>0</v>
      </c>
      <c r="G3951">
        <v>13</v>
      </c>
      <c r="H3951">
        <v>1570544102896</v>
      </c>
      <c r="I3951">
        <v>526.6875</v>
      </c>
      <c r="J3951" s="5">
        <f t="shared" si="61"/>
        <v>43746.885450185182</v>
      </c>
      <c r="K3951" s="6">
        <v>43746.885450185182</v>
      </c>
      <c r="L3951" s="7">
        <v>43746.885451388887</v>
      </c>
    </row>
    <row r="3952" spans="1:12" x14ac:dyDescent="0.25">
      <c r="A3952" t="e">
        <f>-LqfiKA6fw6CHYXQOmAN</f>
        <v>#NAME?</v>
      </c>
      <c r="B3952">
        <v>412.5</v>
      </c>
      <c r="C3952">
        <v>20.584240000000001</v>
      </c>
      <c r="D3952">
        <v>66</v>
      </c>
      <c r="E3952">
        <v>0</v>
      </c>
      <c r="F3952">
        <v>0</v>
      </c>
      <c r="G3952">
        <v>0</v>
      </c>
      <c r="H3952">
        <v>1570544111125</v>
      </c>
      <c r="I3952">
        <v>532.125</v>
      </c>
      <c r="J3952" s="4">
        <f t="shared" si="61"/>
        <v>43746.885545428238</v>
      </c>
      <c r="K3952" s="6">
        <v>43746.885545428238</v>
      </c>
      <c r="L3952" s="7">
        <v>43746.88554398148</v>
      </c>
    </row>
    <row r="3953" spans="1:12" x14ac:dyDescent="0.25">
      <c r="A3953" t="e">
        <f>-LqfiLe5Jn0dHQUWHPTT</f>
        <v>#NAME?</v>
      </c>
      <c r="B3953">
        <v>393.75</v>
      </c>
      <c r="C3953">
        <v>20.531590000000001</v>
      </c>
      <c r="D3953">
        <v>66</v>
      </c>
      <c r="E3953">
        <v>0</v>
      </c>
      <c r="F3953">
        <v>0</v>
      </c>
      <c r="G3953">
        <v>4</v>
      </c>
      <c r="H3953">
        <v>1570544117325</v>
      </c>
      <c r="I3953">
        <v>526.6875</v>
      </c>
      <c r="J3953" s="5">
        <f t="shared" si="61"/>
        <v>43746.885617187501</v>
      </c>
      <c r="K3953" s="6">
        <v>43746.885617187501</v>
      </c>
      <c r="L3953" s="7">
        <v>43746.885613425926</v>
      </c>
    </row>
    <row r="3954" spans="1:12" x14ac:dyDescent="0.25">
      <c r="A3954" t="e">
        <f>-LqfiND6OZCXuNBaiRAL</f>
        <v>#NAME?</v>
      </c>
      <c r="B3954">
        <v>393.75</v>
      </c>
      <c r="C3954">
        <v>20.584240000000001</v>
      </c>
      <c r="D3954">
        <v>66</v>
      </c>
      <c r="E3954">
        <v>0</v>
      </c>
      <c r="F3954">
        <v>0</v>
      </c>
      <c r="G3954">
        <v>11</v>
      </c>
      <c r="H3954">
        <v>1570544123516</v>
      </c>
      <c r="I3954">
        <v>526.5</v>
      </c>
      <c r="J3954" s="4">
        <f t="shared" si="61"/>
        <v>43746.885688842587</v>
      </c>
      <c r="K3954" s="6">
        <v>43746.885688842587</v>
      </c>
      <c r="L3954" s="7">
        <v>43746.885694444441</v>
      </c>
    </row>
    <row r="3955" spans="1:12" x14ac:dyDescent="0.25">
      <c r="A3955" t="e">
        <f>-LqfiOh4kOFovtgiv9xw</f>
        <v>#NAME?</v>
      </c>
      <c r="B3955">
        <v>393.75</v>
      </c>
      <c r="C3955">
        <v>20.531590000000001</v>
      </c>
      <c r="D3955">
        <v>65</v>
      </c>
      <c r="E3955">
        <v>0</v>
      </c>
      <c r="F3955">
        <v>0</v>
      </c>
      <c r="G3955">
        <v>9</v>
      </c>
      <c r="H3955">
        <v>1570544129684</v>
      </c>
      <c r="I3955">
        <v>526.6875</v>
      </c>
      <c r="J3955" s="5">
        <f t="shared" si="61"/>
        <v>43746.885760231475</v>
      </c>
      <c r="K3955" s="6">
        <v>43746.885760231475</v>
      </c>
      <c r="L3955" s="7">
        <v>43746.885763888888</v>
      </c>
    </row>
    <row r="3956" spans="1:12" x14ac:dyDescent="0.25">
      <c r="A3956" t="e">
        <f>-LqfiQG5mLu2J1RRQUEq</f>
        <v>#NAME?</v>
      </c>
      <c r="B3956">
        <v>412.5</v>
      </c>
      <c r="C3956">
        <v>20.584240000000001</v>
      </c>
      <c r="D3956">
        <v>65</v>
      </c>
      <c r="E3956">
        <v>0</v>
      </c>
      <c r="F3956">
        <v>0</v>
      </c>
      <c r="G3956">
        <v>9</v>
      </c>
      <c r="H3956">
        <v>1570544135876</v>
      </c>
      <c r="I3956">
        <v>532.3125</v>
      </c>
      <c r="J3956" s="4">
        <f t="shared" si="61"/>
        <v>43746.885831898144</v>
      </c>
      <c r="K3956" s="6">
        <v>43746.885831898144</v>
      </c>
      <c r="L3956" s="7">
        <v>43746.885833333334</v>
      </c>
    </row>
    <row r="3957" spans="1:12" x14ac:dyDescent="0.25">
      <c r="A3957" t="e">
        <f>-LqfiRzDcUH9AeqDOR_t</f>
        <v>#NAME?</v>
      </c>
      <c r="B3957">
        <v>393.75</v>
      </c>
      <c r="C3957">
        <v>20.584240000000001</v>
      </c>
      <c r="D3957">
        <v>66</v>
      </c>
      <c r="E3957">
        <v>0</v>
      </c>
      <c r="F3957">
        <v>0</v>
      </c>
      <c r="G3957">
        <v>10</v>
      </c>
      <c r="H3957">
        <v>1570544143097</v>
      </c>
      <c r="I3957">
        <v>526.6875</v>
      </c>
      <c r="J3957" s="5">
        <f t="shared" si="61"/>
        <v>43746.885915474537</v>
      </c>
      <c r="K3957" s="6">
        <v>43746.885915474537</v>
      </c>
      <c r="L3957" s="7">
        <v>43746.885914351849</v>
      </c>
    </row>
    <row r="3958" spans="1:12" x14ac:dyDescent="0.25">
      <c r="A3958" t="e">
        <f>-LqfiTRzmy0RdNUT_4h8</f>
        <v>#NAME?</v>
      </c>
      <c r="B3958">
        <v>393.75</v>
      </c>
      <c r="C3958">
        <v>20.584240000000001</v>
      </c>
      <c r="D3958">
        <v>67</v>
      </c>
      <c r="E3958">
        <v>0</v>
      </c>
      <c r="F3958">
        <v>0</v>
      </c>
      <c r="G3958">
        <v>15</v>
      </c>
      <c r="H3958">
        <v>1570544149274</v>
      </c>
      <c r="I3958">
        <v>526.6875</v>
      </c>
      <c r="J3958" s="4">
        <f t="shared" si="61"/>
        <v>43746.885986967587</v>
      </c>
      <c r="K3958" s="6">
        <v>43746.885986967587</v>
      </c>
      <c r="L3958" s="7">
        <v>43746.885983796295</v>
      </c>
    </row>
    <row r="3959" spans="1:12" x14ac:dyDescent="0.25">
      <c r="A3959" t="e">
        <f>-LqfiV14RLkR3jzchw2i</f>
        <v>#NAME?</v>
      </c>
      <c r="B3959">
        <v>393.75</v>
      </c>
      <c r="C3959">
        <v>20.531590000000001</v>
      </c>
      <c r="D3959">
        <v>66</v>
      </c>
      <c r="E3959">
        <v>0</v>
      </c>
      <c r="F3959">
        <v>0</v>
      </c>
      <c r="G3959">
        <v>6</v>
      </c>
      <c r="H3959">
        <v>1570544155455</v>
      </c>
      <c r="I3959">
        <v>526.6875</v>
      </c>
      <c r="J3959" s="5">
        <f t="shared" si="61"/>
        <v>43746.886058506941</v>
      </c>
      <c r="K3959" s="6">
        <v>43746.886058506941</v>
      </c>
      <c r="L3959" s="7">
        <v>43746.886053240742</v>
      </c>
    </row>
    <row r="3960" spans="1:12" x14ac:dyDescent="0.25">
      <c r="A3960" t="e">
        <f>-LqfiWV7tw836_PtCxpt</f>
        <v>#NAME?</v>
      </c>
      <c r="B3960">
        <v>393.75</v>
      </c>
      <c r="C3960">
        <v>20.531590000000001</v>
      </c>
      <c r="D3960">
        <v>66</v>
      </c>
      <c r="E3960">
        <v>0</v>
      </c>
      <c r="F3960">
        <v>0</v>
      </c>
      <c r="G3960">
        <v>1</v>
      </c>
      <c r="H3960">
        <v>1570544161636</v>
      </c>
      <c r="I3960">
        <v>526.6875</v>
      </c>
      <c r="J3960" s="4">
        <f t="shared" si="61"/>
        <v>43746.886130046296</v>
      </c>
      <c r="K3960" s="6">
        <v>43746.886130046296</v>
      </c>
      <c r="L3960" s="7">
        <v>43746.886134259257</v>
      </c>
    </row>
    <row r="3961" spans="1:12" x14ac:dyDescent="0.25">
      <c r="A3961" t="e">
        <f>-LqfiXyyZVn4LRF1Uqbk</f>
        <v>#NAME?</v>
      </c>
      <c r="B3961">
        <v>393.75</v>
      </c>
      <c r="C3961">
        <v>20.584240000000001</v>
      </c>
      <c r="D3961">
        <v>67</v>
      </c>
      <c r="E3961">
        <v>0</v>
      </c>
      <c r="F3961">
        <v>0</v>
      </c>
      <c r="G3961">
        <v>0</v>
      </c>
      <c r="H3961">
        <v>1570544167844</v>
      </c>
      <c r="I3961">
        <v>526.6875</v>
      </c>
      <c r="J3961" s="5">
        <f t="shared" si="61"/>
        <v>43746.886201898145</v>
      </c>
      <c r="K3961" s="6">
        <v>43746.886201898145</v>
      </c>
      <c r="L3961" s="7">
        <v>43746.886203703703</v>
      </c>
    </row>
    <row r="3962" spans="1:12" x14ac:dyDescent="0.25">
      <c r="A3962" t="e">
        <f>-LqfiZnD21Oc9HRdrzNX</f>
        <v>#NAME?</v>
      </c>
      <c r="B3962">
        <v>393.75</v>
      </c>
      <c r="C3962">
        <v>20.531590000000001</v>
      </c>
      <c r="D3962">
        <v>66</v>
      </c>
      <c r="E3962">
        <v>0</v>
      </c>
      <c r="F3962">
        <v>0</v>
      </c>
      <c r="G3962">
        <v>13</v>
      </c>
      <c r="H3962">
        <v>1570544175147</v>
      </c>
      <c r="I3962">
        <v>526.5</v>
      </c>
      <c r="J3962" s="4">
        <f t="shared" si="61"/>
        <v>43746.886286423607</v>
      </c>
      <c r="K3962" s="6">
        <v>43746.886286423607</v>
      </c>
      <c r="L3962" s="7">
        <v>43746.886284722219</v>
      </c>
    </row>
    <row r="3963" spans="1:12" x14ac:dyDescent="0.25">
      <c r="A3963" t="e">
        <f>-Lqfiaa62XJkuxPsQown</f>
        <v>#NAME?</v>
      </c>
      <c r="B3963">
        <v>393.75</v>
      </c>
      <c r="C3963">
        <v>20.531590000000001</v>
      </c>
      <c r="D3963">
        <v>66</v>
      </c>
      <c r="E3963">
        <v>0</v>
      </c>
      <c r="F3963">
        <v>0</v>
      </c>
      <c r="G3963">
        <v>9</v>
      </c>
      <c r="H3963">
        <v>1570544182256</v>
      </c>
      <c r="I3963">
        <v>526.6875</v>
      </c>
      <c r="J3963" s="5">
        <f t="shared" si="61"/>
        <v>43746.886368703701</v>
      </c>
      <c r="K3963" s="6">
        <v>43746.886368703701</v>
      </c>
      <c r="L3963" s="7">
        <v>43746.886365740742</v>
      </c>
    </row>
    <row r="3964" spans="1:12" x14ac:dyDescent="0.25">
      <c r="A3964" t="e">
        <f>-LqficJ5Uy3MYmNzcJXc</f>
        <v>#NAME?</v>
      </c>
      <c r="B3964">
        <v>393.75</v>
      </c>
      <c r="C3964">
        <v>20.584240000000001</v>
      </c>
      <c r="D3964">
        <v>66</v>
      </c>
      <c r="E3964">
        <v>0</v>
      </c>
      <c r="F3964">
        <v>0</v>
      </c>
      <c r="G3964">
        <v>9</v>
      </c>
      <c r="H3964">
        <v>1570544189465</v>
      </c>
      <c r="I3964">
        <v>526.6875</v>
      </c>
      <c r="J3964" s="4">
        <f t="shared" si="61"/>
        <v>43746.886452141196</v>
      </c>
      <c r="K3964" s="6">
        <v>43746.886452141196</v>
      </c>
      <c r="L3964" s="7">
        <v>43746.886446759258</v>
      </c>
    </row>
    <row r="3965" spans="1:12" x14ac:dyDescent="0.25">
      <c r="A3965" t="e">
        <f>-Lqfidn6CuT_AD0_UFPa</f>
        <v>#NAME?</v>
      </c>
      <c r="B3965">
        <v>393.75</v>
      </c>
      <c r="C3965">
        <v>20.531590000000001</v>
      </c>
      <c r="D3965">
        <v>68</v>
      </c>
      <c r="E3965">
        <v>0</v>
      </c>
      <c r="F3965">
        <v>0</v>
      </c>
      <c r="G3965">
        <v>7</v>
      </c>
      <c r="H3965">
        <v>1570544195666</v>
      </c>
      <c r="I3965">
        <v>526.6875</v>
      </c>
      <c r="J3965" s="5">
        <f t="shared" si="61"/>
        <v>43746.886523912035</v>
      </c>
      <c r="K3965" s="6">
        <v>43746.886523912035</v>
      </c>
      <c r="L3965" s="7">
        <v>43746.88652777778</v>
      </c>
    </row>
    <row r="3966" spans="1:12" x14ac:dyDescent="0.25">
      <c r="A3966" t="e">
        <f>-LqfifM43wlO0Vxne02G</f>
        <v>#NAME?</v>
      </c>
      <c r="B3966">
        <v>393.75</v>
      </c>
      <c r="C3966">
        <v>20.531590000000001</v>
      </c>
      <c r="D3966">
        <v>68</v>
      </c>
      <c r="E3966">
        <v>0</v>
      </c>
      <c r="F3966">
        <v>0</v>
      </c>
      <c r="G3966">
        <v>11</v>
      </c>
      <c r="H3966">
        <v>1570544201836</v>
      </c>
      <c r="I3966">
        <v>526.6875</v>
      </c>
      <c r="J3966" s="4">
        <f t="shared" si="61"/>
        <v>43746.886595324067</v>
      </c>
      <c r="K3966" s="6">
        <v>43746.886595324067</v>
      </c>
      <c r="L3966" s="7">
        <v>43746.886597222219</v>
      </c>
    </row>
    <row r="3967" spans="1:12" x14ac:dyDescent="0.25">
      <c r="A3967" t="e">
        <f>-Lqfih43p8xyQG1frDQD</f>
        <v>#NAME?</v>
      </c>
      <c r="B3967">
        <v>393.75</v>
      </c>
      <c r="C3967">
        <v>20.584240000000001</v>
      </c>
      <c r="D3967">
        <v>67</v>
      </c>
      <c r="E3967">
        <v>0</v>
      </c>
      <c r="F3967">
        <v>0</v>
      </c>
      <c r="G3967">
        <v>9</v>
      </c>
      <c r="H3967">
        <v>1570544209046</v>
      </c>
      <c r="I3967">
        <v>526.6875</v>
      </c>
      <c r="J3967" s="5">
        <f t="shared" si="61"/>
        <v>43746.886678773146</v>
      </c>
      <c r="K3967" s="6">
        <v>43746.886678773146</v>
      </c>
      <c r="L3967" s="7">
        <v>43746.886678240742</v>
      </c>
    </row>
    <row r="3968" spans="1:12" x14ac:dyDescent="0.25">
      <c r="A3968" t="e">
        <f>-LqfiitOWeQHxQTpMQNE</f>
        <v>#NAME?</v>
      </c>
      <c r="B3968">
        <v>393.75</v>
      </c>
      <c r="C3968">
        <v>20.531590000000001</v>
      </c>
      <c r="D3968">
        <v>67</v>
      </c>
      <c r="E3968">
        <v>0</v>
      </c>
      <c r="F3968">
        <v>0</v>
      </c>
      <c r="G3968">
        <v>10</v>
      </c>
      <c r="H3968">
        <v>1570544215225</v>
      </c>
      <c r="I3968">
        <v>526.6875</v>
      </c>
      <c r="J3968" s="4">
        <f t="shared" si="61"/>
        <v>43746.886750289348</v>
      </c>
      <c r="K3968" s="6">
        <v>43746.886750289348</v>
      </c>
      <c r="L3968" s="7">
        <v>43746.886747685188</v>
      </c>
    </row>
    <row r="3969" spans="1:12" x14ac:dyDescent="0.25">
      <c r="A3969" t="e">
        <f>-Lqfika55rwKa28tpgov</f>
        <v>#NAME?</v>
      </c>
      <c r="B3969">
        <v>393.75</v>
      </c>
      <c r="C3969">
        <v>20.531590000000001</v>
      </c>
      <c r="D3969">
        <v>67</v>
      </c>
      <c r="E3969">
        <v>0</v>
      </c>
      <c r="F3969">
        <v>0</v>
      </c>
      <c r="G3969">
        <v>2</v>
      </c>
      <c r="H3969">
        <v>1570544223451</v>
      </c>
      <c r="I3969">
        <v>526.6875</v>
      </c>
      <c r="J3969" s="5">
        <f t="shared" si="61"/>
        <v>43746.886845497684</v>
      </c>
      <c r="K3969" s="6">
        <v>43746.886845497684</v>
      </c>
      <c r="L3969" s="7">
        <v>43746.886840277781</v>
      </c>
    </row>
    <row r="3970" spans="1:12" x14ac:dyDescent="0.25">
      <c r="A3970" t="e">
        <f>-Lqfim95mrih8OqRDnwf</f>
        <v>#NAME?</v>
      </c>
      <c r="B3970">
        <v>393.75</v>
      </c>
      <c r="C3970">
        <v>20.531590000000001</v>
      </c>
      <c r="D3970">
        <v>67</v>
      </c>
      <c r="E3970">
        <v>0</v>
      </c>
      <c r="F3970">
        <v>0</v>
      </c>
      <c r="G3970">
        <v>11</v>
      </c>
      <c r="H3970">
        <v>1570544229656</v>
      </c>
      <c r="I3970">
        <v>526.6875</v>
      </c>
      <c r="J3970" s="4">
        <f t="shared" ref="J3970:K4033" si="62">(H3970/86400000)+25569+(7/24)</f>
        <v>43746.886917314812</v>
      </c>
      <c r="K3970" s="6">
        <v>43746.886917314812</v>
      </c>
      <c r="L3970" s="7">
        <v>43746.886921296296</v>
      </c>
    </row>
    <row r="3971" spans="1:12" x14ac:dyDescent="0.25">
      <c r="A3971" t="e">
        <f>-LqfinsHF0_r3Bf8YGrP</f>
        <v>#NAME?</v>
      </c>
      <c r="B3971">
        <v>393.75</v>
      </c>
      <c r="C3971">
        <v>20.531590000000001</v>
      </c>
      <c r="D3971">
        <v>68</v>
      </c>
      <c r="E3971">
        <v>0</v>
      </c>
      <c r="F3971">
        <v>0</v>
      </c>
      <c r="G3971">
        <v>1</v>
      </c>
      <c r="H3971">
        <v>1570544236887</v>
      </c>
      <c r="I3971">
        <v>526.6875</v>
      </c>
      <c r="J3971" s="5">
        <f t="shared" si="62"/>
        <v>43746.887001006944</v>
      </c>
      <c r="K3971" s="6">
        <v>43746.887001006944</v>
      </c>
      <c r="L3971" s="7">
        <v>43746.887002314812</v>
      </c>
    </row>
    <row r="3972" spans="1:12" x14ac:dyDescent="0.25">
      <c r="A3972" t="e">
        <f>-Lqfipf5_mE8xjpu1QfC</f>
        <v>#NAME?</v>
      </c>
      <c r="B3972">
        <v>393.75</v>
      </c>
      <c r="C3972">
        <v>20.584240000000001</v>
      </c>
      <c r="D3972">
        <v>63</v>
      </c>
      <c r="E3972">
        <v>0</v>
      </c>
      <c r="F3972">
        <v>0</v>
      </c>
      <c r="G3972">
        <v>14</v>
      </c>
      <c r="H3972">
        <v>1570544244088</v>
      </c>
      <c r="I3972">
        <v>526.5</v>
      </c>
      <c r="J3972" s="4">
        <f t="shared" si="62"/>
        <v>43746.887084351845</v>
      </c>
      <c r="K3972" s="6">
        <v>43746.887084351845</v>
      </c>
      <c r="L3972" s="7">
        <v>43746.887083333335</v>
      </c>
    </row>
    <row r="3973" spans="1:12" x14ac:dyDescent="0.25">
      <c r="A3973" t="e">
        <f>-Lqfirc4twzM32AuMg1D</f>
        <v>#NAME?</v>
      </c>
      <c r="B3973">
        <v>393.75</v>
      </c>
      <c r="C3973">
        <v>20.531590000000001</v>
      </c>
      <c r="D3973">
        <v>64</v>
      </c>
      <c r="E3973">
        <v>0</v>
      </c>
      <c r="F3973">
        <v>0</v>
      </c>
      <c r="G3973">
        <v>2</v>
      </c>
      <c r="H3973">
        <v>1570544252230</v>
      </c>
      <c r="I3973">
        <v>526.6875</v>
      </c>
      <c r="J3973" s="5">
        <f t="shared" si="62"/>
        <v>43746.88717858796</v>
      </c>
      <c r="K3973" s="6">
        <v>43746.88717858796</v>
      </c>
      <c r="L3973" s="7">
        <v>43746.887175925927</v>
      </c>
    </row>
    <row r="3974" spans="1:12" x14ac:dyDescent="0.25">
      <c r="A3974" t="e">
        <f>-LqfitB4Ic8w58NwhlDM</f>
        <v>#NAME?</v>
      </c>
      <c r="B3974">
        <v>393.75</v>
      </c>
      <c r="C3974">
        <v>20.531590000000001</v>
      </c>
      <c r="D3974">
        <v>65</v>
      </c>
      <c r="E3974">
        <v>0</v>
      </c>
      <c r="F3974">
        <v>0</v>
      </c>
      <c r="G3974">
        <v>6</v>
      </c>
      <c r="H3974">
        <v>1570544258506</v>
      </c>
      <c r="I3974">
        <v>526.6875</v>
      </c>
      <c r="J3974" s="4">
        <f t="shared" si="62"/>
        <v>43746.88725122685</v>
      </c>
      <c r="K3974" s="6">
        <v>43746.88725122685</v>
      </c>
      <c r="L3974" s="7">
        <v>43746.887256944443</v>
      </c>
    </row>
    <row r="3975" spans="1:12" x14ac:dyDescent="0.25">
      <c r="A3975" t="e">
        <f>-Lqfiuf5mvGnwcRygFZV</f>
        <v>#NAME?</v>
      </c>
      <c r="B3975">
        <v>393.75</v>
      </c>
      <c r="C3975">
        <v>20.531590000000001</v>
      </c>
      <c r="D3975">
        <v>65</v>
      </c>
      <c r="E3975">
        <v>0</v>
      </c>
      <c r="F3975">
        <v>0</v>
      </c>
      <c r="G3975">
        <v>2</v>
      </c>
      <c r="H3975">
        <v>1570544264674</v>
      </c>
      <c r="I3975">
        <v>526.6875</v>
      </c>
      <c r="J3975" s="5">
        <f t="shared" si="62"/>
        <v>43746.887322615738</v>
      </c>
      <c r="K3975" s="6">
        <v>43746.887322615738</v>
      </c>
      <c r="L3975" s="7">
        <v>43746.887326388889</v>
      </c>
    </row>
    <row r="3976" spans="1:12" x14ac:dyDescent="0.25">
      <c r="A3976" t="e">
        <f>-Lqfiw95ry7m1AIPZ6WV</f>
        <v>#NAME?</v>
      </c>
      <c r="B3976">
        <v>393.75</v>
      </c>
      <c r="C3976">
        <v>20.531590000000001</v>
      </c>
      <c r="D3976">
        <v>69</v>
      </c>
      <c r="E3976">
        <v>0</v>
      </c>
      <c r="F3976">
        <v>0</v>
      </c>
      <c r="G3976">
        <v>11</v>
      </c>
      <c r="H3976">
        <v>1570544270876</v>
      </c>
      <c r="I3976">
        <v>526.6875</v>
      </c>
      <c r="J3976" s="4">
        <f t="shared" si="62"/>
        <v>43746.887394398145</v>
      </c>
      <c r="K3976" s="6">
        <v>43746.887394398145</v>
      </c>
      <c r="L3976" s="7">
        <v>43746.887395833335</v>
      </c>
    </row>
    <row r="3977" spans="1:12" x14ac:dyDescent="0.25">
      <c r="A3977" t="e">
        <f>-Lqfixi4mtNTHk5b4aCj</f>
        <v>#NAME?</v>
      </c>
      <c r="B3977">
        <v>393.75</v>
      </c>
      <c r="C3977">
        <v>20.531590000000001</v>
      </c>
      <c r="D3977">
        <v>69</v>
      </c>
      <c r="E3977">
        <v>0</v>
      </c>
      <c r="F3977">
        <v>0</v>
      </c>
      <c r="G3977">
        <v>9</v>
      </c>
      <c r="H3977">
        <v>1570544277055</v>
      </c>
      <c r="I3977">
        <v>526.6875</v>
      </c>
      <c r="J3977" s="5">
        <f t="shared" si="62"/>
        <v>43746.887465914355</v>
      </c>
      <c r="K3977" s="6">
        <v>43746.887465914355</v>
      </c>
      <c r="L3977" s="7">
        <v>43746.887465277781</v>
      </c>
    </row>
    <row r="3978" spans="1:12" x14ac:dyDescent="0.25">
      <c r="A3978" t="e">
        <f>-LqfizSKFLjDsz5yX6qe</f>
        <v>#NAME?</v>
      </c>
      <c r="B3978">
        <v>393.75</v>
      </c>
      <c r="C3978">
        <v>20.531590000000001</v>
      </c>
      <c r="D3978">
        <v>69</v>
      </c>
      <c r="E3978">
        <v>0</v>
      </c>
      <c r="F3978">
        <v>0</v>
      </c>
      <c r="G3978">
        <v>0</v>
      </c>
      <c r="H3978">
        <v>1570544284296</v>
      </c>
      <c r="I3978">
        <v>526.6875</v>
      </c>
      <c r="J3978" s="4">
        <f t="shared" si="62"/>
        <v>43746.887549722225</v>
      </c>
      <c r="K3978" s="6">
        <v>43746.887549722225</v>
      </c>
      <c r="L3978" s="7">
        <v>43746.887546296297</v>
      </c>
    </row>
    <row r="3979" spans="1:12" x14ac:dyDescent="0.25">
      <c r="A3979" t="s">
        <v>5014</v>
      </c>
      <c r="B3979">
        <v>393.75</v>
      </c>
      <c r="C3979">
        <v>20.584240000000001</v>
      </c>
      <c r="D3979">
        <v>68</v>
      </c>
      <c r="E3979">
        <v>0</v>
      </c>
      <c r="F3979">
        <v>0</v>
      </c>
      <c r="G3979">
        <v>5</v>
      </c>
      <c r="H3979">
        <v>1570544290456</v>
      </c>
      <c r="I3979">
        <v>526.6875</v>
      </c>
      <c r="J3979" s="5">
        <f t="shared" si="62"/>
        <v>43746.887621018519</v>
      </c>
      <c r="K3979" s="6">
        <v>43746.887621018519</v>
      </c>
      <c r="L3979" s="7">
        <v>43746.887615740743</v>
      </c>
    </row>
    <row r="3980" spans="1:12" x14ac:dyDescent="0.25">
      <c r="A3980" t="e">
        <f>-Lqfj1iFCE_qhqyBHLHe</f>
        <v>#NAME?</v>
      </c>
      <c r="B3980">
        <v>412.5</v>
      </c>
      <c r="C3980">
        <v>20.531590000000001</v>
      </c>
      <c r="D3980">
        <v>69</v>
      </c>
      <c r="E3980">
        <v>0</v>
      </c>
      <c r="F3980">
        <v>0</v>
      </c>
      <c r="G3980">
        <v>0</v>
      </c>
      <c r="H3980">
        <v>1570544297686</v>
      </c>
      <c r="I3980">
        <v>532.3125</v>
      </c>
      <c r="J3980" s="4">
        <f t="shared" si="62"/>
        <v>43746.887704699075</v>
      </c>
      <c r="K3980" s="6">
        <v>43746.887704699075</v>
      </c>
      <c r="L3980" s="7">
        <v>43746.887708333335</v>
      </c>
    </row>
    <row r="3981" spans="1:12" x14ac:dyDescent="0.25">
      <c r="A3981" t="e">
        <f>-Lqfj3W4jC5LK0wgxjhb</f>
        <v>#NAME?</v>
      </c>
      <c r="B3981">
        <v>393.75</v>
      </c>
      <c r="C3981">
        <v>20.531590000000001</v>
      </c>
      <c r="D3981">
        <v>69</v>
      </c>
      <c r="E3981">
        <v>0</v>
      </c>
      <c r="F3981">
        <v>0</v>
      </c>
      <c r="G3981">
        <v>12</v>
      </c>
      <c r="H3981">
        <v>1570544304885</v>
      </c>
      <c r="I3981">
        <v>526.6875</v>
      </c>
      <c r="J3981" s="5">
        <f t="shared" si="62"/>
        <v>43746.887788020831</v>
      </c>
      <c r="K3981" s="6">
        <v>43746.887788020831</v>
      </c>
      <c r="L3981" s="7">
        <v>43746.887789351851</v>
      </c>
    </row>
    <row r="3982" spans="1:12" x14ac:dyDescent="0.25">
      <c r="A3982" t="e">
        <f>-Lqfj5CCpUIB_AWcFi69</f>
        <v>#NAME?</v>
      </c>
      <c r="B3982">
        <v>393.75</v>
      </c>
      <c r="C3982">
        <v>20.478950000000001</v>
      </c>
      <c r="D3982">
        <v>69</v>
      </c>
      <c r="E3982">
        <v>0</v>
      </c>
      <c r="F3982">
        <v>0</v>
      </c>
      <c r="G3982">
        <v>11</v>
      </c>
      <c r="H3982">
        <v>1570544312085</v>
      </c>
      <c r="I3982">
        <v>526.6875</v>
      </c>
      <c r="J3982" s="4">
        <f t="shared" si="62"/>
        <v>43746.887871354164</v>
      </c>
      <c r="K3982" s="6">
        <v>43746.887871354164</v>
      </c>
      <c r="L3982" s="7">
        <v>43746.887870370374</v>
      </c>
    </row>
    <row r="3983" spans="1:12" x14ac:dyDescent="0.25">
      <c r="A3983" t="e">
        <f>-Lqfj6n5GPOu_itXTiQV</f>
        <v>#NAME?</v>
      </c>
      <c r="B3983">
        <v>393.75</v>
      </c>
      <c r="C3983">
        <v>20.584240000000001</v>
      </c>
      <c r="D3983">
        <v>69</v>
      </c>
      <c r="E3983">
        <v>0</v>
      </c>
      <c r="F3983">
        <v>0</v>
      </c>
      <c r="G3983">
        <v>4</v>
      </c>
      <c r="H3983">
        <v>1570544318276</v>
      </c>
      <c r="I3983">
        <v>526.6875</v>
      </c>
      <c r="J3983" s="5">
        <f t="shared" si="62"/>
        <v>43746.887943009257</v>
      </c>
      <c r="K3983" s="6">
        <v>43746.887943009257</v>
      </c>
      <c r="L3983" s="7">
        <v>43746.887939814813</v>
      </c>
    </row>
    <row r="3984" spans="1:12" x14ac:dyDescent="0.25">
      <c r="A3984" t="e">
        <f>-Lqfj8W5u5hrJn34ocvB</f>
        <v>#NAME?</v>
      </c>
      <c r="B3984">
        <v>393.75</v>
      </c>
      <c r="C3984">
        <v>20.584240000000001</v>
      </c>
      <c r="D3984">
        <v>69</v>
      </c>
      <c r="E3984">
        <v>0</v>
      </c>
      <c r="F3984">
        <v>0</v>
      </c>
      <c r="G3984">
        <v>6</v>
      </c>
      <c r="H3984">
        <v>1570544325496</v>
      </c>
      <c r="I3984">
        <v>526.6875</v>
      </c>
      <c r="J3984" s="4">
        <f t="shared" si="62"/>
        <v>43746.888026574066</v>
      </c>
      <c r="K3984" s="6">
        <v>43746.888026574066</v>
      </c>
      <c r="L3984" s="7">
        <v>43746.888020833336</v>
      </c>
    </row>
    <row r="3985" spans="1:12" x14ac:dyDescent="0.25">
      <c r="A3985" t="s">
        <v>5020</v>
      </c>
      <c r="B3985">
        <v>412.5</v>
      </c>
      <c r="C3985">
        <v>20.531590000000001</v>
      </c>
      <c r="D3985">
        <v>69</v>
      </c>
      <c r="E3985">
        <v>0</v>
      </c>
      <c r="F3985">
        <v>0</v>
      </c>
      <c r="G3985">
        <v>12</v>
      </c>
      <c r="H3985">
        <v>1570544331676</v>
      </c>
      <c r="I3985">
        <v>532.875</v>
      </c>
      <c r="J3985" s="5">
        <f t="shared" si="62"/>
        <v>43746.888098101852</v>
      </c>
      <c r="K3985" s="6">
        <v>43746.888098101852</v>
      </c>
      <c r="L3985" s="7">
        <v>43746.888101851851</v>
      </c>
    </row>
    <row r="3986" spans="1:12" x14ac:dyDescent="0.25">
      <c r="A3986" t="e">
        <f>-LqfjB_LzmYGQXVQyXbH</f>
        <v>#NAME?</v>
      </c>
      <c r="B3986">
        <v>393.75</v>
      </c>
      <c r="C3986">
        <v>20.531590000000001</v>
      </c>
      <c r="D3986">
        <v>69</v>
      </c>
      <c r="E3986">
        <v>0</v>
      </c>
      <c r="F3986">
        <v>0</v>
      </c>
      <c r="G3986">
        <v>5</v>
      </c>
      <c r="H3986">
        <v>1570544337857</v>
      </c>
      <c r="I3986">
        <v>526.6875</v>
      </c>
      <c r="J3986" s="4">
        <f t="shared" si="62"/>
        <v>43746.888169641206</v>
      </c>
      <c r="K3986" s="6">
        <v>43746.888169641206</v>
      </c>
      <c r="L3986" s="7">
        <v>43746.888171296298</v>
      </c>
    </row>
    <row r="3987" spans="1:12" x14ac:dyDescent="0.25">
      <c r="A3987" t="e">
        <f>-LqfjDIR9cDETTaD0azo</f>
        <v>#NAME?</v>
      </c>
      <c r="B3987">
        <v>393.75</v>
      </c>
      <c r="C3987">
        <v>20.531590000000001</v>
      </c>
      <c r="D3987">
        <v>66</v>
      </c>
      <c r="E3987">
        <v>0</v>
      </c>
      <c r="F3987">
        <v>0</v>
      </c>
      <c r="G3987">
        <v>7</v>
      </c>
      <c r="H3987">
        <v>1570544345046</v>
      </c>
      <c r="I3987">
        <v>526.6875</v>
      </c>
      <c r="J3987" s="5">
        <f t="shared" si="62"/>
        <v>43746.888252847224</v>
      </c>
      <c r="K3987" s="6">
        <v>43746.888252847224</v>
      </c>
      <c r="L3987" s="7">
        <v>43746.888252314813</v>
      </c>
    </row>
    <row r="3988" spans="1:12" x14ac:dyDescent="0.25">
      <c r="A3988" t="e">
        <f>-LqfjEq6fLNh9FwOtJ-x</f>
        <v>#NAME?</v>
      </c>
      <c r="B3988">
        <v>393.75</v>
      </c>
      <c r="C3988">
        <v>20.531590000000001</v>
      </c>
      <c r="D3988">
        <v>66</v>
      </c>
      <c r="E3988">
        <v>0</v>
      </c>
      <c r="F3988">
        <v>0</v>
      </c>
      <c r="G3988">
        <v>2</v>
      </c>
      <c r="H3988">
        <v>1570544351255</v>
      </c>
      <c r="I3988">
        <v>526.6875</v>
      </c>
      <c r="J3988" s="4">
        <f t="shared" si="62"/>
        <v>43746.88832471065</v>
      </c>
      <c r="K3988" s="6">
        <v>43746.88832471065</v>
      </c>
      <c r="L3988" s="7">
        <v>43746.888321759259</v>
      </c>
    </row>
    <row r="3989" spans="1:12" x14ac:dyDescent="0.25">
      <c r="A3989" t="e">
        <f>-LqfjGZ3-fql2E6v_8Oe</f>
        <v>#NAME?</v>
      </c>
      <c r="B3989">
        <v>393.75</v>
      </c>
      <c r="C3989">
        <v>20.584240000000001</v>
      </c>
      <c r="D3989">
        <v>66</v>
      </c>
      <c r="E3989">
        <v>0</v>
      </c>
      <c r="F3989">
        <v>0</v>
      </c>
      <c r="G3989">
        <v>2</v>
      </c>
      <c r="H3989">
        <v>1570544358485</v>
      </c>
      <c r="I3989">
        <v>526.6875</v>
      </c>
      <c r="J3989" s="5">
        <f t="shared" si="62"/>
        <v>43746.888408391205</v>
      </c>
      <c r="K3989" s="6">
        <v>43746.888408391205</v>
      </c>
      <c r="L3989" s="7">
        <v>43746.888402777775</v>
      </c>
    </row>
    <row r="3990" spans="1:12" x14ac:dyDescent="0.25">
      <c r="A3990" t="e">
        <f>-LqfjIM5gfGMK_ehEI8a</f>
        <v>#NAME?</v>
      </c>
      <c r="B3990">
        <v>393.75</v>
      </c>
      <c r="C3990">
        <v>20.531590000000001</v>
      </c>
      <c r="D3990">
        <v>68</v>
      </c>
      <c r="E3990">
        <v>0</v>
      </c>
      <c r="F3990">
        <v>0</v>
      </c>
      <c r="G3990">
        <v>4</v>
      </c>
      <c r="H3990">
        <v>1570544365649</v>
      </c>
      <c r="I3990">
        <v>526.6875</v>
      </c>
      <c r="J3990" s="4">
        <f t="shared" si="62"/>
        <v>43746.888491307873</v>
      </c>
      <c r="K3990" s="6">
        <v>43746.888491307873</v>
      </c>
      <c r="L3990" s="7">
        <v>43746.888495370367</v>
      </c>
    </row>
    <row r="3991" spans="1:12" x14ac:dyDescent="0.25">
      <c r="A3991" t="e">
        <f>-LqfjK44WGMxIZAFkz2n</f>
        <v>#NAME?</v>
      </c>
      <c r="B3991">
        <v>412.5</v>
      </c>
      <c r="C3991">
        <v>20.531590000000001</v>
      </c>
      <c r="D3991">
        <v>72</v>
      </c>
      <c r="E3991">
        <v>0</v>
      </c>
      <c r="F3991">
        <v>0</v>
      </c>
      <c r="G3991">
        <v>9</v>
      </c>
      <c r="H3991">
        <v>1570544372885</v>
      </c>
      <c r="I3991">
        <v>532.3125</v>
      </c>
      <c r="J3991" s="5">
        <f t="shared" si="62"/>
        <v>43746.88857505787</v>
      </c>
      <c r="K3991" s="6">
        <v>43746.88857505787</v>
      </c>
      <c r="L3991" s="7">
        <v>43746.88857638889</v>
      </c>
    </row>
    <row r="3992" spans="1:12" x14ac:dyDescent="0.25">
      <c r="A3992" t="e">
        <f>-LqfjLd6HIRWktDu-bGE</f>
        <v>#NAME?</v>
      </c>
      <c r="B3992">
        <v>393.75</v>
      </c>
      <c r="C3992">
        <v>20.531590000000001</v>
      </c>
      <c r="D3992">
        <v>71</v>
      </c>
      <c r="E3992">
        <v>0</v>
      </c>
      <c r="F3992">
        <v>0</v>
      </c>
      <c r="G3992">
        <v>19</v>
      </c>
      <c r="H3992">
        <v>1570544379076</v>
      </c>
      <c r="I3992">
        <v>526.5</v>
      </c>
      <c r="J3992" s="4">
        <f t="shared" si="62"/>
        <v>43746.888646712956</v>
      </c>
      <c r="K3992" s="6">
        <v>43746.888646712956</v>
      </c>
      <c r="L3992" s="7">
        <v>43746.888645833336</v>
      </c>
    </row>
    <row r="3993" spans="1:12" x14ac:dyDescent="0.25">
      <c r="A3993" t="e">
        <f>-LqfjNM5s8cd3BX_9ay5</f>
        <v>#NAME?</v>
      </c>
      <c r="B3993">
        <v>393.75</v>
      </c>
      <c r="C3993">
        <v>20.531590000000001</v>
      </c>
      <c r="D3993">
        <v>71</v>
      </c>
      <c r="E3993">
        <v>0</v>
      </c>
      <c r="F3993">
        <v>0</v>
      </c>
      <c r="G3993">
        <v>6</v>
      </c>
      <c r="H3993">
        <v>1570544386295</v>
      </c>
      <c r="I3993">
        <v>526.6875</v>
      </c>
      <c r="J3993" s="5">
        <f t="shared" si="62"/>
        <v>43746.888730266197</v>
      </c>
      <c r="K3993" s="6">
        <v>43746.888730266197</v>
      </c>
      <c r="L3993" s="7">
        <v>43746.888726851852</v>
      </c>
    </row>
    <row r="3994" spans="1:12" x14ac:dyDescent="0.25">
      <c r="A3994" t="e">
        <f>-LqfjOq5p0aXXeDCn4Wf</f>
        <v>#NAME?</v>
      </c>
      <c r="B3994">
        <v>393.75</v>
      </c>
      <c r="C3994">
        <v>20.584240000000001</v>
      </c>
      <c r="D3994">
        <v>69</v>
      </c>
      <c r="E3994">
        <v>0</v>
      </c>
      <c r="F3994">
        <v>0</v>
      </c>
      <c r="G3994">
        <v>15</v>
      </c>
      <c r="H3994">
        <v>1570544392485</v>
      </c>
      <c r="I3994">
        <v>526.6875</v>
      </c>
      <c r="J3994" s="4">
        <f t="shared" si="62"/>
        <v>43746.888801909721</v>
      </c>
      <c r="K3994" s="6">
        <v>43746.888801909721</v>
      </c>
      <c r="L3994" s="7">
        <v>43746.888796296298</v>
      </c>
    </row>
    <row r="3995" spans="1:12" x14ac:dyDescent="0.25">
      <c r="A3995" t="e">
        <f>-LqfjQyVKalcNof_HeZE</f>
        <v>#NAME?</v>
      </c>
      <c r="B3995">
        <v>393.75</v>
      </c>
      <c r="C3995">
        <v>20.584240000000001</v>
      </c>
      <c r="D3995">
        <v>69</v>
      </c>
      <c r="E3995">
        <v>0</v>
      </c>
      <c r="F3995">
        <v>0</v>
      </c>
      <c r="G3995">
        <v>11</v>
      </c>
      <c r="H3995">
        <v>1570544399625</v>
      </c>
      <c r="I3995">
        <v>526.6875</v>
      </c>
      <c r="J3995" s="5">
        <f t="shared" si="62"/>
        <v>43746.888884548607</v>
      </c>
      <c r="K3995" s="6">
        <v>43746.888884548607</v>
      </c>
      <c r="L3995" s="7">
        <v>43746.888888888891</v>
      </c>
    </row>
    <row r="3996" spans="1:12" x14ac:dyDescent="0.25">
      <c r="A3996" t="e">
        <f>-LqfjSf8pBr0uH8O6OgG</f>
        <v>#NAME?</v>
      </c>
      <c r="B3996">
        <v>412.5</v>
      </c>
      <c r="C3996">
        <v>20.584240000000001</v>
      </c>
      <c r="D3996">
        <v>67</v>
      </c>
      <c r="E3996">
        <v>0</v>
      </c>
      <c r="F3996">
        <v>0</v>
      </c>
      <c r="G3996">
        <v>0</v>
      </c>
      <c r="H3996">
        <v>1570544407938</v>
      </c>
      <c r="I3996">
        <v>532.3125</v>
      </c>
      <c r="J3996" s="4">
        <f t="shared" si="62"/>
        <v>43746.888980763884</v>
      </c>
      <c r="K3996" s="6">
        <v>43746.888980763884</v>
      </c>
      <c r="L3996" s="7">
        <v>43746.888981481483</v>
      </c>
    </row>
    <row r="3997" spans="1:12" x14ac:dyDescent="0.25">
      <c r="A3997" t="e">
        <f>-LqfjUOGjp7eaHyqEC0o</f>
        <v>#NAME?</v>
      </c>
      <c r="B3997">
        <v>393.75</v>
      </c>
      <c r="C3997">
        <v>20.584240000000001</v>
      </c>
      <c r="D3997">
        <v>67</v>
      </c>
      <c r="E3997">
        <v>0</v>
      </c>
      <c r="F3997">
        <v>0</v>
      </c>
      <c r="G3997">
        <v>5</v>
      </c>
      <c r="H3997">
        <v>1570544415128</v>
      </c>
      <c r="I3997">
        <v>526.6875</v>
      </c>
      <c r="J3997" s="5">
        <f t="shared" si="62"/>
        <v>43746.889063981478</v>
      </c>
      <c r="K3997" s="6">
        <v>43746.889063981478</v>
      </c>
      <c r="L3997" s="7">
        <v>43746.889062499999</v>
      </c>
    </row>
    <row r="3998" spans="1:12" x14ac:dyDescent="0.25">
      <c r="A3998" t="e">
        <f>-LqfjWBQTG7nHTIiX8YA</f>
        <v>#NAME?</v>
      </c>
      <c r="B3998">
        <v>393.75</v>
      </c>
      <c r="C3998">
        <v>20.584240000000001</v>
      </c>
      <c r="D3998">
        <v>67</v>
      </c>
      <c r="E3998">
        <v>0</v>
      </c>
      <c r="F3998">
        <v>0</v>
      </c>
      <c r="G3998">
        <v>4</v>
      </c>
      <c r="H3998">
        <v>1570544422358</v>
      </c>
      <c r="I3998">
        <v>526.6875</v>
      </c>
      <c r="J3998" s="4">
        <f t="shared" si="62"/>
        <v>43746.889147662034</v>
      </c>
      <c r="K3998" s="6">
        <v>43746.889147662034</v>
      </c>
      <c r="L3998" s="7">
        <v>43746.889143518521</v>
      </c>
    </row>
    <row r="3999" spans="1:12" x14ac:dyDescent="0.25">
      <c r="A3999" t="e">
        <f>-LqfjXy3COKe6fxgfkwI</f>
        <v>#NAME?</v>
      </c>
      <c r="B3999">
        <v>393.75</v>
      </c>
      <c r="C3999">
        <v>20.531590000000001</v>
      </c>
      <c r="D3999">
        <v>68</v>
      </c>
      <c r="E3999">
        <v>0</v>
      </c>
      <c r="F3999">
        <v>0</v>
      </c>
      <c r="G3999">
        <v>3</v>
      </c>
      <c r="H3999">
        <v>1570544429832</v>
      </c>
      <c r="I3999">
        <v>526.6875</v>
      </c>
      <c r="J3999" s="5">
        <f t="shared" si="62"/>
        <v>43746.889234166665</v>
      </c>
      <c r="K3999" s="6">
        <v>43746.889234166665</v>
      </c>
      <c r="L3999" s="7">
        <v>43746.889236111114</v>
      </c>
    </row>
    <row r="4000" spans="1:12" x14ac:dyDescent="0.25">
      <c r="A4000" t="e">
        <f>-LqfjZdUGLUR4UTsfP7z</f>
        <v>#NAME?</v>
      </c>
      <c r="B4000">
        <v>393.75</v>
      </c>
      <c r="C4000">
        <v>20.531590000000001</v>
      </c>
      <c r="D4000">
        <v>67</v>
      </c>
      <c r="E4000">
        <v>0</v>
      </c>
      <c r="F4000">
        <v>0</v>
      </c>
      <c r="G4000">
        <v>11</v>
      </c>
      <c r="H4000">
        <v>1570544436789</v>
      </c>
      <c r="I4000">
        <v>526.6875</v>
      </c>
      <c r="J4000" s="4">
        <f t="shared" si="62"/>
        <v>43746.889314687498</v>
      </c>
      <c r="K4000" s="6">
        <v>43746.889314687498</v>
      </c>
      <c r="L4000" s="7">
        <v>43746.889317129629</v>
      </c>
    </row>
    <row r="4001" spans="1:12" x14ac:dyDescent="0.25">
      <c r="A4001" t="e">
        <f>-LqfjaBBJ0sC4ymUl8cQ</f>
        <v>#NAME?</v>
      </c>
      <c r="B4001">
        <v>393.75</v>
      </c>
      <c r="C4001">
        <v>20.584240000000001</v>
      </c>
      <c r="D4001">
        <v>67</v>
      </c>
      <c r="E4001">
        <v>0</v>
      </c>
      <c r="F4001">
        <v>0</v>
      </c>
      <c r="G4001">
        <v>16</v>
      </c>
      <c r="H4001">
        <v>1570544442968</v>
      </c>
      <c r="I4001">
        <v>526.6875</v>
      </c>
      <c r="J4001" s="5">
        <f t="shared" si="62"/>
        <v>43746.8893862037</v>
      </c>
      <c r="K4001" s="6">
        <v>43746.8893862037</v>
      </c>
      <c r="L4001" s="7">
        <v>43746.889386574076</v>
      </c>
    </row>
    <row r="4002" spans="1:12" x14ac:dyDescent="0.25">
      <c r="A4002" t="e">
        <f>-Lqfjbk6-iWfvCQ209tK</f>
        <v>#NAME?</v>
      </c>
      <c r="B4002">
        <v>393.75</v>
      </c>
      <c r="C4002">
        <v>20.584240000000001</v>
      </c>
      <c r="D4002">
        <v>67</v>
      </c>
      <c r="E4002">
        <v>0</v>
      </c>
      <c r="F4002">
        <v>0</v>
      </c>
      <c r="G4002">
        <v>5</v>
      </c>
      <c r="H4002">
        <v>1570544449158</v>
      </c>
      <c r="I4002">
        <v>526.6875</v>
      </c>
      <c r="J4002" s="4">
        <f t="shared" si="62"/>
        <v>43746.889457847217</v>
      </c>
      <c r="K4002" s="6">
        <v>43746.889457847217</v>
      </c>
      <c r="L4002" s="7">
        <v>43746.889456018522</v>
      </c>
    </row>
    <row r="4003" spans="1:12" x14ac:dyDescent="0.25">
      <c r="A4003" t="e">
        <f>-LqfjdT9IrcMSxHmmLhY</f>
        <v>#NAME?</v>
      </c>
      <c r="B4003">
        <v>393.75</v>
      </c>
      <c r="C4003">
        <v>20.531590000000001</v>
      </c>
      <c r="D4003">
        <v>69</v>
      </c>
      <c r="E4003">
        <v>0</v>
      </c>
      <c r="F4003">
        <v>0</v>
      </c>
      <c r="G4003">
        <v>13</v>
      </c>
      <c r="H4003">
        <v>1570544456371</v>
      </c>
      <c r="I4003">
        <v>526.6875</v>
      </c>
      <c r="J4003" s="5">
        <f t="shared" si="62"/>
        <v>43746.889541331017</v>
      </c>
      <c r="K4003" s="6">
        <v>43746.889541331017</v>
      </c>
      <c r="L4003" s="7">
        <v>43746.889537037037</v>
      </c>
    </row>
    <row r="4004" spans="1:12" x14ac:dyDescent="0.25">
      <c r="A4004" t="e">
        <f>-Lqfjf8YNGnIrEqRiQYA</f>
        <v>#NAME?</v>
      </c>
      <c r="B4004">
        <v>412.5</v>
      </c>
      <c r="C4004">
        <v>20.531590000000001</v>
      </c>
      <c r="D4004">
        <v>69</v>
      </c>
      <c r="E4004">
        <v>0</v>
      </c>
      <c r="F4004">
        <v>0</v>
      </c>
      <c r="G4004">
        <v>10</v>
      </c>
      <c r="H4004">
        <v>1570544462548</v>
      </c>
      <c r="I4004">
        <v>532.125</v>
      </c>
      <c r="J4004" s="4">
        <f t="shared" si="62"/>
        <v>43746.889612824067</v>
      </c>
      <c r="K4004" s="6">
        <v>43746.889612824067</v>
      </c>
      <c r="L4004" s="7">
        <v>43746.889618055553</v>
      </c>
    </row>
    <row r="4005" spans="1:12" x14ac:dyDescent="0.25">
      <c r="A4005" t="e">
        <f>-Lqfjgk6ktx9LfyUGOiC</f>
        <v>#NAME?</v>
      </c>
      <c r="B4005">
        <v>393.75</v>
      </c>
      <c r="C4005">
        <v>20.584240000000001</v>
      </c>
      <c r="D4005">
        <v>74</v>
      </c>
      <c r="E4005">
        <v>0</v>
      </c>
      <c r="F4005">
        <v>0</v>
      </c>
      <c r="G4005">
        <v>4</v>
      </c>
      <c r="H4005">
        <v>1570544469767</v>
      </c>
      <c r="I4005">
        <v>526.6875</v>
      </c>
      <c r="J4005" s="5">
        <f t="shared" si="62"/>
        <v>43746.889696377308</v>
      </c>
      <c r="K4005" s="6">
        <v>43746.889696377308</v>
      </c>
      <c r="L4005" s="7">
        <v>43746.889699074076</v>
      </c>
    </row>
    <row r="4006" spans="1:12" x14ac:dyDescent="0.25">
      <c r="A4006" t="e">
        <f>-LqfjiElD83VLCwsienS</f>
        <v>#NAME?</v>
      </c>
      <c r="B4006">
        <v>393.75</v>
      </c>
      <c r="C4006">
        <v>20.584240000000001</v>
      </c>
      <c r="D4006">
        <v>74</v>
      </c>
      <c r="E4006">
        <v>0</v>
      </c>
      <c r="F4006">
        <v>0</v>
      </c>
      <c r="G4006">
        <v>7</v>
      </c>
      <c r="H4006">
        <v>1570544475929</v>
      </c>
      <c r="I4006">
        <v>526.6875</v>
      </c>
      <c r="J4006" s="4">
        <f t="shared" si="62"/>
        <v>43746.889767696754</v>
      </c>
      <c r="K4006" s="6">
        <v>43746.889767696754</v>
      </c>
      <c r="L4006" s="7">
        <v>43746.889768518522</v>
      </c>
    </row>
    <row r="4007" spans="1:12" x14ac:dyDescent="0.25">
      <c r="A4007" t="e">
        <f>-LqfjjnKyhni3O2biEYK</f>
        <v>#NAME?</v>
      </c>
      <c r="B4007">
        <v>393.75</v>
      </c>
      <c r="C4007">
        <v>20.531590000000001</v>
      </c>
      <c r="D4007">
        <v>73</v>
      </c>
      <c r="E4007">
        <v>0</v>
      </c>
      <c r="F4007">
        <v>0</v>
      </c>
      <c r="G4007">
        <v>10</v>
      </c>
      <c r="H4007">
        <v>1570544482138</v>
      </c>
      <c r="I4007">
        <v>526.6875</v>
      </c>
      <c r="J4007" s="5">
        <f t="shared" si="62"/>
        <v>43746.889839560179</v>
      </c>
      <c r="K4007" s="6">
        <v>43746.889839560179</v>
      </c>
      <c r="L4007" s="7">
        <v>43746.889837962961</v>
      </c>
    </row>
    <row r="4008" spans="1:12" x14ac:dyDescent="0.25">
      <c r="A4008" t="e">
        <f>-LqfjlWIExJZYRgMkhgL</f>
        <v>#NAME?</v>
      </c>
      <c r="B4008">
        <v>393.75</v>
      </c>
      <c r="C4008">
        <v>20.584240000000001</v>
      </c>
      <c r="D4008">
        <v>72</v>
      </c>
      <c r="E4008">
        <v>0</v>
      </c>
      <c r="F4008">
        <v>0</v>
      </c>
      <c r="G4008">
        <v>0</v>
      </c>
      <c r="H4008">
        <v>1570544489368</v>
      </c>
      <c r="I4008">
        <v>526.6875</v>
      </c>
      <c r="J4008" s="4">
        <f t="shared" si="62"/>
        <v>43746.889923240735</v>
      </c>
      <c r="K4008" s="6">
        <v>43746.889923240735</v>
      </c>
      <c r="L4008" s="7">
        <v>43746.889918981484</v>
      </c>
    </row>
    <row r="4009" spans="1:12" x14ac:dyDescent="0.25">
      <c r="A4009" t="e">
        <f>-LqfjnY8n5l7kDIgLgfv</f>
        <v>#NAME?</v>
      </c>
      <c r="B4009">
        <v>393.75</v>
      </c>
      <c r="C4009">
        <v>20.584240000000001</v>
      </c>
      <c r="D4009">
        <v>72</v>
      </c>
      <c r="E4009">
        <v>0</v>
      </c>
      <c r="F4009">
        <v>0</v>
      </c>
      <c r="G4009">
        <v>13</v>
      </c>
      <c r="H4009">
        <v>1570544497532</v>
      </c>
      <c r="I4009">
        <v>526.6875</v>
      </c>
      <c r="J4009" s="5">
        <f t="shared" si="62"/>
        <v>43746.890017731479</v>
      </c>
      <c r="K4009" s="6">
        <v>43746.890017731479</v>
      </c>
      <c r="L4009" s="7">
        <v>43746.890023148146</v>
      </c>
    </row>
    <row r="4010" spans="1:12" x14ac:dyDescent="0.25">
      <c r="A4010" t="e">
        <f>-Lqfjp1IpaDV1J7XgiwA</f>
        <v>#NAME?</v>
      </c>
      <c r="B4010">
        <v>393.75</v>
      </c>
      <c r="C4010">
        <v>20.584240000000001</v>
      </c>
      <c r="D4010">
        <v>71</v>
      </c>
      <c r="E4010">
        <v>0</v>
      </c>
      <c r="F4010">
        <v>0</v>
      </c>
      <c r="G4010">
        <v>10</v>
      </c>
      <c r="H4010">
        <v>1570544503769</v>
      </c>
      <c r="I4010">
        <v>526.6875</v>
      </c>
      <c r="J4010" s="4">
        <f t="shared" si="62"/>
        <v>43746.890089918983</v>
      </c>
      <c r="K4010" s="6">
        <v>43746.890089918983</v>
      </c>
      <c r="L4010" s="7">
        <v>43746.890092592592</v>
      </c>
    </row>
    <row r="4011" spans="1:12" x14ac:dyDescent="0.25">
      <c r="A4011" t="e">
        <f>-LqfjqpGk_IJ-Zh42QxL</f>
        <v>#NAME?</v>
      </c>
      <c r="B4011">
        <v>393.75</v>
      </c>
      <c r="C4011">
        <v>20.531590000000001</v>
      </c>
      <c r="D4011">
        <v>69</v>
      </c>
      <c r="E4011">
        <v>0</v>
      </c>
      <c r="F4011">
        <v>0</v>
      </c>
      <c r="G4011">
        <v>9</v>
      </c>
      <c r="H4011">
        <v>1570544510989</v>
      </c>
      <c r="I4011">
        <v>526.6875</v>
      </c>
      <c r="J4011" s="5">
        <f t="shared" si="62"/>
        <v>43746.890173483793</v>
      </c>
      <c r="K4011" s="6">
        <v>43746.890173483793</v>
      </c>
      <c r="L4011" s="7">
        <v>43746.890173611115</v>
      </c>
    </row>
    <row r="4012" spans="1:12" x14ac:dyDescent="0.25">
      <c r="A4012" t="e">
        <f>-LqfjsY7cQ1Ql3RKh7Xo</f>
        <v>#NAME?</v>
      </c>
      <c r="B4012">
        <v>393.75</v>
      </c>
      <c r="C4012">
        <v>20.584240000000001</v>
      </c>
      <c r="D4012">
        <v>69</v>
      </c>
      <c r="E4012">
        <v>0</v>
      </c>
      <c r="F4012">
        <v>0</v>
      </c>
      <c r="G4012">
        <v>15</v>
      </c>
      <c r="H4012">
        <v>1570544518169</v>
      </c>
      <c r="I4012">
        <v>526.6875</v>
      </c>
      <c r="J4012" s="4">
        <f t="shared" si="62"/>
        <v>43746.890256585648</v>
      </c>
      <c r="K4012" s="6">
        <v>43746.890256585648</v>
      </c>
      <c r="L4012" s="7">
        <v>43746.89025462963</v>
      </c>
    </row>
    <row r="4013" spans="1:12" x14ac:dyDescent="0.25">
      <c r="A4013" t="e">
        <f>-Lqfju684SxN7ycWpkPK</f>
        <v>#NAME?</v>
      </c>
      <c r="B4013">
        <v>393.75</v>
      </c>
      <c r="C4013">
        <v>20.531590000000001</v>
      </c>
      <c r="D4013">
        <v>69</v>
      </c>
      <c r="E4013">
        <v>0</v>
      </c>
      <c r="F4013">
        <v>0</v>
      </c>
      <c r="G4013">
        <v>14</v>
      </c>
      <c r="H4013">
        <v>1570544524421</v>
      </c>
      <c r="I4013">
        <v>526.6875</v>
      </c>
      <c r="J4013" s="5">
        <f t="shared" si="62"/>
        <v>43746.890328946756</v>
      </c>
      <c r="K4013" s="6">
        <v>43746.890328946756</v>
      </c>
      <c r="L4013" s="7">
        <v>43746.890324074076</v>
      </c>
    </row>
    <row r="4014" spans="1:12" x14ac:dyDescent="0.25">
      <c r="A4014" t="e">
        <f>-Lqfjw8EV1p2cWADj8pT</f>
        <v>#NAME?</v>
      </c>
      <c r="B4014">
        <v>393.75</v>
      </c>
      <c r="C4014">
        <v>20.478950000000001</v>
      </c>
      <c r="D4014">
        <v>67</v>
      </c>
      <c r="E4014">
        <v>0</v>
      </c>
      <c r="F4014">
        <v>0</v>
      </c>
      <c r="G4014">
        <v>13</v>
      </c>
      <c r="H4014">
        <v>1570544532924</v>
      </c>
      <c r="I4014">
        <v>526.6875</v>
      </c>
      <c r="J4014" s="4">
        <f t="shared" si="62"/>
        <v>43746.890427361104</v>
      </c>
      <c r="K4014" s="6">
        <v>43746.890427361104</v>
      </c>
      <c r="L4014" s="7">
        <v>43746.890428240738</v>
      </c>
    </row>
    <row r="4015" spans="1:12" x14ac:dyDescent="0.25">
      <c r="A4015" t="e">
        <f>-LqfjxrH7P1Zm3tBUj-a</f>
        <v>#NAME?</v>
      </c>
      <c r="B4015">
        <v>393.75</v>
      </c>
      <c r="C4015">
        <v>20.531590000000001</v>
      </c>
      <c r="D4015">
        <v>67</v>
      </c>
      <c r="E4015">
        <v>0</v>
      </c>
      <c r="F4015">
        <v>0</v>
      </c>
      <c r="G4015">
        <v>0</v>
      </c>
      <c r="H4015">
        <v>1570544539838</v>
      </c>
      <c r="I4015">
        <v>526.5</v>
      </c>
      <c r="J4015" s="5">
        <f t="shared" si="62"/>
        <v>43746.890507384254</v>
      </c>
      <c r="K4015" s="6">
        <v>43746.890507384254</v>
      </c>
      <c r="L4015" s="7">
        <v>43746.890509259261</v>
      </c>
    </row>
    <row r="4016" spans="1:12" x14ac:dyDescent="0.25">
      <c r="A4016" t="e">
        <f>-LqfjzeHNvKYOCI4kf0F</f>
        <v>#NAME?</v>
      </c>
      <c r="B4016">
        <v>393.75</v>
      </c>
      <c r="C4016">
        <v>20.531590000000001</v>
      </c>
      <c r="D4016">
        <v>69</v>
      </c>
      <c r="E4016">
        <v>0</v>
      </c>
      <c r="F4016">
        <v>0</v>
      </c>
      <c r="G4016">
        <v>5</v>
      </c>
      <c r="H4016">
        <v>1570544547058</v>
      </c>
      <c r="I4016">
        <v>526.6875</v>
      </c>
      <c r="J4016" s="4">
        <f t="shared" si="62"/>
        <v>43746.890590949071</v>
      </c>
      <c r="K4016" s="6">
        <v>43746.890590949071</v>
      </c>
      <c r="L4016" s="7">
        <v>43746.890590277777</v>
      </c>
    </row>
    <row r="4017" spans="1:12" x14ac:dyDescent="0.25">
      <c r="A4017" t="s">
        <v>5052</v>
      </c>
      <c r="B4017">
        <v>393.75</v>
      </c>
      <c r="C4017">
        <v>20.531590000000001</v>
      </c>
      <c r="D4017">
        <v>68</v>
      </c>
      <c r="E4017">
        <v>0</v>
      </c>
      <c r="F4017">
        <v>0</v>
      </c>
      <c r="G4017">
        <v>4</v>
      </c>
      <c r="H4017">
        <v>1570544554268</v>
      </c>
      <c r="I4017">
        <v>526.6875</v>
      </c>
      <c r="J4017" s="5">
        <f t="shared" si="62"/>
        <v>43746.890674398142</v>
      </c>
      <c r="K4017" s="6">
        <v>43746.890674398142</v>
      </c>
      <c r="L4017" s="7">
        <v>43746.8906712963</v>
      </c>
    </row>
    <row r="4018" spans="1:12" x14ac:dyDescent="0.25">
      <c r="A4018" t="e">
        <f>-Lqfk1rHm0td9aw23nNf</f>
        <v>#NAME?</v>
      </c>
      <c r="B4018">
        <v>393.75</v>
      </c>
      <c r="C4018">
        <v>20.478950000000001</v>
      </c>
      <c r="D4018">
        <v>68</v>
      </c>
      <c r="E4018">
        <v>0</v>
      </c>
      <c r="F4018">
        <v>0</v>
      </c>
      <c r="G4018">
        <v>12</v>
      </c>
      <c r="H4018">
        <v>1570544560469</v>
      </c>
      <c r="I4018">
        <v>526.6875</v>
      </c>
      <c r="J4018" s="4">
        <f t="shared" si="62"/>
        <v>43746.890746168974</v>
      </c>
      <c r="K4018" s="6">
        <v>43746.890746168974</v>
      </c>
      <c r="L4018" s="7">
        <v>43746.890740740739</v>
      </c>
    </row>
    <row r="4019" spans="1:12" x14ac:dyDescent="0.25">
      <c r="A4019" t="s">
        <v>5054</v>
      </c>
      <c r="B4019">
        <v>393.75</v>
      </c>
      <c r="C4019">
        <v>20.531590000000001</v>
      </c>
      <c r="D4019">
        <v>68</v>
      </c>
      <c r="E4019">
        <v>0</v>
      </c>
      <c r="F4019">
        <v>0</v>
      </c>
      <c r="G4019">
        <v>8</v>
      </c>
      <c r="H4019">
        <v>1570544566657</v>
      </c>
      <c r="I4019">
        <v>526.5</v>
      </c>
      <c r="J4019" s="5">
        <f t="shared" si="62"/>
        <v>43746.890817789354</v>
      </c>
      <c r="K4019" s="6">
        <v>43746.890817789354</v>
      </c>
      <c r="L4019" s="7">
        <v>43746.890821759262</v>
      </c>
    </row>
    <row r="4020" spans="1:12" x14ac:dyDescent="0.25">
      <c r="A4020" t="e">
        <f>-Lqfk586WIMu6EjJG46C</f>
        <v>#NAME?</v>
      </c>
      <c r="B4020">
        <v>412.5</v>
      </c>
      <c r="C4020">
        <v>20.478950000000001</v>
      </c>
      <c r="D4020">
        <v>68</v>
      </c>
      <c r="E4020">
        <v>0</v>
      </c>
      <c r="F4020">
        <v>0</v>
      </c>
      <c r="G4020">
        <v>6</v>
      </c>
      <c r="H4020">
        <v>1570544573848</v>
      </c>
      <c r="I4020">
        <v>532.125</v>
      </c>
      <c r="J4020" s="4">
        <f t="shared" si="62"/>
        <v>43746.890901018516</v>
      </c>
      <c r="K4020" s="6">
        <v>43746.890901018516</v>
      </c>
      <c r="L4020" s="7">
        <v>43746.890902777777</v>
      </c>
    </row>
    <row r="4021" spans="1:12" x14ac:dyDescent="0.25">
      <c r="A4021" t="e">
        <f>-Lqfk6h9U4PyOY-u36wL</f>
        <v>#NAME?</v>
      </c>
      <c r="B4021">
        <v>393.75</v>
      </c>
      <c r="C4021">
        <v>20.584240000000001</v>
      </c>
      <c r="D4021">
        <v>68</v>
      </c>
      <c r="E4021">
        <v>0</v>
      </c>
      <c r="F4021">
        <v>0</v>
      </c>
      <c r="G4021">
        <v>13</v>
      </c>
      <c r="H4021">
        <v>1570544580028</v>
      </c>
      <c r="I4021">
        <v>526.5</v>
      </c>
      <c r="J4021" s="5">
        <f t="shared" si="62"/>
        <v>43746.890972546295</v>
      </c>
      <c r="K4021" s="6">
        <v>43746.890972546295</v>
      </c>
      <c r="L4021" s="7">
        <v>43746.890972222223</v>
      </c>
    </row>
    <row r="4022" spans="1:12" x14ac:dyDescent="0.25">
      <c r="A4022" t="e">
        <f>-Lqfk8Q6wIa-KR9bQq6q</f>
        <v>#NAME?</v>
      </c>
      <c r="B4022">
        <v>393.75</v>
      </c>
      <c r="C4022">
        <v>20.531590000000001</v>
      </c>
      <c r="D4022">
        <v>68</v>
      </c>
      <c r="E4022">
        <v>0</v>
      </c>
      <c r="F4022">
        <v>0</v>
      </c>
      <c r="G4022">
        <v>4</v>
      </c>
      <c r="H4022">
        <v>1570544587238</v>
      </c>
      <c r="I4022">
        <v>526.6875</v>
      </c>
      <c r="J4022" s="4">
        <f t="shared" si="62"/>
        <v>43746.891055995373</v>
      </c>
      <c r="K4022" s="6">
        <v>43746.891055995373</v>
      </c>
      <c r="L4022" s="7">
        <v>43746.891053240739</v>
      </c>
    </row>
    <row r="4023" spans="1:12" x14ac:dyDescent="0.25">
      <c r="A4023" t="e">
        <f>-Lqfk9u6DOyLfIGCHvlN</f>
        <v>#NAME?</v>
      </c>
      <c r="B4023">
        <v>393.75</v>
      </c>
      <c r="C4023">
        <v>20.584240000000001</v>
      </c>
      <c r="D4023">
        <v>68</v>
      </c>
      <c r="E4023">
        <v>0</v>
      </c>
      <c r="F4023">
        <v>0</v>
      </c>
      <c r="G4023">
        <v>7</v>
      </c>
      <c r="H4023">
        <v>1570544593439</v>
      </c>
      <c r="I4023">
        <v>526.6875</v>
      </c>
      <c r="J4023" s="5">
        <f t="shared" si="62"/>
        <v>43746.891127766205</v>
      </c>
      <c r="K4023" s="6">
        <v>43746.891127766205</v>
      </c>
      <c r="L4023" s="7">
        <v>43746.891122685185</v>
      </c>
    </row>
    <row r="4024" spans="1:12" x14ac:dyDescent="0.25">
      <c r="A4024" t="e">
        <f>-LqfkBT68guxDiUDOtMr</f>
        <v>#NAME?</v>
      </c>
      <c r="B4024">
        <v>393.75</v>
      </c>
      <c r="C4024">
        <v>20.531590000000001</v>
      </c>
      <c r="D4024">
        <v>68</v>
      </c>
      <c r="E4024">
        <v>0</v>
      </c>
      <c r="F4024">
        <v>0</v>
      </c>
      <c r="G4024">
        <v>4</v>
      </c>
      <c r="H4024">
        <v>1570544599609</v>
      </c>
      <c r="I4024">
        <v>526.5</v>
      </c>
      <c r="J4024" s="4">
        <f t="shared" si="62"/>
        <v>43746.891199178237</v>
      </c>
      <c r="K4024" s="6">
        <v>43746.891199178237</v>
      </c>
      <c r="L4024" s="7">
        <v>43746.891203703701</v>
      </c>
    </row>
    <row r="4025" spans="1:12" x14ac:dyDescent="0.25">
      <c r="A4025" t="e">
        <f>-LqfkDB7m2am9zPleD9H</f>
        <v>#NAME?</v>
      </c>
      <c r="B4025">
        <v>393.75</v>
      </c>
      <c r="C4025">
        <v>20.584240000000001</v>
      </c>
      <c r="D4025">
        <v>70</v>
      </c>
      <c r="E4025">
        <v>0</v>
      </c>
      <c r="F4025">
        <v>0</v>
      </c>
      <c r="G4025">
        <v>4</v>
      </c>
      <c r="H4025">
        <v>1570544606809</v>
      </c>
      <c r="I4025">
        <v>526.6875</v>
      </c>
      <c r="J4025" s="5">
        <f t="shared" si="62"/>
        <v>43746.891282511577</v>
      </c>
      <c r="K4025" s="6">
        <v>43746.891282511577</v>
      </c>
      <c r="L4025" s="7">
        <v>43746.891284722224</v>
      </c>
    </row>
    <row r="4026" spans="1:12" x14ac:dyDescent="0.25">
      <c r="A4026" t="e">
        <f>-LqfkEkkjsqvW4hPvOrs</f>
        <v>#NAME?</v>
      </c>
      <c r="B4026">
        <v>393.75</v>
      </c>
      <c r="C4026">
        <v>20.531590000000001</v>
      </c>
      <c r="D4026">
        <v>68</v>
      </c>
      <c r="E4026">
        <v>0</v>
      </c>
      <c r="F4026">
        <v>0</v>
      </c>
      <c r="G4026">
        <v>8</v>
      </c>
      <c r="H4026">
        <v>1570544613010</v>
      </c>
      <c r="I4026">
        <v>526.5</v>
      </c>
      <c r="J4026" s="4">
        <f t="shared" si="62"/>
        <v>43746.891354282408</v>
      </c>
      <c r="K4026" s="6">
        <v>43746.891354282408</v>
      </c>
      <c r="L4026" s="7">
        <v>43746.89135416667</v>
      </c>
    </row>
    <row r="4027" spans="1:12" x14ac:dyDescent="0.25">
      <c r="A4027" t="e">
        <f>-LqfkGT8-vQceI9a4jcO</f>
        <v>#NAME?</v>
      </c>
      <c r="B4027">
        <v>393.75</v>
      </c>
      <c r="C4027">
        <v>20.531590000000001</v>
      </c>
      <c r="D4027">
        <v>70</v>
      </c>
      <c r="E4027">
        <v>0</v>
      </c>
      <c r="F4027">
        <v>0</v>
      </c>
      <c r="G4027">
        <v>4</v>
      </c>
      <c r="H4027">
        <v>1570544620217</v>
      </c>
      <c r="I4027">
        <v>526.6875</v>
      </c>
      <c r="J4027" s="5">
        <f t="shared" si="62"/>
        <v>43746.891437696751</v>
      </c>
      <c r="K4027" s="6">
        <v>43746.891437696751</v>
      </c>
      <c r="L4027" s="7">
        <v>43746.891435185185</v>
      </c>
    </row>
    <row r="4028" spans="1:12" x14ac:dyDescent="0.25">
      <c r="A4028" t="e">
        <f>-LqfkIMlB3py3o93aJZU</f>
        <v>#NAME?</v>
      </c>
      <c r="B4028">
        <v>393.75</v>
      </c>
      <c r="C4028">
        <v>20.531590000000001</v>
      </c>
      <c r="D4028">
        <v>69</v>
      </c>
      <c r="E4028">
        <v>0</v>
      </c>
      <c r="F4028">
        <v>0</v>
      </c>
      <c r="G4028">
        <v>3</v>
      </c>
      <c r="H4028">
        <v>1570544626419</v>
      </c>
      <c r="I4028">
        <v>526.6875</v>
      </c>
      <c r="J4028" s="4">
        <f t="shared" si="62"/>
        <v>43746.891509479166</v>
      </c>
      <c r="K4028" s="6">
        <v>43746.891509479166</v>
      </c>
      <c r="L4028" s="7">
        <v>43746.891504629632</v>
      </c>
    </row>
    <row r="4029" spans="1:12" x14ac:dyDescent="0.25">
      <c r="A4029" t="e">
        <f>-LqfkK-YRIIgNiV38ayN</f>
        <v>#NAME?</v>
      </c>
      <c r="B4029">
        <v>393.75</v>
      </c>
      <c r="C4029">
        <v>20.531590000000001</v>
      </c>
      <c r="D4029">
        <v>68</v>
      </c>
      <c r="E4029">
        <v>0</v>
      </c>
      <c r="F4029">
        <v>0</v>
      </c>
      <c r="G4029">
        <v>0</v>
      </c>
      <c r="H4029">
        <v>1570544634649</v>
      </c>
      <c r="I4029">
        <v>526.6875</v>
      </c>
      <c r="J4029" s="5">
        <f t="shared" si="62"/>
        <v>43746.891604733792</v>
      </c>
      <c r="K4029" s="6">
        <v>43746.891604733792</v>
      </c>
      <c r="L4029" s="7">
        <v>43746.891608796293</v>
      </c>
    </row>
    <row r="4030" spans="1:12" x14ac:dyDescent="0.25">
      <c r="A4030" t="s">
        <v>5065</v>
      </c>
      <c r="B4030">
        <v>393.75</v>
      </c>
      <c r="C4030">
        <v>20.531590000000001</v>
      </c>
      <c r="D4030">
        <v>67</v>
      </c>
      <c r="E4030">
        <v>0</v>
      </c>
      <c r="F4030">
        <v>0</v>
      </c>
      <c r="G4030">
        <v>9</v>
      </c>
      <c r="H4030">
        <v>1570544641858</v>
      </c>
      <c r="I4030">
        <v>526.5</v>
      </c>
      <c r="J4030" s="4">
        <f t="shared" si="62"/>
        <v>43746.891688171294</v>
      </c>
      <c r="K4030" s="6">
        <v>43746.891688171294</v>
      </c>
      <c r="L4030" s="7">
        <v>43746.891689814816</v>
      </c>
    </row>
    <row r="4031" spans="1:12" x14ac:dyDescent="0.25">
      <c r="A4031" t="e">
        <f>-LqfkNV8NCSMN6LKIIBw</f>
        <v>#NAME?</v>
      </c>
      <c r="B4031">
        <v>434.375</v>
      </c>
      <c r="C4031">
        <v>20.478950000000001</v>
      </c>
      <c r="D4031">
        <v>67</v>
      </c>
      <c r="E4031">
        <v>0</v>
      </c>
      <c r="F4031">
        <v>0</v>
      </c>
      <c r="G4031">
        <v>12</v>
      </c>
      <c r="H4031">
        <v>1570544649048</v>
      </c>
      <c r="I4031">
        <v>539.8125</v>
      </c>
      <c r="J4031" s="5">
        <f t="shared" si="62"/>
        <v>43746.891771388888</v>
      </c>
      <c r="K4031" s="6">
        <v>43746.891771388888</v>
      </c>
      <c r="L4031" s="7">
        <v>43746.891770833332</v>
      </c>
    </row>
    <row r="4032" spans="1:12" x14ac:dyDescent="0.25">
      <c r="A4032" t="e">
        <f>-LqfkPg6Sz9_B7AWbzBf</f>
        <v>#NAME?</v>
      </c>
      <c r="B4032">
        <v>393.75</v>
      </c>
      <c r="C4032">
        <v>20.531590000000001</v>
      </c>
      <c r="D4032">
        <v>68</v>
      </c>
      <c r="E4032">
        <v>0</v>
      </c>
      <c r="F4032">
        <v>0</v>
      </c>
      <c r="G4032">
        <v>18</v>
      </c>
      <c r="H4032">
        <v>1570544655259</v>
      </c>
      <c r="I4032">
        <v>526.5</v>
      </c>
      <c r="J4032" s="4">
        <f t="shared" si="62"/>
        <v>43746.891843275465</v>
      </c>
      <c r="K4032" s="6">
        <v>43746.891843275465</v>
      </c>
      <c r="L4032" s="7">
        <v>43746.891840277778</v>
      </c>
    </row>
    <row r="4033" spans="1:12" x14ac:dyDescent="0.25">
      <c r="A4033" t="e">
        <f>-LqfkRF87loVzDEpuHE4</f>
        <v>#NAME?</v>
      </c>
      <c r="B4033">
        <v>393.75</v>
      </c>
      <c r="C4033">
        <v>20.584240000000001</v>
      </c>
      <c r="D4033">
        <v>68</v>
      </c>
      <c r="E4033">
        <v>0</v>
      </c>
      <c r="F4033">
        <v>0</v>
      </c>
      <c r="G4033">
        <v>7</v>
      </c>
      <c r="H4033">
        <v>1570544664528</v>
      </c>
      <c r="I4033">
        <v>526.6875</v>
      </c>
      <c r="J4033" s="5">
        <f t="shared" si="62"/>
        <v>43746.891950555553</v>
      </c>
      <c r="K4033" s="6">
        <v>43746.891950555553</v>
      </c>
      <c r="L4033" s="7">
        <v>43746.891956018517</v>
      </c>
    </row>
    <row r="4034" spans="1:12" x14ac:dyDescent="0.25">
      <c r="A4034" t="e">
        <f>-LqfkSkII-vi7aMwBXw8</f>
        <v>#NAME?</v>
      </c>
      <c r="B4034">
        <v>393.75</v>
      </c>
      <c r="C4034">
        <v>20.584240000000001</v>
      </c>
      <c r="D4034">
        <v>68</v>
      </c>
      <c r="E4034">
        <v>0</v>
      </c>
      <c r="F4034">
        <v>0</v>
      </c>
      <c r="G4034">
        <v>8</v>
      </c>
      <c r="H4034">
        <v>1570544670678</v>
      </c>
      <c r="I4034">
        <v>526.6875</v>
      </c>
      <c r="J4034" s="4">
        <f t="shared" ref="J4034:K4097" si="63">(H4034/86400000)+25569+(7/24)</f>
        <v>43746.892021736108</v>
      </c>
      <c r="K4034" s="6">
        <v>43746.892021736108</v>
      </c>
      <c r="L4034" s="7">
        <v>43746.892025462963</v>
      </c>
    </row>
    <row r="4035" spans="1:12" x14ac:dyDescent="0.25">
      <c r="A4035" t="e">
        <f>-LqfkUI99YH34N5Qqyvp</f>
        <v>#NAME?</v>
      </c>
      <c r="B4035">
        <v>393.75</v>
      </c>
      <c r="C4035">
        <v>20.531590000000001</v>
      </c>
      <c r="D4035">
        <v>68</v>
      </c>
      <c r="E4035">
        <v>0</v>
      </c>
      <c r="F4035">
        <v>0</v>
      </c>
      <c r="G4035">
        <v>6</v>
      </c>
      <c r="H4035">
        <v>1570544676888</v>
      </c>
      <c r="I4035">
        <v>526.5</v>
      </c>
      <c r="J4035" s="5">
        <f t="shared" si="63"/>
        <v>43746.89209361111</v>
      </c>
      <c r="K4035" s="6">
        <v>43746.89209361111</v>
      </c>
      <c r="L4035" s="7">
        <v>43746.892094907409</v>
      </c>
    </row>
    <row r="4036" spans="1:12" x14ac:dyDescent="0.25">
      <c r="A4036" t="e">
        <f>-LqfkVr853cEoT0ymGeZ</f>
        <v>#NAME?</v>
      </c>
      <c r="B4036">
        <v>393.75</v>
      </c>
      <c r="C4036">
        <v>20.584240000000001</v>
      </c>
      <c r="D4036">
        <v>69</v>
      </c>
      <c r="E4036">
        <v>0</v>
      </c>
      <c r="F4036">
        <v>0</v>
      </c>
      <c r="G4036">
        <v>9</v>
      </c>
      <c r="H4036">
        <v>1570544683077</v>
      </c>
      <c r="I4036">
        <v>526.5</v>
      </c>
      <c r="J4036" s="4">
        <f t="shared" si="63"/>
        <v>43746.892165243051</v>
      </c>
      <c r="K4036" s="6">
        <v>43746.892165243051</v>
      </c>
      <c r="L4036" s="7">
        <v>43746.892164351855</v>
      </c>
    </row>
    <row r="4037" spans="1:12" x14ac:dyDescent="0.25">
      <c r="A4037" t="e">
        <f>-LqfkX_Ae3LapOm0ieZF</f>
        <v>#NAME?</v>
      </c>
      <c r="B4037">
        <v>393.75</v>
      </c>
      <c r="C4037">
        <v>20.584240000000001</v>
      </c>
      <c r="D4037">
        <v>69</v>
      </c>
      <c r="E4037">
        <v>0</v>
      </c>
      <c r="F4037">
        <v>0</v>
      </c>
      <c r="G4037">
        <v>8</v>
      </c>
      <c r="H4037">
        <v>1570544690298</v>
      </c>
      <c r="I4037">
        <v>526.6875</v>
      </c>
      <c r="J4037" s="5">
        <f t="shared" si="63"/>
        <v>43746.892248819444</v>
      </c>
      <c r="K4037" s="6">
        <v>43746.892248819444</v>
      </c>
      <c r="L4037" s="7">
        <v>43746.892245370371</v>
      </c>
    </row>
    <row r="4038" spans="1:12" x14ac:dyDescent="0.25">
      <c r="A4038" t="e">
        <f>-LqfkZD8h9Dm_TVAHcID</f>
        <v>#NAME?</v>
      </c>
      <c r="B4038">
        <v>393.75</v>
      </c>
      <c r="C4038">
        <v>20.531590000000001</v>
      </c>
      <c r="D4038">
        <v>70</v>
      </c>
      <c r="E4038">
        <v>0</v>
      </c>
      <c r="F4038">
        <v>0</v>
      </c>
      <c r="G4038">
        <v>0</v>
      </c>
      <c r="H4038">
        <v>1570544696480</v>
      </c>
      <c r="I4038">
        <v>526.6875</v>
      </c>
      <c r="J4038" s="4">
        <f t="shared" si="63"/>
        <v>43746.892320370367</v>
      </c>
      <c r="K4038" s="6">
        <v>43746.892320370367</v>
      </c>
      <c r="L4038" s="7">
        <v>43746.892314814817</v>
      </c>
    </row>
    <row r="4039" spans="1:12" x14ac:dyDescent="0.25">
      <c r="A4039" t="e">
        <f>-Lqfk_r9PxeQgwu7mPXm</f>
        <v>#NAME?</v>
      </c>
      <c r="B4039">
        <v>393.75</v>
      </c>
      <c r="C4039">
        <v>20.531590000000001</v>
      </c>
      <c r="D4039">
        <v>69</v>
      </c>
      <c r="E4039">
        <v>0</v>
      </c>
      <c r="F4039">
        <v>0</v>
      </c>
      <c r="G4039">
        <v>13</v>
      </c>
      <c r="H4039">
        <v>1570544703690</v>
      </c>
      <c r="I4039">
        <v>526.6875</v>
      </c>
      <c r="J4039" s="5">
        <f t="shared" si="63"/>
        <v>43746.892403819445</v>
      </c>
      <c r="K4039" s="6">
        <v>43746.892403819445</v>
      </c>
      <c r="L4039" s="7">
        <v>43746.892407407409</v>
      </c>
    </row>
    <row r="4040" spans="1:12" x14ac:dyDescent="0.25">
      <c r="A4040" t="e">
        <f>-LqfkbLAQT79bmqRlXpM</f>
        <v>#NAME?</v>
      </c>
      <c r="B4040">
        <v>393.75</v>
      </c>
      <c r="C4040">
        <v>20.531590000000001</v>
      </c>
      <c r="D4040">
        <v>69</v>
      </c>
      <c r="E4040">
        <v>0</v>
      </c>
      <c r="F4040">
        <v>0</v>
      </c>
      <c r="G4040">
        <v>6</v>
      </c>
      <c r="H4040">
        <v>1570544709849</v>
      </c>
      <c r="I4040">
        <v>526.6875</v>
      </c>
      <c r="J4040" s="4">
        <f t="shared" si="63"/>
        <v>43746.892475104163</v>
      </c>
      <c r="K4040" s="6">
        <v>43746.892475104163</v>
      </c>
      <c r="L4040" s="7">
        <v>43746.892476851855</v>
      </c>
    </row>
    <row r="4041" spans="1:12" x14ac:dyDescent="0.25">
      <c r="A4041" t="e">
        <f>-Lqfkcu6aaLjH4Uy48K1</f>
        <v>#NAME?</v>
      </c>
      <c r="B4041">
        <v>393.75</v>
      </c>
      <c r="C4041">
        <v>20.584240000000001</v>
      </c>
      <c r="D4041">
        <v>69</v>
      </c>
      <c r="E4041">
        <v>0</v>
      </c>
      <c r="F4041">
        <v>0</v>
      </c>
      <c r="G4041">
        <v>10</v>
      </c>
      <c r="H4041">
        <v>1570544716058</v>
      </c>
      <c r="I4041">
        <v>526.5</v>
      </c>
      <c r="J4041" s="5">
        <f t="shared" si="63"/>
        <v>43746.892546967589</v>
      </c>
      <c r="K4041" s="6">
        <v>43746.892546967589</v>
      </c>
      <c r="L4041" s="7">
        <v>43746.892546296294</v>
      </c>
    </row>
    <row r="4042" spans="1:12" x14ac:dyDescent="0.25">
      <c r="A4042" t="e">
        <f>-LqfkemHMJIzXycuZGQK</f>
        <v>#NAME?</v>
      </c>
      <c r="B4042">
        <v>393.75</v>
      </c>
      <c r="C4042">
        <v>20.531590000000001</v>
      </c>
      <c r="D4042">
        <v>68</v>
      </c>
      <c r="E4042">
        <v>0</v>
      </c>
      <c r="F4042">
        <v>0</v>
      </c>
      <c r="G4042">
        <v>9</v>
      </c>
      <c r="H4042">
        <v>1570544723783</v>
      </c>
      <c r="I4042">
        <v>526.6875</v>
      </c>
      <c r="J4042" s="4">
        <f t="shared" si="63"/>
        <v>43746.892636377313</v>
      </c>
      <c r="K4042" s="6">
        <v>43746.892636377313</v>
      </c>
      <c r="L4042" s="7">
        <v>43746.892638888887</v>
      </c>
    </row>
    <row r="4043" spans="1:12" x14ac:dyDescent="0.25">
      <c r="A4043" t="e">
        <f>-Lqfkgo-v_LM91i1HKx7</f>
        <v>#NAME?</v>
      </c>
      <c r="B4043">
        <v>393.75</v>
      </c>
      <c r="C4043">
        <v>20.531590000000001</v>
      </c>
      <c r="D4043">
        <v>69</v>
      </c>
      <c r="E4043">
        <v>0</v>
      </c>
      <c r="F4043">
        <v>0</v>
      </c>
      <c r="G4043">
        <v>10</v>
      </c>
      <c r="H4043">
        <v>1570544730490</v>
      </c>
      <c r="I4043">
        <v>526.6875</v>
      </c>
      <c r="J4043" s="5">
        <f t="shared" si="63"/>
        <v>43746.892714004629</v>
      </c>
      <c r="K4043" s="6">
        <v>43746.892714004629</v>
      </c>
      <c r="L4043" s="7">
        <v>43746.892708333333</v>
      </c>
    </row>
    <row r="4044" spans="1:12" x14ac:dyDescent="0.25">
      <c r="A4044" t="e">
        <f>-LqfkiuU1DYhHqyQTqOr</f>
        <v>#NAME?</v>
      </c>
      <c r="B4044">
        <v>393.75</v>
      </c>
      <c r="C4044">
        <v>20.531590000000001</v>
      </c>
      <c r="D4044">
        <v>70</v>
      </c>
      <c r="E4044">
        <v>0</v>
      </c>
      <c r="F4044">
        <v>0</v>
      </c>
      <c r="G4044">
        <v>6</v>
      </c>
      <c r="H4044">
        <v>1570544738738</v>
      </c>
      <c r="I4044">
        <v>526.6875</v>
      </c>
      <c r="J4044" s="4">
        <f t="shared" si="63"/>
        <v>43746.892809467587</v>
      </c>
      <c r="K4044" s="6">
        <v>43746.892809467587</v>
      </c>
      <c r="L4044" s="7">
        <v>43746.892812500002</v>
      </c>
    </row>
    <row r="4045" spans="1:12" x14ac:dyDescent="0.25">
      <c r="A4045" t="e">
        <f>-Lqfkkd8rDToD9-rdgj3</f>
        <v>#NAME?</v>
      </c>
      <c r="B4045">
        <v>393.75</v>
      </c>
      <c r="C4045">
        <v>20.531590000000001</v>
      </c>
      <c r="D4045">
        <v>72</v>
      </c>
      <c r="E4045">
        <v>0</v>
      </c>
      <c r="F4045">
        <v>0</v>
      </c>
      <c r="G4045">
        <v>14</v>
      </c>
      <c r="H4045">
        <v>1570544748009</v>
      </c>
      <c r="I4045">
        <v>526.6875</v>
      </c>
      <c r="J4045" s="5">
        <f t="shared" si="63"/>
        <v>43746.892916770834</v>
      </c>
      <c r="K4045" s="6">
        <v>43746.892916770834</v>
      </c>
      <c r="L4045" s="7">
        <v>43746.892916666664</v>
      </c>
    </row>
    <row r="4046" spans="1:12" x14ac:dyDescent="0.25">
      <c r="A4046" t="e">
        <f>-LqfkmC8_Ag_yPujyzvT</f>
        <v>#NAME?</v>
      </c>
      <c r="B4046">
        <v>412.5</v>
      </c>
      <c r="C4046">
        <v>20.531590000000001</v>
      </c>
      <c r="D4046">
        <v>72</v>
      </c>
      <c r="E4046">
        <v>0</v>
      </c>
      <c r="F4046">
        <v>0</v>
      </c>
      <c r="G4046">
        <v>4</v>
      </c>
      <c r="H4046">
        <v>1570544754199</v>
      </c>
      <c r="I4046">
        <v>532.125</v>
      </c>
      <c r="J4046" s="4">
        <f t="shared" si="63"/>
        <v>43746.892988414351</v>
      </c>
      <c r="K4046" s="6">
        <v>43746.892988414351</v>
      </c>
      <c r="L4046" s="7">
        <v>43746.89298611111</v>
      </c>
    </row>
    <row r="4047" spans="1:12" x14ac:dyDescent="0.25">
      <c r="A4047" t="e">
        <f>-LqfknfmL67_IFPgmjo1</f>
        <v>#NAME?</v>
      </c>
      <c r="B4047">
        <v>393.75</v>
      </c>
      <c r="C4047">
        <v>20.531590000000001</v>
      </c>
      <c r="D4047">
        <v>72</v>
      </c>
      <c r="E4047">
        <v>0</v>
      </c>
      <c r="F4047">
        <v>0</v>
      </c>
      <c r="G4047">
        <v>13</v>
      </c>
      <c r="H4047">
        <v>1570544760368</v>
      </c>
      <c r="I4047">
        <v>526.6875</v>
      </c>
      <c r="J4047" s="5">
        <f t="shared" si="63"/>
        <v>43746.893059814807</v>
      </c>
      <c r="K4047" s="6">
        <v>43746.893059814807</v>
      </c>
      <c r="L4047" s="7">
        <v>43746.893055555556</v>
      </c>
    </row>
    <row r="4048" spans="1:12" x14ac:dyDescent="0.25">
      <c r="A4048" t="e">
        <f>-LqfkpU70JYC6oVLess7</f>
        <v>#NAME?</v>
      </c>
      <c r="B4048">
        <v>393.75</v>
      </c>
      <c r="C4048">
        <v>20.584240000000001</v>
      </c>
      <c r="D4048">
        <v>71</v>
      </c>
      <c r="E4048">
        <v>0</v>
      </c>
      <c r="F4048">
        <v>0</v>
      </c>
      <c r="G4048">
        <v>3</v>
      </c>
      <c r="H4048">
        <v>1570544767587</v>
      </c>
      <c r="I4048">
        <v>526.6875</v>
      </c>
      <c r="J4048" s="4">
        <f t="shared" si="63"/>
        <v>43746.893143368048</v>
      </c>
      <c r="K4048" s="6">
        <v>43746.893143368048</v>
      </c>
      <c r="L4048" s="7">
        <v>43746.893148148149</v>
      </c>
    </row>
    <row r="4049" spans="1:12" x14ac:dyDescent="0.25">
      <c r="A4049" t="e">
        <f>-LqfkrCA3v1N6OLSmppH</f>
        <v>#NAME?</v>
      </c>
      <c r="B4049">
        <v>415.625</v>
      </c>
      <c r="C4049">
        <v>20.531590000000001</v>
      </c>
      <c r="D4049">
        <v>69</v>
      </c>
      <c r="E4049">
        <v>0</v>
      </c>
      <c r="F4049">
        <v>0</v>
      </c>
      <c r="G4049">
        <v>4</v>
      </c>
      <c r="H4049">
        <v>1570544774808</v>
      </c>
      <c r="I4049">
        <v>533.625</v>
      </c>
      <c r="J4049" s="5">
        <f t="shared" si="63"/>
        <v>43746.893226944441</v>
      </c>
      <c r="K4049" s="6">
        <v>43746.893226944441</v>
      </c>
      <c r="L4049" s="7">
        <v>43746.893229166664</v>
      </c>
    </row>
    <row r="4050" spans="1:12" x14ac:dyDescent="0.25">
      <c r="A4050" t="e">
        <f>-Lqfkt48lqTlLAyULYDd</f>
        <v>#NAME?</v>
      </c>
      <c r="B4050">
        <v>393.75</v>
      </c>
      <c r="C4050">
        <v>20.531590000000001</v>
      </c>
      <c r="D4050">
        <v>69</v>
      </c>
      <c r="E4050">
        <v>0</v>
      </c>
      <c r="F4050">
        <v>0</v>
      </c>
      <c r="G4050">
        <v>5</v>
      </c>
      <c r="H4050">
        <v>1570544780979</v>
      </c>
      <c r="I4050">
        <v>526.5</v>
      </c>
      <c r="J4050" s="4">
        <f t="shared" si="63"/>
        <v>43746.89329836805</v>
      </c>
      <c r="K4050" s="6">
        <v>43746.89329836805</v>
      </c>
      <c r="L4050" s="7">
        <v>43746.89329861111</v>
      </c>
    </row>
    <row r="4051" spans="1:12" x14ac:dyDescent="0.25">
      <c r="A4051" t="e">
        <f>-LqfkuiC3kUGeBObRj6R</f>
        <v>#NAME?</v>
      </c>
      <c r="B4051">
        <v>393.75</v>
      </c>
      <c r="C4051">
        <v>20.478950000000001</v>
      </c>
      <c r="D4051">
        <v>68</v>
      </c>
      <c r="E4051">
        <v>0</v>
      </c>
      <c r="F4051">
        <v>0</v>
      </c>
      <c r="G4051">
        <v>4</v>
      </c>
      <c r="H4051">
        <v>1570544789208</v>
      </c>
      <c r="I4051">
        <v>526.6875</v>
      </c>
      <c r="J4051" s="5">
        <f t="shared" si="63"/>
        <v>43746.893393611106</v>
      </c>
      <c r="K4051" s="6">
        <v>43746.893393611106</v>
      </c>
      <c r="L4051" s="7">
        <v>43746.893391203703</v>
      </c>
    </row>
    <row r="4052" spans="1:12" x14ac:dyDescent="0.25">
      <c r="A4052" t="e">
        <f>-LqfkwH7tMibAOHOHs8G</f>
        <v>#NAME?</v>
      </c>
      <c r="B4052">
        <v>393.75</v>
      </c>
      <c r="C4052">
        <v>20.531590000000001</v>
      </c>
      <c r="D4052">
        <v>68</v>
      </c>
      <c r="E4052">
        <v>0</v>
      </c>
      <c r="F4052">
        <v>0</v>
      </c>
      <c r="G4052">
        <v>0</v>
      </c>
      <c r="H4052">
        <v>1570544795409</v>
      </c>
      <c r="I4052">
        <v>526.6875</v>
      </c>
      <c r="J4052" s="4">
        <f t="shared" si="63"/>
        <v>43746.893465381938</v>
      </c>
      <c r="K4052" s="6">
        <v>43746.893465381938</v>
      </c>
      <c r="L4052" s="7">
        <v>43746.893460648149</v>
      </c>
    </row>
    <row r="4053" spans="1:12" x14ac:dyDescent="0.25">
      <c r="A4053" t="s">
        <v>5088</v>
      </c>
      <c r="B4053">
        <v>393.75</v>
      </c>
      <c r="C4053">
        <v>20.531590000000001</v>
      </c>
      <c r="D4053">
        <v>68</v>
      </c>
      <c r="E4053">
        <v>0</v>
      </c>
      <c r="F4053">
        <v>0</v>
      </c>
      <c r="G4053">
        <v>7</v>
      </c>
      <c r="H4053">
        <v>1570544802630</v>
      </c>
      <c r="I4053">
        <v>526.6875</v>
      </c>
      <c r="J4053" s="5">
        <f t="shared" si="63"/>
        <v>43746.893548958331</v>
      </c>
      <c r="K4053" s="6">
        <v>43746.893548958331</v>
      </c>
      <c r="L4053" s="7">
        <v>43746.893553240741</v>
      </c>
    </row>
    <row r="4054" spans="1:12" x14ac:dyDescent="0.25">
      <c r="A4054" t="e">
        <f>-LqfkzUHsNzWPHGwBklx</f>
        <v>#NAME?</v>
      </c>
      <c r="B4054">
        <v>393.75</v>
      </c>
      <c r="C4054">
        <v>20.478950000000001</v>
      </c>
      <c r="D4054">
        <v>69</v>
      </c>
      <c r="E4054">
        <v>0</v>
      </c>
      <c r="F4054">
        <v>0</v>
      </c>
      <c r="G4054">
        <v>7</v>
      </c>
      <c r="H4054">
        <v>1570544808809</v>
      </c>
      <c r="I4054">
        <v>526.6875</v>
      </c>
      <c r="J4054" s="4">
        <f t="shared" si="63"/>
        <v>43746.893620474533</v>
      </c>
      <c r="K4054" s="6">
        <v>43746.893620474533</v>
      </c>
      <c r="L4054" s="7">
        <v>43746.893622685187</v>
      </c>
    </row>
    <row r="4055" spans="1:12" x14ac:dyDescent="0.25">
      <c r="A4055" t="e">
        <f>-Lqfl028MPhmMCMMWWVt</f>
        <v>#NAME?</v>
      </c>
      <c r="B4055">
        <v>393.75</v>
      </c>
      <c r="C4055">
        <v>20.531590000000001</v>
      </c>
      <c r="D4055">
        <v>69</v>
      </c>
      <c r="E4055">
        <v>0</v>
      </c>
      <c r="F4055">
        <v>0</v>
      </c>
      <c r="G4055">
        <v>0</v>
      </c>
      <c r="H4055">
        <v>1570544814988</v>
      </c>
      <c r="I4055">
        <v>526.6875</v>
      </c>
      <c r="J4055" s="5">
        <f t="shared" si="63"/>
        <v>43746.893691990736</v>
      </c>
      <c r="K4055" s="6">
        <v>43746.893691990736</v>
      </c>
      <c r="L4055" s="7">
        <v>43746.893692129626</v>
      </c>
    </row>
    <row r="4056" spans="1:12" x14ac:dyDescent="0.25">
      <c r="A4056" t="e">
        <f>-Lqfl1l7sdDHZz4kDkS5</f>
        <v>#NAME?</v>
      </c>
      <c r="B4056">
        <v>393.75</v>
      </c>
      <c r="C4056">
        <v>20.478950000000001</v>
      </c>
      <c r="D4056">
        <v>69</v>
      </c>
      <c r="E4056">
        <v>0</v>
      </c>
      <c r="F4056">
        <v>0</v>
      </c>
      <c r="G4056">
        <v>0</v>
      </c>
      <c r="H4056">
        <v>1570544821952</v>
      </c>
      <c r="I4056">
        <v>526.6875</v>
      </c>
      <c r="J4056" s="4">
        <f t="shared" si="63"/>
        <v>43746.893772592586</v>
      </c>
      <c r="K4056" s="6">
        <v>43746.893772592586</v>
      </c>
      <c r="L4056" s="7">
        <v>43746.893773148149</v>
      </c>
    </row>
    <row r="4057" spans="1:12" x14ac:dyDescent="0.25">
      <c r="A4057" t="e">
        <f>-Lqfl3K7pIvyCOPGDr_S</f>
        <v>#NAME?</v>
      </c>
      <c r="B4057">
        <v>393.75</v>
      </c>
      <c r="C4057">
        <v>20.531590000000001</v>
      </c>
      <c r="D4057">
        <v>69</v>
      </c>
      <c r="E4057">
        <v>0</v>
      </c>
      <c r="F4057">
        <v>0</v>
      </c>
      <c r="G4057">
        <v>4</v>
      </c>
      <c r="H4057">
        <v>1570544828378</v>
      </c>
      <c r="I4057">
        <v>526.5</v>
      </c>
      <c r="J4057" s="5">
        <f t="shared" si="63"/>
        <v>43746.893846967585</v>
      </c>
      <c r="K4057" s="6">
        <v>43746.893846967585</v>
      </c>
      <c r="L4057" s="7">
        <v>43746.893842592595</v>
      </c>
    </row>
    <row r="4058" spans="1:12" x14ac:dyDescent="0.25">
      <c r="A4058" t="e">
        <f>-Lqfl527Lj03av2zpBPp</f>
        <v>#NAME?</v>
      </c>
      <c r="B4058">
        <v>393.75</v>
      </c>
      <c r="C4058">
        <v>20.584240000000001</v>
      </c>
      <c r="D4058">
        <v>68</v>
      </c>
      <c r="E4058">
        <v>0</v>
      </c>
      <c r="F4058">
        <v>0</v>
      </c>
      <c r="G4058">
        <v>9</v>
      </c>
      <c r="H4058">
        <v>1570544835608</v>
      </c>
      <c r="I4058">
        <v>526.5</v>
      </c>
      <c r="J4058" s="4">
        <f t="shared" si="63"/>
        <v>43746.893930648141</v>
      </c>
      <c r="K4058" s="6">
        <v>43746.893930648141</v>
      </c>
      <c r="L4058" s="7">
        <v>43746.893935185188</v>
      </c>
    </row>
    <row r="4059" spans="1:12" x14ac:dyDescent="0.25">
      <c r="A4059" t="e">
        <f>-Lqfl6cN6inXqkrHfjSv</f>
        <v>#NAME?</v>
      </c>
      <c r="B4059">
        <v>393.75</v>
      </c>
      <c r="C4059">
        <v>20.531590000000001</v>
      </c>
      <c r="D4059">
        <v>67</v>
      </c>
      <c r="E4059">
        <v>0</v>
      </c>
      <c r="F4059">
        <v>0</v>
      </c>
      <c r="G4059">
        <v>6</v>
      </c>
      <c r="H4059">
        <v>1570544841779</v>
      </c>
      <c r="I4059">
        <v>526.6875</v>
      </c>
      <c r="J4059" s="5">
        <f t="shared" si="63"/>
        <v>43746.894002071756</v>
      </c>
      <c r="K4059" s="6">
        <v>43746.894002071756</v>
      </c>
      <c r="L4059" s="7">
        <v>43746.894004629627</v>
      </c>
    </row>
    <row r="4060" spans="1:12" x14ac:dyDescent="0.25">
      <c r="A4060" t="e">
        <f>-Lqfl8JCMX9Fsw6CchVI</f>
        <v>#NAME?</v>
      </c>
      <c r="B4060">
        <v>393.75</v>
      </c>
      <c r="C4060">
        <v>20.584240000000001</v>
      </c>
      <c r="D4060">
        <v>67</v>
      </c>
      <c r="E4060">
        <v>0</v>
      </c>
      <c r="F4060">
        <v>0</v>
      </c>
      <c r="G4060">
        <v>2</v>
      </c>
      <c r="H4060">
        <v>1570544848998</v>
      </c>
      <c r="I4060">
        <v>526.5</v>
      </c>
      <c r="J4060" s="4">
        <f t="shared" si="63"/>
        <v>43746.894085624997</v>
      </c>
      <c r="K4060" s="6">
        <v>43746.894085624997</v>
      </c>
      <c r="L4060" s="7">
        <v>43746.894085648149</v>
      </c>
    </row>
    <row r="4061" spans="1:12" x14ac:dyDescent="0.25">
      <c r="A4061" t="e">
        <f>-Lqfl9o9RcWdvn1qWnjh</f>
        <v>#NAME?</v>
      </c>
      <c r="B4061">
        <v>393.75</v>
      </c>
      <c r="C4061">
        <v>20.531590000000001</v>
      </c>
      <c r="D4061">
        <v>69</v>
      </c>
      <c r="E4061">
        <v>0</v>
      </c>
      <c r="F4061">
        <v>0</v>
      </c>
      <c r="G4061">
        <v>2</v>
      </c>
      <c r="H4061">
        <v>1570544855188</v>
      </c>
      <c r="I4061">
        <v>526.6875</v>
      </c>
      <c r="J4061" s="5">
        <f t="shared" si="63"/>
        <v>43746.894157268514</v>
      </c>
      <c r="K4061" s="6">
        <v>43746.894157268514</v>
      </c>
      <c r="L4061" s="7">
        <v>43746.894155092596</v>
      </c>
    </row>
    <row r="4062" spans="1:12" x14ac:dyDescent="0.25">
      <c r="A4062" t="e">
        <f>-LqflBbBN6g7hnfH7xt0</f>
        <v>#NAME?</v>
      </c>
      <c r="B4062">
        <v>393.75</v>
      </c>
      <c r="C4062">
        <v>20.584240000000001</v>
      </c>
      <c r="D4062">
        <v>68</v>
      </c>
      <c r="E4062">
        <v>0</v>
      </c>
      <c r="F4062">
        <v>0</v>
      </c>
      <c r="G4062">
        <v>10</v>
      </c>
      <c r="H4062">
        <v>1570544862505</v>
      </c>
      <c r="I4062">
        <v>526.6875</v>
      </c>
      <c r="J4062" s="4">
        <f t="shared" si="63"/>
        <v>43746.894241956012</v>
      </c>
      <c r="K4062" s="6">
        <v>43746.894241956012</v>
      </c>
      <c r="L4062" s="7">
        <v>43746.894247685188</v>
      </c>
    </row>
    <row r="4063" spans="1:12" x14ac:dyDescent="0.25">
      <c r="A4063" t="e">
        <f>-LqflD2h5Wrs2L0DguUt</f>
        <v>#NAME?</v>
      </c>
      <c r="B4063">
        <v>393.75</v>
      </c>
      <c r="C4063">
        <v>20.531590000000001</v>
      </c>
      <c r="D4063">
        <v>69</v>
      </c>
      <c r="E4063">
        <v>0</v>
      </c>
      <c r="F4063">
        <v>0</v>
      </c>
      <c r="G4063">
        <v>0</v>
      </c>
      <c r="H4063">
        <v>1570544868564</v>
      </c>
      <c r="I4063">
        <v>526.6875</v>
      </c>
      <c r="J4063" s="5">
        <f t="shared" si="63"/>
        <v>43746.894312083336</v>
      </c>
      <c r="K4063" s="6">
        <v>43746.894312083336</v>
      </c>
      <c r="L4063" s="7">
        <v>43746.894317129627</v>
      </c>
    </row>
    <row r="4064" spans="1:12" x14ac:dyDescent="0.25">
      <c r="A4064" t="e">
        <f>-LqflEt2e-wI3igK3Wrz</f>
        <v>#NAME?</v>
      </c>
      <c r="B4064">
        <v>393.75</v>
      </c>
      <c r="C4064">
        <v>20.584240000000001</v>
      </c>
      <c r="D4064">
        <v>68</v>
      </c>
      <c r="E4064">
        <v>0</v>
      </c>
      <c r="F4064">
        <v>0</v>
      </c>
      <c r="G4064">
        <v>9</v>
      </c>
      <c r="H4064">
        <v>1570544875784</v>
      </c>
      <c r="I4064">
        <v>526.6875</v>
      </c>
      <c r="J4064" s="4">
        <f t="shared" si="63"/>
        <v>43746.894395648145</v>
      </c>
      <c r="K4064" s="6">
        <v>43746.894395648145</v>
      </c>
      <c r="L4064" s="7">
        <v>43746.89439814815</v>
      </c>
    </row>
    <row r="4065" spans="1:12" x14ac:dyDescent="0.25">
      <c r="A4065" t="e">
        <f>-LqflGLxhreQaEDpsyOZ</f>
        <v>#NAME?</v>
      </c>
      <c r="B4065">
        <v>393.75</v>
      </c>
      <c r="C4065">
        <v>20.531590000000001</v>
      </c>
      <c r="D4065">
        <v>68</v>
      </c>
      <c r="E4065">
        <v>0</v>
      </c>
      <c r="F4065">
        <v>0</v>
      </c>
      <c r="G4065">
        <v>3</v>
      </c>
      <c r="H4065">
        <v>1570544881956</v>
      </c>
      <c r="I4065">
        <v>526.5</v>
      </c>
      <c r="J4065" s="5">
        <f t="shared" si="63"/>
        <v>43746.89446708333</v>
      </c>
      <c r="K4065" s="6">
        <v>43746.89446708333</v>
      </c>
      <c r="L4065" s="7">
        <v>43746.894467592596</v>
      </c>
    </row>
    <row r="4066" spans="1:12" x14ac:dyDescent="0.25">
      <c r="A4066" t="e">
        <f>-LqflHr29wELzkx_LAok</f>
        <v>#NAME?</v>
      </c>
      <c r="B4066">
        <v>393.75</v>
      </c>
      <c r="C4066">
        <v>20.531590000000001</v>
      </c>
      <c r="D4066">
        <v>70</v>
      </c>
      <c r="E4066">
        <v>0</v>
      </c>
      <c r="F4066">
        <v>0</v>
      </c>
      <c r="G4066">
        <v>9</v>
      </c>
      <c r="H4066">
        <v>1570544888144</v>
      </c>
      <c r="I4066">
        <v>526.5</v>
      </c>
      <c r="J4066" s="4">
        <f t="shared" si="63"/>
        <v>43746.894538703702</v>
      </c>
      <c r="K4066" s="6">
        <v>43746.894538703702</v>
      </c>
      <c r="L4066" s="7">
        <v>43746.894537037035</v>
      </c>
    </row>
    <row r="4067" spans="1:12" x14ac:dyDescent="0.25">
      <c r="A4067" t="e">
        <f>-LqflJQ2WH4AKBJs9ii7</f>
        <v>#NAME?</v>
      </c>
      <c r="B4067">
        <v>393.75</v>
      </c>
      <c r="C4067">
        <v>20.531590000000001</v>
      </c>
      <c r="D4067">
        <v>70</v>
      </c>
      <c r="E4067">
        <v>0</v>
      </c>
      <c r="F4067">
        <v>0</v>
      </c>
      <c r="G4067">
        <v>0</v>
      </c>
      <c r="H4067">
        <v>1570544894335</v>
      </c>
      <c r="I4067">
        <v>526.6875</v>
      </c>
      <c r="J4067" s="5">
        <f t="shared" si="63"/>
        <v>43746.894610358795</v>
      </c>
      <c r="K4067" s="6">
        <v>43746.894610358795</v>
      </c>
      <c r="L4067" s="7">
        <v>43746.894606481481</v>
      </c>
    </row>
    <row r="4068" spans="1:12" x14ac:dyDescent="0.25">
      <c r="A4068" t="e">
        <f>-LqflL84cUiCm4A31nH8</f>
        <v>#NAME?</v>
      </c>
      <c r="B4068">
        <v>393.75</v>
      </c>
      <c r="C4068">
        <v>20.531590000000001</v>
      </c>
      <c r="D4068">
        <v>70</v>
      </c>
      <c r="E4068">
        <v>0</v>
      </c>
      <c r="F4068">
        <v>0</v>
      </c>
      <c r="G4068">
        <v>10</v>
      </c>
      <c r="H4068">
        <v>1570544901523</v>
      </c>
      <c r="I4068">
        <v>526.6875</v>
      </c>
      <c r="J4068" s="4">
        <f t="shared" si="63"/>
        <v>43746.894693553237</v>
      </c>
      <c r="K4068" s="6">
        <v>43746.894693553237</v>
      </c>
      <c r="L4068" s="7">
        <v>43746.894699074073</v>
      </c>
    </row>
    <row r="4069" spans="1:12" x14ac:dyDescent="0.25">
      <c r="A4069" t="e">
        <f>-LqflMfzPEZIn9Gy5s07</f>
        <v>#NAME?</v>
      </c>
      <c r="B4069">
        <v>393.75</v>
      </c>
      <c r="C4069">
        <v>20.531590000000001</v>
      </c>
      <c r="D4069">
        <v>66</v>
      </c>
      <c r="E4069">
        <v>0</v>
      </c>
      <c r="F4069">
        <v>0</v>
      </c>
      <c r="G4069">
        <v>7</v>
      </c>
      <c r="H4069">
        <v>1570544907735</v>
      </c>
      <c r="I4069">
        <v>526.6875</v>
      </c>
      <c r="J4069" s="5">
        <f t="shared" si="63"/>
        <v>43746.894765451383</v>
      </c>
      <c r="K4069" s="6">
        <v>43746.894765451383</v>
      </c>
      <c r="L4069" s="7">
        <v>43746.894768518519</v>
      </c>
    </row>
    <row r="4070" spans="1:12" x14ac:dyDescent="0.25">
      <c r="A4070" t="e">
        <f>-LqflOOc3IXQdyC77hGr</f>
        <v>#NAME?</v>
      </c>
      <c r="B4070">
        <v>393.75</v>
      </c>
      <c r="C4070">
        <v>20.531590000000001</v>
      </c>
      <c r="D4070">
        <v>66</v>
      </c>
      <c r="E4070">
        <v>0</v>
      </c>
      <c r="F4070">
        <v>0</v>
      </c>
      <c r="G4070">
        <v>10</v>
      </c>
      <c r="H4070">
        <v>1570544914914</v>
      </c>
      <c r="I4070">
        <v>526.6875</v>
      </c>
      <c r="J4070" s="4">
        <f t="shared" si="63"/>
        <v>43746.894848541669</v>
      </c>
      <c r="K4070" s="6">
        <v>43746.894848541669</v>
      </c>
      <c r="L4070" s="7">
        <v>43746.894849537035</v>
      </c>
    </row>
    <row r="4071" spans="1:12" x14ac:dyDescent="0.25">
      <c r="A4071" t="e">
        <f>-LqflPsyBi7UzRsyynqk</f>
        <v>#NAME?</v>
      </c>
      <c r="B4071">
        <v>393.75</v>
      </c>
      <c r="C4071">
        <v>20.584240000000001</v>
      </c>
      <c r="D4071">
        <v>67</v>
      </c>
      <c r="E4071">
        <v>0</v>
      </c>
      <c r="F4071">
        <v>0</v>
      </c>
      <c r="G4071">
        <v>8</v>
      </c>
      <c r="H4071">
        <v>1570544921122</v>
      </c>
      <c r="I4071">
        <v>526.6875</v>
      </c>
      <c r="J4071" s="5">
        <f t="shared" si="63"/>
        <v>43746.894920393512</v>
      </c>
      <c r="K4071" s="6">
        <v>43746.894920393512</v>
      </c>
      <c r="L4071" s="7">
        <v>43746.894918981481</v>
      </c>
    </row>
    <row r="4072" spans="1:12" x14ac:dyDescent="0.25">
      <c r="A4072" t="s">
        <v>5107</v>
      </c>
      <c r="B4072">
        <v>393.75</v>
      </c>
      <c r="C4072">
        <v>20.584240000000001</v>
      </c>
      <c r="D4072">
        <v>65</v>
      </c>
      <c r="E4072">
        <v>0</v>
      </c>
      <c r="F4072">
        <v>0</v>
      </c>
      <c r="G4072">
        <v>10</v>
      </c>
      <c r="H4072">
        <v>1570544927304</v>
      </c>
      <c r="I4072">
        <v>526.6875</v>
      </c>
      <c r="J4072" s="4">
        <f t="shared" si="63"/>
        <v>43746.894991944442</v>
      </c>
      <c r="K4072" s="6">
        <v>43746.894991944442</v>
      </c>
      <c r="L4072" s="7">
        <v>43746.894988425927</v>
      </c>
    </row>
    <row r="4073" spans="1:12" x14ac:dyDescent="0.25">
      <c r="A4073" t="e">
        <f>-LqflSvyySKhg84GDZwh</f>
        <v>#NAME?</v>
      </c>
      <c r="B4073">
        <v>393.75</v>
      </c>
      <c r="C4073">
        <v>20.531590000000001</v>
      </c>
      <c r="D4073">
        <v>66</v>
      </c>
      <c r="E4073">
        <v>0</v>
      </c>
      <c r="F4073">
        <v>0</v>
      </c>
      <c r="G4073">
        <v>6</v>
      </c>
      <c r="H4073">
        <v>1570544933492</v>
      </c>
      <c r="I4073">
        <v>526.6875</v>
      </c>
      <c r="J4073" s="5">
        <f t="shared" si="63"/>
        <v>43746.895063564814</v>
      </c>
      <c r="K4073" s="6">
        <v>43746.895063564814</v>
      </c>
      <c r="L4073" s="7">
        <v>43746.895057870373</v>
      </c>
    </row>
    <row r="4074" spans="1:12" x14ac:dyDescent="0.25">
      <c r="A4074" t="e">
        <f>-LqflUR3mhKHYmIR9vIQ</f>
        <v>#NAME?</v>
      </c>
      <c r="B4074">
        <v>393.75</v>
      </c>
      <c r="C4074">
        <v>20.531590000000001</v>
      </c>
      <c r="D4074">
        <v>66</v>
      </c>
      <c r="E4074">
        <v>0</v>
      </c>
      <c r="F4074">
        <v>0</v>
      </c>
      <c r="G4074">
        <v>11</v>
      </c>
      <c r="H4074">
        <v>1570544939674</v>
      </c>
      <c r="I4074">
        <v>526.6875</v>
      </c>
      <c r="J4074" s="4">
        <f t="shared" si="63"/>
        <v>43746.895135115738</v>
      </c>
      <c r="K4074" s="6">
        <v>43746.895135115738</v>
      </c>
      <c r="L4074" s="7">
        <v>43746.895138888889</v>
      </c>
    </row>
    <row r="4075" spans="1:12" x14ac:dyDescent="0.25">
      <c r="A4075" t="s">
        <v>5110</v>
      </c>
      <c r="B4075">
        <v>393.75</v>
      </c>
      <c r="C4075">
        <v>20.584240000000001</v>
      </c>
      <c r="D4075">
        <v>66</v>
      </c>
      <c r="E4075">
        <v>0</v>
      </c>
      <c r="F4075">
        <v>0</v>
      </c>
      <c r="G4075">
        <v>1</v>
      </c>
      <c r="H4075">
        <v>1570544945853</v>
      </c>
      <c r="I4075">
        <v>526.6875</v>
      </c>
      <c r="J4075" s="5">
        <f t="shared" si="63"/>
        <v>43746.89520663194</v>
      </c>
      <c r="K4075" s="6">
        <v>43746.89520663194</v>
      </c>
      <c r="L4075" s="7">
        <v>43746.895208333335</v>
      </c>
    </row>
    <row r="4076" spans="1:12" x14ac:dyDescent="0.25">
      <c r="A4076" t="e">
        <f>-LqflXSy_5EqpP5usct3</f>
        <v>#NAME?</v>
      </c>
      <c r="B4076">
        <v>393.75</v>
      </c>
      <c r="C4076">
        <v>20.531590000000001</v>
      </c>
      <c r="D4076">
        <v>66</v>
      </c>
      <c r="E4076">
        <v>0</v>
      </c>
      <c r="F4076">
        <v>0</v>
      </c>
      <c r="G4076">
        <v>6</v>
      </c>
      <c r="H4076">
        <v>1570544952034</v>
      </c>
      <c r="I4076">
        <v>526.6875</v>
      </c>
      <c r="J4076" s="4">
        <f t="shared" si="63"/>
        <v>43746.895278171294</v>
      </c>
      <c r="K4076" s="6">
        <v>43746.895278171294</v>
      </c>
      <c r="L4076" s="7">
        <v>43746.895277777781</v>
      </c>
    </row>
    <row r="4077" spans="1:12" x14ac:dyDescent="0.25">
      <c r="A4077" t="e">
        <f>-LqflYwyD8iJ1eO54wNt</f>
        <v>#NAME?</v>
      </c>
      <c r="B4077">
        <v>393.75</v>
      </c>
      <c r="C4077">
        <v>20.531590000000001</v>
      </c>
      <c r="D4077">
        <v>66</v>
      </c>
      <c r="E4077">
        <v>0</v>
      </c>
      <c r="F4077">
        <v>0</v>
      </c>
      <c r="G4077">
        <v>6</v>
      </c>
      <c r="H4077">
        <v>1570544958233</v>
      </c>
      <c r="I4077">
        <v>526.6875</v>
      </c>
      <c r="J4077" s="5">
        <f t="shared" si="63"/>
        <v>43746.895349918974</v>
      </c>
      <c r="K4077" s="6">
        <v>43746.895349918974</v>
      </c>
      <c r="L4077" s="7">
        <v>43746.89534722222</v>
      </c>
    </row>
    <row r="4078" spans="1:12" x14ac:dyDescent="0.25">
      <c r="A4078" t="e">
        <f>-Lqfl_SDjVAExuCWRjTT</f>
        <v>#NAME?</v>
      </c>
      <c r="B4078">
        <v>393.75</v>
      </c>
      <c r="C4078">
        <v>20.531590000000001</v>
      </c>
      <c r="D4078">
        <v>66</v>
      </c>
      <c r="E4078">
        <v>0</v>
      </c>
      <c r="F4078">
        <v>0</v>
      </c>
      <c r="G4078">
        <v>6</v>
      </c>
      <c r="H4078">
        <v>1570544964403</v>
      </c>
      <c r="I4078">
        <v>526.6875</v>
      </c>
      <c r="J4078" s="4">
        <f t="shared" si="63"/>
        <v>43746.895421331013</v>
      </c>
      <c r="K4078" s="6">
        <v>43746.895421331013</v>
      </c>
      <c r="L4078" s="7">
        <v>43746.895416666666</v>
      </c>
    </row>
    <row r="4079" spans="1:12" x14ac:dyDescent="0.25">
      <c r="A4079" t="s">
        <v>5114</v>
      </c>
      <c r="B4079">
        <v>393.75</v>
      </c>
      <c r="C4079">
        <v>20.531590000000001</v>
      </c>
      <c r="D4079">
        <v>66</v>
      </c>
      <c r="E4079">
        <v>0</v>
      </c>
      <c r="F4079">
        <v>0</v>
      </c>
      <c r="G4079">
        <v>7</v>
      </c>
      <c r="H4079">
        <v>1570544970583</v>
      </c>
      <c r="I4079">
        <v>526.6875</v>
      </c>
      <c r="J4079" s="5">
        <f t="shared" si="63"/>
        <v>43746.895492858799</v>
      </c>
      <c r="K4079" s="6">
        <v>43746.895492858799</v>
      </c>
      <c r="L4079" s="7">
        <v>43746.895497685182</v>
      </c>
    </row>
    <row r="4080" spans="1:12" x14ac:dyDescent="0.25">
      <c r="A4080" t="e">
        <f>-LqflcpJzkDiERH9LUij</f>
        <v>#NAME?</v>
      </c>
      <c r="B4080">
        <v>393.75</v>
      </c>
      <c r="C4080">
        <v>20.531590000000001</v>
      </c>
      <c r="D4080">
        <v>68</v>
      </c>
      <c r="E4080">
        <v>0</v>
      </c>
      <c r="F4080">
        <v>0</v>
      </c>
      <c r="G4080">
        <v>12</v>
      </c>
      <c r="H4080">
        <v>1570544977801</v>
      </c>
      <c r="I4080">
        <v>526.6875</v>
      </c>
      <c r="J4080" s="4">
        <f t="shared" si="63"/>
        <v>43746.895576400457</v>
      </c>
      <c r="K4080" s="6">
        <v>43746.895576400457</v>
      </c>
      <c r="L4080" s="7">
        <v>43746.895578703705</v>
      </c>
    </row>
    <row r="4081" spans="1:12" x14ac:dyDescent="0.25">
      <c r="A4081" t="e">
        <f>-LqfleVwxPbAjdK2JPVx</f>
        <v>#NAME?</v>
      </c>
      <c r="B4081">
        <v>393.75</v>
      </c>
      <c r="C4081">
        <v>20.531590000000001</v>
      </c>
      <c r="D4081">
        <v>69</v>
      </c>
      <c r="E4081">
        <v>0</v>
      </c>
      <c r="F4081">
        <v>0</v>
      </c>
      <c r="G4081">
        <v>0</v>
      </c>
      <c r="H4081">
        <v>1570544985015</v>
      </c>
      <c r="I4081">
        <v>526.6875</v>
      </c>
      <c r="J4081" s="5">
        <f t="shared" si="63"/>
        <v>43746.895659895832</v>
      </c>
      <c r="K4081" s="6">
        <v>43746.895659895832</v>
      </c>
      <c r="L4081" s="7">
        <v>43746.89565972222</v>
      </c>
    </row>
    <row r="4082" spans="1:12" x14ac:dyDescent="0.25">
      <c r="A4082" t="e">
        <f>-Lqflg03ntt6VKruyuva</f>
        <v>#NAME?</v>
      </c>
      <c r="B4082">
        <v>393.75</v>
      </c>
      <c r="C4082">
        <v>20.584240000000001</v>
      </c>
      <c r="D4082">
        <v>70</v>
      </c>
      <c r="E4082">
        <v>0</v>
      </c>
      <c r="F4082">
        <v>0</v>
      </c>
      <c r="G4082">
        <v>8</v>
      </c>
      <c r="H4082">
        <v>1570544991194</v>
      </c>
      <c r="I4082">
        <v>526.6875</v>
      </c>
      <c r="J4082" s="4">
        <f t="shared" si="63"/>
        <v>43746.895731412034</v>
      </c>
      <c r="K4082" s="6">
        <v>43746.895731412034</v>
      </c>
      <c r="L4082" s="7">
        <v>43746.895729166667</v>
      </c>
    </row>
    <row r="4083" spans="1:12" x14ac:dyDescent="0.25">
      <c r="A4083" t="e">
        <f>-Lqflh_AMN7E3_mkdYKP</f>
        <v>#NAME?</v>
      </c>
      <c r="B4083">
        <v>393.75</v>
      </c>
      <c r="C4083">
        <v>20.478950000000001</v>
      </c>
      <c r="D4083">
        <v>70</v>
      </c>
      <c r="E4083">
        <v>0</v>
      </c>
      <c r="F4083">
        <v>0</v>
      </c>
      <c r="G4083">
        <v>6</v>
      </c>
      <c r="H4083">
        <v>1570544997373</v>
      </c>
      <c r="I4083">
        <v>526.6875</v>
      </c>
      <c r="J4083" s="5">
        <f t="shared" si="63"/>
        <v>43746.895802928237</v>
      </c>
      <c r="K4083" s="6">
        <v>43746.895802928237</v>
      </c>
      <c r="L4083" s="7">
        <v>43746.895798611113</v>
      </c>
    </row>
    <row r="4084" spans="1:12" x14ac:dyDescent="0.25">
      <c r="A4084" t="e">
        <f>-Lqflj1ysgaIwcDiqDHX</f>
        <v>#NAME?</v>
      </c>
      <c r="B4084">
        <v>393.75</v>
      </c>
      <c r="C4084">
        <v>20.531590000000001</v>
      </c>
      <c r="D4084">
        <v>70</v>
      </c>
      <c r="E4084">
        <v>0</v>
      </c>
      <c r="F4084">
        <v>0</v>
      </c>
      <c r="G4084">
        <v>9</v>
      </c>
      <c r="H4084">
        <v>1570545003553</v>
      </c>
      <c r="I4084">
        <v>526.6875</v>
      </c>
      <c r="J4084" s="4">
        <f t="shared" si="63"/>
        <v>43746.895874456015</v>
      </c>
      <c r="K4084" s="6">
        <v>43746.895874456015</v>
      </c>
      <c r="L4084" s="7">
        <v>43746.895879629628</v>
      </c>
    </row>
    <row r="4085" spans="1:12" x14ac:dyDescent="0.25">
      <c r="A4085" t="e">
        <f>-LqflkY29r8dqEch8IaP</f>
        <v>#NAME?</v>
      </c>
      <c r="B4085">
        <v>393.75</v>
      </c>
      <c r="C4085">
        <v>20.531590000000001</v>
      </c>
      <c r="D4085">
        <v>61</v>
      </c>
      <c r="E4085">
        <v>0</v>
      </c>
      <c r="F4085">
        <v>0</v>
      </c>
      <c r="G4085">
        <v>15</v>
      </c>
      <c r="H4085">
        <v>1570545009749</v>
      </c>
      <c r="I4085">
        <v>526.6875</v>
      </c>
      <c r="J4085" s="5">
        <f t="shared" si="63"/>
        <v>43746.895946168974</v>
      </c>
      <c r="K4085" s="6">
        <v>43746.895946168974</v>
      </c>
      <c r="L4085" s="7">
        <v>43746.895949074074</v>
      </c>
    </row>
    <row r="4086" spans="1:12" x14ac:dyDescent="0.25">
      <c r="A4086" t="e">
        <f>-Lqflm628XiePotCBODN</f>
        <v>#NAME?</v>
      </c>
      <c r="B4086">
        <v>393.75</v>
      </c>
      <c r="C4086">
        <v>20.531590000000001</v>
      </c>
      <c r="D4086">
        <v>61</v>
      </c>
      <c r="E4086">
        <v>0</v>
      </c>
      <c r="F4086">
        <v>0</v>
      </c>
      <c r="G4086">
        <v>7</v>
      </c>
      <c r="H4086">
        <v>1570545016109</v>
      </c>
      <c r="I4086">
        <v>526.6875</v>
      </c>
      <c r="J4086" s="4">
        <f t="shared" si="63"/>
        <v>43746.896019780092</v>
      </c>
      <c r="K4086" s="6">
        <v>43746.896019780092</v>
      </c>
      <c r="L4086" s="7">
        <v>43746.896018518521</v>
      </c>
    </row>
    <row r="4087" spans="1:12" x14ac:dyDescent="0.25">
      <c r="A4087" t="e">
        <f>-LqflnmidzSqP7ehzHv3</f>
        <v>#NAME?</v>
      </c>
      <c r="B4087">
        <v>393.75</v>
      </c>
      <c r="C4087">
        <v>20.531590000000001</v>
      </c>
      <c r="D4087">
        <v>65</v>
      </c>
      <c r="E4087">
        <v>0</v>
      </c>
      <c r="F4087">
        <v>0</v>
      </c>
      <c r="G4087">
        <v>5</v>
      </c>
      <c r="H4087">
        <v>1570545023123</v>
      </c>
      <c r="I4087">
        <v>526.6875</v>
      </c>
      <c r="J4087" s="5">
        <f t="shared" si="63"/>
        <v>43746.89610096065</v>
      </c>
      <c r="K4087" s="6">
        <v>43746.89610096065</v>
      </c>
      <c r="L4087" s="7">
        <v>43746.896099537036</v>
      </c>
    </row>
    <row r="4088" spans="1:12" x14ac:dyDescent="0.25">
      <c r="A4088" t="e">
        <f>-LqflpO2xMHk6cdBtpcw</f>
        <v>#NAME?</v>
      </c>
      <c r="B4088">
        <v>393.75</v>
      </c>
      <c r="C4088">
        <v>20.531590000000001</v>
      </c>
      <c r="D4088">
        <v>66</v>
      </c>
      <c r="E4088">
        <v>0</v>
      </c>
      <c r="F4088">
        <v>0</v>
      </c>
      <c r="G4088">
        <v>8</v>
      </c>
      <c r="H4088">
        <v>1570545029323</v>
      </c>
      <c r="I4088">
        <v>526.6875</v>
      </c>
      <c r="J4088" s="4">
        <f t="shared" si="63"/>
        <v>43746.896172719906</v>
      </c>
      <c r="K4088" s="6">
        <v>43746.896172719906</v>
      </c>
      <c r="L4088" s="7">
        <v>43746.896168981482</v>
      </c>
    </row>
    <row r="4089" spans="1:12" x14ac:dyDescent="0.25">
      <c r="A4089" t="e">
        <f>-Lqflr4xwBLEC_99R59a</f>
        <v>#NAME?</v>
      </c>
      <c r="B4089">
        <v>393.75</v>
      </c>
      <c r="C4089">
        <v>20.584240000000001</v>
      </c>
      <c r="D4089">
        <v>68</v>
      </c>
      <c r="E4089">
        <v>0</v>
      </c>
      <c r="F4089">
        <v>0</v>
      </c>
      <c r="G4089">
        <v>10</v>
      </c>
      <c r="H4089">
        <v>1570545036534</v>
      </c>
      <c r="I4089">
        <v>526.6875</v>
      </c>
      <c r="J4089" s="5">
        <f t="shared" si="63"/>
        <v>43746.896256180553</v>
      </c>
      <c r="K4089" s="6">
        <v>43746.896256180553</v>
      </c>
      <c r="L4089" s="7">
        <v>43746.896261574075</v>
      </c>
    </row>
    <row r="4090" spans="1:12" x14ac:dyDescent="0.25">
      <c r="A4090" t="e">
        <f>-LqflsZn01zrCF96_IiM</f>
        <v>#NAME?</v>
      </c>
      <c r="B4090">
        <v>393.75</v>
      </c>
      <c r="C4090">
        <v>20.584240000000001</v>
      </c>
      <c r="D4090">
        <v>68</v>
      </c>
      <c r="E4090">
        <v>0</v>
      </c>
      <c r="F4090">
        <v>0</v>
      </c>
      <c r="G4090">
        <v>4</v>
      </c>
      <c r="H4090">
        <v>1570545042714</v>
      </c>
      <c r="I4090">
        <v>526.6875</v>
      </c>
      <c r="J4090" s="4">
        <f t="shared" si="63"/>
        <v>43746.896327708331</v>
      </c>
      <c r="K4090" s="6">
        <v>43746.896327708331</v>
      </c>
      <c r="L4090" s="7">
        <v>43746.896331018521</v>
      </c>
    </row>
    <row r="4091" spans="1:12" x14ac:dyDescent="0.25">
      <c r="A4091" t="e">
        <f>-LqfluCxOIfbZmZzwSkK</f>
        <v>#NAME?</v>
      </c>
      <c r="B4091">
        <v>393.75</v>
      </c>
      <c r="C4091">
        <v>20.531590000000001</v>
      </c>
      <c r="D4091">
        <v>68</v>
      </c>
      <c r="E4091">
        <v>0</v>
      </c>
      <c r="F4091">
        <v>0</v>
      </c>
      <c r="G4091">
        <v>9</v>
      </c>
      <c r="H4091">
        <v>1570545049283</v>
      </c>
      <c r="I4091">
        <v>526.6875</v>
      </c>
      <c r="J4091" s="5">
        <f t="shared" si="63"/>
        <v>43746.896403738421</v>
      </c>
      <c r="K4091" s="6">
        <v>43746.896403738421</v>
      </c>
      <c r="L4091" s="7">
        <v>43746.89640046296</v>
      </c>
    </row>
    <row r="4092" spans="1:12" x14ac:dyDescent="0.25">
      <c r="A4092" t="e">
        <f>-Lqflvs26ZSn6d1-gTgm</f>
        <v>#NAME?</v>
      </c>
      <c r="B4092">
        <v>412.5</v>
      </c>
      <c r="C4092">
        <v>20.584240000000001</v>
      </c>
      <c r="D4092">
        <v>66</v>
      </c>
      <c r="E4092">
        <v>0</v>
      </c>
      <c r="F4092">
        <v>0</v>
      </c>
      <c r="G4092">
        <v>2</v>
      </c>
      <c r="H4092">
        <v>1570545056083</v>
      </c>
      <c r="I4092">
        <v>532.6875</v>
      </c>
      <c r="J4092" s="4">
        <f t="shared" si="63"/>
        <v>43746.896482442127</v>
      </c>
      <c r="K4092" s="6">
        <v>43746.896482442127</v>
      </c>
      <c r="L4092" s="7">
        <v>43746.896481481483</v>
      </c>
    </row>
    <row r="4093" spans="1:12" x14ac:dyDescent="0.25">
      <c r="A4093" t="e">
        <f>-LqflxPx_rccYGkac3Cg</f>
        <v>#NAME?</v>
      </c>
      <c r="B4093">
        <v>393.75</v>
      </c>
      <c r="C4093">
        <v>20.531590000000001</v>
      </c>
      <c r="D4093">
        <v>66</v>
      </c>
      <c r="E4093">
        <v>0</v>
      </c>
      <c r="F4093">
        <v>0</v>
      </c>
      <c r="G4093">
        <v>9</v>
      </c>
      <c r="H4093">
        <v>1570545062295</v>
      </c>
      <c r="I4093">
        <v>526.5</v>
      </c>
      <c r="J4093" s="5">
        <f t="shared" si="63"/>
        <v>43746.896554340274</v>
      </c>
      <c r="K4093" s="6">
        <v>43746.896554340274</v>
      </c>
      <c r="L4093" s="7">
        <v>43746.896550925929</v>
      </c>
    </row>
    <row r="4094" spans="1:12" x14ac:dyDescent="0.25">
      <c r="A4094" t="e">
        <f>-Lqflz94zOa-CMCtaRUw</f>
        <v>#NAME?</v>
      </c>
      <c r="B4094">
        <v>393.75</v>
      </c>
      <c r="C4094">
        <v>20.478950000000001</v>
      </c>
      <c r="D4094">
        <v>66</v>
      </c>
      <c r="E4094">
        <v>0</v>
      </c>
      <c r="F4094">
        <v>0</v>
      </c>
      <c r="G4094">
        <v>5</v>
      </c>
      <c r="H4094">
        <v>1570545069526</v>
      </c>
      <c r="I4094">
        <v>526.5</v>
      </c>
      <c r="J4094" s="4">
        <f t="shared" si="63"/>
        <v>43746.896638032405</v>
      </c>
      <c r="K4094" s="6">
        <v>43746.896638032405</v>
      </c>
      <c r="L4094" s="7">
        <v>43746.896643518521</v>
      </c>
    </row>
    <row r="4095" spans="1:12" x14ac:dyDescent="0.25">
      <c r="A4095" t="e">
        <f>-Lqfm-w7rghR2LlxEuF1</f>
        <v>#NAME?</v>
      </c>
      <c r="B4095">
        <v>412.5</v>
      </c>
      <c r="C4095">
        <v>20.531590000000001</v>
      </c>
      <c r="D4095">
        <v>66</v>
      </c>
      <c r="E4095">
        <v>0</v>
      </c>
      <c r="F4095">
        <v>0</v>
      </c>
      <c r="G4095">
        <v>2</v>
      </c>
      <c r="H4095">
        <v>1570545075693</v>
      </c>
      <c r="I4095">
        <v>532.125</v>
      </c>
      <c r="J4095" s="5">
        <f t="shared" si="63"/>
        <v>43746.896709409724</v>
      </c>
      <c r="K4095" s="6">
        <v>43746.896709409724</v>
      </c>
      <c r="L4095" s="7">
        <v>43746.89671296296</v>
      </c>
    </row>
    <row r="4096" spans="1:12" x14ac:dyDescent="0.25">
      <c r="A4096" t="e">
        <f>-Lqfm1f4GyifpE-u4xKC</f>
        <v>#NAME?</v>
      </c>
      <c r="B4096">
        <v>393.75</v>
      </c>
      <c r="C4096">
        <v>20.584240000000001</v>
      </c>
      <c r="D4096">
        <v>68</v>
      </c>
      <c r="E4096">
        <v>0</v>
      </c>
      <c r="F4096">
        <v>0</v>
      </c>
      <c r="G4096">
        <v>15</v>
      </c>
      <c r="H4096">
        <v>1570545083925</v>
      </c>
      <c r="I4096">
        <v>526.6875</v>
      </c>
      <c r="J4096" s="4">
        <f t="shared" si="63"/>
        <v>43746.896804687502</v>
      </c>
      <c r="K4096" s="6">
        <v>43746.896804687502</v>
      </c>
      <c r="L4096" s="7">
        <v>43746.896805555552</v>
      </c>
    </row>
    <row r="4097" spans="1:12" x14ac:dyDescent="0.25">
      <c r="A4097" t="e">
        <f>-Lqfm3E3Deapg563qpFt</f>
        <v>#NAME?</v>
      </c>
      <c r="B4097">
        <v>393.75</v>
      </c>
      <c r="C4097">
        <v>20.584240000000001</v>
      </c>
      <c r="D4097">
        <v>68</v>
      </c>
      <c r="E4097">
        <v>0</v>
      </c>
      <c r="F4097">
        <v>0</v>
      </c>
      <c r="G4097">
        <v>2</v>
      </c>
      <c r="H4097">
        <v>1570545090125</v>
      </c>
      <c r="I4097">
        <v>526.6875</v>
      </c>
      <c r="J4097" s="5">
        <f t="shared" si="63"/>
        <v>43746.896876446757</v>
      </c>
      <c r="K4097" s="6">
        <v>43746.896876446757</v>
      </c>
      <c r="L4097" s="7">
        <v>43746.896874999999</v>
      </c>
    </row>
    <row r="4098" spans="1:12" x14ac:dyDescent="0.25">
      <c r="A4098" t="e">
        <f>-Lqfm4x5VRBY0ZG3JQyL</f>
        <v>#NAME?</v>
      </c>
      <c r="B4098">
        <v>393.75</v>
      </c>
      <c r="C4098">
        <v>20.584240000000001</v>
      </c>
      <c r="D4098">
        <v>68</v>
      </c>
      <c r="E4098">
        <v>0</v>
      </c>
      <c r="F4098">
        <v>0</v>
      </c>
      <c r="G4098">
        <v>9</v>
      </c>
      <c r="H4098">
        <v>1570545097335</v>
      </c>
      <c r="I4098">
        <v>526.6875</v>
      </c>
      <c r="J4098" s="4">
        <f t="shared" ref="J4098:K4161" si="64">(H4098/86400000)+25569+(7/24)</f>
        <v>43746.896959895828</v>
      </c>
      <c r="K4098" s="6">
        <v>43746.896959895828</v>
      </c>
      <c r="L4098" s="7">
        <v>43746.896956018521</v>
      </c>
    </row>
    <row r="4099" spans="1:12" x14ac:dyDescent="0.25">
      <c r="A4099" t="e">
        <f>-Lqfm6Q-CB6EUSN2FlOZ</f>
        <v>#NAME?</v>
      </c>
      <c r="B4099">
        <v>393.75</v>
      </c>
      <c r="C4099">
        <v>20.584240000000001</v>
      </c>
      <c r="D4099">
        <v>68</v>
      </c>
      <c r="E4099">
        <v>0</v>
      </c>
      <c r="F4099">
        <v>0</v>
      </c>
      <c r="G4099">
        <v>16</v>
      </c>
      <c r="H4099">
        <v>1570545103515</v>
      </c>
      <c r="I4099">
        <v>526.6875</v>
      </c>
      <c r="J4099" s="5">
        <f t="shared" si="64"/>
        <v>43746.897031423614</v>
      </c>
      <c r="K4099" s="6">
        <v>43746.897031423614</v>
      </c>
      <c r="L4099" s="7">
        <v>43746.897037037037</v>
      </c>
    </row>
    <row r="4100" spans="1:12" x14ac:dyDescent="0.25">
      <c r="A4100" t="s">
        <v>5135</v>
      </c>
      <c r="B4100">
        <v>393.75</v>
      </c>
      <c r="C4100">
        <v>20.531590000000001</v>
      </c>
      <c r="D4100">
        <v>68</v>
      </c>
      <c r="E4100">
        <v>0</v>
      </c>
      <c r="F4100">
        <v>0</v>
      </c>
      <c r="G4100">
        <v>11</v>
      </c>
      <c r="H4100">
        <v>1570545109705</v>
      </c>
      <c r="I4100">
        <v>526.6875</v>
      </c>
      <c r="J4100" s="4">
        <f t="shared" si="64"/>
        <v>43746.897103067131</v>
      </c>
      <c r="K4100" s="6">
        <v>43746.897103067131</v>
      </c>
      <c r="L4100" s="7">
        <v>43746.897106481483</v>
      </c>
    </row>
    <row r="4101" spans="1:12" x14ac:dyDescent="0.25">
      <c r="A4101" t="e">
        <f>-Lqfm9U4JUxRLtyDP7v7</f>
        <v>#NAME?</v>
      </c>
      <c r="B4101">
        <v>412.5</v>
      </c>
      <c r="C4101">
        <v>20.584240000000001</v>
      </c>
      <c r="D4101">
        <v>68</v>
      </c>
      <c r="E4101">
        <v>0</v>
      </c>
      <c r="F4101">
        <v>0</v>
      </c>
      <c r="G4101">
        <v>17</v>
      </c>
      <c r="H4101">
        <v>1570545115877</v>
      </c>
      <c r="I4101">
        <v>532.3125</v>
      </c>
      <c r="J4101" s="5">
        <f t="shared" si="64"/>
        <v>43746.897174502308</v>
      </c>
      <c r="K4101" s="6">
        <v>43746.897174502308</v>
      </c>
      <c r="L4101" s="7">
        <v>43746.897175925929</v>
      </c>
    </row>
    <row r="4102" spans="1:12" x14ac:dyDescent="0.25">
      <c r="A4102" t="s">
        <v>5137</v>
      </c>
      <c r="B4102">
        <v>393.75</v>
      </c>
      <c r="C4102">
        <v>20.584240000000001</v>
      </c>
      <c r="D4102">
        <v>68</v>
      </c>
      <c r="E4102">
        <v>0</v>
      </c>
      <c r="F4102">
        <v>0</v>
      </c>
      <c r="G4102">
        <v>8</v>
      </c>
      <c r="H4102">
        <v>1570545122164</v>
      </c>
      <c r="I4102">
        <v>526.6875</v>
      </c>
      <c r="J4102" s="4">
        <f t="shared" si="64"/>
        <v>43746.89724726852</v>
      </c>
      <c r="K4102" s="6">
        <v>43746.89724726852</v>
      </c>
      <c r="L4102" s="7">
        <v>43746.897245370368</v>
      </c>
    </row>
    <row r="4103" spans="1:12" x14ac:dyDescent="0.25">
      <c r="A4103" t="e">
        <f>-LqfmClE_wwL_wkcgFWW</f>
        <v>#NAME?</v>
      </c>
      <c r="B4103">
        <v>393.75</v>
      </c>
      <c r="C4103">
        <v>20.531590000000001</v>
      </c>
      <c r="D4103">
        <v>69</v>
      </c>
      <c r="E4103">
        <v>0</v>
      </c>
      <c r="F4103">
        <v>0</v>
      </c>
      <c r="G4103">
        <v>8</v>
      </c>
      <c r="H4103">
        <v>1570545129286</v>
      </c>
      <c r="I4103">
        <v>526.6875</v>
      </c>
      <c r="J4103" s="5">
        <f t="shared" si="64"/>
        <v>43746.897329699073</v>
      </c>
      <c r="K4103" s="6">
        <v>43746.897329699073</v>
      </c>
      <c r="L4103" s="7">
        <v>43746.897326388891</v>
      </c>
    </row>
    <row r="4104" spans="1:12" x14ac:dyDescent="0.25">
      <c r="A4104" t="e">
        <f>-LqfmEY0DwBif24rMt-l</f>
        <v>#NAME?</v>
      </c>
      <c r="B4104">
        <v>393.75</v>
      </c>
      <c r="C4104">
        <v>20.478950000000001</v>
      </c>
      <c r="D4104">
        <v>68</v>
      </c>
      <c r="E4104">
        <v>0</v>
      </c>
      <c r="F4104">
        <v>0</v>
      </c>
      <c r="G4104">
        <v>9</v>
      </c>
      <c r="H4104">
        <v>1570545136495</v>
      </c>
      <c r="I4104">
        <v>526.6875</v>
      </c>
      <c r="J4104" s="4">
        <f t="shared" si="64"/>
        <v>43746.897413136576</v>
      </c>
      <c r="K4104" s="6">
        <v>43746.897413136576</v>
      </c>
      <c r="L4104" s="7">
        <v>43746.897407407407</v>
      </c>
    </row>
    <row r="4105" spans="1:12" x14ac:dyDescent="0.25">
      <c r="A4105" t="e">
        <f>-LqfmGH40NUHZq7XSKPQ</f>
        <v>#NAME?</v>
      </c>
      <c r="B4105">
        <v>393.75</v>
      </c>
      <c r="C4105">
        <v>20.478950000000001</v>
      </c>
      <c r="D4105">
        <v>68</v>
      </c>
      <c r="E4105">
        <v>0</v>
      </c>
      <c r="F4105">
        <v>0</v>
      </c>
      <c r="G4105">
        <v>14</v>
      </c>
      <c r="H4105">
        <v>1570545143715</v>
      </c>
      <c r="I4105">
        <v>526.6875</v>
      </c>
      <c r="J4105" s="5">
        <f t="shared" si="64"/>
        <v>43746.897496701386</v>
      </c>
      <c r="K4105" s="6">
        <v>43746.897496701386</v>
      </c>
      <c r="L4105" s="7">
        <v>43746.897499999999</v>
      </c>
    </row>
    <row r="4106" spans="1:12" x14ac:dyDescent="0.25">
      <c r="A4106" t="e">
        <f>-LqfmHlhzHp405PKusK4</f>
        <v>#NAME?</v>
      </c>
      <c r="B4106">
        <v>393.75</v>
      </c>
      <c r="C4106">
        <v>20.584240000000001</v>
      </c>
      <c r="D4106">
        <v>68</v>
      </c>
      <c r="E4106">
        <v>0</v>
      </c>
      <c r="F4106">
        <v>0</v>
      </c>
      <c r="G4106">
        <v>9</v>
      </c>
      <c r="H4106">
        <v>1570545149915</v>
      </c>
      <c r="I4106">
        <v>526.6875</v>
      </c>
      <c r="J4106" s="4">
        <f t="shared" si="64"/>
        <v>43746.897568460648</v>
      </c>
      <c r="K4106" s="6">
        <v>43746.897568460648</v>
      </c>
      <c r="L4106" s="7">
        <v>43746.897569444445</v>
      </c>
    </row>
    <row r="4107" spans="1:12" x14ac:dyDescent="0.25">
      <c r="A4107" t="e">
        <f>-LqfmJdGLht1AB4ePDqq</f>
        <v>#NAME?</v>
      </c>
      <c r="B4107">
        <v>412.5</v>
      </c>
      <c r="C4107">
        <v>20.531590000000001</v>
      </c>
      <c r="D4107">
        <v>73</v>
      </c>
      <c r="E4107">
        <v>0</v>
      </c>
      <c r="F4107">
        <v>0</v>
      </c>
      <c r="G4107">
        <v>7</v>
      </c>
      <c r="H4107">
        <v>1570545156077</v>
      </c>
      <c r="I4107">
        <v>532.3125</v>
      </c>
      <c r="J4107" s="5">
        <f t="shared" si="64"/>
        <v>43746.897639780094</v>
      </c>
      <c r="K4107" s="6">
        <v>43746.897639780094</v>
      </c>
      <c r="L4107" s="7">
        <v>43746.897638888891</v>
      </c>
    </row>
    <row r="4108" spans="1:12" x14ac:dyDescent="0.25">
      <c r="A4108" t="e">
        <f>-LqfmLH5JH2vCwh6IeuV</f>
        <v>#NAME?</v>
      </c>
      <c r="B4108">
        <v>393.75</v>
      </c>
      <c r="C4108">
        <v>20.584240000000001</v>
      </c>
      <c r="D4108">
        <v>73</v>
      </c>
      <c r="E4108">
        <v>0</v>
      </c>
      <c r="F4108">
        <v>0</v>
      </c>
      <c r="G4108">
        <v>13</v>
      </c>
      <c r="H4108">
        <v>1570545164326</v>
      </c>
      <c r="I4108">
        <v>526.5</v>
      </c>
      <c r="J4108" s="4">
        <f t="shared" si="64"/>
        <v>43746.897735254628</v>
      </c>
      <c r="K4108" s="6">
        <v>43746.897735254628</v>
      </c>
      <c r="L4108" s="7">
        <v>43746.897731481484</v>
      </c>
    </row>
    <row r="4109" spans="1:12" x14ac:dyDescent="0.25">
      <c r="A4109" t="e">
        <f>-LqfmMq7_Aosk3INXy3v</f>
        <v>#NAME?</v>
      </c>
      <c r="B4109">
        <v>393.75</v>
      </c>
      <c r="C4109">
        <v>20.584240000000001</v>
      </c>
      <c r="D4109">
        <v>72</v>
      </c>
      <c r="E4109">
        <v>0</v>
      </c>
      <c r="F4109">
        <v>0</v>
      </c>
      <c r="G4109">
        <v>11</v>
      </c>
      <c r="H4109">
        <v>1570545170505</v>
      </c>
      <c r="I4109">
        <v>526.6875</v>
      </c>
      <c r="J4109" s="5">
        <f t="shared" si="64"/>
        <v>43746.89780677083</v>
      </c>
      <c r="K4109" s="6">
        <v>43746.89780677083</v>
      </c>
      <c r="L4109" s="7">
        <v>43746.897812499999</v>
      </c>
    </row>
    <row r="4110" spans="1:12" x14ac:dyDescent="0.25">
      <c r="A4110" t="e">
        <f>-LqfmOK6DPRS_g4_6d4T</f>
        <v>#NAME?</v>
      </c>
      <c r="B4110">
        <v>393.75</v>
      </c>
      <c r="C4110">
        <v>20.531590000000001</v>
      </c>
      <c r="D4110">
        <v>72</v>
      </c>
      <c r="E4110">
        <v>0</v>
      </c>
      <c r="F4110">
        <v>0</v>
      </c>
      <c r="G4110">
        <v>7</v>
      </c>
      <c r="H4110">
        <v>1570545176685</v>
      </c>
      <c r="I4110">
        <v>526.6875</v>
      </c>
      <c r="J4110" s="4">
        <f t="shared" si="64"/>
        <v>43746.897878298609</v>
      </c>
      <c r="K4110" s="6">
        <v>43746.897878298609</v>
      </c>
      <c r="L4110" s="7">
        <v>43746.897881944446</v>
      </c>
    </row>
    <row r="4111" spans="1:12" x14ac:dyDescent="0.25">
      <c r="A4111" t="e">
        <f>-LqfmPo45y8FYu8l5Okw</f>
        <v>#NAME?</v>
      </c>
      <c r="B4111">
        <v>393.75</v>
      </c>
      <c r="C4111">
        <v>20.584240000000001</v>
      </c>
      <c r="D4111">
        <v>71</v>
      </c>
      <c r="E4111">
        <v>0</v>
      </c>
      <c r="F4111">
        <v>0</v>
      </c>
      <c r="G4111">
        <v>12</v>
      </c>
      <c r="H4111">
        <v>1570545182877</v>
      </c>
      <c r="I4111">
        <v>526.6875</v>
      </c>
      <c r="J4111" s="5">
        <f t="shared" si="64"/>
        <v>43746.897949965271</v>
      </c>
      <c r="K4111" s="6">
        <v>43746.897949965271</v>
      </c>
      <c r="L4111" s="7">
        <v>43746.897951388892</v>
      </c>
    </row>
    <row r="4112" spans="1:12" x14ac:dyDescent="0.25">
      <c r="A4112" t="e">
        <f>-LqfmRN5pkhQ1btLgd7Q</f>
        <v>#NAME?</v>
      </c>
      <c r="B4112">
        <v>393.75</v>
      </c>
      <c r="C4112">
        <v>20.584240000000001</v>
      </c>
      <c r="D4112">
        <v>71</v>
      </c>
      <c r="E4112">
        <v>0</v>
      </c>
      <c r="F4112">
        <v>0</v>
      </c>
      <c r="G4112">
        <v>17</v>
      </c>
      <c r="H4112">
        <v>1570545189057</v>
      </c>
      <c r="I4112">
        <v>526.6875</v>
      </c>
      <c r="J4112" s="4">
        <f t="shared" si="64"/>
        <v>43746.898021493056</v>
      </c>
      <c r="K4112" s="6">
        <v>43746.898021493056</v>
      </c>
      <c r="L4112" s="7">
        <v>43746.898020833331</v>
      </c>
    </row>
    <row r="4113" spans="1:12" x14ac:dyDescent="0.25">
      <c r="A4113" t="e">
        <f>-LqfmSr53Ts2PclACkcc</f>
        <v>#NAME?</v>
      </c>
      <c r="B4113">
        <v>393.75</v>
      </c>
      <c r="C4113">
        <v>20.531590000000001</v>
      </c>
      <c r="D4113">
        <v>71</v>
      </c>
      <c r="E4113">
        <v>0</v>
      </c>
      <c r="F4113">
        <v>0</v>
      </c>
      <c r="G4113">
        <v>0</v>
      </c>
      <c r="H4113">
        <v>1570545195235</v>
      </c>
      <c r="I4113">
        <v>526.5</v>
      </c>
      <c r="J4113" s="5">
        <f t="shared" si="64"/>
        <v>43746.898092997682</v>
      </c>
      <c r="K4113" s="6">
        <v>43746.898092997682</v>
      </c>
      <c r="L4113" s="7">
        <v>43746.898090277777</v>
      </c>
    </row>
    <row r="4114" spans="1:12" x14ac:dyDescent="0.25">
      <c r="A4114" t="e">
        <f>-LqfmUL6C3lOShBWtVXM</f>
        <v>#NAME?</v>
      </c>
      <c r="B4114">
        <v>412.5</v>
      </c>
      <c r="C4114">
        <v>20.531590000000001</v>
      </c>
      <c r="D4114">
        <v>71</v>
      </c>
      <c r="E4114">
        <v>0</v>
      </c>
      <c r="F4114">
        <v>0</v>
      </c>
      <c r="G4114">
        <v>9</v>
      </c>
      <c r="H4114">
        <v>1570545201435</v>
      </c>
      <c r="I4114">
        <v>532.3125</v>
      </c>
      <c r="J4114" s="4">
        <f t="shared" si="64"/>
        <v>43746.898164756938</v>
      </c>
      <c r="K4114" s="6">
        <v>43746.898164756938</v>
      </c>
      <c r="L4114" s="7">
        <v>43746.898159722223</v>
      </c>
    </row>
    <row r="4115" spans="1:12" x14ac:dyDescent="0.25">
      <c r="A4115" t="e">
        <f>-LqfmVu68es5Svdau49j</f>
        <v>#NAME?</v>
      </c>
      <c r="B4115">
        <v>393.75</v>
      </c>
      <c r="C4115">
        <v>20.584240000000001</v>
      </c>
      <c r="D4115">
        <v>71</v>
      </c>
      <c r="E4115">
        <v>0</v>
      </c>
      <c r="F4115">
        <v>0</v>
      </c>
      <c r="G4115">
        <v>14</v>
      </c>
      <c r="H4115">
        <v>1570545207605</v>
      </c>
      <c r="I4115">
        <v>526.6875</v>
      </c>
      <c r="J4115" s="5">
        <f t="shared" si="64"/>
        <v>43746.898236168978</v>
      </c>
      <c r="K4115" s="6">
        <v>43746.898236168978</v>
      </c>
      <c r="L4115" s="7">
        <v>43746.898240740738</v>
      </c>
    </row>
    <row r="4116" spans="1:12" x14ac:dyDescent="0.25">
      <c r="A4116" t="e">
        <f>-LqfmXc4L0cVYV5EOQYe</f>
        <v>#NAME?</v>
      </c>
      <c r="B4116">
        <v>393.75</v>
      </c>
      <c r="C4116">
        <v>20.584240000000001</v>
      </c>
      <c r="D4116">
        <v>71</v>
      </c>
      <c r="E4116">
        <v>0</v>
      </c>
      <c r="F4116">
        <v>0</v>
      </c>
      <c r="G4116">
        <v>8</v>
      </c>
      <c r="H4116">
        <v>1570545214805</v>
      </c>
      <c r="I4116">
        <v>526.6875</v>
      </c>
      <c r="J4116" s="4">
        <f t="shared" si="64"/>
        <v>43746.89831950231</v>
      </c>
      <c r="K4116" s="6">
        <v>43746.89831950231</v>
      </c>
      <c r="L4116" s="7">
        <v>43746.898321759261</v>
      </c>
    </row>
    <row r="4117" spans="1:12" x14ac:dyDescent="0.25">
      <c r="A4117" t="e">
        <f>-LqfmZBEBisz7siz6pxl</f>
        <v>#NAME?</v>
      </c>
      <c r="B4117">
        <v>393.75</v>
      </c>
      <c r="C4117">
        <v>20.531590000000001</v>
      </c>
      <c r="D4117">
        <v>72</v>
      </c>
      <c r="E4117">
        <v>0</v>
      </c>
      <c r="F4117">
        <v>0</v>
      </c>
      <c r="G4117">
        <v>1</v>
      </c>
      <c r="H4117">
        <v>1570545221005</v>
      </c>
      <c r="I4117">
        <v>526.6875</v>
      </c>
      <c r="J4117" s="5">
        <f t="shared" si="64"/>
        <v>43746.898391261573</v>
      </c>
      <c r="K4117" s="6">
        <v>43746.898391261573</v>
      </c>
      <c r="L4117" s="7">
        <v>43746.8983912037</v>
      </c>
    </row>
    <row r="4118" spans="1:12" x14ac:dyDescent="0.25">
      <c r="A4118" t="e">
        <f>-Lqfm_u6YGi1urbEPe7U</f>
        <v>#NAME?</v>
      </c>
      <c r="B4118">
        <v>393.75</v>
      </c>
      <c r="C4118">
        <v>20.584240000000001</v>
      </c>
      <c r="D4118">
        <v>72</v>
      </c>
      <c r="E4118">
        <v>0</v>
      </c>
      <c r="F4118">
        <v>0</v>
      </c>
      <c r="G4118">
        <v>6</v>
      </c>
      <c r="H4118">
        <v>1570545228217</v>
      </c>
      <c r="I4118">
        <v>526.6875</v>
      </c>
      <c r="J4118" s="4">
        <f t="shared" si="64"/>
        <v>43746.898474733789</v>
      </c>
      <c r="K4118" s="6">
        <v>43746.898474733789</v>
      </c>
      <c r="L4118" s="7">
        <v>43746.898472222223</v>
      </c>
    </row>
    <row r="4119" spans="1:12" x14ac:dyDescent="0.25">
      <c r="A4119" t="e">
        <f>-LqfmbO4Re7piv6PYo4K</f>
        <v>#NAME?</v>
      </c>
      <c r="B4119">
        <v>393.75</v>
      </c>
      <c r="C4119">
        <v>20.478950000000001</v>
      </c>
      <c r="D4119">
        <v>72</v>
      </c>
      <c r="E4119">
        <v>0</v>
      </c>
      <c r="F4119">
        <v>0</v>
      </c>
      <c r="G4119">
        <v>8</v>
      </c>
      <c r="H4119">
        <v>1570545234406</v>
      </c>
      <c r="I4119">
        <v>526.5</v>
      </c>
      <c r="J4119" s="5">
        <f t="shared" si="64"/>
        <v>43746.898546365737</v>
      </c>
      <c r="K4119" s="6">
        <v>43746.898546365737</v>
      </c>
      <c r="L4119" s="7">
        <v>43746.898541666669</v>
      </c>
    </row>
    <row r="4120" spans="1:12" x14ac:dyDescent="0.25">
      <c r="A4120" t="e">
        <f>-Lqfmcx5kUBfFti6q6u6</f>
        <v>#NAME?</v>
      </c>
      <c r="B4120">
        <v>393.75</v>
      </c>
      <c r="C4120">
        <v>20.584240000000001</v>
      </c>
      <c r="D4120">
        <v>72</v>
      </c>
      <c r="E4120">
        <v>0</v>
      </c>
      <c r="F4120">
        <v>0</v>
      </c>
      <c r="G4120">
        <v>7</v>
      </c>
      <c r="H4120">
        <v>1570545240596</v>
      </c>
      <c r="I4120">
        <v>526.6875</v>
      </c>
      <c r="J4120" s="4">
        <f t="shared" si="64"/>
        <v>43746.898618009254</v>
      </c>
      <c r="K4120" s="6">
        <v>43746.898618009254</v>
      </c>
      <c r="L4120" s="7">
        <v>43746.898622685185</v>
      </c>
    </row>
    <row r="4121" spans="1:12" x14ac:dyDescent="0.25">
      <c r="A4121" t="e">
        <f>-LqfmeRZIrNRZM_skki_</f>
        <v>#NAME?</v>
      </c>
      <c r="B4121">
        <v>393.75</v>
      </c>
      <c r="C4121">
        <v>20.531590000000001</v>
      </c>
      <c r="D4121">
        <v>72</v>
      </c>
      <c r="E4121">
        <v>0</v>
      </c>
      <c r="F4121">
        <v>0</v>
      </c>
      <c r="G4121">
        <v>10</v>
      </c>
      <c r="H4121">
        <v>1570545246756</v>
      </c>
      <c r="I4121">
        <v>526.6875</v>
      </c>
      <c r="J4121" s="5">
        <f t="shared" si="64"/>
        <v>43746.898689305548</v>
      </c>
      <c r="K4121" s="6">
        <v>43746.898689305548</v>
      </c>
      <c r="L4121" s="7">
        <v>43746.898692129631</v>
      </c>
    </row>
    <row r="4122" spans="1:12" x14ac:dyDescent="0.25">
      <c r="A4122" t="e">
        <f>-LqfmgEHYyJjNlNfJEcc</f>
        <v>#NAME?</v>
      </c>
      <c r="B4122">
        <v>393.75</v>
      </c>
      <c r="C4122">
        <v>20.478950000000001</v>
      </c>
      <c r="D4122">
        <v>71</v>
      </c>
      <c r="E4122">
        <v>0</v>
      </c>
      <c r="F4122">
        <v>0</v>
      </c>
      <c r="G4122">
        <v>7</v>
      </c>
      <c r="H4122">
        <v>1570545253985</v>
      </c>
      <c r="I4122">
        <v>526.6875</v>
      </c>
      <c r="J4122" s="4">
        <f t="shared" si="64"/>
        <v>43746.898772974535</v>
      </c>
      <c r="K4122" s="6">
        <v>43746.898772974535</v>
      </c>
      <c r="L4122" s="7">
        <v>43746.898773148147</v>
      </c>
    </row>
    <row r="4123" spans="1:12" x14ac:dyDescent="0.25">
      <c r="A4123" t="e">
        <f>-Lqfmhx4JrHiFEcbV3Ph</f>
        <v>#NAME?</v>
      </c>
      <c r="B4123">
        <v>393.75</v>
      </c>
      <c r="C4123">
        <v>20.531590000000001</v>
      </c>
      <c r="D4123">
        <v>70</v>
      </c>
      <c r="E4123">
        <v>0</v>
      </c>
      <c r="F4123">
        <v>0</v>
      </c>
      <c r="G4123">
        <v>5</v>
      </c>
      <c r="H4123">
        <v>1570545261205</v>
      </c>
      <c r="I4123">
        <v>526.6875</v>
      </c>
      <c r="J4123" s="5">
        <f t="shared" si="64"/>
        <v>43746.898856539345</v>
      </c>
      <c r="K4123" s="6">
        <v>43746.898856539345</v>
      </c>
      <c r="L4123" s="7">
        <v>43746.898854166669</v>
      </c>
    </row>
    <row r="4124" spans="1:12" x14ac:dyDescent="0.25">
      <c r="A4124" t="e">
        <f>-Lqfmji4ru2BWOV6t7W_</f>
        <v>#NAME?</v>
      </c>
      <c r="B4124">
        <v>393.75</v>
      </c>
      <c r="C4124">
        <v>20.584240000000001</v>
      </c>
      <c r="D4124">
        <v>69</v>
      </c>
      <c r="E4124">
        <v>0</v>
      </c>
      <c r="F4124">
        <v>0</v>
      </c>
      <c r="G4124">
        <v>4</v>
      </c>
      <c r="H4124">
        <v>1570545267385</v>
      </c>
      <c r="I4124">
        <v>526.6875</v>
      </c>
      <c r="J4124" s="4">
        <f t="shared" si="64"/>
        <v>43746.89892806713</v>
      </c>
      <c r="K4124" s="6">
        <v>43746.89892806713</v>
      </c>
      <c r="L4124" s="7">
        <v>43746.898923611108</v>
      </c>
    </row>
    <row r="4125" spans="1:12" x14ac:dyDescent="0.25">
      <c r="A4125" t="e">
        <f>-LqfmlT4T7da-BqyBDBM</f>
        <v>#NAME?</v>
      </c>
      <c r="B4125">
        <v>393.75</v>
      </c>
      <c r="C4125">
        <v>20.584240000000001</v>
      </c>
      <c r="D4125">
        <v>68</v>
      </c>
      <c r="E4125">
        <v>0</v>
      </c>
      <c r="F4125">
        <v>0</v>
      </c>
      <c r="G4125">
        <v>5</v>
      </c>
      <c r="H4125">
        <v>1570545275607</v>
      </c>
      <c r="I4125">
        <v>526.6875</v>
      </c>
      <c r="J4125" s="5">
        <f t="shared" si="64"/>
        <v>43746.899023229162</v>
      </c>
      <c r="K4125" s="6">
        <v>43746.899023229162</v>
      </c>
      <c r="L4125" s="7">
        <v>43746.899027777778</v>
      </c>
    </row>
    <row r="4126" spans="1:12" x14ac:dyDescent="0.25">
      <c r="A4126" t="e">
        <f>-Lqfmn16BdKR1vAGEBkj</f>
        <v>#NAME?</v>
      </c>
      <c r="B4126">
        <v>412.5</v>
      </c>
      <c r="C4126">
        <v>20.584240000000001</v>
      </c>
      <c r="D4126">
        <v>69</v>
      </c>
      <c r="E4126">
        <v>0</v>
      </c>
      <c r="F4126">
        <v>0</v>
      </c>
      <c r="G4126">
        <v>7</v>
      </c>
      <c r="H4126">
        <v>1570545281815</v>
      </c>
      <c r="I4126">
        <v>532.125</v>
      </c>
      <c r="J4126" s="4">
        <f t="shared" si="64"/>
        <v>43746.899095081018</v>
      </c>
      <c r="K4126" s="6">
        <v>43746.899095081018</v>
      </c>
      <c r="L4126" s="7">
        <v>43746.899097222224</v>
      </c>
    </row>
    <row r="4127" spans="1:12" x14ac:dyDescent="0.25">
      <c r="A4127" t="e">
        <f>-Lqfmok5B_J2aBOGZE4n</f>
        <v>#NAME?</v>
      </c>
      <c r="B4127">
        <v>393.75</v>
      </c>
      <c r="C4127">
        <v>20.531590000000001</v>
      </c>
      <c r="D4127">
        <v>69</v>
      </c>
      <c r="E4127">
        <v>0</v>
      </c>
      <c r="F4127">
        <v>0</v>
      </c>
      <c r="G4127">
        <v>8</v>
      </c>
      <c r="H4127">
        <v>1570545289027</v>
      </c>
      <c r="I4127">
        <v>526.6875</v>
      </c>
      <c r="J4127" s="5">
        <f t="shared" si="64"/>
        <v>43746.899178553234</v>
      </c>
      <c r="K4127" s="6">
        <v>43746.899178553234</v>
      </c>
      <c r="L4127" s="7">
        <v>43746.899178240739</v>
      </c>
    </row>
    <row r="4128" spans="1:12" x14ac:dyDescent="0.25">
      <c r="A4128" t="e">
        <f>-LqfmqZe1vvjuyHGPjsL</f>
        <v>#NAME?</v>
      </c>
      <c r="B4128">
        <v>393.75</v>
      </c>
      <c r="C4128">
        <v>20.531590000000001</v>
      </c>
      <c r="D4128">
        <v>69</v>
      </c>
      <c r="E4128">
        <v>0</v>
      </c>
      <c r="F4128">
        <v>0</v>
      </c>
      <c r="G4128">
        <v>2</v>
      </c>
      <c r="H4128">
        <v>1570545295206</v>
      </c>
      <c r="I4128">
        <v>526.6875</v>
      </c>
      <c r="J4128" s="4">
        <f t="shared" si="64"/>
        <v>43746.899250069437</v>
      </c>
      <c r="K4128" s="6">
        <v>43746.899250069437</v>
      </c>
      <c r="L4128" s="7">
        <v>43746.899247685185</v>
      </c>
    </row>
    <row r="4129" spans="1:12" x14ac:dyDescent="0.25">
      <c r="A4129" t="e">
        <f>-LqfmsExA7mw6VWlJwog</f>
        <v>#NAME?</v>
      </c>
      <c r="B4129">
        <v>393.75</v>
      </c>
      <c r="C4129">
        <v>20.531590000000001</v>
      </c>
      <c r="D4129">
        <v>68</v>
      </c>
      <c r="E4129">
        <v>0</v>
      </c>
      <c r="F4129">
        <v>0</v>
      </c>
      <c r="G4129">
        <v>5</v>
      </c>
      <c r="H4129">
        <v>1570545303455</v>
      </c>
      <c r="I4129">
        <v>526.6875</v>
      </c>
      <c r="J4129" s="5">
        <f t="shared" si="64"/>
        <v>43746.899345543978</v>
      </c>
      <c r="K4129" s="6">
        <v>43746.899345543978</v>
      </c>
      <c r="L4129" s="7">
        <v>43746.899340277778</v>
      </c>
    </row>
    <row r="4130" spans="1:12" x14ac:dyDescent="0.25">
      <c r="A4130" t="e">
        <f>-Lqfmtp1DEwUH_OoGIHG</f>
        <v>#NAME?</v>
      </c>
      <c r="B4130">
        <v>393.75</v>
      </c>
      <c r="C4130">
        <v>20.584240000000001</v>
      </c>
      <c r="D4130">
        <v>68</v>
      </c>
      <c r="E4130">
        <v>0</v>
      </c>
      <c r="F4130">
        <v>0</v>
      </c>
      <c r="G4130">
        <v>15</v>
      </c>
      <c r="H4130">
        <v>1570545309635</v>
      </c>
      <c r="I4130">
        <v>526.6875</v>
      </c>
      <c r="J4130" s="4">
        <f t="shared" si="64"/>
        <v>43746.899417071756</v>
      </c>
      <c r="K4130" s="6">
        <v>43746.899417071756</v>
      </c>
      <c r="L4130" s="7">
        <v>43746.899421296293</v>
      </c>
    </row>
    <row r="4131" spans="1:12" x14ac:dyDescent="0.25">
      <c r="A4131" t="e">
        <f>-LqfmvYCDpVDtkurELL_</f>
        <v>#NAME?</v>
      </c>
      <c r="B4131">
        <v>393.75</v>
      </c>
      <c r="C4131">
        <v>20.531590000000001</v>
      </c>
      <c r="D4131">
        <v>69</v>
      </c>
      <c r="E4131">
        <v>0</v>
      </c>
      <c r="F4131">
        <v>0</v>
      </c>
      <c r="G4131">
        <v>1</v>
      </c>
      <c r="H4131">
        <v>1570545316845</v>
      </c>
      <c r="I4131">
        <v>526.6875</v>
      </c>
      <c r="J4131" s="5">
        <f t="shared" si="64"/>
        <v>43746.899500520834</v>
      </c>
      <c r="K4131" s="6">
        <v>43746.899500520834</v>
      </c>
      <c r="L4131" s="7">
        <v>43746.899502314816</v>
      </c>
    </row>
    <row r="4132" spans="1:12" x14ac:dyDescent="0.25">
      <c r="A4132" t="e">
        <f>-Lqfmx13U_YkmcZychX8</f>
        <v>#NAME?</v>
      </c>
      <c r="B4132">
        <v>393.75</v>
      </c>
      <c r="C4132">
        <v>20.531590000000001</v>
      </c>
      <c r="D4132">
        <v>69</v>
      </c>
      <c r="E4132">
        <v>0</v>
      </c>
      <c r="F4132">
        <v>0</v>
      </c>
      <c r="G4132">
        <v>11</v>
      </c>
      <c r="H4132">
        <v>1570545323044</v>
      </c>
      <c r="I4132">
        <v>526.6875</v>
      </c>
      <c r="J4132" s="4">
        <f t="shared" si="64"/>
        <v>43746.899572268514</v>
      </c>
      <c r="K4132" s="6">
        <v>43746.899572268514</v>
      </c>
      <c r="L4132" s="7">
        <v>43746.899571759262</v>
      </c>
    </row>
    <row r="4133" spans="1:12" x14ac:dyDescent="0.25">
      <c r="A4133" t="e">
        <f>-Lqfmya39rn_em9iU0gS</f>
        <v>#NAME?</v>
      </c>
      <c r="B4133">
        <v>393.75</v>
      </c>
      <c r="C4133">
        <v>20.584240000000001</v>
      </c>
      <c r="D4133">
        <v>70</v>
      </c>
      <c r="E4133">
        <v>0</v>
      </c>
      <c r="F4133">
        <v>0</v>
      </c>
      <c r="G4133">
        <v>5</v>
      </c>
      <c r="H4133">
        <v>1570545329214</v>
      </c>
      <c r="I4133">
        <v>526.6875</v>
      </c>
      <c r="J4133" s="5">
        <f t="shared" si="64"/>
        <v>43746.899643680554</v>
      </c>
      <c r="K4133" s="6">
        <v>43746.899643680554</v>
      </c>
      <c r="L4133" s="7">
        <v>43746.899641203701</v>
      </c>
    </row>
    <row r="4134" spans="1:12" x14ac:dyDescent="0.25">
      <c r="A4134" t="e">
        <f>-LqfN-J3NOrUWFZuGaTV</f>
        <v>#NAME?</v>
      </c>
      <c r="B4134">
        <v>393.75</v>
      </c>
      <c r="C4134">
        <v>20.531590000000001</v>
      </c>
      <c r="D4134">
        <v>70</v>
      </c>
      <c r="E4134">
        <v>0</v>
      </c>
      <c r="F4134">
        <v>0</v>
      </c>
      <c r="G4134">
        <v>6</v>
      </c>
      <c r="H4134">
        <v>1570545336404</v>
      </c>
      <c r="I4134">
        <v>526.6875</v>
      </c>
      <c r="J4134" s="4">
        <f t="shared" si="64"/>
        <v>43746.899726898147</v>
      </c>
      <c r="K4134" s="6">
        <v>43746.899726898147</v>
      </c>
      <c r="L4134" s="7">
        <v>43746.899722222224</v>
      </c>
    </row>
    <row r="4135" spans="1:12" x14ac:dyDescent="0.25">
      <c r="A4135" t="e">
        <f>-Lqfn0tL2bPJdRYM652i</f>
        <v>#NAME?</v>
      </c>
      <c r="B4135">
        <v>393.75</v>
      </c>
      <c r="C4135">
        <v>20.531590000000001</v>
      </c>
      <c r="D4135">
        <v>70</v>
      </c>
      <c r="E4135">
        <v>0</v>
      </c>
      <c r="F4135">
        <v>0</v>
      </c>
      <c r="G4135">
        <v>9</v>
      </c>
      <c r="H4135">
        <v>1570545342603</v>
      </c>
      <c r="I4135">
        <v>526.6875</v>
      </c>
      <c r="J4135" s="5">
        <f t="shared" si="64"/>
        <v>43746.899798645834</v>
      </c>
      <c r="K4135" s="6">
        <v>43746.899798645834</v>
      </c>
      <c r="L4135" s="7">
        <v>43746.89980324074</v>
      </c>
    </row>
    <row r="4136" spans="1:12" x14ac:dyDescent="0.25">
      <c r="A4136" t="e">
        <f>-Lqfn2aB_GGNPjVeF0YZ</f>
        <v>#NAME?</v>
      </c>
      <c r="B4136">
        <v>393.75</v>
      </c>
      <c r="C4136">
        <v>20.584240000000001</v>
      </c>
      <c r="D4136">
        <v>70</v>
      </c>
      <c r="E4136">
        <v>0</v>
      </c>
      <c r="F4136">
        <v>0</v>
      </c>
      <c r="G4136">
        <v>2</v>
      </c>
      <c r="H4136">
        <v>1570545349814</v>
      </c>
      <c r="I4136">
        <v>526.6875</v>
      </c>
      <c r="J4136" s="4">
        <f t="shared" si="64"/>
        <v>43746.899882106482</v>
      </c>
      <c r="K4136" s="6">
        <v>43746.899882106482</v>
      </c>
      <c r="L4136" s="7">
        <v>43746.899884259263</v>
      </c>
    </row>
    <row r="4137" spans="1:12" x14ac:dyDescent="0.25">
      <c r="A4137" t="e">
        <f>-Lqfn42w1yDBWiFe1rsv</f>
        <v>#NAME?</v>
      </c>
      <c r="B4137">
        <v>393.75</v>
      </c>
      <c r="C4137">
        <v>20.584240000000001</v>
      </c>
      <c r="D4137">
        <v>70</v>
      </c>
      <c r="E4137">
        <v>0</v>
      </c>
      <c r="F4137">
        <v>0</v>
      </c>
      <c r="G4137">
        <v>11</v>
      </c>
      <c r="H4137">
        <v>1570545356004</v>
      </c>
      <c r="I4137">
        <v>526.6875</v>
      </c>
      <c r="J4137" s="5">
        <f t="shared" si="64"/>
        <v>43746.899953749999</v>
      </c>
      <c r="K4137" s="6">
        <v>43746.899953749999</v>
      </c>
      <c r="L4137" s="7">
        <v>43746.899953703702</v>
      </c>
    </row>
    <row r="4138" spans="1:12" x14ac:dyDescent="0.25">
      <c r="A4138" t="e">
        <f>-Lqfn5d3ysG4vGc4Kb0i</f>
        <v>#NAME?</v>
      </c>
      <c r="B4138">
        <v>415.625</v>
      </c>
      <c r="C4138">
        <v>20.584240000000001</v>
      </c>
      <c r="D4138">
        <v>71</v>
      </c>
      <c r="E4138">
        <v>0</v>
      </c>
      <c r="F4138">
        <v>0</v>
      </c>
      <c r="G4138">
        <v>13</v>
      </c>
      <c r="H4138">
        <v>1570545362215</v>
      </c>
      <c r="I4138">
        <v>533.25</v>
      </c>
      <c r="J4138" s="4">
        <f t="shared" si="64"/>
        <v>43746.900025636576</v>
      </c>
      <c r="K4138" s="6">
        <v>43746.900025636576</v>
      </c>
      <c r="L4138" s="7">
        <v>43746.900023148148</v>
      </c>
    </row>
    <row r="4139" spans="1:12" x14ac:dyDescent="0.25">
      <c r="A4139" t="e">
        <f>-Lqfn75xohZ0rREpR_Po</f>
        <v>#NAME?</v>
      </c>
      <c r="B4139">
        <v>393.75</v>
      </c>
      <c r="C4139">
        <v>20.584240000000001</v>
      </c>
      <c r="D4139">
        <v>71</v>
      </c>
      <c r="E4139">
        <v>0</v>
      </c>
      <c r="F4139">
        <v>0</v>
      </c>
      <c r="G4139">
        <v>7</v>
      </c>
      <c r="H4139">
        <v>1570545368355</v>
      </c>
      <c r="I4139">
        <v>526.6875</v>
      </c>
      <c r="J4139" s="5">
        <f t="shared" si="64"/>
        <v>43746.900096701385</v>
      </c>
      <c r="K4139" s="6">
        <v>43746.900096701385</v>
      </c>
      <c r="L4139" s="7">
        <v>43746.900092592594</v>
      </c>
    </row>
    <row r="4140" spans="1:12" x14ac:dyDescent="0.25">
      <c r="A4140" t="e">
        <f>-Lqfn8vLZ3CYKC5F-#REF!</f>
        <v>#NAME?</v>
      </c>
      <c r="B4140">
        <v>393.75</v>
      </c>
      <c r="C4140">
        <v>20.478950000000001</v>
      </c>
      <c r="D4140">
        <v>68</v>
      </c>
      <c r="E4140">
        <v>0</v>
      </c>
      <c r="F4140">
        <v>0</v>
      </c>
      <c r="G4140">
        <v>1</v>
      </c>
      <c r="H4140">
        <v>1570545375583</v>
      </c>
      <c r="I4140">
        <v>526.5</v>
      </c>
      <c r="J4140" s="4">
        <f t="shared" si="64"/>
        <v>43746.900180358796</v>
      </c>
      <c r="K4140" s="6">
        <v>43746.900180358796</v>
      </c>
      <c r="L4140" s="7">
        <v>43746.900185185186</v>
      </c>
    </row>
    <row r="4141" spans="1:12" x14ac:dyDescent="0.25">
      <c r="A4141" t="e">
        <f>-LqfnAx24NJY5awtLMzf</f>
        <v>#NAME?</v>
      </c>
      <c r="B4141">
        <v>428.125</v>
      </c>
      <c r="C4141">
        <v>20.531590000000001</v>
      </c>
      <c r="D4141">
        <v>69</v>
      </c>
      <c r="E4141">
        <v>0</v>
      </c>
      <c r="F4141">
        <v>0</v>
      </c>
      <c r="G4141">
        <v>7</v>
      </c>
      <c r="H4141">
        <v>1570545382803</v>
      </c>
      <c r="I4141">
        <v>537.9375</v>
      </c>
      <c r="J4141" s="5">
        <f t="shared" si="64"/>
        <v>43746.900263923606</v>
      </c>
      <c r="K4141" s="6">
        <v>43746.900263923606</v>
      </c>
      <c r="L4141" s="7">
        <v>43746.900266203702</v>
      </c>
    </row>
    <row r="4142" spans="1:12" x14ac:dyDescent="0.25">
      <c r="A4142" t="e">
        <f>-LqfnCgJfkxuQUZBP7_m</f>
        <v>#NAME?</v>
      </c>
      <c r="B4142">
        <v>393.75</v>
      </c>
      <c r="C4142">
        <v>20.531590000000001</v>
      </c>
      <c r="D4142">
        <v>69</v>
      </c>
      <c r="E4142">
        <v>0</v>
      </c>
      <c r="F4142">
        <v>0</v>
      </c>
      <c r="G4142">
        <v>6</v>
      </c>
      <c r="H4142">
        <v>1570545391003</v>
      </c>
      <c r="I4142">
        <v>526.6875</v>
      </c>
      <c r="J4142" s="4">
        <f t="shared" si="64"/>
        <v>43746.900358831015</v>
      </c>
      <c r="K4142" s="6">
        <v>43746.900358831015</v>
      </c>
      <c r="L4142" s="7">
        <v>43746.900358796294</v>
      </c>
    </row>
    <row r="4143" spans="1:12" x14ac:dyDescent="0.25">
      <c r="A4143" t="e">
        <f>-LqfnERxyAYcD9BnLQYj</f>
        <v>#NAME?</v>
      </c>
      <c r="B4143">
        <v>412.5</v>
      </c>
      <c r="C4143">
        <v>20.531590000000001</v>
      </c>
      <c r="D4143">
        <v>69</v>
      </c>
      <c r="E4143">
        <v>0</v>
      </c>
      <c r="F4143">
        <v>0</v>
      </c>
      <c r="G4143">
        <v>4</v>
      </c>
      <c r="H4143">
        <v>1570545398254</v>
      </c>
      <c r="I4143">
        <v>532.3125</v>
      </c>
      <c r="J4143" s="5">
        <f t="shared" si="64"/>
        <v>43746.900442754624</v>
      </c>
      <c r="K4143" s="6">
        <v>43746.900442754624</v>
      </c>
      <c r="L4143" s="7">
        <v>43746.900439814817</v>
      </c>
    </row>
    <row r="4144" spans="1:12" x14ac:dyDescent="0.25">
      <c r="A4144" t="e">
        <f>-LqfnGB2hCjC3pNVB5Yj</f>
        <v>#NAME?</v>
      </c>
      <c r="B4144">
        <v>393.75</v>
      </c>
      <c r="C4144">
        <v>20.531590000000001</v>
      </c>
      <c r="D4144">
        <v>68</v>
      </c>
      <c r="E4144">
        <v>0</v>
      </c>
      <c r="F4144">
        <v>0</v>
      </c>
      <c r="G4144">
        <v>9</v>
      </c>
      <c r="H4144">
        <v>1570545405463</v>
      </c>
      <c r="I4144">
        <v>526.5</v>
      </c>
      <c r="J4144" s="4">
        <f t="shared" si="64"/>
        <v>43746.900526192127</v>
      </c>
      <c r="K4144" s="6">
        <v>43746.900526192127</v>
      </c>
      <c r="L4144" s="7">
        <v>43746.900520833333</v>
      </c>
    </row>
    <row r="4145" spans="1:12" x14ac:dyDescent="0.25">
      <c r="A4145" t="e">
        <f>-LqfnHf2GrGKGt9gghAl</f>
        <v>#NAME?</v>
      </c>
      <c r="B4145">
        <v>393.75</v>
      </c>
      <c r="C4145">
        <v>20.478950000000001</v>
      </c>
      <c r="D4145">
        <v>69</v>
      </c>
      <c r="E4145">
        <v>0</v>
      </c>
      <c r="F4145">
        <v>0</v>
      </c>
      <c r="G4145">
        <v>13</v>
      </c>
      <c r="H4145">
        <v>1570545411672</v>
      </c>
      <c r="I4145">
        <v>526.5</v>
      </c>
      <c r="J4145" s="5">
        <f t="shared" si="64"/>
        <v>43746.900598055552</v>
      </c>
      <c r="K4145" s="6">
        <v>43746.900598055552</v>
      </c>
      <c r="L4145" s="7">
        <v>43746.900601851848</v>
      </c>
    </row>
    <row r="4146" spans="1:12" x14ac:dyDescent="0.25">
      <c r="A4146" t="e">
        <f>-LqfnJE2-treibLrZBfZ</f>
        <v>#NAME?</v>
      </c>
      <c r="B4146">
        <v>393.75</v>
      </c>
      <c r="C4146">
        <v>20.531590000000001</v>
      </c>
      <c r="D4146">
        <v>69</v>
      </c>
      <c r="E4146">
        <v>0</v>
      </c>
      <c r="F4146">
        <v>0</v>
      </c>
      <c r="G4146">
        <v>0</v>
      </c>
      <c r="H4146">
        <v>1570545417833</v>
      </c>
      <c r="I4146">
        <v>526.6875</v>
      </c>
      <c r="J4146" s="4">
        <f t="shared" si="64"/>
        <v>43746.900669363422</v>
      </c>
      <c r="K4146" s="6">
        <v>43746.900669363422</v>
      </c>
      <c r="L4146" s="7">
        <v>43746.900671296295</v>
      </c>
    </row>
    <row r="4147" spans="1:12" x14ac:dyDescent="0.25">
      <c r="A4147" t="e">
        <f>-LqfnKx4Uy1JXdYmAOw9</f>
        <v>#NAME?</v>
      </c>
      <c r="B4147">
        <v>393.75</v>
      </c>
      <c r="C4147">
        <v>20.531590000000001</v>
      </c>
      <c r="D4147">
        <v>71</v>
      </c>
      <c r="E4147">
        <v>0</v>
      </c>
      <c r="F4147">
        <v>0</v>
      </c>
      <c r="G4147">
        <v>10</v>
      </c>
      <c r="H4147">
        <v>1570545425045</v>
      </c>
      <c r="I4147">
        <v>526.6875</v>
      </c>
      <c r="J4147" s="5">
        <f t="shared" si="64"/>
        <v>43746.900752835645</v>
      </c>
      <c r="K4147" s="6">
        <v>43746.900752835645</v>
      </c>
      <c r="L4147" s="7">
        <v>43746.900752314818</v>
      </c>
    </row>
    <row r="4148" spans="1:12" x14ac:dyDescent="0.25">
      <c r="A4148" t="e">
        <f>-LqfnMW4WjyMZtuK2GzC</f>
        <v>#NAME?</v>
      </c>
      <c r="B4148">
        <v>393.75</v>
      </c>
      <c r="C4148">
        <v>20.531590000000001</v>
      </c>
      <c r="D4148">
        <v>71</v>
      </c>
      <c r="E4148">
        <v>0</v>
      </c>
      <c r="F4148">
        <v>0</v>
      </c>
      <c r="G4148">
        <v>15</v>
      </c>
      <c r="H4148">
        <v>1570545431233</v>
      </c>
      <c r="I4148">
        <v>526.6875</v>
      </c>
      <c r="J4148" s="4">
        <f t="shared" si="64"/>
        <v>43746.900824456017</v>
      </c>
      <c r="K4148" s="6">
        <v>43746.900824456017</v>
      </c>
      <c r="L4148" s="7">
        <v>43746.900821759256</v>
      </c>
    </row>
    <row r="4149" spans="1:12" x14ac:dyDescent="0.25">
      <c r="A4149" t="e">
        <f>-LqfnOCxDH7Thy_9Xtgg</f>
        <v>#NAME?</v>
      </c>
      <c r="B4149">
        <v>412.5</v>
      </c>
      <c r="C4149">
        <v>20.478950000000001</v>
      </c>
      <c r="D4149">
        <v>72</v>
      </c>
      <c r="E4149">
        <v>0</v>
      </c>
      <c r="F4149">
        <v>0</v>
      </c>
      <c r="G4149">
        <v>8</v>
      </c>
      <c r="H4149">
        <v>1570545438443</v>
      </c>
      <c r="I4149">
        <v>532.3125</v>
      </c>
      <c r="J4149" s="5">
        <f t="shared" si="64"/>
        <v>43746.900907905088</v>
      </c>
      <c r="K4149" s="6">
        <v>43746.900907905088</v>
      </c>
      <c r="L4149" s="7">
        <v>43746.900902777779</v>
      </c>
    </row>
    <row r="4150" spans="1:12" x14ac:dyDescent="0.25">
      <c r="A4150" t="e">
        <f>-LqfnQ1C2Ja20lP83IAS</f>
        <v>#NAME?</v>
      </c>
      <c r="B4150">
        <v>393.75</v>
      </c>
      <c r="C4150">
        <v>20.478950000000001</v>
      </c>
      <c r="D4150">
        <v>71</v>
      </c>
      <c r="E4150">
        <v>0</v>
      </c>
      <c r="F4150">
        <v>0</v>
      </c>
      <c r="G4150">
        <v>1</v>
      </c>
      <c r="H4150">
        <v>1570545445655</v>
      </c>
      <c r="I4150">
        <v>526.6875</v>
      </c>
      <c r="J4150" s="4">
        <f t="shared" si="64"/>
        <v>43746.900991377312</v>
      </c>
      <c r="K4150" s="6">
        <v>43746.900991377312</v>
      </c>
      <c r="L4150" s="7">
        <v>43746.900995370372</v>
      </c>
    </row>
    <row r="4151" spans="1:12" x14ac:dyDescent="0.25">
      <c r="A4151" t="e">
        <f>-LqfnRkAdRdcEm3LLleR</f>
        <v>#NAME?</v>
      </c>
      <c r="B4151">
        <v>393.75</v>
      </c>
      <c r="C4151">
        <v>20.478950000000001</v>
      </c>
      <c r="D4151">
        <v>70</v>
      </c>
      <c r="E4151">
        <v>0</v>
      </c>
      <c r="F4151">
        <v>0</v>
      </c>
      <c r="G4151">
        <v>4</v>
      </c>
      <c r="H4151">
        <v>1570545452883</v>
      </c>
      <c r="I4151">
        <v>526.5</v>
      </c>
      <c r="J4151" s="5">
        <f t="shared" si="64"/>
        <v>43746.901075034715</v>
      </c>
      <c r="K4151" s="6">
        <v>43746.901075034715</v>
      </c>
      <c r="L4151" s="7">
        <v>43746.901076388887</v>
      </c>
    </row>
    <row r="4152" spans="1:12" x14ac:dyDescent="0.25">
      <c r="A4152" t="e">
        <f>-LqfnTJDXSum4DGk8Elq</f>
        <v>#NAME?</v>
      </c>
      <c r="B4152">
        <v>393.75</v>
      </c>
      <c r="C4152">
        <v>20.531590000000001</v>
      </c>
      <c r="D4152">
        <v>70</v>
      </c>
      <c r="E4152">
        <v>0</v>
      </c>
      <c r="F4152">
        <v>0</v>
      </c>
      <c r="G4152">
        <v>13</v>
      </c>
      <c r="H4152">
        <v>1570545459054</v>
      </c>
      <c r="I4152">
        <v>526.6875</v>
      </c>
      <c r="J4152" s="4">
        <f t="shared" si="64"/>
        <v>43746.901146458331</v>
      </c>
      <c r="K4152" s="6">
        <v>43746.901146458331</v>
      </c>
      <c r="L4152" s="7">
        <v>43746.901145833333</v>
      </c>
    </row>
    <row r="4153" spans="1:12" x14ac:dyDescent="0.25">
      <c r="A4153" t="e">
        <f>-LqfnV-y948v4vGmf1Gb</f>
        <v>#NAME?</v>
      </c>
      <c r="B4153">
        <v>393.75</v>
      </c>
      <c r="C4153">
        <v>20.531590000000001</v>
      </c>
      <c r="D4153">
        <v>71</v>
      </c>
      <c r="E4153">
        <v>0</v>
      </c>
      <c r="F4153">
        <v>0</v>
      </c>
      <c r="G4153">
        <v>7</v>
      </c>
      <c r="H4153">
        <v>1570545466273</v>
      </c>
      <c r="I4153">
        <v>526.6875</v>
      </c>
      <c r="J4153" s="5">
        <f t="shared" si="64"/>
        <v>43746.901230011572</v>
      </c>
      <c r="K4153" s="6">
        <v>43746.901230011572</v>
      </c>
      <c r="L4153" s="7">
        <v>43746.901226851849</v>
      </c>
    </row>
    <row r="4154" spans="1:12" x14ac:dyDescent="0.25">
      <c r="A4154" t="e">
        <f>-LqfnWp501ACBIEMlVM0</f>
        <v>#NAME?</v>
      </c>
      <c r="B4154">
        <v>412.5</v>
      </c>
      <c r="C4154">
        <v>20.531590000000001</v>
      </c>
      <c r="D4154">
        <v>70</v>
      </c>
      <c r="E4154">
        <v>0</v>
      </c>
      <c r="F4154">
        <v>0</v>
      </c>
      <c r="G4154">
        <v>9</v>
      </c>
      <c r="H4154">
        <v>1570545473484</v>
      </c>
      <c r="I4154">
        <v>532.5</v>
      </c>
      <c r="J4154" s="4">
        <f t="shared" si="64"/>
        <v>43746.901313472219</v>
      </c>
      <c r="K4154" s="6">
        <v>43746.901313472219</v>
      </c>
      <c r="L4154" s="7">
        <v>43746.901307870372</v>
      </c>
    </row>
    <row r="4155" spans="1:12" x14ac:dyDescent="0.25">
      <c r="A4155" t="e">
        <f>-LqfnYY3rn93gEaJg_5j</f>
        <v>#NAME?</v>
      </c>
      <c r="B4155">
        <v>393.75</v>
      </c>
      <c r="C4155">
        <v>20.478950000000001</v>
      </c>
      <c r="D4155">
        <v>70</v>
      </c>
      <c r="E4155">
        <v>0</v>
      </c>
      <c r="F4155">
        <v>0</v>
      </c>
      <c r="G4155">
        <v>5</v>
      </c>
      <c r="H4155">
        <v>1570545480698</v>
      </c>
      <c r="I4155">
        <v>526.6875</v>
      </c>
      <c r="J4155" s="5">
        <f t="shared" si="64"/>
        <v>43746.901396967594</v>
      </c>
      <c r="K4155" s="6">
        <v>43746.901396967594</v>
      </c>
      <c r="L4155" s="7">
        <v>43746.901400462964</v>
      </c>
    </row>
    <row r="4156" spans="1:12" x14ac:dyDescent="0.25">
      <c r="A4156" t="e">
        <f>-Lqfn_1fkaMp0AEfhE0N</f>
        <v>#NAME?</v>
      </c>
      <c r="B4156">
        <v>393.75</v>
      </c>
      <c r="C4156">
        <v>20.531590000000001</v>
      </c>
      <c r="D4156">
        <v>69</v>
      </c>
      <c r="E4156">
        <v>0</v>
      </c>
      <c r="F4156">
        <v>0</v>
      </c>
      <c r="G4156">
        <v>6</v>
      </c>
      <c r="H4156">
        <v>1570545486884</v>
      </c>
      <c r="I4156">
        <v>526.5</v>
      </c>
      <c r="J4156" s="4">
        <f t="shared" si="64"/>
        <v>43746.901468564807</v>
      </c>
      <c r="K4156" s="6">
        <v>43746.901468564807</v>
      </c>
      <c r="L4156" s="7">
        <v>43746.901469907411</v>
      </c>
    </row>
    <row r="4157" spans="1:12" x14ac:dyDescent="0.25">
      <c r="A4157" t="e">
        <f>-Lqfnaa2RLHSeFlLKqrc</f>
        <v>#NAME?</v>
      </c>
      <c r="B4157">
        <v>412.5</v>
      </c>
      <c r="C4157">
        <v>20.531590000000001</v>
      </c>
      <c r="D4157">
        <v>69</v>
      </c>
      <c r="E4157">
        <v>0</v>
      </c>
      <c r="F4157">
        <v>0</v>
      </c>
      <c r="G4157">
        <v>2</v>
      </c>
      <c r="H4157">
        <v>1570545493064</v>
      </c>
      <c r="I4157">
        <v>532.125</v>
      </c>
      <c r="J4157" s="5">
        <f t="shared" si="64"/>
        <v>43746.901540092593</v>
      </c>
      <c r="K4157" s="6">
        <v>43746.901540092593</v>
      </c>
      <c r="L4157" s="7">
        <v>43746.901539351849</v>
      </c>
    </row>
    <row r="4158" spans="1:12" x14ac:dyDescent="0.25">
      <c r="A4158" t="e">
        <f>-Lqfnc4qf1aS_nFcR_ej</f>
        <v>#NAME?</v>
      </c>
      <c r="B4158">
        <v>393.75</v>
      </c>
      <c r="C4158">
        <v>20.531590000000001</v>
      </c>
      <c r="D4158">
        <v>69</v>
      </c>
      <c r="E4158">
        <v>0</v>
      </c>
      <c r="F4158">
        <v>0</v>
      </c>
      <c r="G4158">
        <v>9</v>
      </c>
      <c r="H4158">
        <v>1570545499233</v>
      </c>
      <c r="I4158">
        <v>526.5</v>
      </c>
      <c r="J4158" s="4">
        <f t="shared" si="64"/>
        <v>43746.901611493049</v>
      </c>
      <c r="K4158" s="6">
        <v>43746.901611493049</v>
      </c>
      <c r="L4158" s="7">
        <v>43746.901608796295</v>
      </c>
    </row>
    <row r="4159" spans="1:12" x14ac:dyDescent="0.25">
      <c r="A4159" t="e">
        <f>-LqfndZ1DoIWDOU0Vtav</f>
        <v>#NAME?</v>
      </c>
      <c r="B4159">
        <v>393.75</v>
      </c>
      <c r="C4159">
        <v>20.531590000000001</v>
      </c>
      <c r="D4159">
        <v>69</v>
      </c>
      <c r="E4159">
        <v>0</v>
      </c>
      <c r="F4159">
        <v>0</v>
      </c>
      <c r="G4159">
        <v>6</v>
      </c>
      <c r="H4159">
        <v>1570545505434</v>
      </c>
      <c r="I4159">
        <v>526.6875</v>
      </c>
      <c r="J4159" s="5">
        <f t="shared" si="64"/>
        <v>43746.901683263888</v>
      </c>
      <c r="K4159" s="6">
        <v>43746.901683263888</v>
      </c>
      <c r="L4159" s="7">
        <v>43746.901678240742</v>
      </c>
    </row>
    <row r="4160" spans="1:12" x14ac:dyDescent="0.25">
      <c r="A4160" t="e">
        <f>-Lqfnf8ISM3qfmGtLaGT</f>
        <v>#NAME?</v>
      </c>
      <c r="B4160">
        <v>393.75</v>
      </c>
      <c r="C4160">
        <v>20.531590000000001</v>
      </c>
      <c r="D4160">
        <v>70</v>
      </c>
      <c r="E4160">
        <v>0</v>
      </c>
      <c r="F4160">
        <v>0</v>
      </c>
      <c r="G4160">
        <v>14</v>
      </c>
      <c r="H4160">
        <v>1570545511613</v>
      </c>
      <c r="I4160">
        <v>526.5</v>
      </c>
      <c r="J4160" s="4">
        <f t="shared" si="64"/>
        <v>43746.90175478009</v>
      </c>
      <c r="K4160" s="6">
        <v>43746.90175478009</v>
      </c>
      <c r="L4160" s="7">
        <v>43746.901759259257</v>
      </c>
    </row>
    <row r="4161" spans="1:12" x14ac:dyDescent="0.25">
      <c r="A4161" t="e">
        <f>-Lqfngq36dTXmKz_1F8I</f>
        <v>#NAME?</v>
      </c>
      <c r="B4161">
        <v>412.5</v>
      </c>
      <c r="C4161">
        <v>20.478950000000001</v>
      </c>
      <c r="D4161">
        <v>69</v>
      </c>
      <c r="E4161">
        <v>0</v>
      </c>
      <c r="F4161">
        <v>0</v>
      </c>
      <c r="G4161">
        <v>7</v>
      </c>
      <c r="H4161">
        <v>1570545518804</v>
      </c>
      <c r="I4161">
        <v>532.125</v>
      </c>
      <c r="J4161" s="5">
        <f t="shared" si="64"/>
        <v>43746.901838009253</v>
      </c>
      <c r="K4161" s="6">
        <v>43746.901838009253</v>
      </c>
      <c r="L4161" s="7">
        <v>43746.90184027778</v>
      </c>
    </row>
    <row r="4162" spans="1:12" x14ac:dyDescent="0.25">
      <c r="A4162" t="e">
        <f>-Lqfnid4NuJVACCiRHcy</f>
        <v>#NAME?</v>
      </c>
      <c r="B4162">
        <v>393.75</v>
      </c>
      <c r="C4162">
        <v>20.531590000000001</v>
      </c>
      <c r="D4162">
        <v>69</v>
      </c>
      <c r="E4162">
        <v>0</v>
      </c>
      <c r="F4162">
        <v>0</v>
      </c>
      <c r="G4162">
        <v>0</v>
      </c>
      <c r="H4162">
        <v>1570545526106</v>
      </c>
      <c r="I4162">
        <v>526.6875</v>
      </c>
      <c r="J4162" s="4">
        <f t="shared" ref="J4162:K4225" si="65">(H4162/86400000)+25569+(7/24)</f>
        <v>43746.901922523146</v>
      </c>
      <c r="K4162" s="6">
        <v>43746.901922523146</v>
      </c>
      <c r="L4162" s="7">
        <v>43746.901921296296</v>
      </c>
    </row>
    <row r="4163" spans="1:12" x14ac:dyDescent="0.25">
      <c r="A4163" t="e">
        <f>-Lqfnk74hQobKzTIFG-4</f>
        <v>#NAME?</v>
      </c>
      <c r="B4163">
        <v>393.75</v>
      </c>
      <c r="C4163">
        <v>20.531590000000001</v>
      </c>
      <c r="D4163">
        <v>69</v>
      </c>
      <c r="E4163">
        <v>0</v>
      </c>
      <c r="F4163">
        <v>0</v>
      </c>
      <c r="G4163">
        <v>2</v>
      </c>
      <c r="H4163">
        <v>1570545532204</v>
      </c>
      <c r="I4163">
        <v>526.6875</v>
      </c>
      <c r="J4163" s="5">
        <f t="shared" si="65"/>
        <v>43746.901993101848</v>
      </c>
      <c r="K4163" s="6">
        <v>43746.901993101848</v>
      </c>
      <c r="L4163" s="7">
        <v>43746.901990740742</v>
      </c>
    </row>
    <row r="4164" spans="1:12" x14ac:dyDescent="0.25">
      <c r="A4164" t="e">
        <f>-Lqfnlb5ndGu4B5HOAlz</f>
        <v>#NAME?</v>
      </c>
      <c r="B4164">
        <v>393.75</v>
      </c>
      <c r="C4164">
        <v>20.531590000000001</v>
      </c>
      <c r="D4164">
        <v>67</v>
      </c>
      <c r="E4164">
        <v>0</v>
      </c>
      <c r="F4164">
        <v>0</v>
      </c>
      <c r="G4164">
        <v>5</v>
      </c>
      <c r="H4164">
        <v>1570545538415</v>
      </c>
      <c r="I4164">
        <v>526.6875</v>
      </c>
      <c r="J4164" s="4">
        <f t="shared" si="65"/>
        <v>43746.902064988426</v>
      </c>
      <c r="K4164" s="6">
        <v>43746.902064988426</v>
      </c>
      <c r="L4164" s="7">
        <v>43746.902060185188</v>
      </c>
    </row>
    <row r="4165" spans="1:12" x14ac:dyDescent="0.25">
      <c r="A4165" t="s">
        <v>5200</v>
      </c>
      <c r="B4165">
        <v>393.75</v>
      </c>
      <c r="C4165">
        <v>20.531590000000001</v>
      </c>
      <c r="D4165">
        <v>68</v>
      </c>
      <c r="E4165">
        <v>0</v>
      </c>
      <c r="F4165">
        <v>0</v>
      </c>
      <c r="G4165">
        <v>12</v>
      </c>
      <c r="H4165">
        <v>1570545544597</v>
      </c>
      <c r="I4165">
        <v>526.6875</v>
      </c>
      <c r="J4165" s="5">
        <f t="shared" si="65"/>
        <v>43746.902136539349</v>
      </c>
      <c r="K4165" s="6">
        <v>43746.902136539349</v>
      </c>
      <c r="L4165" s="7">
        <v>43746.902141203704</v>
      </c>
    </row>
    <row r="4166" spans="1:12" x14ac:dyDescent="0.25">
      <c r="A4166" t="e">
        <f>-Lqfnoe4WIoQqlKxP86s</f>
        <v>#NAME?</v>
      </c>
      <c r="B4166">
        <v>393.75</v>
      </c>
      <c r="C4166">
        <v>20.531590000000001</v>
      </c>
      <c r="D4166">
        <v>68</v>
      </c>
      <c r="E4166">
        <v>0</v>
      </c>
      <c r="F4166">
        <v>0</v>
      </c>
      <c r="G4166">
        <v>7</v>
      </c>
      <c r="H4166">
        <v>1570545550754</v>
      </c>
      <c r="I4166">
        <v>526.6875</v>
      </c>
      <c r="J4166" s="4">
        <f t="shared" si="65"/>
        <v>43746.902207800922</v>
      </c>
      <c r="K4166" s="6">
        <v>43746.902207800922</v>
      </c>
      <c r="L4166" s="7">
        <v>43746.90221064815</v>
      </c>
    </row>
    <row r="4167" spans="1:12" x14ac:dyDescent="0.25">
      <c r="A4167" t="e">
        <f>-Lqfnq84YryfFyx-tqVN</f>
        <v>#NAME?</v>
      </c>
      <c r="B4167">
        <v>393.75</v>
      </c>
      <c r="C4167">
        <v>20.478950000000001</v>
      </c>
      <c r="D4167">
        <v>69</v>
      </c>
      <c r="E4167">
        <v>0</v>
      </c>
      <c r="F4167">
        <v>0</v>
      </c>
      <c r="G4167">
        <v>8</v>
      </c>
      <c r="H4167">
        <v>1570545556964</v>
      </c>
      <c r="I4167">
        <v>526.5</v>
      </c>
      <c r="J4167" s="5">
        <f t="shared" si="65"/>
        <v>43746.902279675924</v>
      </c>
      <c r="K4167" s="6">
        <v>43746.902279675924</v>
      </c>
      <c r="L4167" s="7">
        <v>43746.902280092596</v>
      </c>
    </row>
    <row r="4168" spans="1:12" x14ac:dyDescent="0.25">
      <c r="A4168" t="e">
        <f>-LqfnrgePf3i7Gu6Zeyt</f>
        <v>#NAME?</v>
      </c>
      <c r="B4168">
        <v>415.625</v>
      </c>
      <c r="C4168">
        <v>20.531590000000001</v>
      </c>
      <c r="D4168">
        <v>68</v>
      </c>
      <c r="E4168">
        <v>0</v>
      </c>
      <c r="F4168">
        <v>0</v>
      </c>
      <c r="G4168">
        <v>8</v>
      </c>
      <c r="H4168">
        <v>1570545563146</v>
      </c>
      <c r="I4168">
        <v>533.4375</v>
      </c>
      <c r="J4168" s="4">
        <f t="shared" si="65"/>
        <v>43746.902351226854</v>
      </c>
      <c r="K4168" s="6">
        <v>43746.902351226854</v>
      </c>
      <c r="L4168" s="7">
        <v>43746.902349537035</v>
      </c>
    </row>
    <row r="4169" spans="1:12" x14ac:dyDescent="0.25">
      <c r="A4169" t="e">
        <f>-LqfntQ5xNkaWpH-#REF!</f>
        <v>#NAME?</v>
      </c>
      <c r="B4169">
        <v>393.75</v>
      </c>
      <c r="C4169">
        <v>20.584240000000001</v>
      </c>
      <c r="D4169">
        <v>69</v>
      </c>
      <c r="E4169">
        <v>0</v>
      </c>
      <c r="F4169">
        <v>0</v>
      </c>
      <c r="G4169">
        <v>7</v>
      </c>
      <c r="H4169">
        <v>1570545570334</v>
      </c>
      <c r="I4169">
        <v>526.6875</v>
      </c>
      <c r="J4169" s="5">
        <f t="shared" si="65"/>
        <v>43746.902434421288</v>
      </c>
      <c r="K4169" s="6">
        <v>43746.902434421288</v>
      </c>
      <c r="L4169" s="7">
        <v>43746.902430555558</v>
      </c>
    </row>
    <row r="4170" spans="1:12" x14ac:dyDescent="0.25">
      <c r="A4170" t="e">
        <f>-Lqfnv34iX0U_ef-T5IO</f>
        <v>#NAME?</v>
      </c>
      <c r="B4170">
        <v>393.75</v>
      </c>
      <c r="C4170">
        <v>20.584240000000001</v>
      </c>
      <c r="D4170">
        <v>69</v>
      </c>
      <c r="E4170">
        <v>0</v>
      </c>
      <c r="F4170">
        <v>0</v>
      </c>
      <c r="G4170">
        <v>9</v>
      </c>
      <c r="H4170">
        <v>1570545576833</v>
      </c>
      <c r="I4170">
        <v>526.6875</v>
      </c>
      <c r="J4170" s="4">
        <f t="shared" si="65"/>
        <v>43746.902509641201</v>
      </c>
      <c r="K4170" s="6">
        <v>43746.902509641201</v>
      </c>
      <c r="L4170" s="7">
        <v>43746.902511574073</v>
      </c>
    </row>
    <row r="4171" spans="1:12" x14ac:dyDescent="0.25">
      <c r="A4171" t="e">
        <f>-LqfnwhDMrmXoPh7jBQb</f>
        <v>#NAME?</v>
      </c>
      <c r="B4171">
        <v>412.5</v>
      </c>
      <c r="C4171">
        <v>20.584240000000001</v>
      </c>
      <c r="D4171">
        <v>70</v>
      </c>
      <c r="E4171">
        <v>0</v>
      </c>
      <c r="F4171">
        <v>0</v>
      </c>
      <c r="G4171">
        <v>5</v>
      </c>
      <c r="H4171">
        <v>1570545583765</v>
      </c>
      <c r="I4171">
        <v>532.6875</v>
      </c>
      <c r="J4171" s="5">
        <f t="shared" si="65"/>
        <v>43746.902589872683</v>
      </c>
      <c r="K4171" s="6">
        <v>43746.902589872683</v>
      </c>
      <c r="L4171" s="7">
        <v>43746.902592592596</v>
      </c>
    </row>
    <row r="4172" spans="1:12" x14ac:dyDescent="0.25">
      <c r="A4172" t="e">
        <f>-LqfnyV5M4mBRrn7tKg7</f>
        <v>#NAME?</v>
      </c>
      <c r="B4172">
        <v>393.75</v>
      </c>
      <c r="C4172">
        <v>20.531590000000001</v>
      </c>
      <c r="D4172">
        <v>67</v>
      </c>
      <c r="E4172">
        <v>0</v>
      </c>
      <c r="F4172">
        <v>0</v>
      </c>
      <c r="G4172">
        <v>15</v>
      </c>
      <c r="H4172">
        <v>1570545590976</v>
      </c>
      <c r="I4172">
        <v>526.6875</v>
      </c>
      <c r="J4172" s="4">
        <f t="shared" si="65"/>
        <v>43746.90267333333</v>
      </c>
      <c r="K4172" s="6">
        <v>43746.90267333333</v>
      </c>
      <c r="L4172" s="7">
        <v>43746.902673611112</v>
      </c>
    </row>
    <row r="4173" spans="1:12" x14ac:dyDescent="0.25">
      <c r="A4173" t="e">
        <f>-Lqfo-D4gTuDE1A80ocA</f>
        <v>#NAME?</v>
      </c>
      <c r="B4173">
        <v>393.75</v>
      </c>
      <c r="C4173">
        <v>20.531590000000001</v>
      </c>
      <c r="D4173">
        <v>67</v>
      </c>
      <c r="E4173">
        <v>0</v>
      </c>
      <c r="F4173">
        <v>0</v>
      </c>
      <c r="G4173">
        <v>0</v>
      </c>
      <c r="H4173">
        <v>1570545598167</v>
      </c>
      <c r="I4173">
        <v>526.6875</v>
      </c>
      <c r="J4173" s="5">
        <f t="shared" si="65"/>
        <v>43746.902756562493</v>
      </c>
      <c r="K4173" s="6">
        <v>43746.902756562493</v>
      </c>
      <c r="L4173" s="7">
        <v>43746.902754629627</v>
      </c>
    </row>
    <row r="4174" spans="1:12" x14ac:dyDescent="0.25">
      <c r="A4174" t="e">
        <f>-Lqfo0m3o71Nt_Dq--#REF!</f>
        <v>#NAME?</v>
      </c>
      <c r="B4174">
        <v>393.75</v>
      </c>
      <c r="C4174">
        <v>20.531590000000001</v>
      </c>
      <c r="D4174">
        <v>66</v>
      </c>
      <c r="E4174">
        <v>0</v>
      </c>
      <c r="F4174">
        <v>0</v>
      </c>
      <c r="G4174">
        <v>0</v>
      </c>
      <c r="H4174">
        <v>1570545604364</v>
      </c>
      <c r="I4174">
        <v>526.6875</v>
      </c>
      <c r="J4174" s="4">
        <f t="shared" si="65"/>
        <v>43746.902828287035</v>
      </c>
      <c r="K4174" s="6">
        <v>43746.902828287035</v>
      </c>
      <c r="L4174" s="7">
        <v>43746.902824074074</v>
      </c>
    </row>
    <row r="4175" spans="1:12" x14ac:dyDescent="0.25">
      <c r="A4175" t="e">
        <f>-Lqfo2WKpnfd4TmoTjLM</f>
        <v>#NAME?</v>
      </c>
      <c r="B4175">
        <v>393.75</v>
      </c>
      <c r="C4175">
        <v>20.531590000000001</v>
      </c>
      <c r="D4175">
        <v>66</v>
      </c>
      <c r="E4175">
        <v>0</v>
      </c>
      <c r="F4175">
        <v>0</v>
      </c>
      <c r="G4175">
        <v>1</v>
      </c>
      <c r="H4175">
        <v>1570545611585</v>
      </c>
      <c r="I4175">
        <v>526.6875</v>
      </c>
      <c r="J4175" s="5">
        <f t="shared" si="65"/>
        <v>43746.902911863428</v>
      </c>
      <c r="K4175" s="6">
        <v>43746.902911863428</v>
      </c>
      <c r="L4175" s="7">
        <v>43746.902916666666</v>
      </c>
    </row>
    <row r="4176" spans="1:12" x14ac:dyDescent="0.25">
      <c r="A4176" t="e">
        <f>-Lqfo3z4rzy2X-l_hoZX</f>
        <v>#NAME?</v>
      </c>
      <c r="B4176">
        <v>393.75</v>
      </c>
      <c r="C4176">
        <v>20.531590000000001</v>
      </c>
      <c r="D4176">
        <v>67</v>
      </c>
      <c r="E4176">
        <v>0</v>
      </c>
      <c r="F4176">
        <v>0</v>
      </c>
      <c r="G4176">
        <v>3</v>
      </c>
      <c r="H4176">
        <v>1570545617764</v>
      </c>
      <c r="I4176">
        <v>526.6875</v>
      </c>
      <c r="J4176" s="4">
        <f t="shared" si="65"/>
        <v>43746.90298337963</v>
      </c>
      <c r="K4176" s="6">
        <v>43746.90298337963</v>
      </c>
      <c r="L4176" s="7">
        <v>43746.902986111112</v>
      </c>
    </row>
    <row r="4177" spans="1:12" x14ac:dyDescent="0.25">
      <c r="A4177" t="s">
        <v>5212</v>
      </c>
      <c r="B4177">
        <v>393.75</v>
      </c>
      <c r="C4177">
        <v>20.584240000000001</v>
      </c>
      <c r="D4177">
        <v>67</v>
      </c>
      <c r="E4177">
        <v>0</v>
      </c>
      <c r="F4177">
        <v>0</v>
      </c>
      <c r="G4177">
        <v>18</v>
      </c>
      <c r="H4177">
        <v>1570545623946</v>
      </c>
      <c r="I4177">
        <v>526.6875</v>
      </c>
      <c r="J4177" s="5">
        <f t="shared" si="65"/>
        <v>43746.903054930553</v>
      </c>
      <c r="K4177" s="6">
        <v>43746.903054930553</v>
      </c>
      <c r="L4177" s="7">
        <v>43746.903055555558</v>
      </c>
    </row>
    <row r="4178" spans="1:12" x14ac:dyDescent="0.25">
      <c r="A4178" t="e">
        <f>-Lqfo7G3pHj9-pkoD_fP</f>
        <v>#NAME?</v>
      </c>
      <c r="B4178">
        <v>393.75</v>
      </c>
      <c r="C4178">
        <v>20.531590000000001</v>
      </c>
      <c r="D4178">
        <v>63</v>
      </c>
      <c r="E4178">
        <v>0</v>
      </c>
      <c r="F4178">
        <v>0</v>
      </c>
      <c r="G4178">
        <v>14</v>
      </c>
      <c r="H4178">
        <v>1570545631125</v>
      </c>
      <c r="I4178">
        <v>526.6875</v>
      </c>
      <c r="J4178" s="4">
        <f t="shared" si="65"/>
        <v>43746.903138020833</v>
      </c>
      <c r="K4178" s="6">
        <v>43746.903138020833</v>
      </c>
      <c r="L4178" s="7">
        <v>43746.903136574074</v>
      </c>
    </row>
    <row r="4179" spans="1:12" x14ac:dyDescent="0.25">
      <c r="A4179" t="e">
        <f>-Lqfo8p5SWcX-CUfk4bR</f>
        <v>#NAME?</v>
      </c>
      <c r="B4179">
        <v>393.75</v>
      </c>
      <c r="C4179">
        <v>20.584240000000001</v>
      </c>
      <c r="D4179">
        <v>63</v>
      </c>
      <c r="E4179">
        <v>0</v>
      </c>
      <c r="F4179">
        <v>0</v>
      </c>
      <c r="G4179">
        <v>5</v>
      </c>
      <c r="H4179">
        <v>1570545637347</v>
      </c>
      <c r="I4179">
        <v>526.5</v>
      </c>
      <c r="J4179" s="5">
        <f t="shared" si="65"/>
        <v>43746.903210034718</v>
      </c>
      <c r="K4179" s="6">
        <v>43746.903210034718</v>
      </c>
      <c r="L4179" s="7">
        <v>43746.90320601852</v>
      </c>
    </row>
    <row r="4180" spans="1:12" x14ac:dyDescent="0.25">
      <c r="A4180" t="e">
        <f>-LqfoAYD_eg6S1n0Xjws</f>
        <v>#NAME?</v>
      </c>
      <c r="B4180">
        <v>412.5</v>
      </c>
      <c r="C4180">
        <v>20.531590000000001</v>
      </c>
      <c r="D4180">
        <v>64</v>
      </c>
      <c r="E4180">
        <v>0</v>
      </c>
      <c r="F4180">
        <v>0</v>
      </c>
      <c r="G4180">
        <v>10</v>
      </c>
      <c r="H4180">
        <v>1570545644565</v>
      </c>
      <c r="I4180">
        <v>532.3125</v>
      </c>
      <c r="J4180" s="4">
        <f t="shared" si="65"/>
        <v>43746.90329357639</v>
      </c>
      <c r="K4180" s="6">
        <v>43746.90329357639</v>
      </c>
      <c r="L4180" s="7">
        <v>43746.903298611112</v>
      </c>
    </row>
    <row r="4181" spans="1:12" x14ac:dyDescent="0.25">
      <c r="A4181" t="e">
        <f>-LqfoC66V5svoYsBrhDL</f>
        <v>#NAME?</v>
      </c>
      <c r="B4181">
        <v>393.75</v>
      </c>
      <c r="C4181">
        <v>20.584240000000001</v>
      </c>
      <c r="D4181">
        <v>66</v>
      </c>
      <c r="E4181">
        <v>0</v>
      </c>
      <c r="F4181">
        <v>0</v>
      </c>
      <c r="G4181">
        <v>2</v>
      </c>
      <c r="H4181">
        <v>1570545650907</v>
      </c>
      <c r="I4181">
        <v>526.6875</v>
      </c>
      <c r="J4181" s="5">
        <f t="shared" si="65"/>
        <v>43746.903366979161</v>
      </c>
      <c r="K4181" s="6">
        <v>43746.903366979161</v>
      </c>
      <c r="L4181" s="7">
        <v>43746.903368055559</v>
      </c>
    </row>
    <row r="4182" spans="1:12" x14ac:dyDescent="0.25">
      <c r="A4182" t="e">
        <f>-LqfoDpEegDc0TmHbHG2</f>
        <v>#NAME?</v>
      </c>
      <c r="B4182">
        <v>393.75</v>
      </c>
      <c r="C4182">
        <v>20.531590000000001</v>
      </c>
      <c r="D4182">
        <v>66</v>
      </c>
      <c r="E4182">
        <v>0</v>
      </c>
      <c r="F4182">
        <v>0</v>
      </c>
      <c r="G4182">
        <v>4</v>
      </c>
      <c r="H4182">
        <v>1570545657956</v>
      </c>
      <c r="I4182">
        <v>526.6875</v>
      </c>
      <c r="J4182" s="4">
        <f t="shared" si="65"/>
        <v>43746.903448564808</v>
      </c>
      <c r="K4182" s="6">
        <v>43746.903448564808</v>
      </c>
      <c r="L4182" s="7">
        <v>43746.903449074074</v>
      </c>
    </row>
    <row r="4183" spans="1:12" x14ac:dyDescent="0.25">
      <c r="A4183" t="e">
        <f>-LqfoFJ5KBC-pdT8itzi</f>
        <v>#NAME?</v>
      </c>
      <c r="B4183">
        <v>393.75</v>
      </c>
      <c r="C4183">
        <v>20.531590000000001</v>
      </c>
      <c r="D4183">
        <v>66</v>
      </c>
      <c r="E4183">
        <v>0</v>
      </c>
      <c r="F4183">
        <v>0</v>
      </c>
      <c r="G4183">
        <v>3</v>
      </c>
      <c r="H4183">
        <v>1570545664095</v>
      </c>
      <c r="I4183">
        <v>526.5</v>
      </c>
      <c r="J4183" s="5">
        <f t="shared" si="65"/>
        <v>43746.903519618056</v>
      </c>
      <c r="K4183" s="6">
        <v>43746.903519618056</v>
      </c>
      <c r="L4183" s="7">
        <v>43746.90351851852</v>
      </c>
    </row>
    <row r="4184" spans="1:12" x14ac:dyDescent="0.25">
      <c r="A4184" t="e">
        <f>-LqfoGs40MpP2unLa_AL</f>
        <v>#NAME?</v>
      </c>
      <c r="B4184">
        <v>393.75</v>
      </c>
      <c r="C4184">
        <v>20.584240000000001</v>
      </c>
      <c r="D4184">
        <v>69</v>
      </c>
      <c r="E4184">
        <v>0</v>
      </c>
      <c r="F4184">
        <v>0</v>
      </c>
      <c r="G4184">
        <v>10</v>
      </c>
      <c r="H4184">
        <v>1570545670326</v>
      </c>
      <c r="I4184">
        <v>526.5</v>
      </c>
      <c r="J4184" s="4">
        <f t="shared" si="65"/>
        <v>43746.903591736111</v>
      </c>
      <c r="K4184" s="6">
        <v>43746.903591736111</v>
      </c>
      <c r="L4184" s="7">
        <v>43746.903587962966</v>
      </c>
    </row>
    <row r="4185" spans="1:12" x14ac:dyDescent="0.25">
      <c r="A4185" t="e">
        <f>-LqfoIaDlrNtDFxmhDld</f>
        <v>#NAME?</v>
      </c>
      <c r="B4185">
        <v>393.75</v>
      </c>
      <c r="C4185">
        <v>20.531590000000001</v>
      </c>
      <c r="D4185">
        <v>72</v>
      </c>
      <c r="E4185">
        <v>0</v>
      </c>
      <c r="F4185">
        <v>0</v>
      </c>
      <c r="G4185">
        <v>0</v>
      </c>
      <c r="H4185">
        <v>1570545677526</v>
      </c>
      <c r="I4185">
        <v>526.6875</v>
      </c>
      <c r="J4185" s="5">
        <f t="shared" si="65"/>
        <v>43746.903675069443</v>
      </c>
      <c r="K4185" s="6">
        <v>43746.903675069443</v>
      </c>
      <c r="L4185" s="7">
        <v>43746.903680555559</v>
      </c>
    </row>
    <row r="4186" spans="1:12" x14ac:dyDescent="0.25">
      <c r="A4186" t="e">
        <f>-LqfoK94Bpj_uuG5Kckp</f>
        <v>#NAME?</v>
      </c>
      <c r="B4186">
        <v>412.5</v>
      </c>
      <c r="C4186">
        <v>20.584240000000001</v>
      </c>
      <c r="D4186">
        <v>72</v>
      </c>
      <c r="E4186">
        <v>0</v>
      </c>
      <c r="F4186">
        <v>0</v>
      </c>
      <c r="G4186">
        <v>10</v>
      </c>
      <c r="H4186">
        <v>1570545683715</v>
      </c>
      <c r="I4186">
        <v>532.3125</v>
      </c>
      <c r="J4186" s="4">
        <f t="shared" si="65"/>
        <v>43746.903746701391</v>
      </c>
      <c r="K4186" s="6">
        <v>43746.903746701391</v>
      </c>
      <c r="L4186" s="7">
        <v>43746.903749999998</v>
      </c>
    </row>
    <row r="4187" spans="1:12" x14ac:dyDescent="0.25">
      <c r="A4187" t="e">
        <f>-LqfoLs7r5Pz8dBd6v_7</f>
        <v>#NAME?</v>
      </c>
      <c r="B4187">
        <v>393.75</v>
      </c>
      <c r="C4187">
        <v>20.478950000000001</v>
      </c>
      <c r="D4187">
        <v>68</v>
      </c>
      <c r="E4187">
        <v>0</v>
      </c>
      <c r="F4187">
        <v>0</v>
      </c>
      <c r="G4187">
        <v>5</v>
      </c>
      <c r="H4187">
        <v>1570545690934</v>
      </c>
      <c r="I4187">
        <v>526.6875</v>
      </c>
      <c r="J4187" s="5">
        <f t="shared" si="65"/>
        <v>43746.903830254632</v>
      </c>
      <c r="K4187" s="6">
        <v>43746.903830254632</v>
      </c>
      <c r="L4187" s="7">
        <v>43746.903831018521</v>
      </c>
    </row>
    <row r="4188" spans="1:12" x14ac:dyDescent="0.25">
      <c r="A4188" t="e">
        <f>-LqfoNM9hPEWdjT820uE</f>
        <v>#NAME?</v>
      </c>
      <c r="B4188">
        <v>393.75</v>
      </c>
      <c r="C4188">
        <v>20.531590000000001</v>
      </c>
      <c r="D4188">
        <v>68</v>
      </c>
      <c r="E4188">
        <v>0</v>
      </c>
      <c r="F4188">
        <v>0</v>
      </c>
      <c r="G4188">
        <v>9</v>
      </c>
      <c r="H4188">
        <v>1570545697118</v>
      </c>
      <c r="I4188">
        <v>526.6875</v>
      </c>
      <c r="J4188" s="4">
        <f t="shared" si="65"/>
        <v>43746.9039018287</v>
      </c>
      <c r="K4188" s="6">
        <v>43746.9039018287</v>
      </c>
      <c r="L4188" s="7">
        <v>43746.903900462959</v>
      </c>
    </row>
    <row r="4189" spans="1:12" x14ac:dyDescent="0.25">
      <c r="A4189" t="e">
        <f>-LqfoOv46l0B4HJCiTKi</f>
        <v>#NAME?</v>
      </c>
      <c r="B4189">
        <v>393.75</v>
      </c>
      <c r="C4189">
        <v>20.531590000000001</v>
      </c>
      <c r="D4189">
        <v>68</v>
      </c>
      <c r="E4189">
        <v>0</v>
      </c>
      <c r="F4189">
        <v>0</v>
      </c>
      <c r="G4189">
        <v>9</v>
      </c>
      <c r="H4189">
        <v>1570545703296</v>
      </c>
      <c r="I4189">
        <v>526.6875</v>
      </c>
      <c r="J4189" s="5">
        <f t="shared" si="65"/>
        <v>43746.903973333327</v>
      </c>
      <c r="K4189" s="6">
        <v>43746.903973333327</v>
      </c>
      <c r="L4189" s="7">
        <v>43746.903969907406</v>
      </c>
    </row>
    <row r="4190" spans="1:12" x14ac:dyDescent="0.25">
      <c r="A4190" t="e">
        <f>-LqfoQP47rvekL8zFzoG</f>
        <v>#NAME?</v>
      </c>
      <c r="B4190">
        <v>393.75</v>
      </c>
      <c r="C4190">
        <v>20.531590000000001</v>
      </c>
      <c r="D4190">
        <v>68</v>
      </c>
      <c r="E4190">
        <v>0</v>
      </c>
      <c r="F4190">
        <v>0</v>
      </c>
      <c r="G4190">
        <v>3</v>
      </c>
      <c r="H4190">
        <v>1570545709475</v>
      </c>
      <c r="I4190">
        <v>526.6875</v>
      </c>
      <c r="J4190" s="4">
        <f t="shared" si="65"/>
        <v>43746.904044849536</v>
      </c>
      <c r="K4190" s="6">
        <v>43746.904044849536</v>
      </c>
      <c r="L4190" s="7">
        <v>43746.904039351852</v>
      </c>
    </row>
    <row r="4191" spans="1:12" x14ac:dyDescent="0.25">
      <c r="A4191" t="e">
        <f>-LqfoRtEIJPZNKz6y9Ln</f>
        <v>#NAME?</v>
      </c>
      <c r="B4191">
        <v>393.75</v>
      </c>
      <c r="C4191">
        <v>20.584240000000001</v>
      </c>
      <c r="D4191">
        <v>66</v>
      </c>
      <c r="E4191">
        <v>0</v>
      </c>
      <c r="F4191">
        <v>0</v>
      </c>
      <c r="G4191">
        <v>11</v>
      </c>
      <c r="H4191">
        <v>1570545715676</v>
      </c>
      <c r="I4191">
        <v>526.6875</v>
      </c>
      <c r="J4191" s="5">
        <f t="shared" si="65"/>
        <v>43746.904116620368</v>
      </c>
      <c r="K4191" s="6">
        <v>43746.904116620368</v>
      </c>
      <c r="L4191" s="7">
        <v>43746.904120370367</v>
      </c>
    </row>
    <row r="4192" spans="1:12" x14ac:dyDescent="0.25">
      <c r="A4192" t="e">
        <f>-LqfoTS5G9kQxrT4bpFd</f>
        <v>#NAME?</v>
      </c>
      <c r="B4192">
        <v>393.75</v>
      </c>
      <c r="C4192">
        <v>20.531590000000001</v>
      </c>
      <c r="D4192">
        <v>71</v>
      </c>
      <c r="E4192">
        <v>0</v>
      </c>
      <c r="F4192">
        <v>0</v>
      </c>
      <c r="G4192">
        <v>9</v>
      </c>
      <c r="H4192">
        <v>1570545721872</v>
      </c>
      <c r="I4192">
        <v>526.6875</v>
      </c>
      <c r="J4192" s="4">
        <f t="shared" si="65"/>
        <v>43746.904188333334</v>
      </c>
      <c r="K4192" s="6">
        <v>43746.904188333334</v>
      </c>
      <c r="L4192" s="7">
        <v>43746.904189814813</v>
      </c>
    </row>
    <row r="4193" spans="1:12" x14ac:dyDescent="0.25">
      <c r="A4193" t="e">
        <f>-LqfoVAF84JpFjcSL28k</f>
        <v>#NAME?</v>
      </c>
      <c r="B4193">
        <v>393.75</v>
      </c>
      <c r="C4193">
        <v>20.531590000000001</v>
      </c>
      <c r="D4193">
        <v>73</v>
      </c>
      <c r="E4193">
        <v>0</v>
      </c>
      <c r="F4193">
        <v>0</v>
      </c>
      <c r="G4193">
        <v>17</v>
      </c>
      <c r="H4193">
        <v>1570545729045</v>
      </c>
      <c r="I4193">
        <v>526.6875</v>
      </c>
      <c r="J4193" s="5">
        <f t="shared" si="65"/>
        <v>43746.904271354164</v>
      </c>
      <c r="K4193" s="6">
        <v>43746.904271354164</v>
      </c>
      <c r="L4193" s="7">
        <v>43746.904270833336</v>
      </c>
    </row>
    <row r="4194" spans="1:12" x14ac:dyDescent="0.25">
      <c r="A4194" t="e">
        <f>-LqfoWj467WoV3Fm9RlI</f>
        <v>#NAME?</v>
      </c>
      <c r="B4194">
        <v>393.75</v>
      </c>
      <c r="C4194">
        <v>20.531590000000001</v>
      </c>
      <c r="D4194">
        <v>73</v>
      </c>
      <c r="E4194">
        <v>0</v>
      </c>
      <c r="F4194">
        <v>0</v>
      </c>
      <c r="G4194">
        <v>4</v>
      </c>
      <c r="H4194">
        <v>1570545735245</v>
      </c>
      <c r="I4194">
        <v>526.6875</v>
      </c>
      <c r="J4194" s="4">
        <f t="shared" si="65"/>
        <v>43746.904343113427</v>
      </c>
      <c r="K4194" s="6">
        <v>43746.904343113427</v>
      </c>
      <c r="L4194" s="7">
        <v>43746.904340277775</v>
      </c>
    </row>
    <row r="4195" spans="1:12" x14ac:dyDescent="0.25">
      <c r="A4195" t="e">
        <f>-LqfoYk7c61qgRmvNsaR</f>
        <v>#NAME?</v>
      </c>
      <c r="B4195">
        <v>393.75</v>
      </c>
      <c r="C4195">
        <v>20.584240000000001</v>
      </c>
      <c r="D4195">
        <v>71</v>
      </c>
      <c r="E4195">
        <v>0</v>
      </c>
      <c r="F4195">
        <v>0</v>
      </c>
      <c r="G4195">
        <v>6</v>
      </c>
      <c r="H4195">
        <v>1570545742484</v>
      </c>
      <c r="I4195">
        <v>526.6875</v>
      </c>
      <c r="J4195" s="5">
        <f t="shared" si="65"/>
        <v>43746.904426898145</v>
      </c>
      <c r="K4195" s="6">
        <v>43746.904426898145</v>
      </c>
      <c r="L4195" s="7">
        <v>43746.904421296298</v>
      </c>
    </row>
    <row r="4196" spans="1:12" x14ac:dyDescent="0.25">
      <c r="A4196" t="s">
        <v>5231</v>
      </c>
      <c r="B4196">
        <v>393.75</v>
      </c>
      <c r="C4196">
        <v>20.531590000000001</v>
      </c>
      <c r="D4196">
        <v>66</v>
      </c>
      <c r="E4196">
        <v>0</v>
      </c>
      <c r="F4196">
        <v>0</v>
      </c>
      <c r="G4196">
        <v>2</v>
      </c>
      <c r="H4196">
        <v>1570545750724</v>
      </c>
      <c r="I4196">
        <v>526.6875</v>
      </c>
      <c r="J4196" s="4">
        <f t="shared" si="65"/>
        <v>43746.904522268516</v>
      </c>
      <c r="K4196" s="6">
        <v>43746.904522268516</v>
      </c>
      <c r="L4196" s="7">
        <v>43746.90452546296</v>
      </c>
    </row>
    <row r="4197" spans="1:12" x14ac:dyDescent="0.25">
      <c r="A4197" t="e">
        <f>-Lqfoay8_XisvNlpxhv0</f>
        <v>#NAME?</v>
      </c>
      <c r="B4197">
        <v>393.75</v>
      </c>
      <c r="C4197">
        <v>20.531590000000001</v>
      </c>
      <c r="D4197">
        <v>65</v>
      </c>
      <c r="E4197">
        <v>0</v>
      </c>
      <c r="F4197">
        <v>0</v>
      </c>
      <c r="G4197">
        <v>5</v>
      </c>
      <c r="H4197">
        <v>1570545756887</v>
      </c>
      <c r="I4197">
        <v>526.6875</v>
      </c>
      <c r="J4197" s="5">
        <f t="shared" si="65"/>
        <v>43746.904593599531</v>
      </c>
      <c r="K4197" s="6">
        <v>43746.904593599531</v>
      </c>
      <c r="L4197" s="7">
        <v>43746.904594907406</v>
      </c>
    </row>
    <row r="4198" spans="1:12" x14ac:dyDescent="0.25">
      <c r="A4198" t="e">
        <f>-LqfocX7n7HlJwzMZu9E</f>
        <v>#NAME?</v>
      </c>
      <c r="B4198">
        <v>393.75</v>
      </c>
      <c r="C4198">
        <v>20.584240000000001</v>
      </c>
      <c r="D4198">
        <v>65</v>
      </c>
      <c r="E4198">
        <v>0</v>
      </c>
      <c r="F4198">
        <v>0</v>
      </c>
      <c r="G4198">
        <v>19</v>
      </c>
      <c r="H4198">
        <v>1570545763079</v>
      </c>
      <c r="I4198">
        <v>526.6875</v>
      </c>
      <c r="J4198" s="4">
        <f t="shared" si="65"/>
        <v>43746.9046652662</v>
      </c>
      <c r="K4198" s="6">
        <v>43746.9046652662</v>
      </c>
      <c r="L4198" s="7">
        <v>43746.904664351852</v>
      </c>
    </row>
    <row r="4199" spans="1:12" x14ac:dyDescent="0.25">
      <c r="A4199" t="e">
        <f>-LqfoeF6UocLv9OchUqq</f>
        <v>#NAME?</v>
      </c>
      <c r="B4199">
        <v>412.5</v>
      </c>
      <c r="C4199">
        <v>20.478950000000001</v>
      </c>
      <c r="D4199">
        <v>66</v>
      </c>
      <c r="E4199">
        <v>0</v>
      </c>
      <c r="F4199">
        <v>0</v>
      </c>
      <c r="G4199">
        <v>12</v>
      </c>
      <c r="H4199">
        <v>1570545770297</v>
      </c>
      <c r="I4199">
        <v>532.3125</v>
      </c>
      <c r="J4199" s="5">
        <f t="shared" si="65"/>
        <v>43746.904748807872</v>
      </c>
      <c r="K4199" s="6">
        <v>43746.904748807872</v>
      </c>
      <c r="L4199" s="7">
        <v>43746.904745370368</v>
      </c>
    </row>
    <row r="4200" spans="1:12" x14ac:dyDescent="0.25">
      <c r="A4200" t="e">
        <f>-Lqfofj7CSqxKPDYOHmy</f>
        <v>#NAME?</v>
      </c>
      <c r="B4200">
        <v>393.75</v>
      </c>
      <c r="C4200">
        <v>20.478950000000001</v>
      </c>
      <c r="D4200">
        <v>66</v>
      </c>
      <c r="E4200">
        <v>0</v>
      </c>
      <c r="F4200">
        <v>0</v>
      </c>
      <c r="G4200">
        <v>10</v>
      </c>
      <c r="H4200">
        <v>1570545776478</v>
      </c>
      <c r="I4200">
        <v>526.6875</v>
      </c>
      <c r="J4200" s="4">
        <f t="shared" si="65"/>
        <v>43746.904820347219</v>
      </c>
      <c r="K4200" s="6">
        <v>43746.904820347219</v>
      </c>
      <c r="L4200" s="7">
        <v>43746.904814814814</v>
      </c>
    </row>
    <row r="4201" spans="1:12" x14ac:dyDescent="0.25">
      <c r="A4201" t="e">
        <f>-LqfohI8edEmjOgAhHnc</f>
        <v>#NAME?</v>
      </c>
      <c r="B4201">
        <v>393.75</v>
      </c>
      <c r="C4201">
        <v>20.531590000000001</v>
      </c>
      <c r="D4201">
        <v>66</v>
      </c>
      <c r="E4201">
        <v>0</v>
      </c>
      <c r="F4201">
        <v>0</v>
      </c>
      <c r="G4201">
        <v>5</v>
      </c>
      <c r="H4201">
        <v>1570545782648</v>
      </c>
      <c r="I4201">
        <v>526.6875</v>
      </c>
      <c r="J4201" s="5">
        <f t="shared" si="65"/>
        <v>43746.904891759252</v>
      </c>
      <c r="K4201" s="6">
        <v>43746.904891759252</v>
      </c>
      <c r="L4201" s="7">
        <v>43746.904895833337</v>
      </c>
    </row>
    <row r="4202" spans="1:12" x14ac:dyDescent="0.25">
      <c r="A4202" t="e">
        <f>-Lqfoim8fou6ME-KgOOZ</f>
        <v>#NAME?</v>
      </c>
      <c r="B4202">
        <v>393.75</v>
      </c>
      <c r="C4202">
        <v>20.478950000000001</v>
      </c>
      <c r="D4202">
        <v>66</v>
      </c>
      <c r="E4202">
        <v>0</v>
      </c>
      <c r="F4202">
        <v>0</v>
      </c>
      <c r="G4202">
        <v>8</v>
      </c>
      <c r="H4202">
        <v>1570545788838</v>
      </c>
      <c r="I4202">
        <v>526.6875</v>
      </c>
      <c r="J4202" s="4">
        <f t="shared" si="65"/>
        <v>43746.904963402776</v>
      </c>
      <c r="K4202" s="6">
        <v>43746.904963402776</v>
      </c>
      <c r="L4202" s="7">
        <v>43746.904965277776</v>
      </c>
    </row>
    <row r="4203" spans="1:12" x14ac:dyDescent="0.25">
      <c r="A4203" t="e">
        <f>-LqfokP0izx5LXCFWZxc</f>
        <v>#NAME?</v>
      </c>
      <c r="B4203">
        <v>393.75</v>
      </c>
      <c r="C4203">
        <v>20.531590000000001</v>
      </c>
      <c r="D4203">
        <v>67</v>
      </c>
      <c r="E4203">
        <v>0</v>
      </c>
      <c r="F4203">
        <v>0</v>
      </c>
      <c r="G4203">
        <v>4</v>
      </c>
      <c r="H4203">
        <v>1570545795389</v>
      </c>
      <c r="I4203">
        <v>526.6875</v>
      </c>
      <c r="J4203" s="5">
        <f t="shared" si="65"/>
        <v>43746.905039224534</v>
      </c>
      <c r="K4203" s="6">
        <v>43746.905039224534</v>
      </c>
      <c r="L4203" s="7">
        <v>43746.905034722222</v>
      </c>
    </row>
    <row r="4204" spans="1:12" x14ac:dyDescent="0.25">
      <c r="A4204" t="e">
        <f>-Lqfom38tpte7b-Nf98z</f>
        <v>#NAME?</v>
      </c>
      <c r="B4204">
        <v>393.75</v>
      </c>
      <c r="C4204">
        <v>20.531590000000001</v>
      </c>
      <c r="D4204">
        <v>68</v>
      </c>
      <c r="E4204">
        <v>0</v>
      </c>
      <c r="F4204">
        <v>0</v>
      </c>
      <c r="G4204">
        <v>2</v>
      </c>
      <c r="H4204">
        <v>1570545802237</v>
      </c>
      <c r="I4204">
        <v>526.6875</v>
      </c>
      <c r="J4204" s="4">
        <f t="shared" si="65"/>
        <v>43746.905118483795</v>
      </c>
      <c r="K4204" s="6">
        <v>43746.905118483795</v>
      </c>
      <c r="L4204" s="7">
        <v>43746.905115740738</v>
      </c>
    </row>
    <row r="4205" spans="1:12" x14ac:dyDescent="0.25">
      <c r="A4205" t="e">
        <f>-LqfonY6nUIjj1ol7G6r</f>
        <v>#NAME?</v>
      </c>
      <c r="B4205">
        <v>393.75</v>
      </c>
      <c r="C4205">
        <v>20.531590000000001</v>
      </c>
      <c r="D4205">
        <v>68</v>
      </c>
      <c r="E4205">
        <v>0</v>
      </c>
      <c r="F4205">
        <v>0</v>
      </c>
      <c r="G4205">
        <v>9</v>
      </c>
      <c r="H4205">
        <v>1570545808409</v>
      </c>
      <c r="I4205">
        <v>526.6875</v>
      </c>
      <c r="J4205" s="5">
        <f t="shared" si="65"/>
        <v>43746.90518991898</v>
      </c>
      <c r="K4205" s="6">
        <v>43746.90518991898</v>
      </c>
      <c r="L4205" s="7">
        <v>43746.905185185184</v>
      </c>
    </row>
    <row r="4206" spans="1:12" x14ac:dyDescent="0.25">
      <c r="A4206" t="e">
        <f>-Lqfop50GGPAhSb5jZKK</f>
        <v>#NAME?</v>
      </c>
      <c r="B4206">
        <v>412.5</v>
      </c>
      <c r="C4206">
        <v>20.531590000000001</v>
      </c>
      <c r="D4206">
        <v>70</v>
      </c>
      <c r="E4206">
        <v>0</v>
      </c>
      <c r="F4206">
        <v>0</v>
      </c>
      <c r="G4206">
        <v>7</v>
      </c>
      <c r="H4206">
        <v>1570545814608</v>
      </c>
      <c r="I4206">
        <v>532.125</v>
      </c>
      <c r="J4206" s="4">
        <f t="shared" si="65"/>
        <v>43746.905261666667</v>
      </c>
      <c r="K4206" s="6">
        <v>43746.905261666667</v>
      </c>
      <c r="L4206" s="7">
        <v>43746.905266203707</v>
      </c>
    </row>
    <row r="4207" spans="1:12" x14ac:dyDescent="0.25">
      <c r="A4207" t="e">
        <f>-Lqfoqo1wS7AdUo7eaDf</f>
        <v>#NAME?</v>
      </c>
      <c r="B4207">
        <v>393.75</v>
      </c>
      <c r="C4207">
        <v>20.584240000000001</v>
      </c>
      <c r="D4207">
        <v>70</v>
      </c>
      <c r="E4207">
        <v>0</v>
      </c>
      <c r="F4207">
        <v>0</v>
      </c>
      <c r="G4207">
        <v>0</v>
      </c>
      <c r="H4207">
        <v>1570545821827</v>
      </c>
      <c r="I4207">
        <v>526.5</v>
      </c>
      <c r="J4207" s="5">
        <f t="shared" si="65"/>
        <v>43746.905345219908</v>
      </c>
      <c r="K4207" s="6">
        <v>43746.905345219908</v>
      </c>
      <c r="L4207" s="7">
        <v>43746.905347222222</v>
      </c>
    </row>
    <row r="4208" spans="1:12" x14ac:dyDescent="0.25">
      <c r="A4208" t="e">
        <f>-LqfosJ7X-_uGfD7sIDK</f>
        <v>#NAME?</v>
      </c>
      <c r="B4208">
        <v>393.75</v>
      </c>
      <c r="C4208">
        <v>20.531590000000001</v>
      </c>
      <c r="D4208">
        <v>70</v>
      </c>
      <c r="E4208">
        <v>0</v>
      </c>
      <c r="F4208">
        <v>0</v>
      </c>
      <c r="G4208">
        <v>6</v>
      </c>
      <c r="H4208">
        <v>1570545827997</v>
      </c>
      <c r="I4208">
        <v>526.6875</v>
      </c>
      <c r="J4208" s="4">
        <f t="shared" si="65"/>
        <v>43746.905416631947</v>
      </c>
      <c r="K4208" s="6">
        <v>43746.905416631947</v>
      </c>
      <c r="L4208" s="7">
        <v>43746.905416666668</v>
      </c>
    </row>
    <row r="4209" spans="1:12" x14ac:dyDescent="0.25">
      <c r="A4209" t="s">
        <v>5244</v>
      </c>
      <c r="B4209">
        <v>393.75</v>
      </c>
      <c r="C4209">
        <v>20.531590000000001</v>
      </c>
      <c r="D4209">
        <v>72</v>
      </c>
      <c r="E4209">
        <v>0</v>
      </c>
      <c r="F4209">
        <v>0</v>
      </c>
      <c r="G4209">
        <v>4</v>
      </c>
      <c r="H4209">
        <v>1570545834890</v>
      </c>
      <c r="I4209">
        <v>526.5</v>
      </c>
      <c r="J4209" s="5">
        <f t="shared" si="65"/>
        <v>43746.905496412037</v>
      </c>
      <c r="K4209" s="6">
        <v>43746.905496412037</v>
      </c>
      <c r="L4209" s="7">
        <v>43746.905497685184</v>
      </c>
    </row>
    <row r="4210" spans="1:12" x14ac:dyDescent="0.25">
      <c r="A4210" t="e">
        <f>-LqfovaG5L0IjdjoNwqs</f>
        <v>#NAME?</v>
      </c>
      <c r="B4210">
        <v>393.75</v>
      </c>
      <c r="C4210">
        <v>20.531590000000001</v>
      </c>
      <c r="D4210">
        <v>70</v>
      </c>
      <c r="E4210">
        <v>0</v>
      </c>
      <c r="F4210">
        <v>0</v>
      </c>
      <c r="G4210">
        <v>5</v>
      </c>
      <c r="H4210">
        <v>1570545841369</v>
      </c>
      <c r="I4210">
        <v>526.5</v>
      </c>
      <c r="J4210" s="4">
        <f t="shared" si="65"/>
        <v>43746.905571400457</v>
      </c>
      <c r="K4210" s="6">
        <v>43746.905571400457</v>
      </c>
      <c r="L4210" s="7">
        <v>43746.90556712963</v>
      </c>
    </row>
    <row r="4211" spans="1:12" x14ac:dyDescent="0.25">
      <c r="A4211" t="e">
        <f>-Lqfox982Pl4gP0TFtsM</f>
        <v>#NAME?</v>
      </c>
      <c r="B4211">
        <v>393.75</v>
      </c>
      <c r="C4211">
        <v>20.531590000000001</v>
      </c>
      <c r="D4211">
        <v>70</v>
      </c>
      <c r="E4211">
        <v>0</v>
      </c>
      <c r="F4211">
        <v>0</v>
      </c>
      <c r="G4211">
        <v>5</v>
      </c>
      <c r="H4211">
        <v>1570545847558</v>
      </c>
      <c r="I4211">
        <v>526.6875</v>
      </c>
      <c r="J4211" s="5">
        <f t="shared" si="65"/>
        <v>43746.905643032405</v>
      </c>
      <c r="K4211" s="6">
        <v>43746.905643032405</v>
      </c>
      <c r="L4211" s="7">
        <v>43746.905648148146</v>
      </c>
    </row>
    <row r="4212" spans="1:12" x14ac:dyDescent="0.25">
      <c r="A4212" t="e">
        <f>-LqfoysAJ5jc2-XeANUV</f>
        <v>#NAME?</v>
      </c>
      <c r="B4212">
        <v>393.75</v>
      </c>
      <c r="C4212">
        <v>20.531590000000001</v>
      </c>
      <c r="D4212">
        <v>69</v>
      </c>
      <c r="E4212">
        <v>0</v>
      </c>
      <c r="F4212">
        <v>0</v>
      </c>
      <c r="G4212">
        <v>13</v>
      </c>
      <c r="H4212">
        <v>1570545854807</v>
      </c>
      <c r="I4212">
        <v>526.6875</v>
      </c>
      <c r="J4212" s="4">
        <f t="shared" si="65"/>
        <v>43746.90572693287</v>
      </c>
      <c r="K4212" s="6">
        <v>43746.90572693287</v>
      </c>
      <c r="L4212" s="7">
        <v>43746.905729166669</v>
      </c>
    </row>
    <row r="4213" spans="1:12" x14ac:dyDescent="0.25">
      <c r="A4213" t="e">
        <f>-Lqfp-Ru6OC9DClBGFLM</f>
        <v>#NAME?</v>
      </c>
      <c r="B4213">
        <v>393.75</v>
      </c>
      <c r="C4213">
        <v>20.478950000000001</v>
      </c>
      <c r="D4213">
        <v>67</v>
      </c>
      <c r="E4213">
        <v>0</v>
      </c>
      <c r="F4213">
        <v>0</v>
      </c>
      <c r="G4213">
        <v>12</v>
      </c>
      <c r="H4213">
        <v>1570545860979</v>
      </c>
      <c r="I4213">
        <v>526.5</v>
      </c>
      <c r="J4213" s="5">
        <f t="shared" si="65"/>
        <v>43746.905798368054</v>
      </c>
      <c r="K4213" s="6">
        <v>43746.905798368054</v>
      </c>
      <c r="L4213" s="7">
        <v>43746.905798611115</v>
      </c>
    </row>
    <row r="4214" spans="1:12" x14ac:dyDescent="0.25">
      <c r="A4214" t="e">
        <f>-Lqfp1OH6rGjo78g_v5W</f>
        <v>#NAME?</v>
      </c>
      <c r="B4214">
        <v>393.75</v>
      </c>
      <c r="C4214">
        <v>20.584240000000001</v>
      </c>
      <c r="D4214">
        <v>67</v>
      </c>
      <c r="E4214">
        <v>0</v>
      </c>
      <c r="F4214">
        <v>0</v>
      </c>
      <c r="G4214">
        <v>11</v>
      </c>
      <c r="H4214">
        <v>1570545869001</v>
      </c>
      <c r="I4214">
        <v>526.5</v>
      </c>
      <c r="J4214" s="4">
        <f t="shared" si="65"/>
        <v>43746.905891215276</v>
      </c>
      <c r="K4214" s="6">
        <v>43746.905891215276</v>
      </c>
      <c r="L4214" s="7">
        <v>43746.905891203707</v>
      </c>
    </row>
    <row r="4215" spans="1:12" x14ac:dyDescent="0.25">
      <c r="A4215" t="e">
        <f>-Lqfp2xIuZYDLtrqOhds</f>
        <v>#NAME?</v>
      </c>
      <c r="B4215">
        <v>393.75</v>
      </c>
      <c r="C4215">
        <v>20.478950000000001</v>
      </c>
      <c r="D4215">
        <v>67</v>
      </c>
      <c r="E4215">
        <v>0</v>
      </c>
      <c r="F4215">
        <v>0</v>
      </c>
      <c r="G4215">
        <v>11</v>
      </c>
      <c r="H4215">
        <v>1570545875409</v>
      </c>
      <c r="I4215">
        <v>526.6875</v>
      </c>
      <c r="J4215" s="5">
        <f t="shared" si="65"/>
        <v>43746.905965381942</v>
      </c>
      <c r="K4215" s="6">
        <v>43746.905965381942</v>
      </c>
      <c r="L4215" s="7">
        <v>43746.905960648146</v>
      </c>
    </row>
    <row r="4216" spans="1:12" x14ac:dyDescent="0.25">
      <c r="A4216" t="e">
        <f>-Lqfp4fGyCsCYBe0bZpW</f>
        <v>#NAME?</v>
      </c>
      <c r="B4216">
        <v>393.75</v>
      </c>
      <c r="C4216">
        <v>20.531590000000001</v>
      </c>
      <c r="D4216">
        <v>67</v>
      </c>
      <c r="E4216">
        <v>0</v>
      </c>
      <c r="F4216">
        <v>0</v>
      </c>
      <c r="G4216">
        <v>5</v>
      </c>
      <c r="H4216">
        <v>1570545882619</v>
      </c>
      <c r="I4216">
        <v>526.6875</v>
      </c>
      <c r="J4216" s="4">
        <f t="shared" si="65"/>
        <v>43746.906048831013</v>
      </c>
      <c r="K4216" s="6">
        <v>43746.906048831013</v>
      </c>
      <c r="L4216" s="7">
        <v>43746.906053240738</v>
      </c>
    </row>
    <row r="4217" spans="1:12" x14ac:dyDescent="0.25">
      <c r="A4217" t="e">
        <f>-Lqfp6T6U4dL2zKpS46K</f>
        <v>#NAME?</v>
      </c>
      <c r="B4217">
        <v>393.75</v>
      </c>
      <c r="C4217">
        <v>20.531590000000001</v>
      </c>
      <c r="D4217">
        <v>66</v>
      </c>
      <c r="E4217">
        <v>0</v>
      </c>
      <c r="F4217">
        <v>0</v>
      </c>
      <c r="G4217">
        <v>10</v>
      </c>
      <c r="H4217">
        <v>1570545889839</v>
      </c>
      <c r="I4217">
        <v>526.6875</v>
      </c>
      <c r="J4217" s="5">
        <f t="shared" si="65"/>
        <v>43746.90613239583</v>
      </c>
      <c r="K4217" s="6">
        <v>43746.90613239583</v>
      </c>
      <c r="L4217" s="7">
        <v>43746.906134259261</v>
      </c>
    </row>
    <row r="4218" spans="1:12" x14ac:dyDescent="0.25">
      <c r="A4218" t="e">
        <f>-Lqfp8B7lCxNkQiwT_R_</f>
        <v>#NAME?</v>
      </c>
      <c r="B4218">
        <v>393.75</v>
      </c>
      <c r="C4218">
        <v>20.531590000000001</v>
      </c>
      <c r="D4218">
        <v>67</v>
      </c>
      <c r="E4218">
        <v>0</v>
      </c>
      <c r="F4218">
        <v>0</v>
      </c>
      <c r="G4218">
        <v>0</v>
      </c>
      <c r="H4218">
        <v>1570545897050</v>
      </c>
      <c r="I4218">
        <v>526.6875</v>
      </c>
      <c r="J4218" s="4">
        <f t="shared" si="65"/>
        <v>43746.906215856478</v>
      </c>
      <c r="K4218" s="6">
        <v>43746.906215856478</v>
      </c>
      <c r="L4218" s="7">
        <v>43746.906215277777</v>
      </c>
    </row>
    <row r="4219" spans="1:12" x14ac:dyDescent="0.25">
      <c r="A4219" t="e">
        <f>-Lqfp9j8XiddfWUBrar_</f>
        <v>#NAME?</v>
      </c>
      <c r="B4219">
        <v>393.75</v>
      </c>
      <c r="C4219">
        <v>20.531590000000001</v>
      </c>
      <c r="D4219">
        <v>67</v>
      </c>
      <c r="E4219">
        <v>0</v>
      </c>
      <c r="F4219">
        <v>0</v>
      </c>
      <c r="G4219">
        <v>9</v>
      </c>
      <c r="H4219">
        <v>1570545903227</v>
      </c>
      <c r="I4219">
        <v>526.6875</v>
      </c>
      <c r="J4219" s="5">
        <f t="shared" si="65"/>
        <v>43746.906287349535</v>
      </c>
      <c r="K4219" s="6">
        <v>43746.906287349535</v>
      </c>
      <c r="L4219" s="7">
        <v>43746.906284722223</v>
      </c>
    </row>
    <row r="4220" spans="1:12" x14ac:dyDescent="0.25">
      <c r="A4220" t="e">
        <f>-LqfpBT6sZ7ght69zFRr</f>
        <v>#NAME?</v>
      </c>
      <c r="B4220">
        <v>428.125</v>
      </c>
      <c r="C4220">
        <v>20.531590000000001</v>
      </c>
      <c r="D4220">
        <v>71</v>
      </c>
      <c r="E4220">
        <v>0</v>
      </c>
      <c r="F4220">
        <v>0</v>
      </c>
      <c r="G4220">
        <v>9</v>
      </c>
      <c r="H4220">
        <v>1570545910449</v>
      </c>
      <c r="I4220">
        <v>537</v>
      </c>
      <c r="J4220" s="4">
        <f t="shared" si="65"/>
        <v>43746.906370937497</v>
      </c>
      <c r="K4220" s="6">
        <v>43746.906370937497</v>
      </c>
      <c r="L4220" s="7">
        <v>43746.906365740739</v>
      </c>
    </row>
    <row r="4221" spans="1:12" x14ac:dyDescent="0.25">
      <c r="A4221" t="e">
        <f>-LqfpCx6SoRk4eVPzwpK</f>
        <v>#NAME?</v>
      </c>
      <c r="B4221">
        <v>393.75</v>
      </c>
      <c r="C4221">
        <v>20.531590000000001</v>
      </c>
      <c r="D4221">
        <v>68</v>
      </c>
      <c r="E4221">
        <v>0</v>
      </c>
      <c r="F4221">
        <v>0</v>
      </c>
      <c r="G4221">
        <v>9</v>
      </c>
      <c r="H4221">
        <v>1570545916629</v>
      </c>
      <c r="I4221">
        <v>526.6875</v>
      </c>
      <c r="J4221" s="5">
        <f t="shared" si="65"/>
        <v>43746.906442465275</v>
      </c>
      <c r="K4221" s="6">
        <v>43746.906442465275</v>
      </c>
      <c r="L4221" s="7">
        <v>43746.906446759262</v>
      </c>
    </row>
    <row r="4222" spans="1:12" x14ac:dyDescent="0.25">
      <c r="A4222" t="e">
        <f>-LqfpEW7jBBbcHjtyrk6</f>
        <v>#NAME?</v>
      </c>
      <c r="B4222">
        <v>393.75</v>
      </c>
      <c r="C4222">
        <v>20.584240000000001</v>
      </c>
      <c r="D4222">
        <v>69</v>
      </c>
      <c r="E4222">
        <v>0</v>
      </c>
      <c r="F4222">
        <v>0</v>
      </c>
      <c r="G4222">
        <v>0</v>
      </c>
      <c r="H4222">
        <v>1570545922807</v>
      </c>
      <c r="I4222">
        <v>526.6875</v>
      </c>
      <c r="J4222" s="4">
        <f t="shared" si="65"/>
        <v>43746.906513969901</v>
      </c>
      <c r="K4222" s="6">
        <v>43746.906513969901</v>
      </c>
      <c r="L4222" s="7">
        <v>43746.9065162037</v>
      </c>
    </row>
    <row r="4223" spans="1:12" x14ac:dyDescent="0.25">
      <c r="A4223" t="e">
        <f>-LqfpGE6b_Rh3LdjYbWc</f>
        <v>#NAME?</v>
      </c>
      <c r="B4223">
        <v>393.75</v>
      </c>
      <c r="C4223">
        <v>20.531590000000001</v>
      </c>
      <c r="D4223">
        <v>70</v>
      </c>
      <c r="E4223">
        <v>0</v>
      </c>
      <c r="F4223">
        <v>0</v>
      </c>
      <c r="G4223">
        <v>4</v>
      </c>
      <c r="H4223">
        <v>1570545930007</v>
      </c>
      <c r="I4223">
        <v>526.6875</v>
      </c>
      <c r="J4223" s="5">
        <f t="shared" si="65"/>
        <v>43746.906597303234</v>
      </c>
      <c r="K4223" s="6">
        <v>43746.906597303234</v>
      </c>
      <c r="L4223" s="7">
        <v>43746.906597222223</v>
      </c>
    </row>
    <row r="4224" spans="1:12" x14ac:dyDescent="0.25">
      <c r="A4224" t="e">
        <f>-LqfpHnFOhPHccxt3v9k</f>
        <v>#NAME?</v>
      </c>
      <c r="B4224">
        <v>393.75</v>
      </c>
      <c r="C4224">
        <v>20.531590000000001</v>
      </c>
      <c r="D4224">
        <v>70</v>
      </c>
      <c r="E4224">
        <v>0</v>
      </c>
      <c r="F4224">
        <v>0</v>
      </c>
      <c r="G4224">
        <v>3</v>
      </c>
      <c r="H4224">
        <v>1570545936209</v>
      </c>
      <c r="I4224">
        <v>526.6875</v>
      </c>
      <c r="J4224" s="4">
        <f t="shared" si="65"/>
        <v>43746.906669085649</v>
      </c>
      <c r="K4224" s="6">
        <v>43746.906669085649</v>
      </c>
      <c r="L4224" s="7">
        <v>43746.906666666669</v>
      </c>
    </row>
    <row r="4225" spans="1:12" x14ac:dyDescent="0.25">
      <c r="A4225" t="e">
        <f>-LqfpJW7NtxtrQj4_o37</f>
        <v>#NAME?</v>
      </c>
      <c r="B4225">
        <v>393.75</v>
      </c>
      <c r="C4225">
        <v>20.531590000000001</v>
      </c>
      <c r="D4225">
        <v>70</v>
      </c>
      <c r="E4225">
        <v>0</v>
      </c>
      <c r="F4225">
        <v>0</v>
      </c>
      <c r="G4225">
        <v>5</v>
      </c>
      <c r="H4225">
        <v>1570545943419</v>
      </c>
      <c r="I4225">
        <v>526.6875</v>
      </c>
      <c r="J4225" s="5">
        <f t="shared" si="65"/>
        <v>43746.90675253472</v>
      </c>
      <c r="K4225" s="6">
        <v>43746.90675253472</v>
      </c>
      <c r="L4225" s="7">
        <v>43746.906747685185</v>
      </c>
    </row>
    <row r="4226" spans="1:12" x14ac:dyDescent="0.25">
      <c r="A4226" t="s">
        <v>5261</v>
      </c>
      <c r="B4226">
        <v>393.75</v>
      </c>
      <c r="C4226">
        <v>20.531590000000001</v>
      </c>
      <c r="D4226">
        <v>69</v>
      </c>
      <c r="E4226">
        <v>0</v>
      </c>
      <c r="F4226">
        <v>0</v>
      </c>
      <c r="G4226">
        <v>3</v>
      </c>
      <c r="H4226">
        <v>1570545949607</v>
      </c>
      <c r="I4226">
        <v>526.6875</v>
      </c>
      <c r="J4226" s="4">
        <f t="shared" ref="J4226:K4289" si="66">(H4226/86400000)+25569+(7/24)</f>
        <v>43746.906824155092</v>
      </c>
      <c r="K4226" s="6">
        <v>43746.906824155092</v>
      </c>
      <c r="L4226" s="7">
        <v>43746.906828703701</v>
      </c>
    </row>
    <row r="4227" spans="1:12" x14ac:dyDescent="0.25">
      <c r="A4227" t="e">
        <f>-LqfpMZ6wnLDHibRhyQZ</f>
        <v>#NAME?</v>
      </c>
      <c r="B4227">
        <v>393.75</v>
      </c>
      <c r="C4227">
        <v>20.584240000000001</v>
      </c>
      <c r="D4227">
        <v>69</v>
      </c>
      <c r="E4227">
        <v>0</v>
      </c>
      <c r="F4227">
        <v>0</v>
      </c>
      <c r="G4227">
        <v>16</v>
      </c>
      <c r="H4227">
        <v>1570545955787</v>
      </c>
      <c r="I4227">
        <v>526.6875</v>
      </c>
      <c r="J4227" s="5">
        <f t="shared" si="66"/>
        <v>43746.906895682863</v>
      </c>
      <c r="K4227" s="6">
        <v>43746.906895682863</v>
      </c>
      <c r="L4227" s="7">
        <v>43746.906898148147</v>
      </c>
    </row>
    <row r="4228" spans="1:12" x14ac:dyDescent="0.25">
      <c r="A4228" t="e">
        <f>-LqfpONg1PzUetxWO0NC</f>
        <v>#NAME?</v>
      </c>
      <c r="B4228">
        <v>393.75</v>
      </c>
      <c r="C4228">
        <v>20.584240000000001</v>
      </c>
      <c r="D4228">
        <v>69</v>
      </c>
      <c r="E4228">
        <v>0</v>
      </c>
      <c r="F4228">
        <v>0</v>
      </c>
      <c r="G4228">
        <v>9</v>
      </c>
      <c r="H4228">
        <v>1570545961959</v>
      </c>
      <c r="I4228">
        <v>526.6875</v>
      </c>
      <c r="J4228" s="4">
        <f t="shared" si="66"/>
        <v>43746.906967118055</v>
      </c>
      <c r="K4228" s="6">
        <v>43746.906967118055</v>
      </c>
      <c r="L4228" s="7">
        <v>43746.906967592593</v>
      </c>
    </row>
    <row r="4229" spans="1:12" x14ac:dyDescent="0.25">
      <c r="A4229" t="e">
        <f>-LqfpQ41gb1v_oNHK47X</f>
        <v>#NAME?</v>
      </c>
      <c r="B4229">
        <v>393.75</v>
      </c>
      <c r="C4229">
        <v>20.584240000000001</v>
      </c>
      <c r="D4229">
        <v>69</v>
      </c>
      <c r="E4229">
        <v>0</v>
      </c>
      <c r="F4229">
        <v>0</v>
      </c>
      <c r="G4229">
        <v>10</v>
      </c>
      <c r="H4229">
        <v>1570545970223</v>
      </c>
      <c r="I4229">
        <v>526.6875</v>
      </c>
      <c r="J4229" s="5">
        <f t="shared" si="66"/>
        <v>43746.9070627662</v>
      </c>
      <c r="K4229" s="6">
        <v>43746.9070627662</v>
      </c>
      <c r="L4229" s="7">
        <v>43746.907060185185</v>
      </c>
    </row>
    <row r="4230" spans="1:12" x14ac:dyDescent="0.25">
      <c r="A4230" t="e">
        <f>-LqfpRZ1rG4hdqnQWYc4</f>
        <v>#NAME?</v>
      </c>
      <c r="B4230">
        <v>393.75</v>
      </c>
      <c r="C4230">
        <v>20.531590000000001</v>
      </c>
      <c r="D4230">
        <v>69</v>
      </c>
      <c r="E4230">
        <v>0</v>
      </c>
      <c r="F4230">
        <v>0</v>
      </c>
      <c r="G4230">
        <v>10</v>
      </c>
      <c r="H4230">
        <v>1570545976405</v>
      </c>
      <c r="I4230">
        <v>526.6875</v>
      </c>
      <c r="J4230" s="4">
        <f t="shared" si="66"/>
        <v>43746.907134317131</v>
      </c>
      <c r="K4230" s="6">
        <v>43746.907134317131</v>
      </c>
      <c r="L4230" s="7">
        <v>43746.907129629632</v>
      </c>
    </row>
    <row r="4231" spans="1:12" x14ac:dyDescent="0.25">
      <c r="A4231" t="e">
        <f>-LqfpT20IkPuJN2P8RMx</f>
        <v>#NAME?</v>
      </c>
      <c r="B4231">
        <v>393.75</v>
      </c>
      <c r="C4231">
        <v>20.531590000000001</v>
      </c>
      <c r="D4231">
        <v>70</v>
      </c>
      <c r="E4231">
        <v>0</v>
      </c>
      <c r="F4231">
        <v>0</v>
      </c>
      <c r="G4231">
        <v>4</v>
      </c>
      <c r="H4231">
        <v>1570545982573</v>
      </c>
      <c r="I4231">
        <v>526.6875</v>
      </c>
      <c r="J4231" s="5">
        <f t="shared" si="66"/>
        <v>43746.907205706018</v>
      </c>
      <c r="K4231" s="6">
        <v>43746.907205706018</v>
      </c>
      <c r="L4231" s="7">
        <v>43746.907210648147</v>
      </c>
    </row>
    <row r="4232" spans="1:12" x14ac:dyDescent="0.25">
      <c r="A4232" t="e">
        <f>-LqfpU_xF8BoJXtSZEHc</f>
        <v>#NAME?</v>
      </c>
      <c r="B4232">
        <v>393.75</v>
      </c>
      <c r="C4232">
        <v>20.478950000000001</v>
      </c>
      <c r="D4232">
        <v>69</v>
      </c>
      <c r="E4232">
        <v>0</v>
      </c>
      <c r="F4232">
        <v>0</v>
      </c>
      <c r="G4232">
        <v>13</v>
      </c>
      <c r="H4232">
        <v>1570545988753</v>
      </c>
      <c r="I4232">
        <v>526.6875</v>
      </c>
      <c r="J4232" s="4">
        <f t="shared" si="66"/>
        <v>43746.90727723379</v>
      </c>
      <c r="K4232" s="6">
        <v>43746.90727723379</v>
      </c>
      <c r="L4232" s="7">
        <v>43746.907280092593</v>
      </c>
    </row>
    <row r="4233" spans="1:12" x14ac:dyDescent="0.25">
      <c r="A4233" t="e">
        <f>-LqfpW2ZpLNhg55keT7B</f>
        <v>#NAME?</v>
      </c>
      <c r="B4233">
        <v>393.75</v>
      </c>
      <c r="C4233">
        <v>20.584240000000001</v>
      </c>
      <c r="D4233">
        <v>70</v>
      </c>
      <c r="E4233">
        <v>0</v>
      </c>
      <c r="F4233">
        <v>0</v>
      </c>
      <c r="G4233">
        <v>10</v>
      </c>
      <c r="H4233">
        <v>1570545994944</v>
      </c>
      <c r="I4233">
        <v>526.6875</v>
      </c>
      <c r="J4233" s="5">
        <f t="shared" si="66"/>
        <v>43746.90734888889</v>
      </c>
      <c r="K4233" s="6">
        <v>43746.90734888889</v>
      </c>
      <c r="L4233" s="7">
        <v>43746.907349537039</v>
      </c>
    </row>
    <row r="4234" spans="1:12" x14ac:dyDescent="0.25">
      <c r="A4234" t="e">
        <f>-LqfpX_0rZFKBlpifDVH</f>
        <v>#NAME?</v>
      </c>
      <c r="B4234">
        <v>393.75</v>
      </c>
      <c r="C4234">
        <v>20.531590000000001</v>
      </c>
      <c r="D4234">
        <v>69</v>
      </c>
      <c r="E4234">
        <v>0</v>
      </c>
      <c r="F4234">
        <v>0</v>
      </c>
      <c r="G4234">
        <v>13</v>
      </c>
      <c r="H4234">
        <v>1570546001123</v>
      </c>
      <c r="I4234">
        <v>526.6875</v>
      </c>
      <c r="J4234" s="4">
        <f t="shared" si="66"/>
        <v>43746.907420405092</v>
      </c>
      <c r="K4234" s="6">
        <v>43746.907420405092</v>
      </c>
      <c r="L4234" s="7">
        <v>43746.907418981478</v>
      </c>
    </row>
    <row r="4235" spans="1:12" x14ac:dyDescent="0.25">
      <c r="A4235" t="e">
        <f>-LqfpZ81qBGUVZMCWDe6</f>
        <v>#NAME?</v>
      </c>
      <c r="B4235">
        <v>393.75</v>
      </c>
      <c r="C4235">
        <v>20.478950000000001</v>
      </c>
      <c r="D4235">
        <v>69</v>
      </c>
      <c r="E4235">
        <v>0</v>
      </c>
      <c r="F4235">
        <v>0</v>
      </c>
      <c r="G4235">
        <v>13</v>
      </c>
      <c r="H4235">
        <v>1570546007313</v>
      </c>
      <c r="I4235">
        <v>526.6875</v>
      </c>
      <c r="J4235" s="5">
        <f t="shared" si="66"/>
        <v>43746.907492048609</v>
      </c>
      <c r="K4235" s="6">
        <v>43746.907492048609</v>
      </c>
      <c r="L4235" s="7">
        <v>43746.907488425924</v>
      </c>
    </row>
    <row r="4236" spans="1:12" x14ac:dyDescent="0.25">
      <c r="A4236" t="e">
        <f>-Lqfp_c8vV0OqnyqM-gR</f>
        <v>#NAME?</v>
      </c>
      <c r="B4236">
        <v>393.75</v>
      </c>
      <c r="C4236">
        <v>20.531590000000001</v>
      </c>
      <c r="D4236">
        <v>69</v>
      </c>
      <c r="E4236">
        <v>0</v>
      </c>
      <c r="F4236">
        <v>0</v>
      </c>
      <c r="G4236">
        <v>4</v>
      </c>
      <c r="H4236">
        <v>1570546013477</v>
      </c>
      <c r="I4236">
        <v>526.6875</v>
      </c>
      <c r="J4236" s="4">
        <f t="shared" si="66"/>
        <v>43746.9075633912</v>
      </c>
      <c r="K4236" s="6">
        <v>43746.9075633912</v>
      </c>
      <c r="L4236" s="7">
        <v>43746.907557870371</v>
      </c>
    </row>
    <row r="4237" spans="1:12" x14ac:dyDescent="0.25">
      <c r="A4237" t="e">
        <f>-Lqfpb4wVogH89RLT5fH</f>
        <v>#NAME?</v>
      </c>
      <c r="B4237">
        <v>393.75</v>
      </c>
      <c r="C4237">
        <v>20.531590000000001</v>
      </c>
      <c r="D4237">
        <v>69</v>
      </c>
      <c r="E4237">
        <v>0</v>
      </c>
      <c r="F4237">
        <v>0</v>
      </c>
      <c r="G4237">
        <v>10</v>
      </c>
      <c r="H4237">
        <v>1570546019679</v>
      </c>
      <c r="I4237">
        <v>526.6875</v>
      </c>
      <c r="J4237" s="5">
        <f t="shared" si="66"/>
        <v>43746.907635173608</v>
      </c>
      <c r="K4237" s="6">
        <v>43746.907635173608</v>
      </c>
      <c r="L4237" s="7">
        <v>43746.907638888886</v>
      </c>
    </row>
    <row r="4238" spans="1:12" x14ac:dyDescent="0.25">
      <c r="A4238" t="e">
        <f>-LqfpconriiL8koEHy0d</f>
        <v>#NAME?</v>
      </c>
      <c r="B4238">
        <v>412.5</v>
      </c>
      <c r="C4238">
        <v>20.478950000000001</v>
      </c>
      <c r="D4238">
        <v>69</v>
      </c>
      <c r="E4238">
        <v>0</v>
      </c>
      <c r="F4238">
        <v>0</v>
      </c>
      <c r="G4238">
        <v>5</v>
      </c>
      <c r="H4238">
        <v>1570546025853</v>
      </c>
      <c r="I4238">
        <v>532.3125</v>
      </c>
      <c r="J4238" s="4">
        <f t="shared" si="66"/>
        <v>43746.907706631937</v>
      </c>
      <c r="K4238" s="6">
        <v>43746.907706631937</v>
      </c>
      <c r="L4238" s="7">
        <v>43746.907708333332</v>
      </c>
    </row>
    <row r="4239" spans="1:12" x14ac:dyDescent="0.25">
      <c r="A4239" t="e">
        <f>-LqfpeO2caqhsgssn3ce</f>
        <v>#NAME?</v>
      </c>
      <c r="B4239">
        <v>393.75</v>
      </c>
      <c r="C4239">
        <v>20.531590000000001</v>
      </c>
      <c r="D4239">
        <v>69</v>
      </c>
      <c r="E4239">
        <v>0</v>
      </c>
      <c r="F4239">
        <v>0</v>
      </c>
      <c r="G4239">
        <v>12</v>
      </c>
      <c r="H4239">
        <v>1570546033042</v>
      </c>
      <c r="I4239">
        <v>526.6875</v>
      </c>
      <c r="J4239" s="5">
        <f t="shared" si="66"/>
        <v>43746.907789837962</v>
      </c>
      <c r="K4239" s="6">
        <v>43746.907789837962</v>
      </c>
      <c r="L4239" s="7">
        <v>43746.907789351855</v>
      </c>
    </row>
    <row r="4240" spans="1:12" x14ac:dyDescent="0.25">
      <c r="A4240" t="e">
        <f>-Lqfpfx2Ad7Vhzognp9f</f>
        <v>#NAME?</v>
      </c>
      <c r="B4240">
        <v>393.75</v>
      </c>
      <c r="C4240">
        <v>20.584240000000001</v>
      </c>
      <c r="D4240">
        <v>70</v>
      </c>
      <c r="E4240">
        <v>0</v>
      </c>
      <c r="F4240">
        <v>0</v>
      </c>
      <c r="G4240">
        <v>13</v>
      </c>
      <c r="H4240">
        <v>1570546039252</v>
      </c>
      <c r="I4240">
        <v>526.6875</v>
      </c>
      <c r="J4240" s="4">
        <f t="shared" si="66"/>
        <v>43746.907861712963</v>
      </c>
      <c r="K4240" s="6">
        <v>43746.907861712963</v>
      </c>
      <c r="L4240" s="7">
        <v>43746.907858796294</v>
      </c>
    </row>
    <row r="4241" spans="1:12" x14ac:dyDescent="0.25">
      <c r="A4241" t="e">
        <f>-Lqfphf2lrQiR07O4Tg8</f>
        <v>#NAME?</v>
      </c>
      <c r="B4241">
        <v>412.5</v>
      </c>
      <c r="C4241">
        <v>20.584240000000001</v>
      </c>
      <c r="D4241">
        <v>69</v>
      </c>
      <c r="E4241">
        <v>0</v>
      </c>
      <c r="F4241">
        <v>0</v>
      </c>
      <c r="G4241">
        <v>8</v>
      </c>
      <c r="H4241">
        <v>1570546046483</v>
      </c>
      <c r="I4241">
        <v>532.6875</v>
      </c>
      <c r="J4241" s="5">
        <f t="shared" si="66"/>
        <v>43746.907945405088</v>
      </c>
      <c r="K4241" s="6">
        <v>43746.907945405088</v>
      </c>
      <c r="L4241" s="7">
        <v>43746.907939814817</v>
      </c>
    </row>
    <row r="4242" spans="1:12" x14ac:dyDescent="0.25">
      <c r="A4242" t="e">
        <f>-Lqfpj929w4JM06a9bJu</f>
        <v>#NAME?</v>
      </c>
      <c r="B4242">
        <v>393.75</v>
      </c>
      <c r="C4242">
        <v>20.584240000000001</v>
      </c>
      <c r="D4242">
        <v>67</v>
      </c>
      <c r="E4242">
        <v>0</v>
      </c>
      <c r="F4242">
        <v>0</v>
      </c>
      <c r="G4242">
        <v>5</v>
      </c>
      <c r="H4242">
        <v>1570546052642</v>
      </c>
      <c r="I4242">
        <v>526.5</v>
      </c>
      <c r="J4242" s="4">
        <f t="shared" si="66"/>
        <v>43746.908016689813</v>
      </c>
      <c r="K4242" s="6">
        <v>43746.908016689813</v>
      </c>
      <c r="L4242" s="7">
        <v>43746.908020833333</v>
      </c>
    </row>
    <row r="4243" spans="1:12" x14ac:dyDescent="0.25">
      <c r="A4243" t="e">
        <f>-LqfpkgxmwxeiuFerbms</f>
        <v>#NAME?</v>
      </c>
      <c r="B4243">
        <v>393.75</v>
      </c>
      <c r="C4243">
        <v>20.531590000000001</v>
      </c>
      <c r="D4243">
        <v>66</v>
      </c>
      <c r="E4243">
        <v>0</v>
      </c>
      <c r="F4243">
        <v>0</v>
      </c>
      <c r="G4243">
        <v>6</v>
      </c>
      <c r="H4243">
        <v>1570546058833</v>
      </c>
      <c r="I4243">
        <v>526.6875</v>
      </c>
      <c r="J4243" s="5">
        <f t="shared" si="66"/>
        <v>43746.908088344906</v>
      </c>
      <c r="K4243" s="6">
        <v>43746.908088344906</v>
      </c>
      <c r="L4243" s="7">
        <v>43746.908090277779</v>
      </c>
    </row>
    <row r="4244" spans="1:12" x14ac:dyDescent="0.25">
      <c r="A4244" t="e">
        <f>-LqfpmAwTE_bJwt4_1jX</f>
        <v>#NAME?</v>
      </c>
      <c r="B4244">
        <v>393.75</v>
      </c>
      <c r="C4244">
        <v>20.531590000000001</v>
      </c>
      <c r="D4244">
        <v>66</v>
      </c>
      <c r="E4244">
        <v>0</v>
      </c>
      <c r="F4244">
        <v>0</v>
      </c>
      <c r="G4244">
        <v>7</v>
      </c>
      <c r="H4244">
        <v>1570546064993</v>
      </c>
      <c r="I4244">
        <v>526.6875</v>
      </c>
      <c r="J4244" s="4">
        <f t="shared" si="66"/>
        <v>43746.9081596412</v>
      </c>
      <c r="K4244" s="6">
        <v>43746.9081596412</v>
      </c>
      <c r="L4244" s="7">
        <v>43746.908159722225</v>
      </c>
    </row>
    <row r="4245" spans="1:12" x14ac:dyDescent="0.25">
      <c r="A4245" t="e">
        <f>-Lqfpo5HFOp93Kx_MzRZ</f>
        <v>#NAME?</v>
      </c>
      <c r="B4245">
        <v>393.75</v>
      </c>
      <c r="C4245">
        <v>20.531590000000001</v>
      </c>
      <c r="D4245">
        <v>66</v>
      </c>
      <c r="E4245">
        <v>0</v>
      </c>
      <c r="F4245">
        <v>0</v>
      </c>
      <c r="G4245">
        <v>5</v>
      </c>
      <c r="H4245">
        <v>1570546071192</v>
      </c>
      <c r="I4245">
        <v>526.6875</v>
      </c>
      <c r="J4245" s="5">
        <f t="shared" si="66"/>
        <v>43746.908231388887</v>
      </c>
      <c r="K4245" s="6">
        <v>43746.908231388887</v>
      </c>
      <c r="L4245" s="7">
        <v>43746.908229166664</v>
      </c>
    </row>
    <row r="4246" spans="1:12" x14ac:dyDescent="0.25">
      <c r="A4246" t="e">
        <f>-LqfppfgIyyq9GtU2l_w</f>
        <v>#NAME?</v>
      </c>
      <c r="B4246">
        <v>393.75</v>
      </c>
      <c r="C4246">
        <v>20.478950000000001</v>
      </c>
      <c r="D4246">
        <v>66</v>
      </c>
      <c r="E4246">
        <v>0</v>
      </c>
      <c r="F4246">
        <v>0</v>
      </c>
      <c r="G4246">
        <v>11</v>
      </c>
      <c r="H4246">
        <v>1570546079443</v>
      </c>
      <c r="I4246">
        <v>526.6875</v>
      </c>
      <c r="J4246" s="4">
        <f t="shared" si="66"/>
        <v>43746.908326886572</v>
      </c>
      <c r="K4246" s="6">
        <v>43746.908326886572</v>
      </c>
      <c r="L4246" s="7">
        <v>43746.908321759256</v>
      </c>
    </row>
    <row r="4247" spans="1:12" x14ac:dyDescent="0.25">
      <c r="A4247" t="e">
        <f>-LqfprHfRd0QYbeam_WU</f>
        <v>#NAME?</v>
      </c>
      <c r="B4247">
        <v>393.75</v>
      </c>
      <c r="C4247">
        <v>20.478950000000001</v>
      </c>
      <c r="D4247">
        <v>67</v>
      </c>
      <c r="E4247">
        <v>0</v>
      </c>
      <c r="F4247">
        <v>0</v>
      </c>
      <c r="G4247">
        <v>10</v>
      </c>
      <c r="H4247">
        <v>1570546085621</v>
      </c>
      <c r="I4247">
        <v>526.5</v>
      </c>
      <c r="J4247" s="5">
        <f t="shared" si="66"/>
        <v>43746.908398391206</v>
      </c>
      <c r="K4247" s="6">
        <v>43746.908398391206</v>
      </c>
      <c r="L4247" s="7">
        <v>43746.908402777779</v>
      </c>
    </row>
    <row r="4248" spans="1:12" x14ac:dyDescent="0.25">
      <c r="A4248" t="s">
        <v>5283</v>
      </c>
      <c r="B4248">
        <v>393.75</v>
      </c>
      <c r="C4248">
        <v>20.584240000000001</v>
      </c>
      <c r="D4248">
        <v>68</v>
      </c>
      <c r="E4248">
        <v>0</v>
      </c>
      <c r="F4248">
        <v>0</v>
      </c>
      <c r="G4248">
        <v>19</v>
      </c>
      <c r="H4248">
        <v>1570546092832</v>
      </c>
      <c r="I4248">
        <v>526.5</v>
      </c>
      <c r="J4248" s="4">
        <f t="shared" si="66"/>
        <v>43746.908481851853</v>
      </c>
      <c r="K4248" s="6">
        <v>43746.908481851853</v>
      </c>
      <c r="L4248" s="7">
        <v>43746.908483796295</v>
      </c>
    </row>
    <row r="4249" spans="1:12" x14ac:dyDescent="0.25">
      <c r="A4249" t="e">
        <f>-Lqfpux12gdKYDmYEFAi</f>
        <v>#NAME?</v>
      </c>
      <c r="B4249">
        <v>393.75</v>
      </c>
      <c r="C4249">
        <v>20.531590000000001</v>
      </c>
      <c r="D4249">
        <v>69</v>
      </c>
      <c r="E4249">
        <v>0</v>
      </c>
      <c r="F4249">
        <v>0</v>
      </c>
      <c r="G4249">
        <v>11</v>
      </c>
      <c r="H4249">
        <v>1570546100966</v>
      </c>
      <c r="I4249">
        <v>526.6875</v>
      </c>
      <c r="J4249" s="5">
        <f t="shared" si="66"/>
        <v>43746.908575995367</v>
      </c>
      <c r="K4249" s="6">
        <v>43746.908575995367</v>
      </c>
      <c r="L4249" s="7">
        <v>43746.908576388887</v>
      </c>
    </row>
    <row r="4250" spans="1:12" x14ac:dyDescent="0.25">
      <c r="A4250" t="e">
        <f>-LqfpwW250QnLlvnkX58</f>
        <v>#NAME?</v>
      </c>
      <c r="B4250">
        <v>393.75</v>
      </c>
      <c r="C4250">
        <v>20.531590000000001</v>
      </c>
      <c r="D4250">
        <v>69</v>
      </c>
      <c r="E4250">
        <v>0</v>
      </c>
      <c r="F4250">
        <v>0</v>
      </c>
      <c r="G4250">
        <v>14</v>
      </c>
      <c r="H4250">
        <v>1570546107262</v>
      </c>
      <c r="I4250">
        <v>526.6875</v>
      </c>
      <c r="J4250" s="4">
        <f t="shared" si="66"/>
        <v>43746.908648865741</v>
      </c>
      <c r="K4250" s="6">
        <v>43746.908648865741</v>
      </c>
      <c r="L4250" s="7">
        <v>43746.908645833333</v>
      </c>
    </row>
    <row r="4251" spans="1:12" x14ac:dyDescent="0.25">
      <c r="A4251" t="e">
        <f>-Lqfpy2x8wPKsPTB6zwi</f>
        <v>#NAME?</v>
      </c>
      <c r="B4251">
        <v>393.75</v>
      </c>
      <c r="C4251">
        <v>20.531590000000001</v>
      </c>
      <c r="D4251">
        <v>69</v>
      </c>
      <c r="E4251">
        <v>0</v>
      </c>
      <c r="F4251">
        <v>0</v>
      </c>
      <c r="G4251">
        <v>10</v>
      </c>
      <c r="H4251">
        <v>1570546113459</v>
      </c>
      <c r="I4251">
        <v>526.6875</v>
      </c>
      <c r="J4251" s="5">
        <f t="shared" si="66"/>
        <v>43746.908720590276</v>
      </c>
      <c r="K4251" s="6">
        <v>43746.908720590276</v>
      </c>
      <c r="L4251" s="7">
        <v>43746.908715277779</v>
      </c>
    </row>
    <row r="4252" spans="1:12" x14ac:dyDescent="0.25">
      <c r="A4252" t="e">
        <f>-Lqfpzn09vkTSLAe3TeX</f>
        <v>#NAME?</v>
      </c>
      <c r="B4252">
        <v>393.75</v>
      </c>
      <c r="C4252">
        <v>20.584240000000001</v>
      </c>
      <c r="D4252">
        <v>69</v>
      </c>
      <c r="E4252">
        <v>0</v>
      </c>
      <c r="F4252">
        <v>0</v>
      </c>
      <c r="G4252">
        <v>7</v>
      </c>
      <c r="H4252">
        <v>1570546120652</v>
      </c>
      <c r="I4252">
        <v>526.6875</v>
      </c>
      <c r="J4252" s="4">
        <f t="shared" si="66"/>
        <v>43746.908803842591</v>
      </c>
      <c r="K4252" s="6">
        <v>43746.908803842591</v>
      </c>
      <c r="L4252" s="7">
        <v>43746.908807870372</v>
      </c>
    </row>
    <row r="4253" spans="1:12" x14ac:dyDescent="0.25">
      <c r="A4253" t="e">
        <f>-Lqfq0H9zABIvD2fV_2p</f>
        <v>#NAME?</v>
      </c>
      <c r="B4253">
        <v>393.75</v>
      </c>
      <c r="C4253">
        <v>20.531590000000001</v>
      </c>
      <c r="D4253">
        <v>68</v>
      </c>
      <c r="E4253">
        <v>0</v>
      </c>
      <c r="F4253">
        <v>0</v>
      </c>
      <c r="G4253">
        <v>8</v>
      </c>
      <c r="H4253">
        <v>1570546126813</v>
      </c>
      <c r="I4253">
        <v>526.6875</v>
      </c>
      <c r="J4253" s="5">
        <f t="shared" si="66"/>
        <v>43746.908875150461</v>
      </c>
      <c r="K4253" s="6">
        <v>43746.908875150461</v>
      </c>
      <c r="L4253" s="7">
        <v>43746.908877314818</v>
      </c>
    </row>
    <row r="4254" spans="1:12" x14ac:dyDescent="0.25">
      <c r="A4254" t="e">
        <f>-Lqfq1q2GuizIOmelaNc</f>
        <v>#NAME?</v>
      </c>
      <c r="B4254">
        <v>393.75</v>
      </c>
      <c r="C4254">
        <v>20.531590000000001</v>
      </c>
      <c r="D4254">
        <v>67</v>
      </c>
      <c r="E4254">
        <v>0</v>
      </c>
      <c r="F4254">
        <v>0</v>
      </c>
      <c r="G4254">
        <v>12</v>
      </c>
      <c r="H4254">
        <v>1570546133023</v>
      </c>
      <c r="I4254">
        <v>526.6875</v>
      </c>
      <c r="J4254" s="4">
        <f t="shared" si="66"/>
        <v>43746.908947025462</v>
      </c>
      <c r="K4254" s="6">
        <v>43746.908947025462</v>
      </c>
      <c r="L4254" s="7">
        <v>43746.908946759257</v>
      </c>
    </row>
    <row r="4255" spans="1:12" x14ac:dyDescent="0.25">
      <c r="A4255" t="e">
        <f>-Lqfq3WhyVvW2D-fa7pl</f>
        <v>#NAME?</v>
      </c>
      <c r="B4255">
        <v>393.75</v>
      </c>
      <c r="C4255">
        <v>20.531590000000001</v>
      </c>
      <c r="D4255">
        <v>67</v>
      </c>
      <c r="E4255">
        <v>0</v>
      </c>
      <c r="F4255">
        <v>0</v>
      </c>
      <c r="G4255">
        <v>7</v>
      </c>
      <c r="H4255">
        <v>1570546140243</v>
      </c>
      <c r="I4255">
        <v>526.6875</v>
      </c>
      <c r="J4255" s="5">
        <f t="shared" si="66"/>
        <v>43746.909030590272</v>
      </c>
      <c r="K4255" s="6">
        <v>43746.909030590272</v>
      </c>
      <c r="L4255" s="7">
        <v>43746.90902777778</v>
      </c>
    </row>
    <row r="4256" spans="1:12" x14ac:dyDescent="0.25">
      <c r="A4256" t="e">
        <f>-Lqfq55v2RegQgGwaSRj</f>
        <v>#NAME?</v>
      </c>
      <c r="B4256">
        <v>412.5</v>
      </c>
      <c r="C4256">
        <v>20.531590000000001</v>
      </c>
      <c r="D4256">
        <v>67</v>
      </c>
      <c r="E4256">
        <v>0</v>
      </c>
      <c r="F4256">
        <v>0</v>
      </c>
      <c r="G4256">
        <v>8</v>
      </c>
      <c r="H4256">
        <v>1570546146423</v>
      </c>
      <c r="I4256">
        <v>532.3125</v>
      </c>
      <c r="J4256" s="4">
        <f t="shared" si="66"/>
        <v>43746.909102118057</v>
      </c>
      <c r="K4256" s="6">
        <v>43746.909102118057</v>
      </c>
      <c r="L4256" s="7">
        <v>43746.909097222226</v>
      </c>
    </row>
    <row r="4257" spans="1:12" x14ac:dyDescent="0.25">
      <c r="A4257" t="e">
        <f>-Lqfq6_vwoA_NTACqZHo</f>
        <v>#NAME?</v>
      </c>
      <c r="B4257">
        <v>393.75</v>
      </c>
      <c r="C4257">
        <v>20.531590000000001</v>
      </c>
      <c r="D4257">
        <v>67</v>
      </c>
      <c r="E4257">
        <v>0</v>
      </c>
      <c r="F4257">
        <v>0</v>
      </c>
      <c r="G4257">
        <v>3</v>
      </c>
      <c r="H4257">
        <v>1570546152603</v>
      </c>
      <c r="I4257">
        <v>526.6875</v>
      </c>
      <c r="J4257" s="5">
        <f t="shared" si="66"/>
        <v>43746.909173645829</v>
      </c>
      <c r="K4257" s="6">
        <v>43746.909173645829</v>
      </c>
      <c r="L4257" s="7">
        <v>43746.909178240741</v>
      </c>
    </row>
    <row r="4258" spans="1:12" x14ac:dyDescent="0.25">
      <c r="A4258" t="e">
        <f>-Lqfq82rdOONk3iSTKLy</f>
        <v>#NAME?</v>
      </c>
      <c r="B4258">
        <v>393.75</v>
      </c>
      <c r="C4258">
        <v>20.531590000000001</v>
      </c>
      <c r="D4258">
        <v>66</v>
      </c>
      <c r="E4258">
        <v>0</v>
      </c>
      <c r="F4258">
        <v>0</v>
      </c>
      <c r="G4258">
        <v>11</v>
      </c>
      <c r="H4258">
        <v>1570546158802</v>
      </c>
      <c r="I4258">
        <v>526.6875</v>
      </c>
      <c r="J4258" s="4">
        <f t="shared" si="66"/>
        <v>43746.909245393515</v>
      </c>
      <c r="K4258" s="6">
        <v>43746.909245393515</v>
      </c>
      <c r="L4258" s="7">
        <v>43746.909247685187</v>
      </c>
    </row>
    <row r="4259" spans="1:12" x14ac:dyDescent="0.25">
      <c r="A4259" t="e">
        <f>-Lqfq9_1S6OWKGIqp6_s</f>
        <v>#NAME?</v>
      </c>
      <c r="B4259">
        <v>393.75</v>
      </c>
      <c r="C4259">
        <v>20.531590000000001</v>
      </c>
      <c r="D4259">
        <v>67</v>
      </c>
      <c r="E4259">
        <v>0</v>
      </c>
      <c r="F4259">
        <v>0</v>
      </c>
      <c r="G4259">
        <v>12</v>
      </c>
      <c r="H4259">
        <v>1570546164973</v>
      </c>
      <c r="I4259">
        <v>526.6875</v>
      </c>
      <c r="J4259" s="5">
        <f t="shared" si="66"/>
        <v>43746.909316817131</v>
      </c>
      <c r="K4259" s="6">
        <v>43746.909316817131</v>
      </c>
      <c r="L4259" s="7">
        <v>43746.909317129626</v>
      </c>
    </row>
    <row r="4260" spans="1:12" x14ac:dyDescent="0.25">
      <c r="A4260" t="e">
        <f>-LqfqB6wDthHmistrxMs</f>
        <v>#NAME?</v>
      </c>
      <c r="B4260">
        <v>393.75</v>
      </c>
      <c r="C4260">
        <v>20.584240000000001</v>
      </c>
      <c r="D4260">
        <v>67</v>
      </c>
      <c r="E4260">
        <v>0</v>
      </c>
      <c r="F4260">
        <v>0</v>
      </c>
      <c r="G4260">
        <v>12</v>
      </c>
      <c r="H4260">
        <v>1570546171153</v>
      </c>
      <c r="I4260">
        <v>526.6875</v>
      </c>
      <c r="J4260" s="4">
        <f t="shared" si="66"/>
        <v>43746.909388344902</v>
      </c>
      <c r="K4260" s="6">
        <v>43746.909388344902</v>
      </c>
      <c r="L4260" s="7">
        <v>43746.909386574072</v>
      </c>
    </row>
    <row r="4261" spans="1:12" x14ac:dyDescent="0.25">
      <c r="A4261" t="e">
        <f>-LqfqCamamP71FqLDUDu</f>
        <v>#NAME?</v>
      </c>
      <c r="B4261">
        <v>393.75</v>
      </c>
      <c r="C4261">
        <v>20.531590000000001</v>
      </c>
      <c r="D4261">
        <v>67</v>
      </c>
      <c r="E4261">
        <v>0</v>
      </c>
      <c r="F4261">
        <v>0</v>
      </c>
      <c r="G4261">
        <v>6</v>
      </c>
      <c r="H4261">
        <v>1570546177332</v>
      </c>
      <c r="I4261">
        <v>526.6875</v>
      </c>
      <c r="J4261" s="5">
        <f t="shared" si="66"/>
        <v>43746.909459861105</v>
      </c>
      <c r="K4261" s="6">
        <v>43746.909459861105</v>
      </c>
      <c r="L4261" s="7">
        <v>43746.909456018519</v>
      </c>
    </row>
    <row r="4262" spans="1:12" x14ac:dyDescent="0.25">
      <c r="A4262" t="e">
        <f>-LqfqEQFhmjqs1bauYDk</f>
        <v>#NAME?</v>
      </c>
      <c r="B4262">
        <v>393.75</v>
      </c>
      <c r="C4262">
        <v>20.531590000000001</v>
      </c>
      <c r="D4262">
        <v>67</v>
      </c>
      <c r="E4262">
        <v>0</v>
      </c>
      <c r="F4262">
        <v>0</v>
      </c>
      <c r="G4262">
        <v>11</v>
      </c>
      <c r="H4262">
        <v>1570546184749</v>
      </c>
      <c r="I4262">
        <v>526.6875</v>
      </c>
      <c r="J4262" s="4">
        <f t="shared" si="66"/>
        <v>43746.909545706018</v>
      </c>
      <c r="K4262" s="6">
        <v>43746.909545706018</v>
      </c>
      <c r="L4262" s="7">
        <v>43746.909548611111</v>
      </c>
    </row>
    <row r="4263" spans="1:12" x14ac:dyDescent="0.25">
      <c r="A4263" t="e">
        <f>-LqfqG86tB51G0gg3X2i</f>
        <v>#NAME?</v>
      </c>
      <c r="B4263">
        <v>393.75</v>
      </c>
      <c r="C4263">
        <v>20.531590000000001</v>
      </c>
      <c r="D4263">
        <v>65</v>
      </c>
      <c r="E4263">
        <v>0</v>
      </c>
      <c r="F4263">
        <v>0</v>
      </c>
      <c r="G4263">
        <v>8</v>
      </c>
      <c r="H4263">
        <v>1570546191768</v>
      </c>
      <c r="I4263">
        <v>526.6875</v>
      </c>
      <c r="J4263" s="5">
        <f t="shared" si="66"/>
        <v>43746.909626944442</v>
      </c>
      <c r="K4263" s="6">
        <v>43746.909626944442</v>
      </c>
      <c r="L4263" s="7">
        <v>43746.909629629627</v>
      </c>
    </row>
    <row r="4264" spans="1:12" x14ac:dyDescent="0.25">
      <c r="A4264" t="e">
        <f>-LqfqHiMEeRxYsb21k_y</f>
        <v>#NAME?</v>
      </c>
      <c r="B4264">
        <v>393.75</v>
      </c>
      <c r="C4264">
        <v>20.584240000000001</v>
      </c>
      <c r="D4264">
        <v>65</v>
      </c>
      <c r="E4264">
        <v>0</v>
      </c>
      <c r="F4264">
        <v>0</v>
      </c>
      <c r="G4264">
        <v>5</v>
      </c>
      <c r="H4264">
        <v>1570546197946</v>
      </c>
      <c r="I4264">
        <v>526.6875</v>
      </c>
      <c r="J4264" s="4">
        <f t="shared" si="66"/>
        <v>43746.909698449068</v>
      </c>
      <c r="K4264" s="6">
        <v>43746.909698449068</v>
      </c>
      <c r="L4264" s="7">
        <v>43746.909699074073</v>
      </c>
    </row>
    <row r="4265" spans="1:12" x14ac:dyDescent="0.25">
      <c r="A4265" t="e">
        <f>-LqfqJQ6A0iDKflyHEWx</f>
        <v>#NAME?</v>
      </c>
      <c r="B4265">
        <v>393.75</v>
      </c>
      <c r="C4265">
        <v>20.531590000000001</v>
      </c>
      <c r="D4265">
        <v>65</v>
      </c>
      <c r="E4265">
        <v>0</v>
      </c>
      <c r="F4265">
        <v>0</v>
      </c>
      <c r="G4265">
        <v>9</v>
      </c>
      <c r="H4265">
        <v>1570546205169</v>
      </c>
      <c r="I4265">
        <v>526.6875</v>
      </c>
      <c r="J4265" s="5">
        <f t="shared" si="66"/>
        <v>43746.909782048613</v>
      </c>
      <c r="K4265" s="6">
        <v>43746.909782048613</v>
      </c>
      <c r="L4265" s="7">
        <v>43746.909780092596</v>
      </c>
    </row>
    <row r="4266" spans="1:12" x14ac:dyDescent="0.25">
      <c r="A4266" t="e">
        <f>-LqfqKz85kVfdsr8IGip</f>
        <v>#NAME?</v>
      </c>
      <c r="B4266">
        <v>418.75</v>
      </c>
      <c r="C4266">
        <v>20.531590000000001</v>
      </c>
      <c r="D4266">
        <v>65</v>
      </c>
      <c r="E4266">
        <v>0</v>
      </c>
      <c r="F4266">
        <v>0</v>
      </c>
      <c r="G4266">
        <v>17</v>
      </c>
      <c r="H4266">
        <v>1570546211387</v>
      </c>
      <c r="I4266">
        <v>534.9375</v>
      </c>
      <c r="J4266" s="4">
        <f t="shared" si="66"/>
        <v>43746.909854016201</v>
      </c>
      <c r="K4266" s="6">
        <v>43746.909854016201</v>
      </c>
      <c r="L4266" s="7">
        <v>43746.909849537034</v>
      </c>
    </row>
    <row r="4267" spans="1:12" x14ac:dyDescent="0.25">
      <c r="A4267" t="e">
        <f>-LqfqMh5LZWWRAM42cZu</f>
        <v>#NAME?</v>
      </c>
      <c r="B4267">
        <v>393.75</v>
      </c>
      <c r="C4267">
        <v>20.531590000000001</v>
      </c>
      <c r="D4267">
        <v>66</v>
      </c>
      <c r="E4267">
        <v>0</v>
      </c>
      <c r="F4267">
        <v>0</v>
      </c>
      <c r="G4267">
        <v>6</v>
      </c>
      <c r="H4267">
        <v>1570546218568</v>
      </c>
      <c r="I4267">
        <v>526.6875</v>
      </c>
      <c r="J4267" s="5">
        <f t="shared" si="66"/>
        <v>43746.909937129625</v>
      </c>
      <c r="K4267" s="6">
        <v>43746.909937129625</v>
      </c>
      <c r="L4267" s="7">
        <v>43746.909942129627</v>
      </c>
    </row>
    <row r="4268" spans="1:12" x14ac:dyDescent="0.25">
      <c r="A4268" t="e">
        <f>-LqfqOBHbEYMBkOnmx3b</f>
        <v>#NAME?</v>
      </c>
      <c r="B4268">
        <v>393.75</v>
      </c>
      <c r="C4268">
        <v>20.531590000000001</v>
      </c>
      <c r="D4268">
        <v>66</v>
      </c>
      <c r="E4268">
        <v>0</v>
      </c>
      <c r="F4268">
        <v>0</v>
      </c>
      <c r="G4268">
        <v>8</v>
      </c>
      <c r="H4268">
        <v>1570546224729</v>
      </c>
      <c r="I4268">
        <v>526.6875</v>
      </c>
      <c r="J4268" s="4">
        <f t="shared" si="66"/>
        <v>43746.910008437502</v>
      </c>
      <c r="K4268" s="6">
        <v>43746.910008437502</v>
      </c>
      <c r="L4268" s="7">
        <v>43746.910011574073</v>
      </c>
    </row>
    <row r="4269" spans="1:12" x14ac:dyDescent="0.25">
      <c r="A4269" t="e">
        <f>-LqfqPz6WTPmQbSgVrwz</f>
        <v>#NAME?</v>
      </c>
      <c r="B4269">
        <v>393.75</v>
      </c>
      <c r="C4269">
        <v>20.584240000000001</v>
      </c>
      <c r="D4269">
        <v>66</v>
      </c>
      <c r="E4269">
        <v>0</v>
      </c>
      <c r="F4269">
        <v>0</v>
      </c>
      <c r="G4269">
        <v>14</v>
      </c>
      <c r="H4269">
        <v>1570546231957</v>
      </c>
      <c r="I4269">
        <v>526.6875</v>
      </c>
      <c r="J4269" s="5">
        <f t="shared" si="66"/>
        <v>43746.910092094906</v>
      </c>
      <c r="K4269" s="6">
        <v>43746.910092094906</v>
      </c>
      <c r="L4269" s="7">
        <v>43746.910092592596</v>
      </c>
    </row>
    <row r="4270" spans="1:12" x14ac:dyDescent="0.25">
      <c r="A4270" t="s">
        <v>5305</v>
      </c>
      <c r="B4270">
        <v>393.75</v>
      </c>
      <c r="C4270">
        <v>20.584240000000001</v>
      </c>
      <c r="D4270">
        <v>66</v>
      </c>
      <c r="E4270">
        <v>0</v>
      </c>
      <c r="F4270">
        <v>0</v>
      </c>
      <c r="G4270">
        <v>7</v>
      </c>
      <c r="H4270">
        <v>1570546238127</v>
      </c>
      <c r="I4270">
        <v>526.6875</v>
      </c>
      <c r="J4270" s="4">
        <f t="shared" si="66"/>
        <v>43746.910163506946</v>
      </c>
      <c r="K4270" s="6">
        <v>43746.910163506946</v>
      </c>
      <c r="L4270" s="7">
        <v>43746.910162037035</v>
      </c>
    </row>
    <row r="4271" spans="1:12" x14ac:dyDescent="0.25">
      <c r="A4271" t="e">
        <f>-LqfqSx7AL6ThTw9vCcb</f>
        <v>#NAME?</v>
      </c>
      <c r="B4271">
        <v>393.75</v>
      </c>
      <c r="C4271">
        <v>20.584240000000001</v>
      </c>
      <c r="D4271">
        <v>68</v>
      </c>
      <c r="E4271">
        <v>0</v>
      </c>
      <c r="F4271">
        <v>0</v>
      </c>
      <c r="G4271">
        <v>9</v>
      </c>
      <c r="H4271">
        <v>1570546244328</v>
      </c>
      <c r="I4271">
        <v>526.6875</v>
      </c>
      <c r="J4271" s="5">
        <f t="shared" si="66"/>
        <v>43746.910235277777</v>
      </c>
      <c r="K4271" s="6">
        <v>43746.910235277777</v>
      </c>
      <c r="L4271" s="7">
        <v>43746.910231481481</v>
      </c>
    </row>
    <row r="4272" spans="1:12" x14ac:dyDescent="0.25">
      <c r="A4272" t="e">
        <f>-LqfqUW6BmFVJmBkor6L</f>
        <v>#NAME?</v>
      </c>
      <c r="B4272">
        <v>393.75</v>
      </c>
      <c r="C4272">
        <v>20.478950000000001</v>
      </c>
      <c r="D4272">
        <v>67</v>
      </c>
      <c r="E4272">
        <v>0</v>
      </c>
      <c r="F4272">
        <v>0</v>
      </c>
      <c r="G4272">
        <v>11</v>
      </c>
      <c r="H4272">
        <v>1570546250518</v>
      </c>
      <c r="I4272">
        <v>526.5</v>
      </c>
      <c r="J4272" s="4">
        <f t="shared" si="66"/>
        <v>43746.910306921294</v>
      </c>
      <c r="K4272" s="6">
        <v>43746.910306921294</v>
      </c>
      <c r="L4272" s="7">
        <v>43746.910312499997</v>
      </c>
    </row>
    <row r="4273" spans="1:12" x14ac:dyDescent="0.25">
      <c r="A4273" t="s">
        <v>5308</v>
      </c>
      <c r="B4273">
        <v>412.5</v>
      </c>
      <c r="C4273">
        <v>20.584240000000001</v>
      </c>
      <c r="D4273">
        <v>67</v>
      </c>
      <c r="E4273">
        <v>0</v>
      </c>
      <c r="F4273">
        <v>0</v>
      </c>
      <c r="G4273">
        <v>7</v>
      </c>
      <c r="H4273">
        <v>1570546256678</v>
      </c>
      <c r="I4273">
        <v>532.3125</v>
      </c>
      <c r="J4273" s="5">
        <f t="shared" si="66"/>
        <v>43746.910378217588</v>
      </c>
      <c r="K4273" s="6">
        <v>43746.910378217588</v>
      </c>
      <c r="L4273" s="7">
        <v>43746.910381944443</v>
      </c>
    </row>
    <row r="4274" spans="1:12" x14ac:dyDescent="0.25">
      <c r="A4274" t="e">
        <f>-LqfqXU63YCbB8-QMZqM</f>
        <v>#NAME?</v>
      </c>
      <c r="B4274">
        <v>393.75</v>
      </c>
      <c r="C4274">
        <v>20.531590000000001</v>
      </c>
      <c r="D4274">
        <v>68</v>
      </c>
      <c r="E4274">
        <v>0</v>
      </c>
      <c r="F4274">
        <v>0</v>
      </c>
      <c r="G4274">
        <v>11</v>
      </c>
      <c r="H4274">
        <v>1570546262878</v>
      </c>
      <c r="I4274">
        <v>526.6875</v>
      </c>
      <c r="J4274" s="4">
        <f t="shared" si="66"/>
        <v>43746.910449976851</v>
      </c>
      <c r="K4274" s="6">
        <v>43746.910449976851</v>
      </c>
      <c r="L4274" s="7">
        <v>43746.910451388889</v>
      </c>
    </row>
    <row r="4275" spans="1:12" x14ac:dyDescent="0.25">
      <c r="A4275" t="e">
        <f>-LqfqZ76W14YNEuBVCxv</f>
        <v>#NAME?</v>
      </c>
      <c r="B4275">
        <v>393.75</v>
      </c>
      <c r="C4275">
        <v>20.531590000000001</v>
      </c>
      <c r="D4275">
        <v>68</v>
      </c>
      <c r="E4275">
        <v>0</v>
      </c>
      <c r="F4275">
        <v>0</v>
      </c>
      <c r="G4275">
        <v>14</v>
      </c>
      <c r="H4275">
        <v>1570546269535</v>
      </c>
      <c r="I4275">
        <v>526.6875</v>
      </c>
      <c r="J4275" s="5">
        <f t="shared" si="66"/>
        <v>43746.910527025459</v>
      </c>
      <c r="K4275" s="6">
        <v>43746.910527025459</v>
      </c>
      <c r="L4275" s="7">
        <v>43746.910532407404</v>
      </c>
    </row>
    <row r="4276" spans="1:12" x14ac:dyDescent="0.25">
      <c r="A4276" t="e">
        <f>-Lqfq_l6G0G4bSTiz7bI</f>
        <v>#NAME?</v>
      </c>
      <c r="B4276">
        <v>393.75</v>
      </c>
      <c r="C4276">
        <v>20.531590000000001</v>
      </c>
      <c r="D4276">
        <v>67</v>
      </c>
      <c r="E4276">
        <v>0</v>
      </c>
      <c r="F4276">
        <v>0</v>
      </c>
      <c r="G4276">
        <v>14</v>
      </c>
      <c r="H4276">
        <v>1570546276248</v>
      </c>
      <c r="I4276">
        <v>526.5</v>
      </c>
      <c r="J4276" s="4">
        <f t="shared" si="66"/>
        <v>43746.910604722223</v>
      </c>
      <c r="K4276" s="6">
        <v>43746.910604722223</v>
      </c>
      <c r="L4276" s="7">
        <v>43746.910601851851</v>
      </c>
    </row>
    <row r="4277" spans="1:12" x14ac:dyDescent="0.25">
      <c r="A4277" t="e">
        <f>-LqfqbK6zeO0MyUGVU_R</f>
        <v>#NAME?</v>
      </c>
      <c r="B4277">
        <v>393.75</v>
      </c>
      <c r="C4277">
        <v>20.531590000000001</v>
      </c>
      <c r="D4277">
        <v>67</v>
      </c>
      <c r="E4277">
        <v>0</v>
      </c>
      <c r="F4277">
        <v>0</v>
      </c>
      <c r="G4277">
        <v>6</v>
      </c>
      <c r="H4277">
        <v>1570546282467</v>
      </c>
      <c r="I4277">
        <v>526.6875</v>
      </c>
      <c r="J4277" s="5">
        <f t="shared" si="66"/>
        <v>43746.910676701387</v>
      </c>
      <c r="K4277" s="6">
        <v>43746.910676701387</v>
      </c>
      <c r="L4277" s="7">
        <v>43746.910671296297</v>
      </c>
    </row>
    <row r="4278" spans="1:12" x14ac:dyDescent="0.25">
      <c r="A4278" t="s">
        <v>5313</v>
      </c>
      <c r="B4278">
        <v>393.75</v>
      </c>
      <c r="C4278">
        <v>20.531590000000001</v>
      </c>
      <c r="D4278">
        <v>67</v>
      </c>
      <c r="E4278">
        <v>0</v>
      </c>
      <c r="F4278">
        <v>0</v>
      </c>
      <c r="G4278">
        <v>21</v>
      </c>
      <c r="H4278">
        <v>1570546289688</v>
      </c>
      <c r="I4278">
        <v>526.6875</v>
      </c>
      <c r="J4278" s="4">
        <f t="shared" si="66"/>
        <v>43746.910760277773</v>
      </c>
      <c r="K4278" s="6">
        <v>43746.910760277773</v>
      </c>
      <c r="L4278" s="7">
        <v>43746.910763888889</v>
      </c>
    </row>
    <row r="4279" spans="1:12" x14ac:dyDescent="0.25">
      <c r="A4279" t="e">
        <f>-LqfqeX7liBQ8_B0O25B</f>
        <v>#NAME?</v>
      </c>
      <c r="B4279">
        <v>393.75</v>
      </c>
      <c r="C4279">
        <v>20.531590000000001</v>
      </c>
      <c r="D4279">
        <v>67</v>
      </c>
      <c r="E4279">
        <v>0</v>
      </c>
      <c r="F4279">
        <v>0</v>
      </c>
      <c r="G4279">
        <v>7</v>
      </c>
      <c r="H4279">
        <v>1570546295858</v>
      </c>
      <c r="I4279">
        <v>526.6875</v>
      </c>
      <c r="J4279" s="5">
        <f t="shared" si="66"/>
        <v>43746.910831689813</v>
      </c>
      <c r="K4279" s="6">
        <v>43746.910831689813</v>
      </c>
      <c r="L4279" s="7">
        <v>43746.910833333335</v>
      </c>
    </row>
    <row r="4280" spans="1:12" x14ac:dyDescent="0.25">
      <c r="A4280" t="e">
        <f>-Lqfqg57tAyHBZrBb5dd</f>
        <v>#NAME?</v>
      </c>
      <c r="B4280">
        <v>412.5</v>
      </c>
      <c r="C4280">
        <v>20.478950000000001</v>
      </c>
      <c r="D4280">
        <v>66</v>
      </c>
      <c r="E4280">
        <v>0</v>
      </c>
      <c r="F4280">
        <v>0</v>
      </c>
      <c r="G4280">
        <v>3</v>
      </c>
      <c r="H4280">
        <v>1570546302048</v>
      </c>
      <c r="I4280">
        <v>532.875</v>
      </c>
      <c r="J4280" s="4">
        <f t="shared" si="66"/>
        <v>43746.91090333333</v>
      </c>
      <c r="K4280" s="6">
        <v>43746.91090333333</v>
      </c>
      <c r="L4280" s="7">
        <v>43746.910902777781</v>
      </c>
    </row>
    <row r="4281" spans="1:12" x14ac:dyDescent="0.25">
      <c r="A4281" t="e">
        <f>-Lqfqht5I-xPxwhohxti</f>
        <v>#NAME?</v>
      </c>
      <c r="B4281">
        <v>393.75</v>
      </c>
      <c r="C4281">
        <v>20.531590000000001</v>
      </c>
      <c r="D4281">
        <v>66</v>
      </c>
      <c r="E4281">
        <v>0</v>
      </c>
      <c r="F4281">
        <v>0</v>
      </c>
      <c r="G4281">
        <v>5</v>
      </c>
      <c r="H4281">
        <v>1570546309322</v>
      </c>
      <c r="I4281">
        <v>526.6875</v>
      </c>
      <c r="J4281" s="5">
        <f t="shared" si="66"/>
        <v>43746.910987523144</v>
      </c>
      <c r="K4281" s="6">
        <v>43746.910987523144</v>
      </c>
      <c r="L4281" s="7">
        <v>43746.910983796297</v>
      </c>
    </row>
    <row r="4282" spans="1:12" x14ac:dyDescent="0.25">
      <c r="A4282" t="e">
        <f>-Lqfqjb8nBuZXpMQVzDl</f>
        <v>#NAME?</v>
      </c>
      <c r="B4282">
        <v>393.75</v>
      </c>
      <c r="C4282">
        <v>20.531590000000001</v>
      </c>
      <c r="D4282">
        <v>67</v>
      </c>
      <c r="E4282">
        <v>0</v>
      </c>
      <c r="F4282">
        <v>0</v>
      </c>
      <c r="G4282">
        <v>11</v>
      </c>
      <c r="H4282">
        <v>1570546316477</v>
      </c>
      <c r="I4282">
        <v>526.6875</v>
      </c>
      <c r="J4282" s="4">
        <f t="shared" si="66"/>
        <v>43746.911070335649</v>
      </c>
      <c r="K4282" s="6">
        <v>43746.911070335649</v>
      </c>
      <c r="L4282" s="7">
        <v>43746.911064814813</v>
      </c>
    </row>
    <row r="4283" spans="1:12" x14ac:dyDescent="0.25">
      <c r="A4283" t="e">
        <f>-Lqfql56HfjIrxocxRDJ</f>
        <v>#NAME?</v>
      </c>
      <c r="B4283">
        <v>393.75</v>
      </c>
      <c r="C4283">
        <v>20.531590000000001</v>
      </c>
      <c r="D4283">
        <v>69</v>
      </c>
      <c r="E4283">
        <v>0</v>
      </c>
      <c r="F4283">
        <v>0</v>
      </c>
      <c r="G4283">
        <v>5</v>
      </c>
      <c r="H4283">
        <v>1570546322647</v>
      </c>
      <c r="I4283">
        <v>526.6875</v>
      </c>
      <c r="J4283" s="5">
        <f t="shared" si="66"/>
        <v>43746.911141747682</v>
      </c>
      <c r="K4283" s="6">
        <v>43746.911141747682</v>
      </c>
      <c r="L4283" s="7">
        <v>43746.911145833335</v>
      </c>
    </row>
    <row r="4284" spans="1:12" x14ac:dyDescent="0.25">
      <c r="A4284" t="e">
        <f>-Lqfqme8fJjlq2YOIhKI</f>
        <v>#NAME?</v>
      </c>
      <c r="B4284">
        <v>393.75</v>
      </c>
      <c r="C4284">
        <v>20.584240000000001</v>
      </c>
      <c r="D4284">
        <v>69</v>
      </c>
      <c r="E4284">
        <v>0</v>
      </c>
      <c r="F4284">
        <v>0</v>
      </c>
      <c r="G4284">
        <v>12</v>
      </c>
      <c r="H4284">
        <v>1570546328837</v>
      </c>
      <c r="I4284">
        <v>526.6875</v>
      </c>
      <c r="J4284" s="4">
        <f t="shared" si="66"/>
        <v>43746.911213391206</v>
      </c>
      <c r="K4284" s="6">
        <v>43746.911213391206</v>
      </c>
      <c r="L4284" s="7">
        <v>43746.911215277774</v>
      </c>
    </row>
    <row r="4285" spans="1:12" x14ac:dyDescent="0.25">
      <c r="A4285" t="e">
        <f>-LqfqoN78cqvvj12PuMK</f>
        <v>#NAME?</v>
      </c>
      <c r="B4285">
        <v>393.75</v>
      </c>
      <c r="C4285">
        <v>20.478950000000001</v>
      </c>
      <c r="D4285">
        <v>69</v>
      </c>
      <c r="E4285">
        <v>0</v>
      </c>
      <c r="F4285">
        <v>0</v>
      </c>
      <c r="G4285">
        <v>8</v>
      </c>
      <c r="H4285">
        <v>1570546336059</v>
      </c>
      <c r="I4285">
        <v>526.6875</v>
      </c>
      <c r="J4285" s="5">
        <f t="shared" si="66"/>
        <v>43746.911296979168</v>
      </c>
      <c r="K4285" s="6">
        <v>43746.911296979168</v>
      </c>
      <c r="L4285" s="7">
        <v>43746.911296296297</v>
      </c>
    </row>
    <row r="4286" spans="1:12" x14ac:dyDescent="0.25">
      <c r="A4286" t="e">
        <f>-Lqfqq0FrVE511KXcBH1</f>
        <v>#NAME?</v>
      </c>
      <c r="B4286">
        <v>412.5</v>
      </c>
      <c r="C4286">
        <v>20.531590000000001</v>
      </c>
      <c r="D4286">
        <v>69</v>
      </c>
      <c r="E4286">
        <v>0</v>
      </c>
      <c r="F4286">
        <v>0</v>
      </c>
      <c r="G4286">
        <v>13</v>
      </c>
      <c r="H4286">
        <v>1570546342709</v>
      </c>
      <c r="I4286">
        <v>532.3125</v>
      </c>
      <c r="J4286" s="4">
        <f t="shared" si="66"/>
        <v>43746.911373946758</v>
      </c>
      <c r="K4286" s="6">
        <v>43746.911373946758</v>
      </c>
      <c r="L4286" s="7">
        <v>43746.911377314813</v>
      </c>
    </row>
    <row r="4287" spans="1:12" x14ac:dyDescent="0.25">
      <c r="A4287" t="e">
        <f>-Lqfqre7yLeRcFmjnxTK</f>
        <v>#NAME?</v>
      </c>
      <c r="B4287">
        <v>393.75</v>
      </c>
      <c r="C4287">
        <v>20.531590000000001</v>
      </c>
      <c r="D4287">
        <v>69</v>
      </c>
      <c r="E4287">
        <v>0</v>
      </c>
      <c r="F4287">
        <v>0</v>
      </c>
      <c r="G4287">
        <v>7</v>
      </c>
      <c r="H4287">
        <v>1570546349458</v>
      </c>
      <c r="I4287">
        <v>526.6875</v>
      </c>
      <c r="J4287" s="5">
        <f t="shared" si="66"/>
        <v>43746.91145206018</v>
      </c>
      <c r="K4287" s="6">
        <v>43746.91145206018</v>
      </c>
      <c r="L4287" s="7">
        <v>43746.911446759259</v>
      </c>
    </row>
    <row r="4288" spans="1:12" x14ac:dyDescent="0.25">
      <c r="A4288" t="e">
        <f>-Lqfqt865R1kwX2C6qix</f>
        <v>#NAME?</v>
      </c>
      <c r="B4288">
        <v>393.75</v>
      </c>
      <c r="C4288">
        <v>20.584240000000001</v>
      </c>
      <c r="D4288">
        <v>69</v>
      </c>
      <c r="E4288">
        <v>0</v>
      </c>
      <c r="F4288">
        <v>0</v>
      </c>
      <c r="G4288">
        <v>7</v>
      </c>
      <c r="H4288">
        <v>1570546355608</v>
      </c>
      <c r="I4288">
        <v>526.5</v>
      </c>
      <c r="J4288" s="4">
        <f t="shared" si="66"/>
        <v>43746.911523240742</v>
      </c>
      <c r="K4288" s="6">
        <v>43746.911523240742</v>
      </c>
      <c r="L4288" s="7">
        <v>43746.911527777775</v>
      </c>
    </row>
    <row r="4289" spans="1:12" x14ac:dyDescent="0.25">
      <c r="A4289" t="e">
        <f>-Lqfquh70mpQmKDFyvPq</f>
        <v>#NAME?</v>
      </c>
      <c r="B4289">
        <v>393.75</v>
      </c>
      <c r="C4289">
        <v>20.478950000000001</v>
      </c>
      <c r="D4289">
        <v>70</v>
      </c>
      <c r="E4289">
        <v>0</v>
      </c>
      <c r="F4289">
        <v>0</v>
      </c>
      <c r="G4289">
        <v>4</v>
      </c>
      <c r="H4289">
        <v>1570546361827</v>
      </c>
      <c r="I4289">
        <v>526.6875</v>
      </c>
      <c r="J4289" s="5">
        <f t="shared" si="66"/>
        <v>43746.911595219906</v>
      </c>
      <c r="K4289" s="6">
        <v>43746.911595219906</v>
      </c>
      <c r="L4289" s="7">
        <v>43746.911597222221</v>
      </c>
    </row>
    <row r="4290" spans="1:12" x14ac:dyDescent="0.25">
      <c r="A4290" t="e">
        <f>-LqfqwQ7uEL4n1N1posL</f>
        <v>#NAME?</v>
      </c>
      <c r="B4290">
        <v>393.75</v>
      </c>
      <c r="C4290">
        <v>20.584240000000001</v>
      </c>
      <c r="D4290">
        <v>71</v>
      </c>
      <c r="E4290">
        <v>0</v>
      </c>
      <c r="F4290">
        <v>0</v>
      </c>
      <c r="G4290">
        <v>10</v>
      </c>
      <c r="H4290">
        <v>1570546369048</v>
      </c>
      <c r="I4290">
        <v>526.6875</v>
      </c>
      <c r="J4290" s="4">
        <f t="shared" ref="J4290:K4353" si="67">(H4290/86400000)+25569+(7/24)</f>
        <v>43746.911678796292</v>
      </c>
      <c r="K4290" s="6">
        <v>43746.911678796292</v>
      </c>
      <c r="L4290" s="7">
        <v>43746.911678240744</v>
      </c>
    </row>
    <row r="4291" spans="1:12" x14ac:dyDescent="0.25">
      <c r="A4291" t="e">
        <f>-Lqfqxz5puZIAWOG55Xd</f>
        <v>#NAME?</v>
      </c>
      <c r="B4291">
        <v>393.75</v>
      </c>
      <c r="C4291">
        <v>20.531590000000001</v>
      </c>
      <c r="D4291">
        <v>71</v>
      </c>
      <c r="E4291">
        <v>0</v>
      </c>
      <c r="F4291">
        <v>0</v>
      </c>
      <c r="G4291">
        <v>16</v>
      </c>
      <c r="H4291">
        <v>1570546375217</v>
      </c>
      <c r="I4291">
        <v>526.6875</v>
      </c>
      <c r="J4291" s="5">
        <f t="shared" si="67"/>
        <v>43746.911750196756</v>
      </c>
      <c r="K4291" s="6">
        <v>43746.911750196756</v>
      </c>
      <c r="L4291" s="7">
        <v>43746.911747685182</v>
      </c>
    </row>
    <row r="4292" spans="1:12" x14ac:dyDescent="0.25">
      <c r="A4292" t="s">
        <v>5327</v>
      </c>
      <c r="B4292">
        <v>393.75</v>
      </c>
      <c r="C4292">
        <v>20.531590000000001</v>
      </c>
      <c r="D4292">
        <v>71</v>
      </c>
      <c r="E4292">
        <v>0</v>
      </c>
      <c r="F4292">
        <v>0</v>
      </c>
      <c r="G4292">
        <v>2</v>
      </c>
      <c r="H4292">
        <v>1570546382439</v>
      </c>
      <c r="I4292">
        <v>526.5</v>
      </c>
      <c r="J4292" s="4">
        <f t="shared" si="67"/>
        <v>43746.911833784725</v>
      </c>
      <c r="K4292" s="6">
        <v>43746.911833784725</v>
      </c>
      <c r="L4292" s="7">
        <v>43746.911828703705</v>
      </c>
    </row>
    <row r="4293" spans="1:12" x14ac:dyDescent="0.25">
      <c r="A4293" t="e">
        <f>-Lqfr0j6xCMP3XcCdQgU</f>
        <v>#NAME?</v>
      </c>
      <c r="B4293">
        <v>393.75</v>
      </c>
      <c r="C4293">
        <v>20.584240000000001</v>
      </c>
      <c r="D4293">
        <v>70</v>
      </c>
      <c r="E4293">
        <v>0</v>
      </c>
      <c r="F4293">
        <v>0</v>
      </c>
      <c r="G4293">
        <v>11</v>
      </c>
      <c r="H4293">
        <v>1570546390677</v>
      </c>
      <c r="I4293">
        <v>526.6875</v>
      </c>
      <c r="J4293" s="5">
        <f t="shared" si="67"/>
        <v>43746.911929131944</v>
      </c>
      <c r="K4293" s="6">
        <v>43746.911929131944</v>
      </c>
      <c r="L4293" s="7">
        <v>43746.911932870367</v>
      </c>
    </row>
    <row r="4294" spans="1:12" x14ac:dyDescent="0.25">
      <c r="A4294" t="e">
        <f>-Lqfr2Suo06O3azE_44j</f>
        <v>#NAME?</v>
      </c>
      <c r="B4294">
        <v>393.75</v>
      </c>
      <c r="C4294">
        <v>20.531590000000001</v>
      </c>
      <c r="D4294">
        <v>70</v>
      </c>
      <c r="E4294">
        <v>0</v>
      </c>
      <c r="F4294">
        <v>0</v>
      </c>
      <c r="G4294">
        <v>1</v>
      </c>
      <c r="H4294">
        <v>1570546397907</v>
      </c>
      <c r="I4294">
        <v>526.6875</v>
      </c>
      <c r="J4294" s="4">
        <f t="shared" si="67"/>
        <v>43746.9120128125</v>
      </c>
      <c r="K4294" s="6">
        <v>43746.9120128125</v>
      </c>
      <c r="L4294" s="7">
        <v>43746.91201388889</v>
      </c>
    </row>
    <row r="4295" spans="1:12" x14ac:dyDescent="0.25">
      <c r="A4295" t="e">
        <f>-Lqfr4K50MEEYuE1XIrX</f>
        <v>#NAME?</v>
      </c>
      <c r="B4295">
        <v>393.75</v>
      </c>
      <c r="C4295">
        <v>20.531590000000001</v>
      </c>
      <c r="D4295">
        <v>69</v>
      </c>
      <c r="E4295">
        <v>0</v>
      </c>
      <c r="F4295">
        <v>0</v>
      </c>
      <c r="G4295">
        <v>11</v>
      </c>
      <c r="H4295">
        <v>1570546404076</v>
      </c>
      <c r="I4295">
        <v>526.6875</v>
      </c>
      <c r="J4295" s="5">
        <f t="shared" si="67"/>
        <v>43746.912084212956</v>
      </c>
      <c r="K4295" s="6">
        <v>43746.912084212956</v>
      </c>
      <c r="L4295" s="7">
        <v>43746.912083333336</v>
      </c>
    </row>
    <row r="4296" spans="1:12" x14ac:dyDescent="0.25">
      <c r="A4296" t="e">
        <f>-Lqfr5y7FY3szDunGP1O</f>
        <v>#NAME?</v>
      </c>
      <c r="B4296">
        <v>393.75</v>
      </c>
      <c r="C4296">
        <v>20.531590000000001</v>
      </c>
      <c r="D4296">
        <v>69</v>
      </c>
      <c r="E4296">
        <v>0</v>
      </c>
      <c r="F4296">
        <v>0</v>
      </c>
      <c r="G4296">
        <v>5</v>
      </c>
      <c r="H4296">
        <v>1570546412316</v>
      </c>
      <c r="I4296">
        <v>526.6875</v>
      </c>
      <c r="J4296" s="4">
        <f t="shared" si="67"/>
        <v>43746.912179583327</v>
      </c>
      <c r="K4296" s="6">
        <v>43746.912179583327</v>
      </c>
      <c r="L4296" s="7">
        <v>43746.912175925929</v>
      </c>
    </row>
    <row r="4297" spans="1:12" x14ac:dyDescent="0.25">
      <c r="A4297" t="e">
        <f>-Lqfr7g6wsBH3O6I8IKw</f>
        <v>#NAME?</v>
      </c>
      <c r="B4297">
        <v>393.75</v>
      </c>
      <c r="C4297">
        <v>20.531590000000001</v>
      </c>
      <c r="D4297">
        <v>68</v>
      </c>
      <c r="E4297">
        <v>0</v>
      </c>
      <c r="F4297">
        <v>0</v>
      </c>
      <c r="G4297">
        <v>2</v>
      </c>
      <c r="H4297">
        <v>1570546419325</v>
      </c>
      <c r="I4297">
        <v>526.6875</v>
      </c>
      <c r="J4297" s="5">
        <f t="shared" si="67"/>
        <v>43746.91226070602</v>
      </c>
      <c r="K4297" s="6">
        <v>43746.91226070602</v>
      </c>
      <c r="L4297" s="7">
        <v>43746.912256944444</v>
      </c>
    </row>
    <row r="4298" spans="1:12" x14ac:dyDescent="0.25">
      <c r="A4298" t="e">
        <f>-Lqfr9F9rzx2zKs3QjKK</f>
        <v>#NAME?</v>
      </c>
      <c r="B4298">
        <v>393.75</v>
      </c>
      <c r="C4298">
        <v>20.584240000000001</v>
      </c>
      <c r="D4298">
        <v>69</v>
      </c>
      <c r="E4298">
        <v>0</v>
      </c>
      <c r="F4298">
        <v>0</v>
      </c>
      <c r="G4298">
        <v>10</v>
      </c>
      <c r="H4298">
        <v>1570546425697</v>
      </c>
      <c r="I4298">
        <v>526.6875</v>
      </c>
      <c r="J4298" s="4">
        <f t="shared" si="67"/>
        <v>43746.912334456014</v>
      </c>
      <c r="K4298" s="6">
        <v>43746.912334456014</v>
      </c>
      <c r="L4298" s="7">
        <v>43746.91233796296</v>
      </c>
    </row>
    <row r="4299" spans="1:12" x14ac:dyDescent="0.25">
      <c r="A4299" t="s">
        <v>5334</v>
      </c>
      <c r="B4299">
        <v>393.75</v>
      </c>
      <c r="C4299">
        <v>20.531590000000001</v>
      </c>
      <c r="D4299">
        <v>69</v>
      </c>
      <c r="E4299">
        <v>0</v>
      </c>
      <c r="F4299">
        <v>0</v>
      </c>
      <c r="G4299">
        <v>7</v>
      </c>
      <c r="H4299">
        <v>1570546431909</v>
      </c>
      <c r="I4299">
        <v>526.6875</v>
      </c>
      <c r="J4299" s="5">
        <f t="shared" si="67"/>
        <v>43746.91240635416</v>
      </c>
      <c r="K4299" s="6">
        <v>43746.91240635416</v>
      </c>
      <c r="L4299" s="7">
        <v>43746.912407407406</v>
      </c>
    </row>
    <row r="4300" spans="1:12" x14ac:dyDescent="0.25">
      <c r="A4300" t="e">
        <f>-LqfrCX6Be4TGxKRXkbP</f>
        <v>#NAME?</v>
      </c>
      <c r="B4300">
        <v>393.75</v>
      </c>
      <c r="C4300">
        <v>20.478950000000001</v>
      </c>
      <c r="D4300">
        <v>69</v>
      </c>
      <c r="E4300">
        <v>0</v>
      </c>
      <c r="F4300">
        <v>0</v>
      </c>
      <c r="G4300">
        <v>9</v>
      </c>
      <c r="H4300">
        <v>1570546439127</v>
      </c>
      <c r="I4300">
        <v>526.6875</v>
      </c>
      <c r="J4300" s="4">
        <f t="shared" si="67"/>
        <v>43746.912489895833</v>
      </c>
      <c r="K4300" s="6">
        <v>43746.912489895833</v>
      </c>
      <c r="L4300" s="7">
        <v>43746.912488425929</v>
      </c>
    </row>
    <row r="4301" spans="1:12" x14ac:dyDescent="0.25">
      <c r="A4301" t="e">
        <f>-LqfrE06tXun5ebDtdHs</f>
        <v>#NAME?</v>
      </c>
      <c r="B4301">
        <v>393.75</v>
      </c>
      <c r="C4301">
        <v>20.531590000000001</v>
      </c>
      <c r="D4301">
        <v>68</v>
      </c>
      <c r="E4301">
        <v>0</v>
      </c>
      <c r="F4301">
        <v>0</v>
      </c>
      <c r="G4301">
        <v>9</v>
      </c>
      <c r="H4301">
        <v>1570546445268</v>
      </c>
      <c r="I4301">
        <v>526.6875</v>
      </c>
      <c r="J4301" s="5">
        <f t="shared" si="67"/>
        <v>43746.912560972218</v>
      </c>
      <c r="K4301" s="6">
        <v>43746.912560972218</v>
      </c>
      <c r="L4301" s="7">
        <v>43746.912557870368</v>
      </c>
    </row>
    <row r="4302" spans="1:12" x14ac:dyDescent="0.25">
      <c r="A4302" t="e">
        <f>-LqfrFaLp3U8UvKqV1b3</f>
        <v>#NAME?</v>
      </c>
      <c r="B4302">
        <v>393.75</v>
      </c>
      <c r="C4302">
        <v>20.478950000000001</v>
      </c>
      <c r="D4302">
        <v>68</v>
      </c>
      <c r="E4302">
        <v>0</v>
      </c>
      <c r="F4302">
        <v>0</v>
      </c>
      <c r="G4302">
        <v>2</v>
      </c>
      <c r="H4302">
        <v>1570546451488</v>
      </c>
      <c r="I4302">
        <v>526.6875</v>
      </c>
      <c r="J4302" s="4">
        <f t="shared" si="67"/>
        <v>43746.912632962958</v>
      </c>
      <c r="K4302" s="6">
        <v>43746.912632962958</v>
      </c>
      <c r="L4302" s="7">
        <v>43746.912627314814</v>
      </c>
    </row>
    <row r="4303" spans="1:12" x14ac:dyDescent="0.25">
      <c r="A4303" t="e">
        <f>-LqfrHIFSVfFhRdC7iHh</f>
        <v>#NAME?</v>
      </c>
      <c r="B4303">
        <v>412.5</v>
      </c>
      <c r="C4303">
        <v>20.531590000000001</v>
      </c>
      <c r="D4303">
        <v>67</v>
      </c>
      <c r="E4303">
        <v>0</v>
      </c>
      <c r="F4303">
        <v>0</v>
      </c>
      <c r="G4303">
        <v>12</v>
      </c>
      <c r="H4303">
        <v>1570546458716</v>
      </c>
      <c r="I4303">
        <v>532.3125</v>
      </c>
      <c r="J4303" s="5">
        <f t="shared" si="67"/>
        <v>43746.912716620369</v>
      </c>
      <c r="K4303" s="6">
        <v>43746.912716620369</v>
      </c>
      <c r="L4303" s="7">
        <v>43746.912719907406</v>
      </c>
    </row>
    <row r="4304" spans="1:12" x14ac:dyDescent="0.25">
      <c r="A4304" t="e">
        <f>-LqfrIr5M2x1JUY1jkSS</f>
        <v>#NAME?</v>
      </c>
      <c r="B4304">
        <v>393.75</v>
      </c>
      <c r="C4304">
        <v>20.584240000000001</v>
      </c>
      <c r="D4304">
        <v>67</v>
      </c>
      <c r="E4304">
        <v>0</v>
      </c>
      <c r="F4304">
        <v>0</v>
      </c>
      <c r="G4304">
        <v>9</v>
      </c>
      <c r="H4304">
        <v>1570546464886</v>
      </c>
      <c r="I4304">
        <v>526.6875</v>
      </c>
      <c r="J4304" s="4">
        <f t="shared" si="67"/>
        <v>43746.912788032401</v>
      </c>
      <c r="K4304" s="6">
        <v>43746.912788032401</v>
      </c>
      <c r="L4304" s="7">
        <v>43746.912789351853</v>
      </c>
    </row>
    <row r="4305" spans="1:12" x14ac:dyDescent="0.25">
      <c r="A4305" t="e">
        <f>-LqfrK_7Kx8hb6sy1LgY</f>
        <v>#NAME?</v>
      </c>
      <c r="B4305">
        <v>393.75</v>
      </c>
      <c r="C4305">
        <v>20.478950000000001</v>
      </c>
      <c r="D4305">
        <v>67</v>
      </c>
      <c r="E4305">
        <v>0</v>
      </c>
      <c r="F4305">
        <v>0</v>
      </c>
      <c r="G4305">
        <v>19</v>
      </c>
      <c r="H4305">
        <v>1570546472087</v>
      </c>
      <c r="I4305">
        <v>526.5</v>
      </c>
      <c r="J4305" s="5">
        <f t="shared" si="67"/>
        <v>43746.912871377317</v>
      </c>
      <c r="K4305" s="6">
        <v>43746.912871377317</v>
      </c>
      <c r="L4305" s="7">
        <v>43746.912870370368</v>
      </c>
    </row>
    <row r="4306" spans="1:12" x14ac:dyDescent="0.25">
      <c r="A4306" t="e">
        <f>-LqfrM7wOCWtNSaI5_dZ</f>
        <v>#NAME?</v>
      </c>
      <c r="B4306">
        <v>393.75</v>
      </c>
      <c r="C4306">
        <v>20.531590000000001</v>
      </c>
      <c r="D4306">
        <v>68</v>
      </c>
      <c r="E4306">
        <v>0</v>
      </c>
      <c r="F4306">
        <v>0</v>
      </c>
      <c r="G4306">
        <v>12</v>
      </c>
      <c r="H4306">
        <v>1570546478278</v>
      </c>
      <c r="I4306">
        <v>526.6875</v>
      </c>
      <c r="J4306" s="4">
        <f t="shared" si="67"/>
        <v>43746.912943032403</v>
      </c>
      <c r="K4306" s="6">
        <v>43746.912943032403</v>
      </c>
      <c r="L4306" s="7">
        <v>43746.912939814814</v>
      </c>
    </row>
    <row r="4307" spans="1:12" x14ac:dyDescent="0.25">
      <c r="A4307" t="e">
        <f>-LqfrNrPvAMaYTx0tW-w</f>
        <v>#NAME?</v>
      </c>
      <c r="B4307">
        <v>393.75</v>
      </c>
      <c r="C4307">
        <v>20.584240000000001</v>
      </c>
      <c r="D4307">
        <v>67</v>
      </c>
      <c r="E4307">
        <v>0</v>
      </c>
      <c r="F4307">
        <v>0</v>
      </c>
      <c r="G4307">
        <v>8</v>
      </c>
      <c r="H4307">
        <v>1570546485498</v>
      </c>
      <c r="I4307">
        <v>526.6875</v>
      </c>
      <c r="J4307" s="5">
        <f t="shared" si="67"/>
        <v>43746.91302659722</v>
      </c>
      <c r="K4307" s="6">
        <v>43746.91302659722</v>
      </c>
      <c r="L4307" s="7">
        <v>43746.91302083333</v>
      </c>
    </row>
    <row r="4308" spans="1:12" x14ac:dyDescent="0.25">
      <c r="A4308" t="e">
        <f>-LqfrPeG90LtN8vGftXT</f>
        <v>#NAME?</v>
      </c>
      <c r="B4308">
        <v>393.75</v>
      </c>
      <c r="C4308">
        <v>20.584240000000001</v>
      </c>
      <c r="D4308">
        <v>67</v>
      </c>
      <c r="E4308">
        <v>0</v>
      </c>
      <c r="F4308">
        <v>0</v>
      </c>
      <c r="G4308">
        <v>10</v>
      </c>
      <c r="H4308">
        <v>1570546492706</v>
      </c>
      <c r="I4308">
        <v>526.6875</v>
      </c>
      <c r="J4308" s="4">
        <f t="shared" si="67"/>
        <v>43746.913110023146</v>
      </c>
      <c r="K4308" s="6">
        <v>43746.913110023146</v>
      </c>
      <c r="L4308" s="7">
        <v>43746.913113425922</v>
      </c>
    </row>
    <row r="4309" spans="1:12" x14ac:dyDescent="0.25">
      <c r="A4309" t="e">
        <f>-LqfrROMZN_gjm-SgXq9</f>
        <v>#NAME?</v>
      </c>
      <c r="B4309">
        <v>393.75</v>
      </c>
      <c r="C4309">
        <v>20.531590000000001</v>
      </c>
      <c r="D4309">
        <v>67</v>
      </c>
      <c r="E4309">
        <v>0</v>
      </c>
      <c r="F4309">
        <v>0</v>
      </c>
      <c r="G4309">
        <v>10</v>
      </c>
      <c r="H4309">
        <v>1570546499927</v>
      </c>
      <c r="I4309">
        <v>526.6875</v>
      </c>
      <c r="J4309" s="5">
        <f t="shared" si="67"/>
        <v>43746.913193599532</v>
      </c>
      <c r="K4309" s="6">
        <v>43746.913193599532</v>
      </c>
      <c r="L4309" s="7">
        <v>43746.913194444445</v>
      </c>
    </row>
    <row r="4310" spans="1:12" x14ac:dyDescent="0.25">
      <c r="A4310" t="e">
        <f>-LqfrSw6ANPZOc1Rw9i5</f>
        <v>#NAME?</v>
      </c>
      <c r="B4310">
        <v>393.75</v>
      </c>
      <c r="C4310">
        <v>20.584240000000001</v>
      </c>
      <c r="D4310">
        <v>67</v>
      </c>
      <c r="E4310">
        <v>0</v>
      </c>
      <c r="F4310">
        <v>0</v>
      </c>
      <c r="G4310">
        <v>7</v>
      </c>
      <c r="H4310">
        <v>1570546506096</v>
      </c>
      <c r="I4310">
        <v>526.6875</v>
      </c>
      <c r="J4310" s="4">
        <f t="shared" si="67"/>
        <v>43746.913265000003</v>
      </c>
      <c r="K4310" s="6">
        <v>43746.913265000003</v>
      </c>
      <c r="L4310" s="7">
        <v>43746.913263888891</v>
      </c>
    </row>
    <row r="4311" spans="1:12" x14ac:dyDescent="0.25">
      <c r="A4311" t="e">
        <f>-LqfrUeDfM9luGxucA-N</f>
        <v>#NAME?</v>
      </c>
      <c r="B4311">
        <v>393.75</v>
      </c>
      <c r="C4311">
        <v>20.531590000000001</v>
      </c>
      <c r="D4311">
        <v>68</v>
      </c>
      <c r="E4311">
        <v>0</v>
      </c>
      <c r="F4311">
        <v>0</v>
      </c>
      <c r="G4311">
        <v>11</v>
      </c>
      <c r="H4311">
        <v>1570546513317</v>
      </c>
      <c r="I4311">
        <v>526.6875</v>
      </c>
      <c r="J4311" s="5">
        <f t="shared" si="67"/>
        <v>43746.913348576381</v>
      </c>
      <c r="K4311" s="6">
        <v>43746.913348576381</v>
      </c>
      <c r="L4311" s="7">
        <v>43746.913344907407</v>
      </c>
    </row>
    <row r="4312" spans="1:12" x14ac:dyDescent="0.25">
      <c r="A4312" t="e">
        <f>-LqfrWS6UqpxKKJdtmBP</f>
        <v>#NAME?</v>
      </c>
      <c r="B4312">
        <v>393.75</v>
      </c>
      <c r="C4312">
        <v>20.584240000000001</v>
      </c>
      <c r="D4312">
        <v>68</v>
      </c>
      <c r="E4312">
        <v>0</v>
      </c>
      <c r="F4312">
        <v>0</v>
      </c>
      <c r="G4312">
        <v>10</v>
      </c>
      <c r="H4312">
        <v>1570546520536</v>
      </c>
      <c r="I4312">
        <v>526.6875</v>
      </c>
      <c r="J4312" s="4">
        <f t="shared" si="67"/>
        <v>43746.913432129622</v>
      </c>
      <c r="K4312" s="6">
        <v>43746.913432129622</v>
      </c>
      <c r="L4312" s="7">
        <v>43746.913437499999</v>
      </c>
    </row>
    <row r="4313" spans="1:12" x14ac:dyDescent="0.25">
      <c r="A4313" t="e">
        <f>-LqfrYA74ifRP5QffHU2</f>
        <v>#NAME?</v>
      </c>
      <c r="B4313">
        <v>393.75</v>
      </c>
      <c r="C4313">
        <v>20.584240000000001</v>
      </c>
      <c r="D4313">
        <v>68</v>
      </c>
      <c r="E4313">
        <v>0</v>
      </c>
      <c r="F4313">
        <v>0</v>
      </c>
      <c r="G4313">
        <v>12</v>
      </c>
      <c r="H4313">
        <v>1570546527766</v>
      </c>
      <c r="I4313">
        <v>526.6875</v>
      </c>
      <c r="J4313" s="5">
        <f t="shared" si="67"/>
        <v>43746.913515810178</v>
      </c>
      <c r="K4313" s="6">
        <v>43746.913515810178</v>
      </c>
      <c r="L4313" s="7">
        <v>43746.913518518515</v>
      </c>
    </row>
    <row r="4314" spans="1:12" x14ac:dyDescent="0.25">
      <c r="A4314" t="e">
        <f>-LqfrZj9juOctoasSSiR</f>
        <v>#NAME?</v>
      </c>
      <c r="B4314">
        <v>393.75</v>
      </c>
      <c r="C4314">
        <v>20.584240000000001</v>
      </c>
      <c r="D4314">
        <v>68</v>
      </c>
      <c r="E4314">
        <v>0</v>
      </c>
      <c r="F4314">
        <v>0</v>
      </c>
      <c r="G4314">
        <v>11</v>
      </c>
      <c r="H4314">
        <v>1570546533937</v>
      </c>
      <c r="I4314">
        <v>526.6875</v>
      </c>
      <c r="J4314" s="4">
        <f t="shared" si="67"/>
        <v>43746.913587233794</v>
      </c>
      <c r="K4314" s="6">
        <v>43746.913587233794</v>
      </c>
      <c r="L4314" s="7">
        <v>43746.913587962961</v>
      </c>
    </row>
    <row r="4315" spans="1:12" x14ac:dyDescent="0.25">
      <c r="A4315" t="e">
        <f>-LqfraSETB9jcRB0SI1l</f>
        <v>#NAME?</v>
      </c>
      <c r="B4315">
        <v>393.75</v>
      </c>
      <c r="C4315">
        <v>20.584240000000001</v>
      </c>
      <c r="D4315">
        <v>69</v>
      </c>
      <c r="E4315">
        <v>0</v>
      </c>
      <c r="F4315">
        <v>0</v>
      </c>
      <c r="G4315">
        <v>8</v>
      </c>
      <c r="H4315">
        <v>1570546541146</v>
      </c>
      <c r="I4315">
        <v>526.5</v>
      </c>
      <c r="J4315" s="5">
        <f t="shared" si="67"/>
        <v>43746.913670671296</v>
      </c>
      <c r="K4315" s="6">
        <v>43746.913670671296</v>
      </c>
      <c r="L4315" s="7">
        <v>43746.913668981484</v>
      </c>
    </row>
    <row r="4316" spans="1:12" x14ac:dyDescent="0.25">
      <c r="A4316" t="e">
        <f>-LqfrcF6Rjp7ZtLx_rHX</f>
        <v>#NAME?</v>
      </c>
      <c r="B4316">
        <v>393.75</v>
      </c>
      <c r="C4316">
        <v>20.584240000000001</v>
      </c>
      <c r="D4316">
        <v>67</v>
      </c>
      <c r="E4316">
        <v>0</v>
      </c>
      <c r="F4316">
        <v>0</v>
      </c>
      <c r="G4316">
        <v>5</v>
      </c>
      <c r="H4316">
        <v>1570546548367</v>
      </c>
      <c r="I4316">
        <v>526.5</v>
      </c>
      <c r="J4316" s="4">
        <f t="shared" si="67"/>
        <v>43746.913754247682</v>
      </c>
      <c r="K4316" s="6">
        <v>43746.913754247682</v>
      </c>
      <c r="L4316" s="7">
        <v>43746.91375</v>
      </c>
    </row>
    <row r="4317" spans="1:12" x14ac:dyDescent="0.25">
      <c r="A4317" t="e">
        <f>-Lqfrdy6SyyTaqiIK6TS</f>
        <v>#NAME?</v>
      </c>
      <c r="B4317">
        <v>393.75</v>
      </c>
      <c r="C4317">
        <v>20.531590000000001</v>
      </c>
      <c r="D4317">
        <v>67</v>
      </c>
      <c r="E4317">
        <v>0</v>
      </c>
      <c r="F4317">
        <v>0</v>
      </c>
      <c r="G4317">
        <v>7</v>
      </c>
      <c r="H4317">
        <v>1570546555576</v>
      </c>
      <c r="I4317">
        <v>526.6875</v>
      </c>
      <c r="J4317" s="5">
        <f t="shared" si="67"/>
        <v>43746.913837685184</v>
      </c>
      <c r="K4317" s="6">
        <v>43746.913837685184</v>
      </c>
      <c r="L4317" s="7">
        <v>43746.913842592592</v>
      </c>
    </row>
    <row r="4318" spans="1:12" x14ac:dyDescent="0.25">
      <c r="A4318" t="e">
        <f>-Lqfrfegm0fzzTIMpHNj</f>
        <v>#NAME?</v>
      </c>
      <c r="B4318">
        <v>393.75</v>
      </c>
      <c r="C4318">
        <v>20.531590000000001</v>
      </c>
      <c r="D4318">
        <v>67</v>
      </c>
      <c r="E4318">
        <v>0</v>
      </c>
      <c r="F4318">
        <v>0</v>
      </c>
      <c r="G4318">
        <v>10</v>
      </c>
      <c r="H4318">
        <v>1570546561757</v>
      </c>
      <c r="I4318">
        <v>526.6875</v>
      </c>
      <c r="J4318" s="4">
        <f t="shared" si="67"/>
        <v>43746.913909224539</v>
      </c>
      <c r="K4318" s="6">
        <v>43746.913909224539</v>
      </c>
      <c r="L4318" s="7">
        <v>43746.913912037038</v>
      </c>
    </row>
    <row r="4319" spans="1:12" x14ac:dyDescent="0.25">
      <c r="A4319" t="e">
        <f>-LqfrhF6FA65pkyeM9t2</f>
        <v>#NAME?</v>
      </c>
      <c r="B4319">
        <v>393.75</v>
      </c>
      <c r="C4319">
        <v>20.584240000000001</v>
      </c>
      <c r="D4319">
        <v>68</v>
      </c>
      <c r="E4319">
        <v>0</v>
      </c>
      <c r="F4319">
        <v>0</v>
      </c>
      <c r="G4319">
        <v>6</v>
      </c>
      <c r="H4319">
        <v>1570546568978</v>
      </c>
      <c r="I4319">
        <v>526.5</v>
      </c>
      <c r="J4319" s="5">
        <f t="shared" si="67"/>
        <v>43746.913992800924</v>
      </c>
      <c r="K4319" s="6">
        <v>43746.913992800924</v>
      </c>
      <c r="L4319" s="7">
        <v>43746.913993055554</v>
      </c>
    </row>
    <row r="4320" spans="1:12" x14ac:dyDescent="0.25">
      <c r="A4320" t="e">
        <f>-Lqfrij51_UIElZt9RF8</f>
        <v>#NAME?</v>
      </c>
      <c r="B4320">
        <v>393.75</v>
      </c>
      <c r="C4320">
        <v>20.531590000000001</v>
      </c>
      <c r="D4320">
        <v>69</v>
      </c>
      <c r="E4320">
        <v>0</v>
      </c>
      <c r="F4320">
        <v>0</v>
      </c>
      <c r="G4320">
        <v>10</v>
      </c>
      <c r="H4320">
        <v>1570546575128</v>
      </c>
      <c r="I4320">
        <v>526.6875</v>
      </c>
      <c r="J4320" s="4">
        <f t="shared" si="67"/>
        <v>43746.91406398148</v>
      </c>
      <c r="K4320" s="6">
        <v>43746.91406398148</v>
      </c>
      <c r="L4320" s="7">
        <v>43746.9140625</v>
      </c>
    </row>
    <row r="4321" spans="1:12" x14ac:dyDescent="0.25">
      <c r="A4321" t="e">
        <f>-LqfrkI5IN72Z5uhR21R</f>
        <v>#NAME?</v>
      </c>
      <c r="B4321">
        <v>393.75</v>
      </c>
      <c r="C4321">
        <v>20.531590000000001</v>
      </c>
      <c r="D4321">
        <v>69</v>
      </c>
      <c r="E4321">
        <v>0</v>
      </c>
      <c r="F4321">
        <v>0</v>
      </c>
      <c r="G4321">
        <v>2</v>
      </c>
      <c r="H4321">
        <v>1570546581338</v>
      </c>
      <c r="I4321">
        <v>526.6875</v>
      </c>
      <c r="J4321" s="5">
        <f t="shared" si="67"/>
        <v>43746.914135856474</v>
      </c>
      <c r="K4321" s="6">
        <v>43746.914135856474</v>
      </c>
      <c r="L4321" s="7">
        <v>43746.914131944446</v>
      </c>
    </row>
    <row r="4322" spans="1:12" x14ac:dyDescent="0.25">
      <c r="A4322" t="e">
        <f>-Lqfrlzq09rklp-_OY7e</f>
        <v>#NAME?</v>
      </c>
      <c r="B4322">
        <v>393.75</v>
      </c>
      <c r="C4322">
        <v>20.531590000000001</v>
      </c>
      <c r="D4322">
        <v>69</v>
      </c>
      <c r="E4322">
        <v>0</v>
      </c>
      <c r="F4322">
        <v>0</v>
      </c>
      <c r="G4322">
        <v>2</v>
      </c>
      <c r="H4322">
        <v>1570546588566</v>
      </c>
      <c r="I4322">
        <v>526.6875</v>
      </c>
      <c r="J4322" s="4">
        <f t="shared" si="67"/>
        <v>43746.914219513885</v>
      </c>
      <c r="K4322" s="6">
        <v>43746.914219513885</v>
      </c>
      <c r="L4322" s="7">
        <v>43746.914224537039</v>
      </c>
    </row>
    <row r="4323" spans="1:12" x14ac:dyDescent="0.25">
      <c r="A4323" t="e">
        <f>-Lqfrn_6p9A-XIWcCPTF</f>
        <v>#NAME?</v>
      </c>
      <c r="B4323">
        <v>393.75</v>
      </c>
      <c r="C4323">
        <v>20.478950000000001</v>
      </c>
      <c r="D4323">
        <v>70</v>
      </c>
      <c r="E4323">
        <v>0</v>
      </c>
      <c r="F4323">
        <v>0</v>
      </c>
      <c r="G4323">
        <v>9</v>
      </c>
      <c r="H4323">
        <v>1570546594736</v>
      </c>
      <c r="I4323">
        <v>526.6875</v>
      </c>
      <c r="J4323" s="5">
        <f t="shared" si="67"/>
        <v>43746.914290925924</v>
      </c>
      <c r="K4323" s="6">
        <v>43746.914290925924</v>
      </c>
      <c r="L4323" s="7">
        <v>43746.914293981485</v>
      </c>
    </row>
    <row r="4324" spans="1:12" x14ac:dyDescent="0.25">
      <c r="A4324" t="s">
        <v>5359</v>
      </c>
      <c r="B4324">
        <v>393.75</v>
      </c>
      <c r="C4324">
        <v>20.531590000000001</v>
      </c>
      <c r="D4324">
        <v>70</v>
      </c>
      <c r="E4324">
        <v>0</v>
      </c>
      <c r="F4324">
        <v>0</v>
      </c>
      <c r="G4324">
        <v>5</v>
      </c>
      <c r="H4324">
        <v>1570546601957</v>
      </c>
      <c r="I4324">
        <v>526.5</v>
      </c>
      <c r="J4324" s="4">
        <f t="shared" si="67"/>
        <v>43746.91437450231</v>
      </c>
      <c r="K4324" s="6">
        <v>43746.91437450231</v>
      </c>
      <c r="L4324" s="7">
        <v>43746.914375</v>
      </c>
    </row>
    <row r="4325" spans="1:12" x14ac:dyDescent="0.25">
      <c r="A4325" t="e">
        <f>-LqfrrKF0e0axLZJaMVp</f>
        <v>#NAME?</v>
      </c>
      <c r="B4325">
        <v>393.75</v>
      </c>
      <c r="C4325">
        <v>20.478950000000001</v>
      </c>
      <c r="D4325">
        <v>70</v>
      </c>
      <c r="E4325">
        <v>0</v>
      </c>
      <c r="F4325">
        <v>0</v>
      </c>
      <c r="G4325">
        <v>12</v>
      </c>
      <c r="H4325">
        <v>1570546610196</v>
      </c>
      <c r="I4325">
        <v>526.6875</v>
      </c>
      <c r="J4325" s="5">
        <f t="shared" si="67"/>
        <v>43746.914469861113</v>
      </c>
      <c r="K4325" s="6">
        <v>43746.914469861113</v>
      </c>
      <c r="L4325" s="7">
        <v>43746.914467592593</v>
      </c>
    </row>
    <row r="4326" spans="1:12" x14ac:dyDescent="0.25">
      <c r="A4326" t="e">
        <f>-Lqfrt2Hfh8ayxOYt0Zr</f>
        <v>#NAME?</v>
      </c>
      <c r="B4326">
        <v>393.75</v>
      </c>
      <c r="C4326">
        <v>20.584240000000001</v>
      </c>
      <c r="D4326">
        <v>68</v>
      </c>
      <c r="E4326">
        <v>0</v>
      </c>
      <c r="F4326">
        <v>0</v>
      </c>
      <c r="G4326">
        <v>10</v>
      </c>
      <c r="H4326">
        <v>1570546617387</v>
      </c>
      <c r="I4326">
        <v>526.5</v>
      </c>
      <c r="J4326" s="4">
        <f t="shared" si="67"/>
        <v>43746.914553090275</v>
      </c>
      <c r="K4326" s="6">
        <v>43746.914553090275</v>
      </c>
      <c r="L4326" s="7">
        <v>43746.914548611108</v>
      </c>
    </row>
    <row r="4327" spans="1:12" x14ac:dyDescent="0.25">
      <c r="A4327" t="e">
        <f>-LqfrucVPH5Rz0wApYq7</f>
        <v>#NAME?</v>
      </c>
      <c r="B4327">
        <v>412.5</v>
      </c>
      <c r="C4327">
        <v>20.478950000000001</v>
      </c>
      <c r="D4327">
        <v>68</v>
      </c>
      <c r="E4327">
        <v>0</v>
      </c>
      <c r="F4327">
        <v>0</v>
      </c>
      <c r="G4327">
        <v>4</v>
      </c>
      <c r="H4327">
        <v>1570546623598</v>
      </c>
      <c r="I4327">
        <v>532.3125</v>
      </c>
      <c r="J4327" s="5">
        <f t="shared" si="67"/>
        <v>43746.914624976846</v>
      </c>
      <c r="K4327" s="6">
        <v>43746.914624976846</v>
      </c>
      <c r="L4327" s="7">
        <v>43746.914629629631</v>
      </c>
    </row>
    <row r="4328" spans="1:12" x14ac:dyDescent="0.25">
      <c r="A4328" t="e">
        <f>-Lqfrwg_hrJCWE8QRdoY</f>
        <v>#NAME?</v>
      </c>
      <c r="B4328">
        <v>393.75</v>
      </c>
      <c r="C4328">
        <v>20.531590000000001</v>
      </c>
      <c r="D4328">
        <v>68</v>
      </c>
      <c r="E4328">
        <v>0</v>
      </c>
      <c r="F4328">
        <v>0</v>
      </c>
      <c r="G4328">
        <v>15</v>
      </c>
      <c r="H4328">
        <v>1570546630806</v>
      </c>
      <c r="I4328">
        <v>526.5</v>
      </c>
      <c r="J4328" s="4">
        <f t="shared" si="67"/>
        <v>43746.914708402772</v>
      </c>
      <c r="K4328" s="6">
        <v>43746.914708402772</v>
      </c>
      <c r="L4328" s="7">
        <v>43746.914710648147</v>
      </c>
    </row>
    <row r="4329" spans="1:12" x14ac:dyDescent="0.25">
      <c r="A4329" t="e">
        <f>-LqfryM7a2-Qq5sHh6R2</f>
        <v>#NAME?</v>
      </c>
      <c r="B4329">
        <v>393.75</v>
      </c>
      <c r="C4329">
        <v>20.584240000000001</v>
      </c>
      <c r="D4329">
        <v>67</v>
      </c>
      <c r="E4329">
        <v>0</v>
      </c>
      <c r="F4329">
        <v>0</v>
      </c>
      <c r="G4329">
        <v>13</v>
      </c>
      <c r="H4329">
        <v>1570546639065</v>
      </c>
      <c r="I4329">
        <v>526.6875</v>
      </c>
      <c r="J4329" s="5">
        <f t="shared" si="67"/>
        <v>43746.914803993051</v>
      </c>
      <c r="K4329" s="6">
        <v>43746.914803993051</v>
      </c>
      <c r="L4329" s="7">
        <v>43746.914803240739</v>
      </c>
    </row>
    <row r="4330" spans="1:12" x14ac:dyDescent="0.25">
      <c r="A4330" t="s">
        <v>5365</v>
      </c>
      <c r="B4330">
        <v>393.75</v>
      </c>
      <c r="C4330">
        <v>20.478950000000001</v>
      </c>
      <c r="D4330">
        <v>66</v>
      </c>
      <c r="E4330">
        <v>0</v>
      </c>
      <c r="F4330">
        <v>0</v>
      </c>
      <c r="G4330">
        <v>8</v>
      </c>
      <c r="H4330">
        <v>1570546645209</v>
      </c>
      <c r="I4330">
        <v>526.6875</v>
      </c>
      <c r="J4330" s="4">
        <f t="shared" si="67"/>
        <v>43746.914875104165</v>
      </c>
      <c r="K4330" s="6">
        <v>43746.914875104165</v>
      </c>
      <c r="L4330" s="7">
        <v>43746.914872685185</v>
      </c>
    </row>
    <row r="4331" spans="1:12" x14ac:dyDescent="0.25">
      <c r="A4331" t="e">
        <f>-Lqfs0P6rGQOBPHbaTy5</f>
        <v>#NAME?</v>
      </c>
      <c r="B4331">
        <v>393.75</v>
      </c>
      <c r="C4331">
        <v>20.531590000000001</v>
      </c>
      <c r="D4331">
        <v>67</v>
      </c>
      <c r="E4331">
        <v>0</v>
      </c>
      <c r="F4331">
        <v>0</v>
      </c>
      <c r="G4331">
        <v>7</v>
      </c>
      <c r="H4331">
        <v>1570546651418</v>
      </c>
      <c r="I4331">
        <v>526.6875</v>
      </c>
      <c r="J4331" s="5">
        <f t="shared" si="67"/>
        <v>43746.91494696759</v>
      </c>
      <c r="K4331" s="6">
        <v>43746.91494696759</v>
      </c>
      <c r="L4331" s="7">
        <v>43746.914942129632</v>
      </c>
    </row>
    <row r="4332" spans="1:12" x14ac:dyDescent="0.25">
      <c r="A4332" t="e">
        <f>-Lqfs28On7V_5TgLY1w0</f>
        <v>#NAME?</v>
      </c>
      <c r="B4332">
        <v>393.75</v>
      </c>
      <c r="C4332">
        <v>20.531590000000001</v>
      </c>
      <c r="D4332">
        <v>67</v>
      </c>
      <c r="E4332">
        <v>0</v>
      </c>
      <c r="F4332">
        <v>0</v>
      </c>
      <c r="G4332">
        <v>12</v>
      </c>
      <c r="H4332">
        <v>1570546658646</v>
      </c>
      <c r="I4332">
        <v>526.6875</v>
      </c>
      <c r="J4332" s="4">
        <f t="shared" si="67"/>
        <v>43746.915030625001</v>
      </c>
      <c r="K4332" s="6">
        <v>43746.915030625001</v>
      </c>
      <c r="L4332" s="7">
        <v>43746.915034722224</v>
      </c>
    </row>
    <row r="4333" spans="1:12" x14ac:dyDescent="0.25">
      <c r="A4333" t="e">
        <f>-Lqfs3g9Sk4BxrLzMFiQ</f>
        <v>#NAME?</v>
      </c>
      <c r="B4333">
        <v>393.75</v>
      </c>
      <c r="C4333">
        <v>20.584240000000001</v>
      </c>
      <c r="D4333">
        <v>67</v>
      </c>
      <c r="E4333">
        <v>0</v>
      </c>
      <c r="F4333">
        <v>0</v>
      </c>
      <c r="G4333">
        <v>8</v>
      </c>
      <c r="H4333">
        <v>1570546664817</v>
      </c>
      <c r="I4333">
        <v>526.6875</v>
      </c>
      <c r="J4333" s="5">
        <f t="shared" si="67"/>
        <v>43746.91510204861</v>
      </c>
      <c r="K4333" s="6">
        <v>43746.91510204861</v>
      </c>
      <c r="L4333" s="7">
        <v>43746.91510416667</v>
      </c>
    </row>
    <row r="4334" spans="1:12" x14ac:dyDescent="0.25">
      <c r="A4334" t="e">
        <f>-Lqfs5P85YYLSSlqOZ1o</f>
        <v>#NAME?</v>
      </c>
      <c r="B4334">
        <v>393.75</v>
      </c>
      <c r="C4334">
        <v>20.531590000000001</v>
      </c>
      <c r="D4334">
        <v>68</v>
      </c>
      <c r="E4334">
        <v>0</v>
      </c>
      <c r="F4334">
        <v>0</v>
      </c>
      <c r="G4334">
        <v>0</v>
      </c>
      <c r="H4334">
        <v>1570546672027</v>
      </c>
      <c r="I4334">
        <v>526.6875</v>
      </c>
      <c r="J4334" s="4">
        <f t="shared" si="67"/>
        <v>43746.915185497688</v>
      </c>
      <c r="K4334" s="6">
        <v>43746.915185497688</v>
      </c>
      <c r="L4334" s="7">
        <v>43746.915185185186</v>
      </c>
    </row>
    <row r="4335" spans="1:12" x14ac:dyDescent="0.25">
      <c r="A4335" t="e">
        <f>-Lqfs6y8A3x-LET1MgoO</f>
        <v>#NAME?</v>
      </c>
      <c r="B4335">
        <v>393.75</v>
      </c>
      <c r="C4335">
        <v>20.531590000000001</v>
      </c>
      <c r="D4335">
        <v>68</v>
      </c>
      <c r="E4335">
        <v>0</v>
      </c>
      <c r="F4335">
        <v>0</v>
      </c>
      <c r="G4335">
        <v>5</v>
      </c>
      <c r="H4335">
        <v>1570546678404</v>
      </c>
      <c r="I4335">
        <v>526.6875</v>
      </c>
      <c r="J4335" s="5">
        <f t="shared" si="67"/>
        <v>43746.915259305555</v>
      </c>
      <c r="K4335" s="6">
        <v>43746.915259305555</v>
      </c>
      <c r="L4335" s="7">
        <v>43746.915254629632</v>
      </c>
    </row>
    <row r="4336" spans="1:12" x14ac:dyDescent="0.25">
      <c r="A4336" t="e">
        <f>-Lqfs8hPB647lOtHP5tH</f>
        <v>#NAME?</v>
      </c>
      <c r="B4336">
        <v>393.75</v>
      </c>
      <c r="C4336">
        <v>20.531590000000001</v>
      </c>
      <c r="D4336">
        <v>66</v>
      </c>
      <c r="E4336">
        <v>0</v>
      </c>
      <c r="F4336">
        <v>0</v>
      </c>
      <c r="G4336">
        <v>5</v>
      </c>
      <c r="H4336">
        <v>1570546685427</v>
      </c>
      <c r="I4336">
        <v>526.6875</v>
      </c>
      <c r="J4336" s="4">
        <f t="shared" si="67"/>
        <v>43746.915340590276</v>
      </c>
      <c r="K4336" s="6">
        <v>43746.915340590276</v>
      </c>
      <c r="L4336" s="7">
        <v>43746.915335648147</v>
      </c>
    </row>
    <row r="4337" spans="1:12" x14ac:dyDescent="0.25">
      <c r="A4337" t="e">
        <f>-LqfsAP6jg9jJMcSfnWJ</f>
        <v>#NAME?</v>
      </c>
      <c r="B4337">
        <v>393.75</v>
      </c>
      <c r="C4337">
        <v>20.531590000000001</v>
      </c>
      <c r="D4337">
        <v>66</v>
      </c>
      <c r="E4337">
        <v>0</v>
      </c>
      <c r="F4337">
        <v>0</v>
      </c>
      <c r="G4337">
        <v>16</v>
      </c>
      <c r="H4337">
        <v>1570546692639</v>
      </c>
      <c r="I4337">
        <v>526.6875</v>
      </c>
      <c r="J4337" s="5">
        <f t="shared" si="67"/>
        <v>43746.915424062499</v>
      </c>
      <c r="K4337" s="6">
        <v>43746.915424062499</v>
      </c>
      <c r="L4337" s="7">
        <v>43746.91542824074</v>
      </c>
    </row>
    <row r="4338" spans="1:12" x14ac:dyDescent="0.25">
      <c r="A4338" t="e">
        <f>-LqfsBy7lIAuiskOQiw0</f>
        <v>#NAME?</v>
      </c>
      <c r="B4338">
        <v>393.75</v>
      </c>
      <c r="C4338">
        <v>20.478950000000001</v>
      </c>
      <c r="D4338">
        <v>66</v>
      </c>
      <c r="E4338">
        <v>0</v>
      </c>
      <c r="F4338">
        <v>0</v>
      </c>
      <c r="G4338">
        <v>6</v>
      </c>
      <c r="H4338">
        <v>1570546698828</v>
      </c>
      <c r="I4338">
        <v>526.6875</v>
      </c>
      <c r="J4338" s="4">
        <f t="shared" si="67"/>
        <v>43746.91549569444</v>
      </c>
      <c r="K4338" s="6">
        <v>43746.91549569444</v>
      </c>
      <c r="L4338" s="7">
        <v>43746.915497685186</v>
      </c>
    </row>
    <row r="4339" spans="1:12" x14ac:dyDescent="0.25">
      <c r="A4339" t="e">
        <f>-LqfsDqHEXGWoYtKMFLl</f>
        <v>#NAME?</v>
      </c>
      <c r="B4339">
        <v>393.75</v>
      </c>
      <c r="C4339">
        <v>20.584240000000001</v>
      </c>
      <c r="D4339">
        <v>66</v>
      </c>
      <c r="E4339">
        <v>0</v>
      </c>
      <c r="F4339">
        <v>0</v>
      </c>
      <c r="G4339">
        <v>11</v>
      </c>
      <c r="H4339">
        <v>1570546705008</v>
      </c>
      <c r="I4339">
        <v>526.6875</v>
      </c>
      <c r="J4339" s="5">
        <f t="shared" si="67"/>
        <v>43746.915567222219</v>
      </c>
      <c r="K4339" s="6">
        <v>43746.915567222219</v>
      </c>
      <c r="L4339" s="7">
        <v>43746.915567129632</v>
      </c>
    </row>
    <row r="4340" spans="1:12" x14ac:dyDescent="0.25">
      <c r="A4340" t="e">
        <f>-LqfsFU7-SDOUX7xfvuB</f>
        <v>#NAME?</v>
      </c>
      <c r="B4340">
        <v>393.75</v>
      </c>
      <c r="C4340">
        <v>20.584240000000001</v>
      </c>
      <c r="D4340">
        <v>70</v>
      </c>
      <c r="E4340">
        <v>0</v>
      </c>
      <c r="F4340">
        <v>0</v>
      </c>
      <c r="G4340">
        <v>4</v>
      </c>
      <c r="H4340">
        <v>1570546713248</v>
      </c>
      <c r="I4340">
        <v>526.6875</v>
      </c>
      <c r="J4340" s="4">
        <f t="shared" si="67"/>
        <v>43746.91566259259</v>
      </c>
      <c r="K4340" s="6">
        <v>43746.91566259259</v>
      </c>
      <c r="L4340" s="7">
        <v>43746.915659722225</v>
      </c>
    </row>
    <row r="4341" spans="1:12" x14ac:dyDescent="0.25">
      <c r="A4341" t="e">
        <f>-LqfsGy7dLg5vVjoS9sl</f>
        <v>#NAME?</v>
      </c>
      <c r="B4341">
        <v>393.75</v>
      </c>
      <c r="C4341">
        <v>20.531590000000001</v>
      </c>
      <c r="D4341">
        <v>70</v>
      </c>
      <c r="E4341">
        <v>0</v>
      </c>
      <c r="F4341">
        <v>0</v>
      </c>
      <c r="G4341">
        <v>7</v>
      </c>
      <c r="H4341">
        <v>1570546719409</v>
      </c>
      <c r="I4341">
        <v>526.6875</v>
      </c>
      <c r="J4341" s="5">
        <f t="shared" si="67"/>
        <v>43746.91573390046</v>
      </c>
      <c r="K4341" s="6">
        <v>43746.91573390046</v>
      </c>
      <c r="L4341" s="7">
        <v>43746.915729166663</v>
      </c>
    </row>
    <row r="4342" spans="1:12" x14ac:dyDescent="0.25">
      <c r="A4342" t="e">
        <f>-LqfsIX6Ta9MEfBa44Xl</f>
        <v>#NAME?</v>
      </c>
      <c r="B4342">
        <v>393.75</v>
      </c>
      <c r="C4342">
        <v>20.584240000000001</v>
      </c>
      <c r="D4342">
        <v>70</v>
      </c>
      <c r="E4342">
        <v>0</v>
      </c>
      <c r="F4342">
        <v>0</v>
      </c>
      <c r="G4342">
        <v>13</v>
      </c>
      <c r="H4342">
        <v>1570546725617</v>
      </c>
      <c r="I4342">
        <v>526.6875</v>
      </c>
      <c r="J4342" s="4">
        <f t="shared" si="67"/>
        <v>43746.915805752309</v>
      </c>
      <c r="K4342" s="6">
        <v>43746.915805752309</v>
      </c>
      <c r="L4342" s="7">
        <v>43746.915810185186</v>
      </c>
    </row>
    <row r="4343" spans="1:12" x14ac:dyDescent="0.25">
      <c r="A4343" t="e">
        <f>-LqfsKFIjqfZm03KM_yg</f>
        <v>#NAME?</v>
      </c>
      <c r="B4343">
        <v>393.75</v>
      </c>
      <c r="C4343">
        <v>20.531590000000001</v>
      </c>
      <c r="D4343">
        <v>71</v>
      </c>
      <c r="E4343">
        <v>0</v>
      </c>
      <c r="F4343">
        <v>0</v>
      </c>
      <c r="G4343">
        <v>9</v>
      </c>
      <c r="H4343">
        <v>1570546732828</v>
      </c>
      <c r="I4343">
        <v>526.6875</v>
      </c>
      <c r="J4343" s="5">
        <f t="shared" si="67"/>
        <v>43746.915889212956</v>
      </c>
      <c r="K4343" s="6">
        <v>43746.915889212956</v>
      </c>
      <c r="L4343" s="7">
        <v>43746.915891203702</v>
      </c>
    </row>
    <row r="4344" spans="1:12" x14ac:dyDescent="0.25">
      <c r="A4344" t="e">
        <f>-LqfsLi1IbOmvYroyrl8</f>
        <v>#NAME?</v>
      </c>
      <c r="B4344">
        <v>418.75</v>
      </c>
      <c r="C4344">
        <v>20.531590000000001</v>
      </c>
      <c r="D4344">
        <v>71</v>
      </c>
      <c r="E4344">
        <v>0</v>
      </c>
      <c r="F4344">
        <v>0</v>
      </c>
      <c r="G4344">
        <v>4</v>
      </c>
      <c r="H4344">
        <v>1570546738977</v>
      </c>
      <c r="I4344">
        <v>534</v>
      </c>
      <c r="J4344" s="4">
        <f t="shared" si="67"/>
        <v>43746.915960381943</v>
      </c>
      <c r="K4344" s="6">
        <v>43746.915960381943</v>
      </c>
      <c r="L4344" s="7">
        <v>43746.915960648148</v>
      </c>
    </row>
    <row r="4345" spans="1:12" x14ac:dyDescent="0.25">
      <c r="A4345" t="e">
        <f>-LqfsNI7p1hvfr_et4oP</f>
        <v>#NAME?</v>
      </c>
      <c r="B4345">
        <v>393.75</v>
      </c>
      <c r="C4345">
        <v>20.531590000000001</v>
      </c>
      <c r="D4345">
        <v>68</v>
      </c>
      <c r="E4345">
        <v>0</v>
      </c>
      <c r="F4345">
        <v>0</v>
      </c>
      <c r="G4345">
        <v>8</v>
      </c>
      <c r="H4345">
        <v>1570546745197</v>
      </c>
      <c r="I4345">
        <v>526.6875</v>
      </c>
      <c r="J4345" s="5">
        <f t="shared" si="67"/>
        <v>43746.916032372683</v>
      </c>
      <c r="K4345" s="6">
        <v>43746.916032372683</v>
      </c>
      <c r="L4345" s="7">
        <v>43746.916030092594</v>
      </c>
    </row>
    <row r="4346" spans="1:12" x14ac:dyDescent="0.25">
      <c r="A4346" t="e">
        <f>-LqfsP06JtNAnV9Pg27S</f>
        <v>#NAME?</v>
      </c>
      <c r="B4346">
        <v>393.75</v>
      </c>
      <c r="C4346">
        <v>20.531590000000001</v>
      </c>
      <c r="D4346">
        <v>68</v>
      </c>
      <c r="E4346">
        <v>0</v>
      </c>
      <c r="F4346">
        <v>0</v>
      </c>
      <c r="G4346">
        <v>6</v>
      </c>
      <c r="H4346">
        <v>1570546752408</v>
      </c>
      <c r="I4346">
        <v>526.5</v>
      </c>
      <c r="J4346" s="4">
        <f t="shared" si="67"/>
        <v>43746.91611583333</v>
      </c>
      <c r="K4346" s="6">
        <v>43746.91611583333</v>
      </c>
      <c r="L4346" s="7">
        <v>43746.91611111111</v>
      </c>
    </row>
    <row r="4347" spans="1:12" x14ac:dyDescent="0.25">
      <c r="A4347" t="e">
        <f>-LqfsQglBcv8HNl9sF8y</f>
        <v>#NAME?</v>
      </c>
      <c r="B4347">
        <v>393.75</v>
      </c>
      <c r="C4347">
        <v>20.584240000000001</v>
      </c>
      <c r="D4347">
        <v>68</v>
      </c>
      <c r="E4347">
        <v>0</v>
      </c>
      <c r="F4347">
        <v>0</v>
      </c>
      <c r="G4347">
        <v>11</v>
      </c>
      <c r="H4347">
        <v>1570546758598</v>
      </c>
      <c r="I4347">
        <v>526.6875</v>
      </c>
      <c r="J4347" s="5">
        <f t="shared" si="67"/>
        <v>43746.916187476854</v>
      </c>
      <c r="K4347" s="6">
        <v>43746.916187476854</v>
      </c>
      <c r="L4347" s="7">
        <v>43746.916192129633</v>
      </c>
    </row>
    <row r="4348" spans="1:12" x14ac:dyDescent="0.25">
      <c r="A4348" t="e">
        <f>-LqfsSI76uYydrCGS2HV</f>
        <v>#NAME?</v>
      </c>
      <c r="B4348">
        <v>393.75</v>
      </c>
      <c r="C4348">
        <v>20.584240000000001</v>
      </c>
      <c r="D4348">
        <v>72</v>
      </c>
      <c r="E4348">
        <v>0</v>
      </c>
      <c r="F4348">
        <v>0</v>
      </c>
      <c r="G4348">
        <v>8</v>
      </c>
      <c r="H4348">
        <v>1570546765808</v>
      </c>
      <c r="I4348">
        <v>526.6875</v>
      </c>
      <c r="J4348" s="4">
        <f t="shared" si="67"/>
        <v>43746.916270925918</v>
      </c>
      <c r="K4348" s="6">
        <v>43746.916270925918</v>
      </c>
      <c r="L4348" s="7">
        <v>43746.916273148148</v>
      </c>
    </row>
    <row r="4349" spans="1:12" x14ac:dyDescent="0.25">
      <c r="A4349" t="e">
        <f>-LqfsTm6GYpklEqFQ5sU</f>
        <v>#NAME?</v>
      </c>
      <c r="B4349">
        <v>393.75</v>
      </c>
      <c r="C4349">
        <v>20.584240000000001</v>
      </c>
      <c r="D4349">
        <v>71</v>
      </c>
      <c r="E4349">
        <v>0</v>
      </c>
      <c r="F4349">
        <v>0</v>
      </c>
      <c r="G4349">
        <v>11</v>
      </c>
      <c r="H4349">
        <v>1570546772007</v>
      </c>
      <c r="I4349">
        <v>526.5</v>
      </c>
      <c r="J4349" s="5">
        <f t="shared" si="67"/>
        <v>43746.916342673612</v>
      </c>
      <c r="K4349" s="6">
        <v>43746.916342673612</v>
      </c>
      <c r="L4349" s="7">
        <v>43746.916342592594</v>
      </c>
    </row>
    <row r="4350" spans="1:12" x14ac:dyDescent="0.25">
      <c r="A4350" t="e">
        <f>-LqfsVL6q-SjuHAL8XoH</f>
        <v>#NAME?</v>
      </c>
      <c r="B4350">
        <v>393.75</v>
      </c>
      <c r="C4350">
        <v>20.584240000000001</v>
      </c>
      <c r="D4350">
        <v>71</v>
      </c>
      <c r="E4350">
        <v>0</v>
      </c>
      <c r="F4350">
        <v>0</v>
      </c>
      <c r="G4350">
        <v>12</v>
      </c>
      <c r="H4350">
        <v>1570546778177</v>
      </c>
      <c r="I4350">
        <v>526.6875</v>
      </c>
      <c r="J4350" s="4">
        <f t="shared" si="67"/>
        <v>43746.916414085645</v>
      </c>
      <c r="K4350" s="6">
        <v>43746.916414085645</v>
      </c>
      <c r="L4350" s="7">
        <v>43746.916412037041</v>
      </c>
    </row>
    <row r="4351" spans="1:12" x14ac:dyDescent="0.25">
      <c r="A4351" t="e">
        <f>-LqfsX367lpcR6RFOFCO</f>
        <v>#NAME?</v>
      </c>
      <c r="B4351">
        <v>412.5</v>
      </c>
      <c r="C4351">
        <v>20.584240000000001</v>
      </c>
      <c r="D4351">
        <v>68</v>
      </c>
      <c r="E4351">
        <v>0</v>
      </c>
      <c r="F4351">
        <v>0</v>
      </c>
      <c r="G4351">
        <v>15</v>
      </c>
      <c r="H4351">
        <v>1570546785369</v>
      </c>
      <c r="I4351">
        <v>532.3125</v>
      </c>
      <c r="J4351" s="5">
        <f t="shared" si="67"/>
        <v>43746.916497326391</v>
      </c>
      <c r="K4351" s="6">
        <v>43746.916497326391</v>
      </c>
      <c r="L4351" s="7">
        <v>43746.916493055556</v>
      </c>
    </row>
    <row r="4352" spans="1:12" x14ac:dyDescent="0.25">
      <c r="A4352" t="e">
        <f>-LqfsYw6WsvlQGf1ykm4</f>
        <v>#NAME?</v>
      </c>
      <c r="B4352">
        <v>393.75</v>
      </c>
      <c r="C4352">
        <v>20.531590000000001</v>
      </c>
      <c r="D4352">
        <v>64</v>
      </c>
      <c r="E4352">
        <v>0</v>
      </c>
      <c r="F4352">
        <v>0</v>
      </c>
      <c r="G4352">
        <v>10</v>
      </c>
      <c r="H4352">
        <v>1570546791567</v>
      </c>
      <c r="I4352">
        <v>526.6875</v>
      </c>
      <c r="J4352" s="4">
        <f t="shared" si="67"/>
        <v>43746.916569062501</v>
      </c>
      <c r="K4352" s="6">
        <v>43746.916569062501</v>
      </c>
      <c r="L4352" s="7">
        <v>43746.916574074072</v>
      </c>
    </row>
    <row r="4353" spans="1:12" x14ac:dyDescent="0.25">
      <c r="A4353" t="e">
        <f>-Lqfs_ZgKNLrnwbHzUqQ</f>
        <v>#NAME?</v>
      </c>
      <c r="B4353">
        <v>393.75</v>
      </c>
      <c r="C4353">
        <v>20.531590000000001</v>
      </c>
      <c r="D4353">
        <v>63</v>
      </c>
      <c r="E4353">
        <v>0</v>
      </c>
      <c r="F4353">
        <v>0</v>
      </c>
      <c r="G4353">
        <v>17</v>
      </c>
      <c r="H4353">
        <v>1570546799839</v>
      </c>
      <c r="I4353">
        <v>526.6875</v>
      </c>
      <c r="J4353" s="5">
        <f t="shared" si="67"/>
        <v>43746.916664803233</v>
      </c>
      <c r="K4353" s="6">
        <v>43746.916664803233</v>
      </c>
      <c r="L4353" s="7">
        <v>43746.916666666664</v>
      </c>
    </row>
    <row r="4354" spans="1:12" x14ac:dyDescent="0.25">
      <c r="A4354" t="e">
        <f>-Lqfsb8MWfqpuu_o_3yM</f>
        <v>#NAME?</v>
      </c>
      <c r="B4354">
        <v>393.75</v>
      </c>
      <c r="C4354">
        <v>20.531590000000001</v>
      </c>
      <c r="D4354">
        <v>63</v>
      </c>
      <c r="E4354">
        <v>0</v>
      </c>
      <c r="F4354">
        <v>0</v>
      </c>
      <c r="G4354">
        <v>4</v>
      </c>
      <c r="H4354">
        <v>1570546805997</v>
      </c>
      <c r="I4354">
        <v>526.6875</v>
      </c>
      <c r="J4354" s="4">
        <f t="shared" ref="J4354:K4417" si="68">(H4354/86400000)+25569+(7/24)</f>
        <v>43746.916736076389</v>
      </c>
      <c r="K4354" s="6">
        <v>43746.916736076389</v>
      </c>
      <c r="L4354" s="7">
        <v>43746.91673611111</v>
      </c>
    </row>
    <row r="4355" spans="1:12" x14ac:dyDescent="0.25">
      <c r="A4355" t="e">
        <f>-LqfscrGUPzfr04bQ8QQ</f>
        <v>#NAME?</v>
      </c>
      <c r="B4355">
        <v>393.75</v>
      </c>
      <c r="C4355">
        <v>20.531590000000001</v>
      </c>
      <c r="D4355">
        <v>68</v>
      </c>
      <c r="E4355">
        <v>0</v>
      </c>
      <c r="F4355">
        <v>0</v>
      </c>
      <c r="G4355">
        <v>5</v>
      </c>
      <c r="H4355">
        <v>1570546813207</v>
      </c>
      <c r="I4355">
        <v>526.6875</v>
      </c>
      <c r="J4355" s="5">
        <f t="shared" si="68"/>
        <v>43746.916819525461</v>
      </c>
      <c r="K4355" s="6">
        <v>43746.916819525461</v>
      </c>
      <c r="L4355" s="7">
        <v>43746.916817129626</v>
      </c>
    </row>
    <row r="4356" spans="1:12" x14ac:dyDescent="0.25">
      <c r="A4356" t="e">
        <f>-Lqfsej6RG3inT2xD4h6</f>
        <v>#NAME?</v>
      </c>
      <c r="B4356">
        <v>418.75</v>
      </c>
      <c r="C4356">
        <v>20.584240000000001</v>
      </c>
      <c r="D4356">
        <v>68</v>
      </c>
      <c r="E4356">
        <v>0</v>
      </c>
      <c r="F4356">
        <v>0</v>
      </c>
      <c r="G4356">
        <v>3</v>
      </c>
      <c r="H4356">
        <v>1570546820643</v>
      </c>
      <c r="I4356">
        <v>534.375</v>
      </c>
      <c r="J4356" s="4">
        <f t="shared" si="68"/>
        <v>43746.916905590275</v>
      </c>
      <c r="K4356" s="6">
        <v>43746.916905590275</v>
      </c>
      <c r="L4356" s="7">
        <v>43746.916909722226</v>
      </c>
    </row>
    <row r="4357" spans="1:12" x14ac:dyDescent="0.25">
      <c r="A4357" t="e">
        <f>-LqfsgN6MeXqwFJhdMgY</f>
        <v>#NAME?</v>
      </c>
      <c r="B4357">
        <v>393.75</v>
      </c>
      <c r="C4357">
        <v>20.531590000000001</v>
      </c>
      <c r="D4357">
        <v>68</v>
      </c>
      <c r="E4357">
        <v>0</v>
      </c>
      <c r="F4357">
        <v>0</v>
      </c>
      <c r="G4357">
        <v>9</v>
      </c>
      <c r="H4357">
        <v>1570546827618</v>
      </c>
      <c r="I4357">
        <v>526.6875</v>
      </c>
      <c r="J4357" s="5">
        <f t="shared" si="68"/>
        <v>43746.916986319447</v>
      </c>
      <c r="K4357" s="6">
        <v>43746.916986319447</v>
      </c>
      <c r="L4357" s="7">
        <v>43746.916990740741</v>
      </c>
    </row>
    <row r="4358" spans="1:12" x14ac:dyDescent="0.25">
      <c r="A4358" t="e">
        <f>-Lqfshw5M43MDjcspO1I</f>
        <v>#NAME?</v>
      </c>
      <c r="B4358">
        <v>393.75</v>
      </c>
      <c r="C4358">
        <v>20.531590000000001</v>
      </c>
      <c r="D4358">
        <v>68</v>
      </c>
      <c r="E4358">
        <v>0</v>
      </c>
      <c r="F4358">
        <v>0</v>
      </c>
      <c r="G4358">
        <v>6</v>
      </c>
      <c r="H4358">
        <v>1570546833828</v>
      </c>
      <c r="I4358">
        <v>526.5</v>
      </c>
      <c r="J4358" s="4">
        <f t="shared" si="68"/>
        <v>43746.917058194442</v>
      </c>
      <c r="K4358" s="6">
        <v>43746.917058194442</v>
      </c>
      <c r="L4358" s="7">
        <v>43746.917060185187</v>
      </c>
    </row>
    <row r="4359" spans="1:12" x14ac:dyDescent="0.25">
      <c r="A4359" t="e">
        <f>-Lqfsje6xERrbzt1LAT7</f>
        <v>#NAME?</v>
      </c>
      <c r="B4359">
        <v>393.75</v>
      </c>
      <c r="C4359">
        <v>20.531590000000001</v>
      </c>
      <c r="D4359">
        <v>67</v>
      </c>
      <c r="E4359">
        <v>0</v>
      </c>
      <c r="F4359">
        <v>0</v>
      </c>
      <c r="G4359">
        <v>7</v>
      </c>
      <c r="H4359">
        <v>1570546841050</v>
      </c>
      <c r="I4359">
        <v>526.6875</v>
      </c>
      <c r="J4359" s="5">
        <f t="shared" si="68"/>
        <v>43746.917141782404</v>
      </c>
      <c r="K4359" s="6">
        <v>43746.917141782404</v>
      </c>
      <c r="L4359" s="7">
        <v>43746.917141203703</v>
      </c>
    </row>
    <row r="4360" spans="1:12" x14ac:dyDescent="0.25">
      <c r="A4360" t="e">
        <f>-LqfslD7KwzHhSExEzdr</f>
        <v>#NAME?</v>
      </c>
      <c r="B4360">
        <v>393.75</v>
      </c>
      <c r="C4360">
        <v>20.531590000000001</v>
      </c>
      <c r="D4360">
        <v>68</v>
      </c>
      <c r="E4360">
        <v>0</v>
      </c>
      <c r="F4360">
        <v>0</v>
      </c>
      <c r="G4360">
        <v>9</v>
      </c>
      <c r="H4360">
        <v>1570546847217</v>
      </c>
      <c r="I4360">
        <v>526.6875</v>
      </c>
      <c r="J4360" s="4">
        <f t="shared" si="68"/>
        <v>43746.917213159722</v>
      </c>
      <c r="K4360" s="6">
        <v>43746.917213159722</v>
      </c>
      <c r="L4360" s="7">
        <v>43746.917210648149</v>
      </c>
    </row>
    <row r="4361" spans="1:12" x14ac:dyDescent="0.25">
      <c r="A4361" t="e">
        <f>-Lqfsmw7RZO8EAWa-#REF!</f>
        <v>#NAME?</v>
      </c>
      <c r="B4361">
        <v>393.75</v>
      </c>
      <c r="C4361">
        <v>20.478950000000001</v>
      </c>
      <c r="D4361">
        <v>66</v>
      </c>
      <c r="E4361">
        <v>0</v>
      </c>
      <c r="F4361">
        <v>0</v>
      </c>
      <c r="G4361">
        <v>4</v>
      </c>
      <c r="H4361">
        <v>1570546854438</v>
      </c>
      <c r="I4361">
        <v>526.6875</v>
      </c>
      <c r="J4361" s="5">
        <f t="shared" si="68"/>
        <v>43746.917296736108</v>
      </c>
      <c r="K4361" s="6">
        <v>43746.917296736108</v>
      </c>
      <c r="L4361" s="7">
        <v>43746.917291666665</v>
      </c>
    </row>
    <row r="4362" spans="1:12" x14ac:dyDescent="0.25">
      <c r="A4362" t="e">
        <f>-LqfsojHUC5_wxa6Cd1n</f>
        <v>#NAME?</v>
      </c>
      <c r="B4362">
        <v>393.75</v>
      </c>
      <c r="C4362">
        <v>20.531590000000001</v>
      </c>
      <c r="D4362">
        <v>66</v>
      </c>
      <c r="E4362">
        <v>0</v>
      </c>
      <c r="F4362">
        <v>0</v>
      </c>
      <c r="G4362">
        <v>2</v>
      </c>
      <c r="H4362">
        <v>1570546861873</v>
      </c>
      <c r="I4362">
        <v>526.6875</v>
      </c>
      <c r="J4362" s="4">
        <f t="shared" si="68"/>
        <v>43746.917382789346</v>
      </c>
      <c r="K4362" s="6">
        <v>43746.917382789346</v>
      </c>
      <c r="L4362" s="7">
        <v>43746.917384259257</v>
      </c>
    </row>
    <row r="4363" spans="1:12" x14ac:dyDescent="0.25">
      <c r="A4363" t="e">
        <f>-LqfsqSJNwpd4oFU2B-u</f>
        <v>#NAME?</v>
      </c>
      <c r="B4363">
        <v>393.75</v>
      </c>
      <c r="C4363">
        <v>20.478950000000001</v>
      </c>
      <c r="D4363">
        <v>65</v>
      </c>
      <c r="E4363">
        <v>0</v>
      </c>
      <c r="F4363">
        <v>0</v>
      </c>
      <c r="G4363">
        <v>16</v>
      </c>
      <c r="H4363">
        <v>1570546868873</v>
      </c>
      <c r="I4363">
        <v>526.5</v>
      </c>
      <c r="J4363" s="5">
        <f t="shared" si="68"/>
        <v>43746.917463807869</v>
      </c>
      <c r="K4363" s="6">
        <v>43746.917463807869</v>
      </c>
      <c r="L4363" s="7">
        <v>43746.91746527778</v>
      </c>
    </row>
    <row r="4364" spans="1:12" x14ac:dyDescent="0.25">
      <c r="A4364" t="e">
        <f>-LqfsrwIobgVGf3WzPgS</f>
        <v>#NAME?</v>
      </c>
      <c r="B4364">
        <v>412.5</v>
      </c>
      <c r="C4364">
        <v>20.584240000000001</v>
      </c>
      <c r="D4364">
        <v>65</v>
      </c>
      <c r="E4364">
        <v>0</v>
      </c>
      <c r="F4364">
        <v>0</v>
      </c>
      <c r="G4364">
        <v>9</v>
      </c>
      <c r="H4364">
        <v>1570546875050</v>
      </c>
      <c r="I4364">
        <v>532.125</v>
      </c>
      <c r="J4364" s="4">
        <f t="shared" si="68"/>
        <v>43746.917535300927</v>
      </c>
      <c r="K4364" s="6">
        <v>43746.917535300927</v>
      </c>
      <c r="L4364" s="7">
        <v>43746.917534722219</v>
      </c>
    </row>
    <row r="4365" spans="1:12" x14ac:dyDescent="0.25">
      <c r="A4365" t="e">
        <f>-LqfstV7AKiUtjoFPIBU</f>
        <v>#NAME?</v>
      </c>
      <c r="B4365">
        <v>393.75</v>
      </c>
      <c r="C4365">
        <v>20.584240000000001</v>
      </c>
      <c r="D4365">
        <v>64</v>
      </c>
      <c r="E4365">
        <v>0</v>
      </c>
      <c r="F4365">
        <v>0</v>
      </c>
      <c r="G4365">
        <v>3</v>
      </c>
      <c r="H4365">
        <v>1570546881228</v>
      </c>
      <c r="I4365">
        <v>526.6875</v>
      </c>
      <c r="J4365" s="5">
        <f t="shared" si="68"/>
        <v>43746.917606805553</v>
      </c>
      <c r="K4365" s="6">
        <v>43746.917606805553</v>
      </c>
      <c r="L4365" s="7">
        <v>43746.917604166665</v>
      </c>
    </row>
    <row r="4366" spans="1:12" x14ac:dyDescent="0.25">
      <c r="A4366" t="e">
        <f>-LqfsuzI5cREWnNWbUGA</f>
        <v>#NAME?</v>
      </c>
      <c r="B4366">
        <v>393.75</v>
      </c>
      <c r="C4366">
        <v>20.531590000000001</v>
      </c>
      <c r="D4366">
        <v>64</v>
      </c>
      <c r="E4366">
        <v>0</v>
      </c>
      <c r="F4366">
        <v>0</v>
      </c>
      <c r="G4366">
        <v>10</v>
      </c>
      <c r="H4366">
        <v>1570546887408</v>
      </c>
      <c r="I4366">
        <v>526.6875</v>
      </c>
      <c r="J4366" s="4">
        <f t="shared" si="68"/>
        <v>43746.917678333331</v>
      </c>
      <c r="K4366" s="6">
        <v>43746.917678333331</v>
      </c>
      <c r="L4366" s="7">
        <v>43746.917673611111</v>
      </c>
    </row>
    <row r="4367" spans="1:12" x14ac:dyDescent="0.25">
      <c r="A4367" t="e">
        <f>-Lqfswm8iOQyEm7zy8gJ</f>
        <v>#NAME?</v>
      </c>
      <c r="B4367">
        <v>393.75</v>
      </c>
      <c r="C4367">
        <v>20.478950000000001</v>
      </c>
      <c r="D4367">
        <v>66</v>
      </c>
      <c r="E4367">
        <v>0</v>
      </c>
      <c r="F4367">
        <v>0</v>
      </c>
      <c r="G4367">
        <v>9</v>
      </c>
      <c r="H4367">
        <v>1570546894659</v>
      </c>
      <c r="I4367">
        <v>526.6875</v>
      </c>
      <c r="J4367" s="5">
        <f t="shared" si="68"/>
        <v>43746.91776225694</v>
      </c>
      <c r="K4367" s="6">
        <v>43746.91776225694</v>
      </c>
      <c r="L4367" s="7">
        <v>43746.917766203704</v>
      </c>
    </row>
    <row r="4368" spans="1:12" x14ac:dyDescent="0.25">
      <c r="A4368" t="e">
        <f>-LqfsyV8PuC5Xz-qDpxA</f>
        <v>#NAME?</v>
      </c>
      <c r="B4368">
        <v>393.75</v>
      </c>
      <c r="C4368">
        <v>20.531590000000001</v>
      </c>
      <c r="D4368">
        <v>64</v>
      </c>
      <c r="E4368">
        <v>0</v>
      </c>
      <c r="F4368">
        <v>0</v>
      </c>
      <c r="G4368">
        <v>1</v>
      </c>
      <c r="H4368">
        <v>1570546901852</v>
      </c>
      <c r="I4368">
        <v>526.6875</v>
      </c>
      <c r="J4368" s="4">
        <f t="shared" si="68"/>
        <v>43746.917845509255</v>
      </c>
      <c r="K4368" s="6">
        <v>43746.917845509255</v>
      </c>
      <c r="L4368" s="7">
        <v>43746.917847222219</v>
      </c>
    </row>
    <row r="4369" spans="1:12" x14ac:dyDescent="0.25">
      <c r="A4369" t="s">
        <v>5404</v>
      </c>
      <c r="B4369">
        <v>393.75</v>
      </c>
      <c r="C4369">
        <v>20.531590000000001</v>
      </c>
      <c r="D4369">
        <v>65</v>
      </c>
      <c r="E4369">
        <v>0</v>
      </c>
      <c r="F4369">
        <v>0</v>
      </c>
      <c r="G4369">
        <v>7</v>
      </c>
      <c r="H4369">
        <v>1570546908028</v>
      </c>
      <c r="I4369">
        <v>526.6875</v>
      </c>
      <c r="J4369" s="5">
        <f t="shared" si="68"/>
        <v>43746.917916990737</v>
      </c>
      <c r="K4369" s="6">
        <v>43746.917916990737</v>
      </c>
      <c r="L4369" s="7">
        <v>43746.917916666665</v>
      </c>
    </row>
    <row r="4370" spans="1:12" x14ac:dyDescent="0.25">
      <c r="A4370" t="e">
        <f>-Lqft0mHhYeM9ja194Fn</f>
        <v>#NAME?</v>
      </c>
      <c r="B4370">
        <v>393.75</v>
      </c>
      <c r="C4370">
        <v>20.478950000000001</v>
      </c>
      <c r="D4370">
        <v>71</v>
      </c>
      <c r="E4370">
        <v>0</v>
      </c>
      <c r="F4370">
        <v>0</v>
      </c>
      <c r="G4370">
        <v>4</v>
      </c>
      <c r="H4370">
        <v>1570546915240</v>
      </c>
      <c r="I4370">
        <v>526.5</v>
      </c>
      <c r="J4370" s="4">
        <f t="shared" si="68"/>
        <v>43746.91800046296</v>
      </c>
      <c r="K4370" s="6">
        <v>43746.91800046296</v>
      </c>
      <c r="L4370" s="7">
        <v>43746.917997685188</v>
      </c>
    </row>
    <row r="4371" spans="1:12" x14ac:dyDescent="0.25">
      <c r="A4371" t="e">
        <f>-Lqft2_943MWLdyCTH6B</f>
        <v>#NAME?</v>
      </c>
      <c r="B4371">
        <v>393.75</v>
      </c>
      <c r="C4371">
        <v>20.584240000000001</v>
      </c>
      <c r="D4371">
        <v>68</v>
      </c>
      <c r="E4371">
        <v>0</v>
      </c>
      <c r="F4371">
        <v>0</v>
      </c>
      <c r="G4371">
        <v>10</v>
      </c>
      <c r="H4371">
        <v>1570546922460</v>
      </c>
      <c r="I4371">
        <v>526.6875</v>
      </c>
      <c r="J4371" s="5">
        <f t="shared" si="68"/>
        <v>43746.918084027777</v>
      </c>
      <c r="K4371" s="6">
        <v>43746.918084027777</v>
      </c>
      <c r="L4371" s="7">
        <v>43746.918078703704</v>
      </c>
    </row>
    <row r="4372" spans="1:12" x14ac:dyDescent="0.25">
      <c r="A4372" t="e">
        <f>-Lqft4I8eHUpM8dPzKZK</f>
        <v>#NAME?</v>
      </c>
      <c r="B4372">
        <v>393.75</v>
      </c>
      <c r="C4372">
        <v>20.531590000000001</v>
      </c>
      <c r="D4372">
        <v>68</v>
      </c>
      <c r="E4372">
        <v>0</v>
      </c>
      <c r="F4372">
        <v>0</v>
      </c>
      <c r="G4372">
        <v>11</v>
      </c>
      <c r="H4372">
        <v>1570546929688</v>
      </c>
      <c r="I4372">
        <v>526.6875</v>
      </c>
      <c r="J4372" s="4">
        <f t="shared" si="68"/>
        <v>43746.91816768518</v>
      </c>
      <c r="K4372" s="6">
        <v>43746.91816768518</v>
      </c>
      <c r="L4372" s="7">
        <v>43746.918171296296</v>
      </c>
    </row>
    <row r="4373" spans="1:12" x14ac:dyDescent="0.25">
      <c r="A4373" t="e">
        <f>-Lqft5raXzNZhRQ3ib5H</f>
        <v>#NAME?</v>
      </c>
      <c r="B4373">
        <v>393.75</v>
      </c>
      <c r="C4373">
        <v>20.584240000000001</v>
      </c>
      <c r="D4373">
        <v>66</v>
      </c>
      <c r="E4373">
        <v>0</v>
      </c>
      <c r="F4373">
        <v>0</v>
      </c>
      <c r="G4373">
        <v>15</v>
      </c>
      <c r="H4373">
        <v>1570546935859</v>
      </c>
      <c r="I4373">
        <v>526.6875</v>
      </c>
      <c r="J4373" s="5">
        <f t="shared" si="68"/>
        <v>43746.918239108789</v>
      </c>
      <c r="K4373" s="6">
        <v>43746.918239108789</v>
      </c>
      <c r="L4373" s="7">
        <v>43746.918240740742</v>
      </c>
    </row>
    <row r="4374" spans="1:12" x14ac:dyDescent="0.25">
      <c r="A4374" t="e">
        <f>-Lqft7_CbSSOG4DPCa21</f>
        <v>#NAME?</v>
      </c>
      <c r="B4374">
        <v>393.75</v>
      </c>
      <c r="C4374">
        <v>20.584240000000001</v>
      </c>
      <c r="D4374">
        <v>66</v>
      </c>
      <c r="E4374">
        <v>0</v>
      </c>
      <c r="F4374">
        <v>0</v>
      </c>
      <c r="G4374">
        <v>9</v>
      </c>
      <c r="H4374">
        <v>1570546943070</v>
      </c>
      <c r="I4374">
        <v>526.6875</v>
      </c>
      <c r="J4374" s="4">
        <f t="shared" si="68"/>
        <v>43746.918322569443</v>
      </c>
      <c r="K4374" s="6">
        <v>43746.918322569443</v>
      </c>
      <c r="L4374" s="7">
        <v>43746.918321759258</v>
      </c>
    </row>
    <row r="4375" spans="1:12" x14ac:dyDescent="0.25">
      <c r="A4375" t="e">
        <f>-Lqft93Akz36BZNmNwxV</f>
        <v>#NAME?</v>
      </c>
      <c r="B4375">
        <v>393.75</v>
      </c>
      <c r="C4375">
        <v>20.584240000000001</v>
      </c>
      <c r="D4375">
        <v>65</v>
      </c>
      <c r="E4375">
        <v>0</v>
      </c>
      <c r="F4375">
        <v>0</v>
      </c>
      <c r="G4375">
        <v>9</v>
      </c>
      <c r="H4375">
        <v>1570546949269</v>
      </c>
      <c r="I4375">
        <v>526.6875</v>
      </c>
      <c r="J4375" s="5">
        <f t="shared" si="68"/>
        <v>43746.91839431713</v>
      </c>
      <c r="K4375" s="6">
        <v>43746.91839431713</v>
      </c>
      <c r="L4375" s="7">
        <v>43746.918391203704</v>
      </c>
    </row>
    <row r="4376" spans="1:12" x14ac:dyDescent="0.25">
      <c r="A4376" t="e">
        <f>-LqftAcCAJ3H3wbMNoMh</f>
        <v>#NAME?</v>
      </c>
      <c r="B4376">
        <v>412.5</v>
      </c>
      <c r="C4376">
        <v>20.531590000000001</v>
      </c>
      <c r="D4376">
        <v>65</v>
      </c>
      <c r="E4376">
        <v>0</v>
      </c>
      <c r="F4376">
        <v>0</v>
      </c>
      <c r="G4376">
        <v>12</v>
      </c>
      <c r="H4376">
        <v>1570546955428</v>
      </c>
      <c r="I4376">
        <v>532.5</v>
      </c>
      <c r="J4376" s="4">
        <f t="shared" si="68"/>
        <v>43746.918465601848</v>
      </c>
      <c r="K4376" s="6">
        <v>43746.918465601848</v>
      </c>
      <c r="L4376" s="7">
        <v>43746.91846064815</v>
      </c>
    </row>
    <row r="4377" spans="1:12" x14ac:dyDescent="0.25">
      <c r="A4377" t="e">
        <f>-LqftCL9SF6h_-gdzHXl</f>
        <v>#NAME?</v>
      </c>
      <c r="B4377">
        <v>393.75</v>
      </c>
      <c r="C4377">
        <v>20.531590000000001</v>
      </c>
      <c r="D4377">
        <v>64</v>
      </c>
      <c r="E4377">
        <v>0</v>
      </c>
      <c r="F4377">
        <v>0</v>
      </c>
      <c r="G4377">
        <v>0</v>
      </c>
      <c r="H4377">
        <v>1570546962649</v>
      </c>
      <c r="I4377">
        <v>526.6875</v>
      </c>
      <c r="J4377" s="5">
        <f t="shared" si="68"/>
        <v>43746.918549178234</v>
      </c>
      <c r="K4377" s="6">
        <v>43746.918549178234</v>
      </c>
      <c r="L4377" s="7">
        <v>43746.918553240743</v>
      </c>
    </row>
    <row r="4378" spans="1:12" x14ac:dyDescent="0.25">
      <c r="A4378" t="e">
        <f>-LqftDuAccKKz0PgS7xb</f>
        <v>#NAME?</v>
      </c>
      <c r="B4378">
        <v>393.75</v>
      </c>
      <c r="C4378">
        <v>20.478950000000001</v>
      </c>
      <c r="D4378">
        <v>64</v>
      </c>
      <c r="E4378">
        <v>0</v>
      </c>
      <c r="F4378">
        <v>0</v>
      </c>
      <c r="G4378">
        <v>10</v>
      </c>
      <c r="H4378">
        <v>1570546968830</v>
      </c>
      <c r="I4378">
        <v>526.6875</v>
      </c>
      <c r="J4378" s="4">
        <f t="shared" si="68"/>
        <v>43746.918620717588</v>
      </c>
      <c r="K4378" s="6">
        <v>43746.918620717588</v>
      </c>
      <c r="L4378" s="7">
        <v>43746.918622685182</v>
      </c>
    </row>
    <row r="4379" spans="1:12" x14ac:dyDescent="0.25">
      <c r="A4379" t="e">
        <f>-LqftFc798VzkYJl82HA</f>
        <v>#NAME?</v>
      </c>
      <c r="B4379">
        <v>393.75</v>
      </c>
      <c r="C4379">
        <v>20.478950000000001</v>
      </c>
      <c r="D4379">
        <v>64</v>
      </c>
      <c r="E4379">
        <v>0</v>
      </c>
      <c r="F4379">
        <v>0</v>
      </c>
      <c r="G4379">
        <v>10</v>
      </c>
      <c r="H4379">
        <v>1570546976049</v>
      </c>
      <c r="I4379">
        <v>526.6875</v>
      </c>
      <c r="J4379" s="5">
        <f t="shared" si="68"/>
        <v>43746.918704270829</v>
      </c>
      <c r="K4379" s="6">
        <v>43746.918704270829</v>
      </c>
      <c r="L4379" s="7">
        <v>43746.918703703705</v>
      </c>
    </row>
    <row r="4380" spans="1:12" x14ac:dyDescent="0.25">
      <c r="A4380" t="s">
        <v>5415</v>
      </c>
      <c r="B4380">
        <v>393.75</v>
      </c>
      <c r="C4380">
        <v>20.531590000000001</v>
      </c>
      <c r="D4380">
        <v>65</v>
      </c>
      <c r="E4380">
        <v>0</v>
      </c>
      <c r="F4380">
        <v>0</v>
      </c>
      <c r="G4380">
        <v>12</v>
      </c>
      <c r="H4380">
        <v>1570546982238</v>
      </c>
      <c r="I4380">
        <v>526.6875</v>
      </c>
      <c r="J4380" s="4">
        <f t="shared" si="68"/>
        <v>43746.918775902777</v>
      </c>
      <c r="K4380" s="6">
        <v>43746.918775902777</v>
      </c>
      <c r="L4380" s="7">
        <v>43746.918773148151</v>
      </c>
    </row>
    <row r="4381" spans="1:12" x14ac:dyDescent="0.25">
      <c r="A4381" t="e">
        <f>-LqftIf7vbUjY9cBct8c</f>
        <v>#NAME?</v>
      </c>
      <c r="B4381">
        <v>393.75</v>
      </c>
      <c r="C4381">
        <v>20.531590000000001</v>
      </c>
      <c r="D4381">
        <v>66</v>
      </c>
      <c r="E4381">
        <v>0</v>
      </c>
      <c r="F4381">
        <v>0</v>
      </c>
      <c r="G4381">
        <v>15</v>
      </c>
      <c r="H4381">
        <v>1570546988408</v>
      </c>
      <c r="I4381">
        <v>526.5</v>
      </c>
      <c r="J4381" s="5">
        <f t="shared" si="68"/>
        <v>43746.918847314817</v>
      </c>
      <c r="K4381" s="6">
        <v>43746.918847314817</v>
      </c>
      <c r="L4381" s="7">
        <v>43746.918842592589</v>
      </c>
    </row>
    <row r="4382" spans="1:12" x14ac:dyDescent="0.25">
      <c r="A4382" t="e">
        <f>-LqftKO7JksCL6DalPrv</f>
        <v>#NAME?</v>
      </c>
      <c r="B4382">
        <v>393.75</v>
      </c>
      <c r="C4382">
        <v>20.584240000000001</v>
      </c>
      <c r="D4382">
        <v>63</v>
      </c>
      <c r="E4382">
        <v>0</v>
      </c>
      <c r="F4382">
        <v>0</v>
      </c>
      <c r="G4382">
        <v>6</v>
      </c>
      <c r="H4382">
        <v>1570546995611</v>
      </c>
      <c r="I4382">
        <v>526.6875</v>
      </c>
      <c r="J4382" s="4">
        <f t="shared" si="68"/>
        <v>43746.91893068287</v>
      </c>
      <c r="K4382" s="6">
        <v>43746.91893068287</v>
      </c>
      <c r="L4382" s="7">
        <v>43746.918935185182</v>
      </c>
    </row>
    <row r="4383" spans="1:12" x14ac:dyDescent="0.25">
      <c r="A4383" t="s">
        <v>5418</v>
      </c>
      <c r="B4383">
        <v>393.75</v>
      </c>
      <c r="C4383">
        <v>20.531590000000001</v>
      </c>
      <c r="D4383">
        <v>63</v>
      </c>
      <c r="E4383">
        <v>0</v>
      </c>
      <c r="F4383">
        <v>0</v>
      </c>
      <c r="G4383">
        <v>14</v>
      </c>
      <c r="H4383">
        <v>1570547001808</v>
      </c>
      <c r="I4383">
        <v>526.6875</v>
      </c>
      <c r="J4383" s="5">
        <f t="shared" si="68"/>
        <v>43746.919002407405</v>
      </c>
      <c r="K4383" s="6">
        <v>43746.919002407405</v>
      </c>
      <c r="L4383" s="7">
        <v>43746.919004629628</v>
      </c>
    </row>
    <row r="4384" spans="1:12" x14ac:dyDescent="0.25">
      <c r="A4384" t="e">
        <f>-LqftNf8nsGhC0EUKWaw</f>
        <v>#NAME?</v>
      </c>
      <c r="B4384">
        <v>393.75</v>
      </c>
      <c r="C4384">
        <v>20.584240000000001</v>
      </c>
      <c r="D4384">
        <v>64</v>
      </c>
      <c r="E4384">
        <v>0</v>
      </c>
      <c r="F4384">
        <v>0</v>
      </c>
      <c r="G4384">
        <v>7</v>
      </c>
      <c r="H4384">
        <v>1570547009018</v>
      </c>
      <c r="I4384">
        <v>526.6875</v>
      </c>
      <c r="J4384" s="4">
        <f t="shared" si="68"/>
        <v>43746.919085856476</v>
      </c>
      <c r="K4384" s="6">
        <v>43746.919085856476</v>
      </c>
      <c r="L4384" s="7">
        <v>43746.919085648151</v>
      </c>
    </row>
    <row r="4385" spans="1:12" x14ac:dyDescent="0.25">
      <c r="A4385" t="e">
        <f>-LqftP9HcLfW_7kIDm5k</f>
        <v>#NAME?</v>
      </c>
      <c r="B4385">
        <v>393.75</v>
      </c>
      <c r="C4385">
        <v>20.584240000000001</v>
      </c>
      <c r="D4385">
        <v>64</v>
      </c>
      <c r="E4385">
        <v>0</v>
      </c>
      <c r="F4385">
        <v>0</v>
      </c>
      <c r="G4385">
        <v>6</v>
      </c>
      <c r="H4385">
        <v>1570547015209</v>
      </c>
      <c r="I4385">
        <v>526.6875</v>
      </c>
      <c r="J4385" s="5">
        <f t="shared" si="68"/>
        <v>43746.919157511576</v>
      </c>
      <c r="K4385" s="6">
        <v>43746.919157511576</v>
      </c>
      <c r="L4385" s="7">
        <v>43746.91915509259</v>
      </c>
    </row>
    <row r="4386" spans="1:12" x14ac:dyDescent="0.25">
      <c r="A4386" t="e">
        <f>-LqftQo3hQRATKve9ZyD</f>
        <v>#NAME?</v>
      </c>
      <c r="B4386">
        <v>393.75</v>
      </c>
      <c r="C4386">
        <v>20.531590000000001</v>
      </c>
      <c r="D4386">
        <v>65</v>
      </c>
      <c r="E4386">
        <v>0</v>
      </c>
      <c r="F4386">
        <v>0</v>
      </c>
      <c r="G4386">
        <v>7</v>
      </c>
      <c r="H4386">
        <v>1570547021827</v>
      </c>
      <c r="I4386">
        <v>526.6875</v>
      </c>
      <c r="J4386" s="4">
        <f t="shared" si="68"/>
        <v>43746.919234108798</v>
      </c>
      <c r="K4386" s="6">
        <v>43746.919234108798</v>
      </c>
      <c r="L4386" s="7">
        <v>43746.919236111113</v>
      </c>
    </row>
    <row r="4387" spans="1:12" x14ac:dyDescent="0.25">
      <c r="A4387" t="e">
        <f>-LqftSR8sc-MmqpuZgVP</f>
        <v>#NAME?</v>
      </c>
      <c r="B4387">
        <v>393.75</v>
      </c>
      <c r="C4387">
        <v>20.531590000000001</v>
      </c>
      <c r="D4387">
        <v>64</v>
      </c>
      <c r="E4387">
        <v>0</v>
      </c>
      <c r="F4387">
        <v>0</v>
      </c>
      <c r="G4387">
        <v>5</v>
      </c>
      <c r="H4387">
        <v>1570547028578</v>
      </c>
      <c r="I4387">
        <v>526.5</v>
      </c>
      <c r="J4387" s="5">
        <f t="shared" si="68"/>
        <v>43746.919312245365</v>
      </c>
      <c r="K4387" s="6">
        <v>43746.919312245365</v>
      </c>
      <c r="L4387" s="7">
        <v>43746.919317129628</v>
      </c>
    </row>
    <row r="4388" spans="1:12" x14ac:dyDescent="0.25">
      <c r="A4388" t="s">
        <v>5423</v>
      </c>
      <c r="B4388">
        <v>393.75</v>
      </c>
      <c r="C4388">
        <v>20.531590000000001</v>
      </c>
      <c r="D4388">
        <v>65</v>
      </c>
      <c r="E4388">
        <v>0</v>
      </c>
      <c r="F4388">
        <v>0</v>
      </c>
      <c r="G4388">
        <v>7</v>
      </c>
      <c r="H4388">
        <v>1570547034778</v>
      </c>
      <c r="I4388">
        <v>526.6875</v>
      </c>
      <c r="J4388" s="4">
        <f t="shared" si="68"/>
        <v>43746.919384004628</v>
      </c>
      <c r="K4388" s="6">
        <v>43746.919384004628</v>
      </c>
      <c r="L4388" s="7">
        <v>43746.919386574074</v>
      </c>
    </row>
    <row r="4389" spans="1:12" x14ac:dyDescent="0.25">
      <c r="A4389" t="e">
        <f>-LqftViDZTMXwAhWBBxJ</f>
        <v>#NAME?</v>
      </c>
      <c r="B4389">
        <v>393.75</v>
      </c>
      <c r="C4389">
        <v>20.531590000000001</v>
      </c>
      <c r="D4389">
        <v>68</v>
      </c>
      <c r="E4389">
        <v>0</v>
      </c>
      <c r="F4389">
        <v>0</v>
      </c>
      <c r="G4389">
        <v>9</v>
      </c>
      <c r="H4389">
        <v>1570547042011</v>
      </c>
      <c r="I4389">
        <v>526.6875</v>
      </c>
      <c r="J4389" s="5">
        <f t="shared" si="68"/>
        <v>43746.919467719905</v>
      </c>
      <c r="K4389" s="6">
        <v>43746.919467719905</v>
      </c>
      <c r="L4389" s="7">
        <v>43746.91946759259</v>
      </c>
    </row>
    <row r="4390" spans="1:12" x14ac:dyDescent="0.25">
      <c r="A4390" t="e">
        <f>-LqftXH7k6JWRsl7I9gy</f>
        <v>#NAME?</v>
      </c>
      <c r="B4390">
        <v>393.75</v>
      </c>
      <c r="C4390">
        <v>20.531590000000001</v>
      </c>
      <c r="D4390">
        <v>68</v>
      </c>
      <c r="E4390">
        <v>0</v>
      </c>
      <c r="F4390">
        <v>0</v>
      </c>
      <c r="G4390">
        <v>0</v>
      </c>
      <c r="H4390">
        <v>1570547048183</v>
      </c>
      <c r="I4390">
        <v>526.6875</v>
      </c>
      <c r="J4390" s="4">
        <f t="shared" si="68"/>
        <v>43746.919539155089</v>
      </c>
      <c r="K4390" s="6">
        <v>43746.919539155089</v>
      </c>
      <c r="L4390" s="7">
        <v>43746.919537037036</v>
      </c>
    </row>
    <row r="4391" spans="1:12" x14ac:dyDescent="0.25">
      <c r="A4391" t="s">
        <v>5426</v>
      </c>
      <c r="B4391">
        <v>393.75</v>
      </c>
      <c r="C4391">
        <v>20.531590000000001</v>
      </c>
      <c r="D4391">
        <v>67</v>
      </c>
      <c r="E4391">
        <v>0</v>
      </c>
      <c r="F4391">
        <v>0</v>
      </c>
      <c r="G4391">
        <v>7</v>
      </c>
      <c r="H4391">
        <v>1570547055398</v>
      </c>
      <c r="I4391">
        <v>526.6875</v>
      </c>
      <c r="J4391" s="5">
        <f t="shared" si="68"/>
        <v>43746.919622662033</v>
      </c>
      <c r="K4391" s="6">
        <v>43746.919622662033</v>
      </c>
      <c r="L4391" s="7">
        <v>43746.919618055559</v>
      </c>
    </row>
    <row r="4392" spans="1:12" x14ac:dyDescent="0.25">
      <c r="A4392" t="e">
        <f>-Lqft_Z8znUPm7BrYl-1</f>
        <v>#NAME?</v>
      </c>
      <c r="B4392">
        <v>393.75</v>
      </c>
      <c r="C4392">
        <v>20.584240000000001</v>
      </c>
      <c r="D4392">
        <v>68</v>
      </c>
      <c r="E4392">
        <v>0</v>
      </c>
      <c r="F4392">
        <v>0</v>
      </c>
      <c r="G4392">
        <v>12</v>
      </c>
      <c r="H4392">
        <v>1570547061724</v>
      </c>
      <c r="I4392">
        <v>526.5</v>
      </c>
      <c r="J4392" s="4">
        <f t="shared" si="68"/>
        <v>43746.919695879631</v>
      </c>
      <c r="K4392" s="6">
        <v>43746.919695879631</v>
      </c>
      <c r="L4392" s="7">
        <v>43746.919699074075</v>
      </c>
    </row>
    <row r="4393" spans="1:12" x14ac:dyDescent="0.25">
      <c r="A4393" t="e">
        <f>-LqftbG2xpjLmXSzfgdl</f>
        <v>#NAME?</v>
      </c>
      <c r="B4393">
        <v>393.75</v>
      </c>
      <c r="C4393">
        <v>20.531590000000001</v>
      </c>
      <c r="D4393">
        <v>68</v>
      </c>
      <c r="E4393">
        <v>0</v>
      </c>
      <c r="F4393">
        <v>0</v>
      </c>
      <c r="G4393">
        <v>3</v>
      </c>
      <c r="H4393">
        <v>1570547068799</v>
      </c>
      <c r="I4393">
        <v>526.5</v>
      </c>
      <c r="J4393" s="5">
        <f t="shared" si="68"/>
        <v>43746.919777766198</v>
      </c>
      <c r="K4393" s="6">
        <v>43746.919777766198</v>
      </c>
      <c r="L4393" s="7">
        <v>43746.91978009259</v>
      </c>
    </row>
    <row r="4394" spans="1:12" x14ac:dyDescent="0.25">
      <c r="A4394" t="e">
        <f>-LqftczMyaShAan2nJ81</f>
        <v>#NAME?</v>
      </c>
      <c r="B4394">
        <v>393.75</v>
      </c>
      <c r="C4394">
        <v>20.478950000000001</v>
      </c>
      <c r="D4394">
        <v>68</v>
      </c>
      <c r="E4394">
        <v>0</v>
      </c>
      <c r="F4394">
        <v>0</v>
      </c>
      <c r="G4394">
        <v>11</v>
      </c>
      <c r="H4394">
        <v>1570547075999</v>
      </c>
      <c r="I4394">
        <v>526.6875</v>
      </c>
      <c r="J4394" s="4">
        <f t="shared" si="68"/>
        <v>43746.91986109953</v>
      </c>
      <c r="K4394" s="6">
        <v>43746.91986109953</v>
      </c>
      <c r="L4394" s="7">
        <v>43746.919861111113</v>
      </c>
    </row>
    <row r="4395" spans="1:12" x14ac:dyDescent="0.25">
      <c r="A4395" t="e">
        <f>-Lqftephlx7Nw1dCb4-S</f>
        <v>#NAME?</v>
      </c>
      <c r="B4395">
        <v>393.75</v>
      </c>
      <c r="C4395">
        <v>20.584240000000001</v>
      </c>
      <c r="D4395">
        <v>67</v>
      </c>
      <c r="E4395">
        <v>0</v>
      </c>
      <c r="F4395">
        <v>0</v>
      </c>
      <c r="G4395">
        <v>6</v>
      </c>
      <c r="H4395">
        <v>1570547082190</v>
      </c>
      <c r="I4395">
        <v>526.6875</v>
      </c>
      <c r="J4395" s="5">
        <f t="shared" si="68"/>
        <v>43746.91993275463</v>
      </c>
      <c r="K4395" s="6">
        <v>43746.91993275463</v>
      </c>
      <c r="L4395" s="7">
        <v>43746.919930555552</v>
      </c>
    </row>
    <row r="4396" spans="1:12" x14ac:dyDescent="0.25">
      <c r="A4396" t="e">
        <f>-Lqftga1hYLYtLbPurpP</f>
        <v>#NAME?</v>
      </c>
      <c r="B4396">
        <v>393.75</v>
      </c>
      <c r="C4396">
        <v>20.531590000000001</v>
      </c>
      <c r="D4396">
        <v>67</v>
      </c>
      <c r="E4396">
        <v>0</v>
      </c>
      <c r="F4396">
        <v>0</v>
      </c>
      <c r="G4396">
        <v>6</v>
      </c>
      <c r="H4396">
        <v>1570547090422</v>
      </c>
      <c r="I4396">
        <v>526.6875</v>
      </c>
      <c r="J4396" s="4">
        <f t="shared" si="68"/>
        <v>43746.920028032408</v>
      </c>
      <c r="K4396" s="6">
        <v>43746.920028032408</v>
      </c>
      <c r="L4396" s="7">
        <v>43746.920023148145</v>
      </c>
    </row>
    <row r="4397" spans="1:12" x14ac:dyDescent="0.25">
      <c r="A4397" t="e">
        <f>-LqftiHx61uhDilVzXyY</f>
        <v>#NAME?</v>
      </c>
      <c r="B4397">
        <v>393.75</v>
      </c>
      <c r="C4397">
        <v>20.584240000000001</v>
      </c>
      <c r="D4397">
        <v>65</v>
      </c>
      <c r="E4397">
        <v>0</v>
      </c>
      <c r="F4397">
        <v>0</v>
      </c>
      <c r="G4397">
        <v>3</v>
      </c>
      <c r="H4397">
        <v>1570547097643</v>
      </c>
      <c r="I4397">
        <v>526.5</v>
      </c>
      <c r="J4397" s="5">
        <f t="shared" si="68"/>
        <v>43746.920111608793</v>
      </c>
      <c r="K4397" s="6">
        <v>43746.920111608793</v>
      </c>
      <c r="L4397" s="7">
        <v>43746.920115740744</v>
      </c>
    </row>
    <row r="4398" spans="1:12" x14ac:dyDescent="0.25">
      <c r="A4398" t="e">
        <f>-Lqftjlw5oyESQnGW4Sh</f>
        <v>#NAME?</v>
      </c>
      <c r="B4398">
        <v>393.75</v>
      </c>
      <c r="C4398">
        <v>20.531590000000001</v>
      </c>
      <c r="D4398">
        <v>65</v>
      </c>
      <c r="E4398">
        <v>0</v>
      </c>
      <c r="F4398">
        <v>0</v>
      </c>
      <c r="G4398">
        <v>14</v>
      </c>
      <c r="H4398">
        <v>1570547103825</v>
      </c>
      <c r="I4398">
        <v>526.6875</v>
      </c>
      <c r="J4398" s="4">
        <f t="shared" si="68"/>
        <v>43746.920183159724</v>
      </c>
      <c r="K4398" s="6">
        <v>43746.920183159724</v>
      </c>
      <c r="L4398" s="7">
        <v>43746.920185185183</v>
      </c>
    </row>
    <row r="4399" spans="1:12" x14ac:dyDescent="0.25">
      <c r="A4399" t="e">
        <f>-LqftlMBmiUCqRe1xdrQ</f>
        <v>#NAME?</v>
      </c>
      <c r="B4399">
        <v>393.75</v>
      </c>
      <c r="C4399">
        <v>20.584240000000001</v>
      </c>
      <c r="D4399">
        <v>65</v>
      </c>
      <c r="E4399">
        <v>0</v>
      </c>
      <c r="F4399">
        <v>0</v>
      </c>
      <c r="G4399">
        <v>8</v>
      </c>
      <c r="H4399">
        <v>1570547110013</v>
      </c>
      <c r="I4399">
        <v>526.6875</v>
      </c>
      <c r="J4399" s="5">
        <f t="shared" si="68"/>
        <v>43746.920254780089</v>
      </c>
      <c r="K4399" s="6">
        <v>43746.920254780089</v>
      </c>
      <c r="L4399" s="7">
        <v>43746.920254629629</v>
      </c>
    </row>
    <row r="4400" spans="1:12" x14ac:dyDescent="0.25">
      <c r="A4400" t="e">
        <f>-Lqftn1rpqkQcBKAvBfu</f>
        <v>#NAME?</v>
      </c>
      <c r="B4400">
        <v>412.5</v>
      </c>
      <c r="C4400">
        <v>20.584240000000001</v>
      </c>
      <c r="D4400">
        <v>67</v>
      </c>
      <c r="E4400">
        <v>0</v>
      </c>
      <c r="F4400">
        <v>0</v>
      </c>
      <c r="G4400">
        <v>12</v>
      </c>
      <c r="H4400">
        <v>1570547117203</v>
      </c>
      <c r="I4400">
        <v>532.3125</v>
      </c>
      <c r="J4400" s="4">
        <f t="shared" si="68"/>
        <v>43746.920337997683</v>
      </c>
      <c r="K4400" s="6">
        <v>43746.920337997683</v>
      </c>
      <c r="L4400" s="7">
        <v>43746.920335648145</v>
      </c>
    </row>
    <row r="4401" spans="1:12" x14ac:dyDescent="0.25">
      <c r="A4401" t="e">
        <f>-Lqftobxh_GXHsPkanQC</f>
        <v>#NAME?</v>
      </c>
      <c r="B4401">
        <v>393.75</v>
      </c>
      <c r="C4401">
        <v>20.531590000000001</v>
      </c>
      <c r="D4401">
        <v>67</v>
      </c>
      <c r="E4401">
        <v>0</v>
      </c>
      <c r="F4401">
        <v>0</v>
      </c>
      <c r="G4401">
        <v>11</v>
      </c>
      <c r="H4401">
        <v>1570547123415</v>
      </c>
      <c r="I4401">
        <v>526.6875</v>
      </c>
      <c r="J4401" s="5">
        <f t="shared" si="68"/>
        <v>43746.920409895836</v>
      </c>
      <c r="K4401" s="6">
        <v>43746.920409895836</v>
      </c>
      <c r="L4401" s="7">
        <v>43746.920405092591</v>
      </c>
    </row>
    <row r="4402" spans="1:12" x14ac:dyDescent="0.25">
      <c r="A4402" t="e">
        <f>-Lqftq5n31hwQuQ3zvsu</f>
        <v>#NAME?</v>
      </c>
      <c r="B4402">
        <v>393.75</v>
      </c>
      <c r="C4402">
        <v>20.478950000000001</v>
      </c>
      <c r="D4402">
        <v>67</v>
      </c>
      <c r="E4402">
        <v>0</v>
      </c>
      <c r="F4402">
        <v>0</v>
      </c>
      <c r="G4402">
        <v>9</v>
      </c>
      <c r="H4402">
        <v>1570547129594</v>
      </c>
      <c r="I4402">
        <v>526.6875</v>
      </c>
      <c r="J4402" s="4">
        <f t="shared" si="68"/>
        <v>43746.920481412038</v>
      </c>
      <c r="K4402" s="6">
        <v>43746.920481412038</v>
      </c>
      <c r="L4402" s="7">
        <v>43746.920486111114</v>
      </c>
    </row>
    <row r="4403" spans="1:12" x14ac:dyDescent="0.25">
      <c r="A4403" t="e">
        <f>-LqftrZiToj_L-f77ivs</f>
        <v>#NAME?</v>
      </c>
      <c r="B4403">
        <v>393.75</v>
      </c>
      <c r="C4403">
        <v>20.584240000000001</v>
      </c>
      <c r="D4403">
        <v>67</v>
      </c>
      <c r="E4403">
        <v>0</v>
      </c>
      <c r="F4403">
        <v>0</v>
      </c>
      <c r="G4403">
        <v>5</v>
      </c>
      <c r="H4403">
        <v>1570547135763</v>
      </c>
      <c r="I4403">
        <v>526.6875</v>
      </c>
      <c r="J4403" s="5">
        <f t="shared" si="68"/>
        <v>43746.920552812495</v>
      </c>
      <c r="K4403" s="6">
        <v>43746.920552812495</v>
      </c>
      <c r="L4403" s="7">
        <v>43746.920555555553</v>
      </c>
    </row>
    <row r="4404" spans="1:12" x14ac:dyDescent="0.25">
      <c r="A4404" t="e">
        <f>-Lqftt8we3Tipo0aQpgG</f>
        <v>#NAME?</v>
      </c>
      <c r="B4404">
        <v>393.75</v>
      </c>
      <c r="C4404">
        <v>20.531590000000001</v>
      </c>
      <c r="D4404">
        <v>67</v>
      </c>
      <c r="E4404">
        <v>0</v>
      </c>
      <c r="F4404">
        <v>0</v>
      </c>
      <c r="G4404">
        <v>11</v>
      </c>
      <c r="H4404">
        <v>1570547141962</v>
      </c>
      <c r="I4404">
        <v>526.6875</v>
      </c>
      <c r="J4404" s="4">
        <f t="shared" si="68"/>
        <v>43746.920624560182</v>
      </c>
      <c r="K4404" s="6">
        <v>43746.920624560182</v>
      </c>
      <c r="L4404" s="7">
        <v>43746.920624999999</v>
      </c>
    </row>
    <row r="4405" spans="1:12" x14ac:dyDescent="0.25">
      <c r="A4405" t="e">
        <f>-LqftucxXDlfGkNbvUuR</f>
        <v>#NAME?</v>
      </c>
      <c r="B4405">
        <v>393.75</v>
      </c>
      <c r="C4405">
        <v>20.531590000000001</v>
      </c>
      <c r="D4405">
        <v>67</v>
      </c>
      <c r="E4405">
        <v>0</v>
      </c>
      <c r="F4405">
        <v>0</v>
      </c>
      <c r="G4405">
        <v>3</v>
      </c>
      <c r="H4405">
        <v>1570547148124</v>
      </c>
      <c r="I4405">
        <v>526.6875</v>
      </c>
      <c r="J4405" s="5">
        <f t="shared" si="68"/>
        <v>43746.920695879628</v>
      </c>
      <c r="K4405" s="6">
        <v>43746.920695879628</v>
      </c>
      <c r="L4405" s="7">
        <v>43746.920694444445</v>
      </c>
    </row>
    <row r="4406" spans="1:12" x14ac:dyDescent="0.25">
      <c r="A4406" t="e">
        <f>-Lqftw81NwfkvYKjhiQG</f>
        <v>#NAME?</v>
      </c>
      <c r="B4406">
        <v>393.75</v>
      </c>
      <c r="C4406">
        <v>20.584240000000001</v>
      </c>
      <c r="D4406">
        <v>67</v>
      </c>
      <c r="E4406">
        <v>0</v>
      </c>
      <c r="F4406">
        <v>0</v>
      </c>
      <c r="G4406">
        <v>15</v>
      </c>
      <c r="H4406">
        <v>1570547154335</v>
      </c>
      <c r="I4406">
        <v>526.6875</v>
      </c>
      <c r="J4406" s="4">
        <f t="shared" si="68"/>
        <v>43746.920767766198</v>
      </c>
      <c r="K4406" s="6">
        <v>43746.920767766198</v>
      </c>
      <c r="L4406" s="7">
        <v>43746.920763888891</v>
      </c>
    </row>
    <row r="4407" spans="1:12" x14ac:dyDescent="0.25">
      <c r="A4407" t="e">
        <f>-LqftxiHOryrqyR2pFKG</f>
        <v>#NAME?</v>
      </c>
      <c r="B4407">
        <v>393.75</v>
      </c>
      <c r="C4407">
        <v>20.478950000000001</v>
      </c>
      <c r="D4407">
        <v>67</v>
      </c>
      <c r="E4407">
        <v>0</v>
      </c>
      <c r="F4407">
        <v>0</v>
      </c>
      <c r="G4407">
        <v>6</v>
      </c>
      <c r="H4407">
        <v>1570547160512</v>
      </c>
      <c r="I4407">
        <v>526.6875</v>
      </c>
      <c r="J4407" s="5">
        <f t="shared" si="68"/>
        <v>43746.920839259255</v>
      </c>
      <c r="K4407" s="6">
        <v>43746.920839259255</v>
      </c>
      <c r="L4407" s="7">
        <v>43746.920844907407</v>
      </c>
    </row>
    <row r="4408" spans="1:12" x14ac:dyDescent="0.25">
      <c r="A4408" t="e">
        <f>-Lqftz_2i5npMIzpPNgk</f>
        <v>#NAME?</v>
      </c>
      <c r="B4408">
        <v>393.75</v>
      </c>
      <c r="C4408">
        <v>20.531590000000001</v>
      </c>
      <c r="D4408">
        <v>67</v>
      </c>
      <c r="E4408">
        <v>0</v>
      </c>
      <c r="F4408">
        <v>0</v>
      </c>
      <c r="G4408">
        <v>12</v>
      </c>
      <c r="H4408">
        <v>1570547168288</v>
      </c>
      <c r="I4408">
        <v>526.6875</v>
      </c>
      <c r="J4408" s="4">
        <f t="shared" si="68"/>
        <v>43746.920929259257</v>
      </c>
      <c r="K4408" s="6">
        <v>43746.920929259257</v>
      </c>
      <c r="L4408" s="7">
        <v>43746.920925925922</v>
      </c>
    </row>
    <row r="4409" spans="1:12" x14ac:dyDescent="0.25">
      <c r="A4409" t="e">
        <f>-Lqfu0ByllgiU9rMu0MT</f>
        <v>#NAME?</v>
      </c>
      <c r="B4409">
        <v>393.75</v>
      </c>
      <c r="C4409">
        <v>20.531590000000001</v>
      </c>
      <c r="D4409">
        <v>67</v>
      </c>
      <c r="E4409">
        <v>0</v>
      </c>
      <c r="F4409">
        <v>0</v>
      </c>
      <c r="G4409">
        <v>9</v>
      </c>
      <c r="H4409">
        <v>1570547174944</v>
      </c>
      <c r="I4409">
        <v>526.6875</v>
      </c>
      <c r="J4409" s="5">
        <f t="shared" si="68"/>
        <v>43746.921006296296</v>
      </c>
      <c r="K4409" s="6">
        <v>43746.921006296296</v>
      </c>
      <c r="L4409" s="7">
        <v>43746.921006944445</v>
      </c>
    </row>
    <row r="4410" spans="1:12" x14ac:dyDescent="0.25">
      <c r="A4410" t="e">
        <f>-Lqfu1w1FfSuX0HC75Vm</f>
        <v>#NAME?</v>
      </c>
      <c r="B4410">
        <v>393.75</v>
      </c>
      <c r="C4410">
        <v>20.584240000000001</v>
      </c>
      <c r="D4410">
        <v>67</v>
      </c>
      <c r="E4410">
        <v>0</v>
      </c>
      <c r="F4410">
        <v>0</v>
      </c>
      <c r="G4410">
        <v>0</v>
      </c>
      <c r="H4410">
        <v>1570547182163</v>
      </c>
      <c r="I4410">
        <v>526.6875</v>
      </c>
      <c r="J4410" s="4">
        <f t="shared" si="68"/>
        <v>43746.921089849529</v>
      </c>
      <c r="K4410" s="6">
        <v>43746.921089849529</v>
      </c>
      <c r="L4410" s="7">
        <v>43746.921087962961</v>
      </c>
    </row>
    <row r="4411" spans="1:12" x14ac:dyDescent="0.25">
      <c r="A4411" t="e">
        <f>-Lqfu3Q25j-J4qwhv03z</f>
        <v>#NAME?</v>
      </c>
      <c r="B4411">
        <v>393.75</v>
      </c>
      <c r="C4411">
        <v>20.531590000000001</v>
      </c>
      <c r="D4411">
        <v>67</v>
      </c>
      <c r="E4411">
        <v>0</v>
      </c>
      <c r="F4411">
        <v>0</v>
      </c>
      <c r="G4411">
        <v>3</v>
      </c>
      <c r="H4411">
        <v>1570547188345</v>
      </c>
      <c r="I4411">
        <v>526.6875</v>
      </c>
      <c r="J4411" s="5">
        <f t="shared" si="68"/>
        <v>43746.92116140046</v>
      </c>
      <c r="K4411" s="6">
        <v>43746.92116140046</v>
      </c>
      <c r="L4411" s="7">
        <v>43746.921157407407</v>
      </c>
    </row>
    <row r="4412" spans="1:12" x14ac:dyDescent="0.25">
      <c r="A4412" t="e">
        <f>-Lqfu4xxIH7E-CGuOjL0</f>
        <v>#NAME?</v>
      </c>
      <c r="B4412">
        <v>393.75</v>
      </c>
      <c r="C4412">
        <v>20.584240000000001</v>
      </c>
      <c r="D4412">
        <v>67</v>
      </c>
      <c r="E4412">
        <v>0</v>
      </c>
      <c r="F4412">
        <v>0</v>
      </c>
      <c r="G4412">
        <v>9</v>
      </c>
      <c r="H4412">
        <v>1570547194525</v>
      </c>
      <c r="I4412">
        <v>526.5</v>
      </c>
      <c r="J4412" s="4">
        <f t="shared" si="68"/>
        <v>43746.921232928238</v>
      </c>
      <c r="K4412" s="6">
        <v>43746.921232928238</v>
      </c>
      <c r="L4412" s="7">
        <v>43746.921238425923</v>
      </c>
    </row>
    <row r="4413" spans="1:12" x14ac:dyDescent="0.25">
      <c r="A4413" t="e">
        <f>-Lqfu6QhHxrIFzC3CUAT</f>
        <v>#NAME?</v>
      </c>
      <c r="B4413">
        <v>393.75</v>
      </c>
      <c r="C4413">
        <v>20.478950000000001</v>
      </c>
      <c r="D4413">
        <v>67</v>
      </c>
      <c r="E4413">
        <v>0</v>
      </c>
      <c r="F4413">
        <v>0</v>
      </c>
      <c r="G4413">
        <v>15</v>
      </c>
      <c r="H4413">
        <v>1570547200724</v>
      </c>
      <c r="I4413">
        <v>526.6875</v>
      </c>
      <c r="J4413" s="5">
        <f t="shared" si="68"/>
        <v>43746.921304675925</v>
      </c>
      <c r="K4413" s="6">
        <v>43746.921304675925</v>
      </c>
      <c r="L4413" s="7">
        <v>43746.921307870369</v>
      </c>
    </row>
    <row r="4414" spans="1:12" x14ac:dyDescent="0.25">
      <c r="A4414" t="e">
        <f>-Lqfu7x34m2cMNy-PhK0</f>
        <v>#NAME?</v>
      </c>
      <c r="B4414">
        <v>412.5</v>
      </c>
      <c r="C4414">
        <v>20.531590000000001</v>
      </c>
      <c r="D4414">
        <v>66</v>
      </c>
      <c r="E4414">
        <v>0</v>
      </c>
      <c r="F4414">
        <v>0</v>
      </c>
      <c r="G4414">
        <v>3</v>
      </c>
      <c r="H4414">
        <v>1570547206883</v>
      </c>
      <c r="I4414">
        <v>532.3125</v>
      </c>
      <c r="J4414" s="4">
        <f t="shared" si="68"/>
        <v>43746.921375960643</v>
      </c>
      <c r="K4414" s="6">
        <v>43746.921375960643</v>
      </c>
      <c r="L4414" s="7">
        <v>43746.921377314815</v>
      </c>
    </row>
    <row r="4415" spans="1:12" x14ac:dyDescent="0.25">
      <c r="A4415" t="e">
        <f>-Lqfu9UyPtLkpC44FNEH</f>
        <v>#NAME?</v>
      </c>
      <c r="B4415">
        <v>393.75</v>
      </c>
      <c r="C4415">
        <v>20.531590000000001</v>
      </c>
      <c r="D4415">
        <v>67</v>
      </c>
      <c r="E4415">
        <v>0</v>
      </c>
      <c r="F4415">
        <v>0</v>
      </c>
      <c r="G4415">
        <v>16</v>
      </c>
      <c r="H4415">
        <v>1570547213073</v>
      </c>
      <c r="I4415">
        <v>526.6875</v>
      </c>
      <c r="J4415" s="5">
        <f t="shared" si="68"/>
        <v>43746.92144760416</v>
      </c>
      <c r="K4415" s="6">
        <v>43746.92144760416</v>
      </c>
      <c r="L4415" s="7">
        <v>43746.921446759261</v>
      </c>
    </row>
    <row r="4416" spans="1:12" x14ac:dyDescent="0.25">
      <c r="A4416" t="s">
        <v>5451</v>
      </c>
      <c r="B4416">
        <v>393.75</v>
      </c>
      <c r="C4416">
        <v>20.584240000000001</v>
      </c>
      <c r="D4416">
        <v>67</v>
      </c>
      <c r="E4416">
        <v>0</v>
      </c>
      <c r="F4416">
        <v>0</v>
      </c>
      <c r="G4416">
        <v>7</v>
      </c>
      <c r="H4416">
        <v>1570547219264</v>
      </c>
      <c r="I4416">
        <v>526.5</v>
      </c>
      <c r="J4416" s="4">
        <f t="shared" si="68"/>
        <v>43746.92151925926</v>
      </c>
      <c r="K4416" s="6">
        <v>43746.92151925926</v>
      </c>
      <c r="L4416" s="7">
        <v>43746.921516203707</v>
      </c>
    </row>
    <row r="4417" spans="1:12" x14ac:dyDescent="0.25">
      <c r="A4417" t="e">
        <f>-LqfuCn3DcpguiXUcYWg</f>
        <v>#NAME?</v>
      </c>
      <c r="B4417">
        <v>393.75</v>
      </c>
      <c r="C4417">
        <v>20.584240000000001</v>
      </c>
      <c r="D4417">
        <v>67</v>
      </c>
      <c r="E4417">
        <v>0</v>
      </c>
      <c r="F4417">
        <v>0</v>
      </c>
      <c r="G4417">
        <v>11</v>
      </c>
      <c r="H4417">
        <v>1570547226475</v>
      </c>
      <c r="I4417">
        <v>526.6875</v>
      </c>
      <c r="J4417" s="5">
        <f t="shared" si="68"/>
        <v>43746.921602719907</v>
      </c>
      <c r="K4417" s="6">
        <v>43746.921602719907</v>
      </c>
      <c r="L4417" s="7">
        <v>43746.921597222223</v>
      </c>
    </row>
    <row r="4418" spans="1:12" x14ac:dyDescent="0.25">
      <c r="A4418" t="e">
        <f>-LqfuEWDOuGbGMiL0Gr7</f>
        <v>#NAME?</v>
      </c>
      <c r="B4418">
        <v>393.75</v>
      </c>
      <c r="C4418">
        <v>20.584240000000001</v>
      </c>
      <c r="D4418">
        <v>67</v>
      </c>
      <c r="E4418">
        <v>0</v>
      </c>
      <c r="F4418">
        <v>0</v>
      </c>
      <c r="G4418">
        <v>4</v>
      </c>
      <c r="H4418">
        <v>1570547233684</v>
      </c>
      <c r="I4418">
        <v>526.6875</v>
      </c>
      <c r="J4418" s="4">
        <f t="shared" ref="J4418:K4481" si="69">(H4418/86400000)+25569+(7/24)</f>
        <v>43746.921686157402</v>
      </c>
      <c r="K4418" s="6">
        <v>43746.921686157402</v>
      </c>
      <c r="L4418" s="7">
        <v>43746.921689814815</v>
      </c>
    </row>
    <row r="4419" spans="1:12" x14ac:dyDescent="0.25">
      <c r="A4419" t="e">
        <f>-LqfuG2qIijzKgqRAYrq</f>
        <v>#NAME?</v>
      </c>
      <c r="B4419">
        <v>393.75</v>
      </c>
      <c r="C4419">
        <v>20.531590000000001</v>
      </c>
      <c r="D4419">
        <v>67</v>
      </c>
      <c r="E4419">
        <v>0</v>
      </c>
      <c r="F4419">
        <v>0</v>
      </c>
      <c r="G4419">
        <v>11</v>
      </c>
      <c r="H4419">
        <v>1570547239900</v>
      </c>
      <c r="I4419">
        <v>526.6875</v>
      </c>
      <c r="J4419" s="5">
        <f t="shared" si="69"/>
        <v>43746.921758101853</v>
      </c>
      <c r="K4419" s="6">
        <v>43746.921758101853</v>
      </c>
      <c r="L4419" s="7">
        <v>43746.921759259261</v>
      </c>
    </row>
    <row r="4420" spans="1:12" x14ac:dyDescent="0.25">
      <c r="A4420" t="e">
        <f>-LqfuHXyFV2CeIMlbmLT</f>
        <v>#NAME?</v>
      </c>
      <c r="B4420">
        <v>393.75</v>
      </c>
      <c r="C4420">
        <v>20.584240000000001</v>
      </c>
      <c r="D4420">
        <v>67</v>
      </c>
      <c r="E4420">
        <v>0</v>
      </c>
      <c r="F4420">
        <v>0</v>
      </c>
      <c r="G4420">
        <v>13</v>
      </c>
      <c r="H4420">
        <v>1570547246034</v>
      </c>
      <c r="I4420">
        <v>526.5</v>
      </c>
      <c r="J4420" s="4">
        <f t="shared" si="69"/>
        <v>43746.92182909722</v>
      </c>
      <c r="K4420" s="6">
        <v>43746.92182909722</v>
      </c>
      <c r="L4420" s="7">
        <v>43746.9218287037</v>
      </c>
    </row>
    <row r="4421" spans="1:12" x14ac:dyDescent="0.25">
      <c r="A4421" t="s">
        <v>5456</v>
      </c>
      <c r="B4421">
        <v>393.75</v>
      </c>
      <c r="C4421">
        <v>20.531590000000001</v>
      </c>
      <c r="D4421">
        <v>69</v>
      </c>
      <c r="E4421">
        <v>0</v>
      </c>
      <c r="F4421">
        <v>0</v>
      </c>
      <c r="G4421">
        <v>4</v>
      </c>
      <c r="H4421">
        <v>1570547253283</v>
      </c>
      <c r="I4421">
        <v>526.6875</v>
      </c>
      <c r="J4421" s="5">
        <f t="shared" si="69"/>
        <v>43746.921912997685</v>
      </c>
      <c r="K4421" s="6">
        <v>43746.921912997685</v>
      </c>
      <c r="L4421" s="7">
        <v>43746.921909722223</v>
      </c>
    </row>
    <row r="4422" spans="1:12" x14ac:dyDescent="0.25">
      <c r="A4422" t="e">
        <f>-LqfuL0LmyT2AUQIlKkz</f>
        <v>#NAME?</v>
      </c>
      <c r="B4422">
        <v>393.75</v>
      </c>
      <c r="C4422">
        <v>20.531590000000001</v>
      </c>
      <c r="D4422">
        <v>68</v>
      </c>
      <c r="E4422">
        <v>0</v>
      </c>
      <c r="F4422">
        <v>0</v>
      </c>
      <c r="G4422">
        <v>11</v>
      </c>
      <c r="H4422">
        <v>1570547260483</v>
      </c>
      <c r="I4422">
        <v>526.6875</v>
      </c>
      <c r="J4422" s="4">
        <f t="shared" si="69"/>
        <v>43746.921996331017</v>
      </c>
      <c r="K4422" s="6">
        <v>43746.921996331017</v>
      </c>
      <c r="L4422" s="7">
        <v>43746.921990740739</v>
      </c>
    </row>
    <row r="4423" spans="1:12" x14ac:dyDescent="0.25">
      <c r="A4423" t="e">
        <f>-LqfuMZ3JcEcRfE2ZZ0N</f>
        <v>#NAME?</v>
      </c>
      <c r="B4423">
        <v>393.75</v>
      </c>
      <c r="C4423">
        <v>20.531590000000001</v>
      </c>
      <c r="D4423">
        <v>68</v>
      </c>
      <c r="E4423">
        <v>0</v>
      </c>
      <c r="F4423">
        <v>0</v>
      </c>
      <c r="G4423">
        <v>6</v>
      </c>
      <c r="H4423">
        <v>1570547266645</v>
      </c>
      <c r="I4423">
        <v>526.6875</v>
      </c>
      <c r="J4423" s="5">
        <f t="shared" si="69"/>
        <v>43746.922067650456</v>
      </c>
      <c r="K4423" s="6">
        <v>43746.922067650456</v>
      </c>
      <c r="L4423" s="7">
        <v>43746.922071759262</v>
      </c>
    </row>
    <row r="4424" spans="1:12" x14ac:dyDescent="0.25">
      <c r="A4424" t="e">
        <f>-LqfuO5x2bI-cz8_lBhK</f>
        <v>#NAME?</v>
      </c>
      <c r="B4424">
        <v>393.75</v>
      </c>
      <c r="C4424">
        <v>20.584240000000001</v>
      </c>
      <c r="D4424">
        <v>68</v>
      </c>
      <c r="E4424">
        <v>0</v>
      </c>
      <c r="F4424">
        <v>0</v>
      </c>
      <c r="G4424">
        <v>9</v>
      </c>
      <c r="H4424">
        <v>1570547272854</v>
      </c>
      <c r="I4424">
        <v>526.6875</v>
      </c>
      <c r="J4424" s="4">
        <f t="shared" si="69"/>
        <v>43746.922139513881</v>
      </c>
      <c r="K4424" s="6">
        <v>43746.922139513881</v>
      </c>
      <c r="L4424" s="7">
        <v>43746.9221412037</v>
      </c>
    </row>
    <row r="4425" spans="1:12" x14ac:dyDescent="0.25">
      <c r="A4425" t="e">
        <f>-LqfuPYI_k7-o-sV-J3p</f>
        <v>#NAME?</v>
      </c>
      <c r="B4425">
        <v>393.75</v>
      </c>
      <c r="C4425">
        <v>20.584240000000001</v>
      </c>
      <c r="D4425">
        <v>68</v>
      </c>
      <c r="E4425">
        <v>0</v>
      </c>
      <c r="F4425">
        <v>0</v>
      </c>
      <c r="G4425">
        <v>11</v>
      </c>
      <c r="H4425">
        <v>1570547279034</v>
      </c>
      <c r="I4425">
        <v>526.6875</v>
      </c>
      <c r="J4425" s="5">
        <f t="shared" si="69"/>
        <v>43746.922211041667</v>
      </c>
      <c r="K4425" s="6">
        <v>43746.922211041667</v>
      </c>
      <c r="L4425" s="7">
        <v>43746.922210648147</v>
      </c>
    </row>
    <row r="4426" spans="1:12" x14ac:dyDescent="0.25">
      <c r="A4426" t="e">
        <f>-LqfuR2XB-Hd9_oVayNR</f>
        <v>#NAME?</v>
      </c>
      <c r="B4426">
        <v>393.75</v>
      </c>
      <c r="C4426">
        <v>20.531590000000001</v>
      </c>
      <c r="D4426">
        <v>70</v>
      </c>
      <c r="E4426">
        <v>0</v>
      </c>
      <c r="F4426">
        <v>0</v>
      </c>
      <c r="G4426">
        <v>6</v>
      </c>
      <c r="H4426">
        <v>1570547285203</v>
      </c>
      <c r="I4426">
        <v>526.6875</v>
      </c>
      <c r="J4426" s="4">
        <f t="shared" si="69"/>
        <v>43746.922282442123</v>
      </c>
      <c r="K4426" s="6">
        <v>43746.922282442123</v>
      </c>
      <c r="L4426" s="7">
        <v>43746.922280092593</v>
      </c>
    </row>
    <row r="4427" spans="1:12" x14ac:dyDescent="0.25">
      <c r="A4427" t="e">
        <f>-LqfuScxc7qwUL4ikk41</f>
        <v>#NAME?</v>
      </c>
      <c r="B4427">
        <v>393.75</v>
      </c>
      <c r="C4427">
        <v>20.531590000000001</v>
      </c>
      <c r="D4427">
        <v>68</v>
      </c>
      <c r="E4427">
        <v>0</v>
      </c>
      <c r="F4427">
        <v>0</v>
      </c>
      <c r="G4427">
        <v>4</v>
      </c>
      <c r="H4427">
        <v>1570547291403</v>
      </c>
      <c r="I4427">
        <v>526.6875</v>
      </c>
      <c r="J4427" s="5">
        <f t="shared" si="69"/>
        <v>43746.922354201386</v>
      </c>
      <c r="K4427" s="6">
        <v>43746.922354201386</v>
      </c>
      <c r="L4427" s="7">
        <v>43746.922349537039</v>
      </c>
    </row>
    <row r="4428" spans="1:12" x14ac:dyDescent="0.25">
      <c r="A4428" t="e">
        <f>-LqfuUTfJPDwzmIR1Q0f</f>
        <v>#NAME?</v>
      </c>
      <c r="B4428">
        <v>393.75</v>
      </c>
      <c r="C4428">
        <v>20.584240000000001</v>
      </c>
      <c r="D4428">
        <v>68</v>
      </c>
      <c r="E4428">
        <v>0</v>
      </c>
      <c r="F4428">
        <v>0</v>
      </c>
      <c r="G4428">
        <v>9</v>
      </c>
      <c r="H4428">
        <v>1570547297562</v>
      </c>
      <c r="I4428">
        <v>526.6875</v>
      </c>
      <c r="J4428" s="4">
        <f t="shared" si="69"/>
        <v>43746.922425486111</v>
      </c>
      <c r="K4428" s="6">
        <v>43746.922425486111</v>
      </c>
      <c r="L4428" s="7">
        <v>43746.922430555554</v>
      </c>
    </row>
    <row r="4429" spans="1:12" x14ac:dyDescent="0.25">
      <c r="A4429" t="e">
        <f>-LqfuW5BI0D8aCMa7Net</f>
        <v>#NAME?</v>
      </c>
      <c r="B4429">
        <v>393.75</v>
      </c>
      <c r="C4429">
        <v>20.531590000000001</v>
      </c>
      <c r="D4429">
        <v>69</v>
      </c>
      <c r="E4429">
        <v>0</v>
      </c>
      <c r="F4429">
        <v>0</v>
      </c>
      <c r="G4429">
        <v>11</v>
      </c>
      <c r="H4429">
        <v>1570547305800</v>
      </c>
      <c r="I4429">
        <v>526.6875</v>
      </c>
      <c r="J4429" s="5">
        <f t="shared" si="69"/>
        <v>43746.92252083333</v>
      </c>
      <c r="K4429" s="6">
        <v>43746.92252083333</v>
      </c>
      <c r="L4429" s="7">
        <v>43746.922523148147</v>
      </c>
    </row>
    <row r="4430" spans="1:12" x14ac:dyDescent="0.25">
      <c r="A4430" t="e">
        <f>-LqfuXe3yho6HRzXzJk9</f>
        <v>#NAME?</v>
      </c>
      <c r="B4430">
        <v>393.75</v>
      </c>
      <c r="C4430">
        <v>20.531590000000001</v>
      </c>
      <c r="D4430">
        <v>69</v>
      </c>
      <c r="E4430">
        <v>0</v>
      </c>
      <c r="F4430">
        <v>0</v>
      </c>
      <c r="G4430">
        <v>5</v>
      </c>
      <c r="H4430">
        <v>1570547312015</v>
      </c>
      <c r="I4430">
        <v>526.5</v>
      </c>
      <c r="J4430" s="4">
        <f t="shared" si="69"/>
        <v>43746.922592766197</v>
      </c>
      <c r="K4430" s="6">
        <v>43746.922592766197</v>
      </c>
      <c r="L4430" s="7">
        <v>43746.922592592593</v>
      </c>
    </row>
    <row r="4431" spans="1:12" x14ac:dyDescent="0.25">
      <c r="A4431" t="e">
        <f>-LqfuZAGPsirCLnP_5d0</f>
        <v>#NAME?</v>
      </c>
      <c r="B4431">
        <v>393.75</v>
      </c>
      <c r="C4431">
        <v>20.531590000000001</v>
      </c>
      <c r="D4431">
        <v>67</v>
      </c>
      <c r="E4431">
        <v>0</v>
      </c>
      <c r="F4431">
        <v>0</v>
      </c>
      <c r="G4431">
        <v>12</v>
      </c>
      <c r="H4431">
        <v>1570547318173</v>
      </c>
      <c r="I4431">
        <v>526.6875</v>
      </c>
      <c r="J4431" s="5">
        <f t="shared" si="69"/>
        <v>43746.922664039354</v>
      </c>
      <c r="K4431" s="6">
        <v>43746.922664039354</v>
      </c>
      <c r="L4431" s="7">
        <v>43746.922662037039</v>
      </c>
    </row>
    <row r="4432" spans="1:12" x14ac:dyDescent="0.25">
      <c r="A4432" t="e">
        <f>-Lqfu_h4tNNFBltradnm</f>
        <v>#NAME?</v>
      </c>
      <c r="B4432">
        <v>393.75</v>
      </c>
      <c r="C4432">
        <v>20.584240000000001</v>
      </c>
      <c r="D4432">
        <v>67</v>
      </c>
      <c r="E4432">
        <v>0</v>
      </c>
      <c r="F4432">
        <v>0</v>
      </c>
      <c r="G4432">
        <v>5</v>
      </c>
      <c r="H4432">
        <v>1570547324355</v>
      </c>
      <c r="I4432">
        <v>526.6875</v>
      </c>
      <c r="J4432" s="4">
        <f t="shared" si="69"/>
        <v>43746.922735590277</v>
      </c>
      <c r="K4432" s="6">
        <v>43746.922735590277</v>
      </c>
      <c r="L4432" s="7">
        <v>43746.922731481478</v>
      </c>
    </row>
    <row r="4433" spans="1:12" x14ac:dyDescent="0.25">
      <c r="A4433" t="e">
        <f>-LqfubN_88ZYGCAyMfp8</f>
        <v>#NAME?</v>
      </c>
      <c r="B4433">
        <v>393.75</v>
      </c>
      <c r="C4433">
        <v>20.531590000000001</v>
      </c>
      <c r="D4433">
        <v>69</v>
      </c>
      <c r="E4433">
        <v>0</v>
      </c>
      <c r="F4433">
        <v>0</v>
      </c>
      <c r="G4433">
        <v>2</v>
      </c>
      <c r="H4433">
        <v>1570547331605</v>
      </c>
      <c r="I4433">
        <v>526.6875</v>
      </c>
      <c r="J4433" s="5">
        <f t="shared" si="69"/>
        <v>43746.92281950231</v>
      </c>
      <c r="K4433" s="6">
        <v>43746.92281950231</v>
      </c>
      <c r="L4433" s="7">
        <v>43746.922824074078</v>
      </c>
    </row>
    <row r="4434" spans="1:12" x14ac:dyDescent="0.25">
      <c r="A4434" t="e">
        <f>-Lqfucz3b3pKNoNw_bok</f>
        <v>#NAME?</v>
      </c>
      <c r="B4434">
        <v>393.75</v>
      </c>
      <c r="C4434">
        <v>20.531590000000001</v>
      </c>
      <c r="D4434">
        <v>68</v>
      </c>
      <c r="E4434">
        <v>0</v>
      </c>
      <c r="F4434">
        <v>0</v>
      </c>
      <c r="G4434">
        <v>6</v>
      </c>
      <c r="H4434">
        <v>1570547337784</v>
      </c>
      <c r="I4434">
        <v>526.6875</v>
      </c>
      <c r="J4434" s="4">
        <f t="shared" si="69"/>
        <v>43746.922891018512</v>
      </c>
      <c r="K4434" s="6">
        <v>43746.922891018512</v>
      </c>
      <c r="L4434" s="7">
        <v>43746.922893518517</v>
      </c>
    </row>
    <row r="4435" spans="1:12" x14ac:dyDescent="0.25">
      <c r="A4435" t="e">
        <f>-LqfuehCgwcOoa7WWPkm</f>
        <v>#NAME?</v>
      </c>
      <c r="B4435">
        <v>393.75</v>
      </c>
      <c r="C4435">
        <v>20.584240000000001</v>
      </c>
      <c r="D4435">
        <v>68</v>
      </c>
      <c r="E4435">
        <v>0</v>
      </c>
      <c r="F4435">
        <v>0</v>
      </c>
      <c r="G4435">
        <v>8</v>
      </c>
      <c r="H4435">
        <v>1570547344993</v>
      </c>
      <c r="I4435">
        <v>526.6875</v>
      </c>
      <c r="J4435" s="5">
        <f t="shared" si="69"/>
        <v>43746.922974456014</v>
      </c>
      <c r="K4435" s="6">
        <v>43746.922974456014</v>
      </c>
      <c r="L4435" s="7">
        <v>43746.922974537039</v>
      </c>
    </row>
    <row r="4436" spans="1:12" x14ac:dyDescent="0.25">
      <c r="A4436" t="s">
        <v>5471</v>
      </c>
      <c r="B4436">
        <v>393.75</v>
      </c>
      <c r="C4436">
        <v>20.584240000000001</v>
      </c>
      <c r="D4436">
        <v>68</v>
      </c>
      <c r="E4436">
        <v>0</v>
      </c>
      <c r="F4436">
        <v>0</v>
      </c>
      <c r="G4436">
        <v>4</v>
      </c>
      <c r="H4436">
        <v>1570547351135</v>
      </c>
      <c r="I4436">
        <v>526.6875</v>
      </c>
      <c r="J4436" s="4">
        <f t="shared" si="69"/>
        <v>43746.923045543976</v>
      </c>
      <c r="K4436" s="6">
        <v>43746.923045543976</v>
      </c>
      <c r="L4436" s="7">
        <v>43746.923043981478</v>
      </c>
    </row>
    <row r="4437" spans="1:12" x14ac:dyDescent="0.25">
      <c r="A4437" t="e">
        <f>-LqfuhmFtZruc-h_XLyd</f>
        <v>#NAME?</v>
      </c>
      <c r="B4437">
        <v>418.75</v>
      </c>
      <c r="C4437">
        <v>20.531590000000001</v>
      </c>
      <c r="D4437">
        <v>69</v>
      </c>
      <c r="E4437">
        <v>0</v>
      </c>
      <c r="F4437">
        <v>0</v>
      </c>
      <c r="G4437">
        <v>7</v>
      </c>
      <c r="H4437">
        <v>1570547357366</v>
      </c>
      <c r="I4437">
        <v>534.9375</v>
      </c>
      <c r="J4437" s="5">
        <f t="shared" si="69"/>
        <v>43746.923117662031</v>
      </c>
      <c r="K4437" s="6">
        <v>43746.923117662031</v>
      </c>
      <c r="L4437" s="7">
        <v>43746.923113425924</v>
      </c>
    </row>
    <row r="4438" spans="1:12" x14ac:dyDescent="0.25">
      <c r="A4438" t="e">
        <f>-LqfujQsWMxUZfdupPpN</f>
        <v>#NAME?</v>
      </c>
      <c r="B4438">
        <v>393.75</v>
      </c>
      <c r="C4438">
        <v>20.531590000000001</v>
      </c>
      <c r="D4438">
        <v>69</v>
      </c>
      <c r="E4438">
        <v>0</v>
      </c>
      <c r="F4438">
        <v>0</v>
      </c>
      <c r="G4438">
        <v>9</v>
      </c>
      <c r="H4438">
        <v>1570547364565</v>
      </c>
      <c r="I4438">
        <v>526.6875</v>
      </c>
      <c r="J4438" s="4">
        <f t="shared" si="69"/>
        <v>43746.923200983794</v>
      </c>
      <c r="K4438" s="6">
        <v>43746.923200983794</v>
      </c>
      <c r="L4438" s="7">
        <v>43746.923206018517</v>
      </c>
    </row>
    <row r="4439" spans="1:12" x14ac:dyDescent="0.25">
      <c r="A4439" t="e">
        <f>-Lqful12j0sy0uc3AIRv</f>
        <v>#NAME?</v>
      </c>
      <c r="B4439">
        <v>393.75</v>
      </c>
      <c r="C4439">
        <v>20.584240000000001</v>
      </c>
      <c r="D4439">
        <v>69</v>
      </c>
      <c r="E4439">
        <v>0</v>
      </c>
      <c r="F4439">
        <v>0</v>
      </c>
      <c r="G4439">
        <v>7</v>
      </c>
      <c r="H4439">
        <v>1570547370755</v>
      </c>
      <c r="I4439">
        <v>526.5</v>
      </c>
      <c r="J4439" s="5">
        <f t="shared" si="69"/>
        <v>43746.923272627311</v>
      </c>
      <c r="K4439" s="6">
        <v>43746.923272627311</v>
      </c>
      <c r="L4439" s="7">
        <v>43746.923275462963</v>
      </c>
    </row>
    <row r="4440" spans="1:12" x14ac:dyDescent="0.25">
      <c r="A4440" t="e">
        <f>-Lqfumk33bIy5PuhoLDY</f>
        <v>#NAME?</v>
      </c>
      <c r="B4440">
        <v>393.75</v>
      </c>
      <c r="C4440">
        <v>20.584240000000001</v>
      </c>
      <c r="D4440">
        <v>69</v>
      </c>
      <c r="E4440">
        <v>0</v>
      </c>
      <c r="F4440">
        <v>0</v>
      </c>
      <c r="G4440">
        <v>4</v>
      </c>
      <c r="H4440">
        <v>1570547377974</v>
      </c>
      <c r="I4440">
        <v>526.6875</v>
      </c>
      <c r="J4440" s="4">
        <f t="shared" si="69"/>
        <v>43746.923356180552</v>
      </c>
      <c r="K4440" s="6">
        <v>43746.923356180552</v>
      </c>
      <c r="L4440" s="7">
        <v>43746.923356481479</v>
      </c>
    </row>
    <row r="4441" spans="1:12" x14ac:dyDescent="0.25">
      <c r="A4441" t="e">
        <f>-LqfuoEChlfgYzLTR7mL</f>
        <v>#NAME?</v>
      </c>
      <c r="B4441">
        <v>393.75</v>
      </c>
      <c r="C4441">
        <v>20.478950000000001</v>
      </c>
      <c r="D4441">
        <v>69</v>
      </c>
      <c r="E4441">
        <v>0</v>
      </c>
      <c r="F4441">
        <v>0</v>
      </c>
      <c r="G4441">
        <v>8</v>
      </c>
      <c r="H4441">
        <v>1570547384169</v>
      </c>
      <c r="I4441">
        <v>526.6875</v>
      </c>
      <c r="J4441" s="5">
        <f t="shared" si="69"/>
        <v>43746.923427881942</v>
      </c>
      <c r="K4441" s="6">
        <v>43746.923427881942</v>
      </c>
      <c r="L4441" s="7">
        <v>43746.923425925925</v>
      </c>
    </row>
    <row r="4442" spans="1:12" x14ac:dyDescent="0.25">
      <c r="A4442" t="e">
        <f>-Lqfupn3xHXObXOuSdfo</f>
        <v>#NAME?</v>
      </c>
      <c r="B4442">
        <v>393.75</v>
      </c>
      <c r="C4442">
        <v>20.531590000000001</v>
      </c>
      <c r="D4442">
        <v>69</v>
      </c>
      <c r="E4442">
        <v>0</v>
      </c>
      <c r="F4442">
        <v>0</v>
      </c>
      <c r="G4442">
        <v>5</v>
      </c>
      <c r="H4442">
        <v>1570547390345</v>
      </c>
      <c r="I4442">
        <v>526.5</v>
      </c>
      <c r="J4442" s="4">
        <f t="shared" si="69"/>
        <v>43746.923499363424</v>
      </c>
      <c r="K4442" s="6">
        <v>43746.923499363424</v>
      </c>
      <c r="L4442" s="7">
        <v>43746.923495370371</v>
      </c>
    </row>
    <row r="4443" spans="1:12" x14ac:dyDescent="0.25">
      <c r="A4443" t="e">
        <f>-LqfurHBySbZhRYOeZ3y</f>
        <v>#NAME?</v>
      </c>
      <c r="B4443">
        <v>393.75</v>
      </c>
      <c r="C4443">
        <v>20.531590000000001</v>
      </c>
      <c r="D4443">
        <v>69</v>
      </c>
      <c r="E4443">
        <v>0</v>
      </c>
      <c r="F4443">
        <v>0</v>
      </c>
      <c r="G4443">
        <v>3</v>
      </c>
      <c r="H4443">
        <v>1570547396513</v>
      </c>
      <c r="I4443">
        <v>526.6875</v>
      </c>
      <c r="J4443" s="5">
        <f t="shared" si="69"/>
        <v>43746.923570752311</v>
      </c>
      <c r="K4443" s="6">
        <v>43746.923570752311</v>
      </c>
      <c r="L4443" s="7">
        <v>43746.923576388886</v>
      </c>
    </row>
    <row r="4444" spans="1:12" x14ac:dyDescent="0.25">
      <c r="A4444" t="e">
        <f>-Lqfusl3hfWV1sGUOg7J</f>
        <v>#NAME?</v>
      </c>
      <c r="B4444">
        <v>412.5</v>
      </c>
      <c r="C4444">
        <v>20.531590000000001</v>
      </c>
      <c r="D4444">
        <v>68</v>
      </c>
      <c r="E4444">
        <v>0</v>
      </c>
      <c r="F4444">
        <v>0</v>
      </c>
      <c r="G4444">
        <v>2</v>
      </c>
      <c r="H4444">
        <v>1570547402715</v>
      </c>
      <c r="I4444">
        <v>532.3125</v>
      </c>
      <c r="J4444" s="4">
        <f t="shared" si="69"/>
        <v>43746.923642534719</v>
      </c>
      <c r="K4444" s="6">
        <v>43746.923642534719</v>
      </c>
      <c r="L4444" s="7">
        <v>43746.923645833333</v>
      </c>
    </row>
    <row r="4445" spans="1:12" x14ac:dyDescent="0.25">
      <c r="A4445" t="e">
        <f>-LqfuuLKlgjHY0ayiLW1</f>
        <v>#NAME?</v>
      </c>
      <c r="B4445">
        <v>393.75</v>
      </c>
      <c r="C4445">
        <v>20.531590000000001</v>
      </c>
      <c r="D4445">
        <v>69</v>
      </c>
      <c r="E4445">
        <v>0</v>
      </c>
      <c r="F4445">
        <v>0</v>
      </c>
      <c r="G4445">
        <v>9</v>
      </c>
      <c r="H4445">
        <v>1570547408895</v>
      </c>
      <c r="I4445">
        <v>526.6875</v>
      </c>
      <c r="J4445" s="5">
        <f t="shared" si="69"/>
        <v>43746.923714062497</v>
      </c>
      <c r="K4445" s="6">
        <v>43746.923714062497</v>
      </c>
      <c r="L4445" s="7">
        <v>43746.923715277779</v>
      </c>
    </row>
    <row r="4446" spans="1:12" x14ac:dyDescent="0.25">
      <c r="A4446" t="e">
        <f>-LqfuwIBQIGfPPxMAvR8</f>
        <v>#NAME?</v>
      </c>
      <c r="B4446">
        <v>393.75</v>
      </c>
      <c r="C4446">
        <v>20.531590000000001</v>
      </c>
      <c r="D4446">
        <v>70</v>
      </c>
      <c r="E4446">
        <v>0</v>
      </c>
      <c r="F4446">
        <v>0</v>
      </c>
      <c r="G4446">
        <v>9</v>
      </c>
      <c r="H4446">
        <v>1570547416084</v>
      </c>
      <c r="I4446">
        <v>526.6875</v>
      </c>
      <c r="J4446" s="4">
        <f t="shared" si="69"/>
        <v>43746.923797268515</v>
      </c>
      <c r="K4446" s="6">
        <v>43746.923797268515</v>
      </c>
      <c r="L4446" s="7">
        <v>43746.923796296294</v>
      </c>
    </row>
    <row r="4447" spans="1:12" x14ac:dyDescent="0.25">
      <c r="A4447" t="e">
        <f>-Lqfuxq4TA7XtC9GGS_S</f>
        <v>#NAME?</v>
      </c>
      <c r="B4447">
        <v>393.75</v>
      </c>
      <c r="C4447">
        <v>20.531590000000001</v>
      </c>
      <c r="D4447">
        <v>70</v>
      </c>
      <c r="E4447">
        <v>0</v>
      </c>
      <c r="F4447">
        <v>0</v>
      </c>
      <c r="G4447">
        <v>12</v>
      </c>
      <c r="H4447">
        <v>1570547423325</v>
      </c>
      <c r="I4447">
        <v>526.6875</v>
      </c>
      <c r="J4447" s="5">
        <f t="shared" si="69"/>
        <v>43746.923881076385</v>
      </c>
      <c r="K4447" s="6">
        <v>43746.923881076385</v>
      </c>
      <c r="L4447" s="7">
        <v>43746.923877314817</v>
      </c>
    </row>
    <row r="4448" spans="1:12" x14ac:dyDescent="0.25">
      <c r="A4448" t="s">
        <v>5483</v>
      </c>
      <c r="B4448">
        <v>393.75</v>
      </c>
      <c r="C4448">
        <v>20.531590000000001</v>
      </c>
      <c r="D4448">
        <v>70</v>
      </c>
      <c r="E4448">
        <v>0</v>
      </c>
      <c r="F4448">
        <v>0</v>
      </c>
      <c r="G4448">
        <v>5</v>
      </c>
      <c r="H4448">
        <v>1570547429473</v>
      </c>
      <c r="I4448">
        <v>526.6875</v>
      </c>
      <c r="J4448" s="4">
        <f t="shared" si="69"/>
        <v>43746.923952233796</v>
      </c>
      <c r="K4448" s="6">
        <v>43746.923952233796</v>
      </c>
      <c r="L4448" s="7">
        <v>43746.923946759256</v>
      </c>
    </row>
    <row r="4449" spans="1:12" x14ac:dyDescent="0.25">
      <c r="A4449" t="e">
        <f>-Lqfv-oEWNH144uLY0NN</f>
        <v>#NAME?</v>
      </c>
      <c r="B4449">
        <v>393.75</v>
      </c>
      <c r="C4449">
        <v>20.531590000000001</v>
      </c>
      <c r="D4449">
        <v>69</v>
      </c>
      <c r="E4449">
        <v>0</v>
      </c>
      <c r="F4449">
        <v>0</v>
      </c>
      <c r="G4449">
        <v>3</v>
      </c>
      <c r="H4449">
        <v>1570547435684</v>
      </c>
      <c r="I4449">
        <v>526.6875</v>
      </c>
      <c r="J4449" s="5">
        <f t="shared" si="69"/>
        <v>43746.924024120373</v>
      </c>
      <c r="K4449" s="6">
        <v>43746.924024120373</v>
      </c>
      <c r="L4449" s="7">
        <v>43746.924027777779</v>
      </c>
    </row>
    <row r="4450" spans="1:12" x14ac:dyDescent="0.25">
      <c r="A4450" t="e">
        <f>-Lqfv1N48AgeA2TyfpDe</f>
        <v>#NAME?</v>
      </c>
      <c r="B4450">
        <v>393.75</v>
      </c>
      <c r="C4450">
        <v>20.584240000000001</v>
      </c>
      <c r="D4450">
        <v>69</v>
      </c>
      <c r="E4450">
        <v>0</v>
      </c>
      <c r="F4450">
        <v>0</v>
      </c>
      <c r="G4450">
        <v>0</v>
      </c>
      <c r="H4450">
        <v>1570547441874</v>
      </c>
      <c r="I4450">
        <v>526.6875</v>
      </c>
      <c r="J4450" s="4">
        <f t="shared" si="69"/>
        <v>43746.92409576389</v>
      </c>
      <c r="K4450" s="6">
        <v>43746.92409576389</v>
      </c>
      <c r="L4450" s="7">
        <v>43746.924097222225</v>
      </c>
    </row>
    <row r="4451" spans="1:12" x14ac:dyDescent="0.25">
      <c r="A4451" t="e">
        <f>-Lqfv2r2iN-H_J6WCFfJ</f>
        <v>#NAME?</v>
      </c>
      <c r="B4451">
        <v>409.375</v>
      </c>
      <c r="C4451">
        <v>20.531590000000001</v>
      </c>
      <c r="D4451">
        <v>69</v>
      </c>
      <c r="E4451">
        <v>0</v>
      </c>
      <c r="F4451">
        <v>0</v>
      </c>
      <c r="G4451">
        <v>11</v>
      </c>
      <c r="H4451">
        <v>1570547448033</v>
      </c>
      <c r="I4451">
        <v>531.5625</v>
      </c>
      <c r="J4451" s="5">
        <f t="shared" si="69"/>
        <v>43746.924167048608</v>
      </c>
      <c r="K4451" s="6">
        <v>43746.924167048608</v>
      </c>
      <c r="L4451" s="7">
        <v>43746.924166666664</v>
      </c>
    </row>
    <row r="4452" spans="1:12" x14ac:dyDescent="0.25">
      <c r="A4452" t="e">
        <f>-Lqfv4LBkGijWnXVdCre</f>
        <v>#NAME?</v>
      </c>
      <c r="B4452">
        <v>393.75</v>
      </c>
      <c r="C4452">
        <v>20.531590000000001</v>
      </c>
      <c r="D4452">
        <v>69</v>
      </c>
      <c r="E4452">
        <v>0</v>
      </c>
      <c r="F4452">
        <v>0</v>
      </c>
      <c r="G4452">
        <v>1</v>
      </c>
      <c r="H4452">
        <v>1570547454234</v>
      </c>
      <c r="I4452">
        <v>526.6875</v>
      </c>
      <c r="J4452" s="4">
        <f t="shared" si="69"/>
        <v>43746.924238819447</v>
      </c>
      <c r="K4452" s="6">
        <v>43746.924238819447</v>
      </c>
      <c r="L4452" s="7">
        <v>43746.92423611111</v>
      </c>
    </row>
    <row r="4453" spans="1:12" x14ac:dyDescent="0.25">
      <c r="A4453" t="e">
        <f>-Lqfv5t8ib2Ci-qkpbk3</f>
        <v>#NAME?</v>
      </c>
      <c r="B4453">
        <v>393.75</v>
      </c>
      <c r="C4453">
        <v>20.584240000000001</v>
      </c>
      <c r="D4453">
        <v>69</v>
      </c>
      <c r="E4453">
        <v>0</v>
      </c>
      <c r="F4453">
        <v>0</v>
      </c>
      <c r="G4453">
        <v>2</v>
      </c>
      <c r="H4453">
        <v>1570547460424</v>
      </c>
      <c r="I4453">
        <v>526.6875</v>
      </c>
      <c r="J4453" s="5">
        <f t="shared" si="69"/>
        <v>43746.924310462964</v>
      </c>
      <c r="K4453" s="6">
        <v>43746.924310462964</v>
      </c>
      <c r="L4453" s="7">
        <v>43746.924305555556</v>
      </c>
    </row>
    <row r="4454" spans="1:12" x14ac:dyDescent="0.25">
      <c r="A4454" t="e">
        <f>-Lqfv7c2-f2X-b_fem7h</f>
        <v>#NAME?</v>
      </c>
      <c r="B4454">
        <v>393.75</v>
      </c>
      <c r="C4454">
        <v>20.531590000000001</v>
      </c>
      <c r="D4454">
        <v>69</v>
      </c>
      <c r="E4454">
        <v>0</v>
      </c>
      <c r="F4454">
        <v>0</v>
      </c>
      <c r="G4454">
        <v>3</v>
      </c>
      <c r="H4454">
        <v>1570547467603</v>
      </c>
      <c r="I4454">
        <v>526.6875</v>
      </c>
      <c r="J4454" s="4">
        <f t="shared" si="69"/>
        <v>43746.924393553236</v>
      </c>
      <c r="K4454" s="6">
        <v>43746.924393553236</v>
      </c>
      <c r="L4454" s="7">
        <v>43746.924398148149</v>
      </c>
    </row>
    <row r="4455" spans="1:12" x14ac:dyDescent="0.25">
      <c r="A4455" t="e">
        <f>-Lqfv9B3GaZyjgfsz7gu</f>
        <v>#NAME?</v>
      </c>
      <c r="B4455">
        <v>393.75</v>
      </c>
      <c r="C4455">
        <v>20.584240000000001</v>
      </c>
      <c r="D4455">
        <v>69</v>
      </c>
      <c r="E4455">
        <v>0</v>
      </c>
      <c r="F4455">
        <v>0</v>
      </c>
      <c r="G4455">
        <v>1</v>
      </c>
      <c r="H4455">
        <v>1570547473824</v>
      </c>
      <c r="I4455">
        <v>526.6875</v>
      </c>
      <c r="J4455" s="5">
        <f t="shared" si="69"/>
        <v>43746.924465555552</v>
      </c>
      <c r="K4455" s="6">
        <v>43746.924465555552</v>
      </c>
      <c r="L4455" s="7">
        <v>43746.924467592595</v>
      </c>
    </row>
    <row r="4456" spans="1:12" x14ac:dyDescent="0.25">
      <c r="A4456" t="e">
        <f>-LqfvAu2xu9TvHD5qxna</f>
        <v>#NAME?</v>
      </c>
      <c r="B4456">
        <v>393.75</v>
      </c>
      <c r="C4456">
        <v>20.584240000000001</v>
      </c>
      <c r="D4456">
        <v>69</v>
      </c>
      <c r="E4456">
        <v>0</v>
      </c>
      <c r="F4456">
        <v>0</v>
      </c>
      <c r="G4456">
        <v>2</v>
      </c>
      <c r="H4456">
        <v>1570547481044</v>
      </c>
      <c r="I4456">
        <v>526.6875</v>
      </c>
      <c r="J4456" s="4">
        <f t="shared" si="69"/>
        <v>43746.924549120369</v>
      </c>
      <c r="K4456" s="6">
        <v>43746.924549120369</v>
      </c>
      <c r="L4456" s="7">
        <v>43746.92454861111</v>
      </c>
    </row>
    <row r="4457" spans="1:12" x14ac:dyDescent="0.25">
      <c r="A4457" t="e">
        <f>-LqfvCm3oE9JkkG6Y6q9</f>
        <v>#NAME?</v>
      </c>
      <c r="B4457">
        <v>393.75</v>
      </c>
      <c r="C4457">
        <v>20.531590000000001</v>
      </c>
      <c r="D4457">
        <v>70</v>
      </c>
      <c r="E4457">
        <v>0</v>
      </c>
      <c r="F4457">
        <v>0</v>
      </c>
      <c r="G4457">
        <v>4</v>
      </c>
      <c r="H4457">
        <v>1570547488582</v>
      </c>
      <c r="I4457">
        <v>526.6875</v>
      </c>
      <c r="J4457" s="5">
        <f t="shared" si="69"/>
        <v>43746.924636365737</v>
      </c>
      <c r="K4457" s="6">
        <v>43746.924636365737</v>
      </c>
      <c r="L4457" s="7">
        <v>43746.924641203703</v>
      </c>
    </row>
    <row r="4458" spans="1:12" x14ac:dyDescent="0.25">
      <c r="A4458" t="e">
        <f>-LqfvENi3WgxGqZXRv0i</f>
        <v>#NAME?</v>
      </c>
      <c r="B4458">
        <v>393.75</v>
      </c>
      <c r="C4458">
        <v>20.478950000000001</v>
      </c>
      <c r="D4458">
        <v>70</v>
      </c>
      <c r="E4458">
        <v>0</v>
      </c>
      <c r="F4458">
        <v>0</v>
      </c>
      <c r="G4458">
        <v>2</v>
      </c>
      <c r="H4458">
        <v>1570547495444</v>
      </c>
      <c r="I4458">
        <v>526.6875</v>
      </c>
      <c r="J4458" s="4">
        <f t="shared" si="69"/>
        <v>43746.924715787034</v>
      </c>
      <c r="K4458" s="6">
        <v>43746.924715787034</v>
      </c>
      <c r="L4458" s="7">
        <v>43746.924710648149</v>
      </c>
    </row>
    <row r="4459" spans="1:12" x14ac:dyDescent="0.25">
      <c r="A4459" t="e">
        <f>-LqfvFzFtz-O5sM1UmH7</f>
        <v>#NAME?</v>
      </c>
      <c r="B4459">
        <v>393.75</v>
      </c>
      <c r="C4459">
        <v>20.531590000000001</v>
      </c>
      <c r="D4459">
        <v>70</v>
      </c>
      <c r="E4459">
        <v>0</v>
      </c>
      <c r="F4459">
        <v>0</v>
      </c>
      <c r="G4459">
        <v>10</v>
      </c>
      <c r="H4459">
        <v>1570547501644</v>
      </c>
      <c r="I4459">
        <v>526.6875</v>
      </c>
      <c r="J4459" s="5">
        <f t="shared" si="69"/>
        <v>43746.924787546297</v>
      </c>
      <c r="K4459" s="6">
        <v>43746.924787546297</v>
      </c>
      <c r="L4459" s="7">
        <v>43746.924791666665</v>
      </c>
    </row>
    <row r="4460" spans="1:12" x14ac:dyDescent="0.25">
      <c r="A4460" t="e">
        <f>-LqfvHh2_3AFj56grrY4</f>
        <v>#NAME?</v>
      </c>
      <c r="B4460">
        <v>412.5</v>
      </c>
      <c r="C4460">
        <v>20.531590000000001</v>
      </c>
      <c r="D4460">
        <v>69</v>
      </c>
      <c r="E4460">
        <v>0</v>
      </c>
      <c r="F4460">
        <v>0</v>
      </c>
      <c r="G4460">
        <v>0</v>
      </c>
      <c r="H4460">
        <v>1570547508853</v>
      </c>
      <c r="I4460">
        <v>532.6875</v>
      </c>
      <c r="J4460" s="4">
        <f t="shared" si="69"/>
        <v>43746.924870983792</v>
      </c>
      <c r="K4460" s="6">
        <v>43746.924870983792</v>
      </c>
      <c r="L4460" s="7">
        <v>43746.924872685187</v>
      </c>
    </row>
    <row r="4461" spans="1:12" x14ac:dyDescent="0.25">
      <c r="A4461" t="e">
        <f>-LqfvJB4Dm-m26o0Ooz8</f>
        <v>#NAME?</v>
      </c>
      <c r="B4461">
        <v>393.75</v>
      </c>
      <c r="C4461">
        <v>20.531590000000001</v>
      </c>
      <c r="D4461">
        <v>69</v>
      </c>
      <c r="E4461">
        <v>0</v>
      </c>
      <c r="F4461">
        <v>0</v>
      </c>
      <c r="G4461">
        <v>12</v>
      </c>
      <c r="H4461">
        <v>1570547515043</v>
      </c>
      <c r="I4461">
        <v>526.6875</v>
      </c>
      <c r="J4461" s="5">
        <f t="shared" si="69"/>
        <v>43746.924942627309</v>
      </c>
      <c r="K4461" s="6">
        <v>43746.924942627309</v>
      </c>
      <c r="L4461" s="7">
        <v>43746.924942129626</v>
      </c>
    </row>
    <row r="4462" spans="1:12" x14ac:dyDescent="0.25">
      <c r="A4462" t="e">
        <f>-LqfvL3AANLUPHeydrFB</f>
        <v>#NAME?</v>
      </c>
      <c r="B4462">
        <v>393.75</v>
      </c>
      <c r="C4462">
        <v>20.584240000000001</v>
      </c>
      <c r="D4462">
        <v>69</v>
      </c>
      <c r="E4462">
        <v>0</v>
      </c>
      <c r="F4462">
        <v>0</v>
      </c>
      <c r="G4462">
        <v>4</v>
      </c>
      <c r="H4462">
        <v>1570547522588</v>
      </c>
      <c r="I4462">
        <v>526.5</v>
      </c>
      <c r="J4462" s="4">
        <f t="shared" si="69"/>
        <v>43746.925029953702</v>
      </c>
      <c r="K4462" s="6">
        <v>43746.925029953702</v>
      </c>
      <c r="L4462" s="7">
        <v>43746.925034722219</v>
      </c>
    </row>
    <row r="4463" spans="1:12" x14ac:dyDescent="0.25">
      <c r="A4463" t="e">
        <f>-LqfvMm3LClEgvEM6lKG</f>
        <v>#NAME?</v>
      </c>
      <c r="B4463">
        <v>393.75</v>
      </c>
      <c r="C4463">
        <v>20.531590000000001</v>
      </c>
      <c r="D4463">
        <v>67</v>
      </c>
      <c r="E4463">
        <v>0</v>
      </c>
      <c r="F4463">
        <v>0</v>
      </c>
      <c r="G4463">
        <v>8</v>
      </c>
      <c r="H4463">
        <v>1570547529463</v>
      </c>
      <c r="I4463">
        <v>526.5</v>
      </c>
      <c r="J4463" s="5">
        <f t="shared" si="69"/>
        <v>43746.925109525466</v>
      </c>
      <c r="K4463" s="6">
        <v>43746.925109525466</v>
      </c>
      <c r="L4463" s="7">
        <v>43746.925104166665</v>
      </c>
    </row>
    <row r="4464" spans="1:12" x14ac:dyDescent="0.25">
      <c r="A4464" t="e">
        <f>-LqfvOV4Y6zHgRE2EfKd</f>
        <v>#NAME?</v>
      </c>
      <c r="B4464">
        <v>393.75</v>
      </c>
      <c r="C4464">
        <v>20.531590000000001</v>
      </c>
      <c r="D4464">
        <v>67</v>
      </c>
      <c r="E4464">
        <v>0</v>
      </c>
      <c r="F4464">
        <v>0</v>
      </c>
      <c r="G4464">
        <v>7</v>
      </c>
      <c r="H4464">
        <v>1570547536685</v>
      </c>
      <c r="I4464">
        <v>526.6875</v>
      </c>
      <c r="J4464" s="4">
        <f t="shared" si="69"/>
        <v>43746.925193113428</v>
      </c>
      <c r="K4464" s="6">
        <v>43746.925193113428</v>
      </c>
      <c r="L4464" s="7">
        <v>43746.925196759257</v>
      </c>
    </row>
    <row r="4465" spans="1:12" x14ac:dyDescent="0.25">
      <c r="A4465" t="e">
        <f>-LqfvPz36MTkOhzp13mz</f>
        <v>#NAME?</v>
      </c>
      <c r="B4465">
        <v>393.75</v>
      </c>
      <c r="C4465">
        <v>20.531590000000001</v>
      </c>
      <c r="D4465">
        <v>67</v>
      </c>
      <c r="E4465">
        <v>0</v>
      </c>
      <c r="F4465">
        <v>0</v>
      </c>
      <c r="G4465">
        <v>9</v>
      </c>
      <c r="H4465">
        <v>1570547542865</v>
      </c>
      <c r="I4465">
        <v>526.6875</v>
      </c>
      <c r="J4465" s="5">
        <f t="shared" si="69"/>
        <v>43746.925264641199</v>
      </c>
      <c r="K4465" s="6">
        <v>43746.925264641199</v>
      </c>
      <c r="L4465" s="7">
        <v>43746.925266203703</v>
      </c>
    </row>
    <row r="4466" spans="1:12" x14ac:dyDescent="0.25">
      <c r="A4466" t="s">
        <v>5501</v>
      </c>
      <c r="B4466">
        <v>393.75</v>
      </c>
      <c r="C4466">
        <v>20.531590000000001</v>
      </c>
      <c r="D4466">
        <v>67</v>
      </c>
      <c r="E4466">
        <v>0</v>
      </c>
      <c r="F4466">
        <v>0</v>
      </c>
      <c r="G4466">
        <v>11</v>
      </c>
      <c r="H4466">
        <v>1570547549055</v>
      </c>
      <c r="I4466">
        <v>526.6875</v>
      </c>
      <c r="J4466" s="4">
        <f t="shared" si="69"/>
        <v>43746.925336284716</v>
      </c>
      <c r="K4466" s="6">
        <v>43746.925336284716</v>
      </c>
      <c r="L4466" s="7">
        <v>43746.925335648149</v>
      </c>
    </row>
    <row r="4467" spans="1:12" x14ac:dyDescent="0.25">
      <c r="A4467" t="e">
        <f>-LqfvTGM-rv_x9_wEnWE</f>
        <v>#NAME?</v>
      </c>
      <c r="B4467">
        <v>393.75</v>
      </c>
      <c r="C4467">
        <v>20.584240000000001</v>
      </c>
      <c r="D4467">
        <v>67</v>
      </c>
      <c r="E4467">
        <v>0</v>
      </c>
      <c r="F4467">
        <v>0</v>
      </c>
      <c r="G4467">
        <v>0</v>
      </c>
      <c r="H4467">
        <v>1570547556244</v>
      </c>
      <c r="I4467">
        <v>526.6875</v>
      </c>
      <c r="J4467" s="5">
        <f t="shared" si="69"/>
        <v>43746.925419490733</v>
      </c>
      <c r="K4467" s="6">
        <v>43746.925419490733</v>
      </c>
      <c r="L4467" s="7">
        <v>43746.925416666665</v>
      </c>
    </row>
    <row r="4468" spans="1:12" x14ac:dyDescent="0.25">
      <c r="A4468" t="e">
        <f>-LqfvUp76DLPENkOMWhn</f>
        <v>#NAME?</v>
      </c>
      <c r="B4468">
        <v>393.75</v>
      </c>
      <c r="C4468">
        <v>20.531590000000001</v>
      </c>
      <c r="D4468">
        <v>67</v>
      </c>
      <c r="E4468">
        <v>0</v>
      </c>
      <c r="F4468">
        <v>0</v>
      </c>
      <c r="G4468">
        <v>6</v>
      </c>
      <c r="H4468">
        <v>1570547562456</v>
      </c>
      <c r="I4468">
        <v>526.6875</v>
      </c>
      <c r="J4468" s="4">
        <f t="shared" si="69"/>
        <v>43746.925491388887</v>
      </c>
      <c r="K4468" s="6">
        <v>43746.925491388887</v>
      </c>
      <c r="L4468" s="7">
        <v>43746.925486111111</v>
      </c>
    </row>
    <row r="4469" spans="1:12" x14ac:dyDescent="0.25">
      <c r="A4469" t="e">
        <f>-LqfvWYEc4zudTBMAA-i</f>
        <v>#NAME?</v>
      </c>
      <c r="B4469">
        <v>393.75</v>
      </c>
      <c r="C4469">
        <v>20.584240000000001</v>
      </c>
      <c r="D4469">
        <v>66</v>
      </c>
      <c r="E4469">
        <v>0</v>
      </c>
      <c r="F4469">
        <v>0</v>
      </c>
      <c r="G4469">
        <v>15</v>
      </c>
      <c r="H4469">
        <v>1570547569664</v>
      </c>
      <c r="I4469">
        <v>526.6875</v>
      </c>
      <c r="J4469" s="5">
        <f t="shared" si="69"/>
        <v>43746.925574814813</v>
      </c>
      <c r="K4469" s="6">
        <v>43746.925574814813</v>
      </c>
      <c r="L4469" s="7">
        <v>43746.925578703704</v>
      </c>
    </row>
    <row r="4470" spans="1:12" x14ac:dyDescent="0.25">
      <c r="A4470" t="e">
        <f>-LqfvYL3eimS_gLYrv91</f>
        <v>#NAME?</v>
      </c>
      <c r="B4470">
        <v>393.75</v>
      </c>
      <c r="C4470">
        <v>20.531590000000001</v>
      </c>
      <c r="D4470">
        <v>67</v>
      </c>
      <c r="E4470">
        <v>0</v>
      </c>
      <c r="F4470">
        <v>0</v>
      </c>
      <c r="G4470">
        <v>9</v>
      </c>
      <c r="H4470">
        <v>1570547576875</v>
      </c>
      <c r="I4470">
        <v>526.6875</v>
      </c>
      <c r="J4470" s="4">
        <f t="shared" si="69"/>
        <v>43746.925658275461</v>
      </c>
      <c r="K4470" s="6">
        <v>43746.925658275461</v>
      </c>
      <c r="L4470" s="7">
        <v>43746.925659722219</v>
      </c>
    </row>
    <row r="4471" spans="1:12" x14ac:dyDescent="0.25">
      <c r="A4471" t="e">
        <f>-Lqfv_33Wf4DlxuHlxQU</f>
        <v>#NAME?</v>
      </c>
      <c r="B4471">
        <v>393.75</v>
      </c>
      <c r="C4471">
        <v>20.531590000000001</v>
      </c>
      <c r="D4471">
        <v>64</v>
      </c>
      <c r="E4471">
        <v>0</v>
      </c>
      <c r="F4471">
        <v>0</v>
      </c>
      <c r="G4471">
        <v>11</v>
      </c>
      <c r="H4471">
        <v>1570547584093</v>
      </c>
      <c r="I4471">
        <v>526.6875</v>
      </c>
      <c r="J4471" s="5">
        <f t="shared" si="69"/>
        <v>43746.925741817126</v>
      </c>
      <c r="K4471" s="6">
        <v>43746.925741817126</v>
      </c>
      <c r="L4471" s="7">
        <v>43746.925740740742</v>
      </c>
    </row>
    <row r="4472" spans="1:12" x14ac:dyDescent="0.25">
      <c r="A4472" t="e">
        <f>-Lqfvac4RtNggeR0rErU</f>
        <v>#NAME?</v>
      </c>
      <c r="B4472">
        <v>393.75</v>
      </c>
      <c r="C4472">
        <v>20.584240000000001</v>
      </c>
      <c r="D4472">
        <v>65</v>
      </c>
      <c r="E4472">
        <v>0</v>
      </c>
      <c r="F4472">
        <v>0</v>
      </c>
      <c r="G4472">
        <v>8</v>
      </c>
      <c r="H4472">
        <v>1570547590275</v>
      </c>
      <c r="I4472">
        <v>526.5</v>
      </c>
      <c r="J4472" s="4">
        <f t="shared" si="69"/>
        <v>43746.925813368049</v>
      </c>
      <c r="K4472" s="6">
        <v>43746.925813368049</v>
      </c>
      <c r="L4472" s="7">
        <v>43746.925810185188</v>
      </c>
    </row>
    <row r="4473" spans="1:12" x14ac:dyDescent="0.25">
      <c r="A4473" t="e">
        <f>-LqfvcL3xtrvFkE10rqz</f>
        <v>#NAME?</v>
      </c>
      <c r="B4473">
        <v>393.75</v>
      </c>
      <c r="C4473">
        <v>20.531590000000001</v>
      </c>
      <c r="D4473">
        <v>65</v>
      </c>
      <c r="E4473">
        <v>0</v>
      </c>
      <c r="F4473">
        <v>0</v>
      </c>
      <c r="G4473">
        <v>11</v>
      </c>
      <c r="H4473">
        <v>1570547597485</v>
      </c>
      <c r="I4473">
        <v>526.6875</v>
      </c>
      <c r="J4473" s="5">
        <f t="shared" si="69"/>
        <v>43746.925896817127</v>
      </c>
      <c r="K4473" s="6">
        <v>43746.925896817127</v>
      </c>
      <c r="L4473" s="7">
        <v>43746.925891203704</v>
      </c>
    </row>
    <row r="4474" spans="1:12" x14ac:dyDescent="0.25">
      <c r="A4474" t="e">
        <f>-Lqfvdo8L3yNZNcBqm-S</f>
        <v>#NAME?</v>
      </c>
      <c r="B4474">
        <v>412.5</v>
      </c>
      <c r="C4474">
        <v>20.531590000000001</v>
      </c>
      <c r="D4474">
        <v>63</v>
      </c>
      <c r="E4474">
        <v>0</v>
      </c>
      <c r="F4474">
        <v>0</v>
      </c>
      <c r="G4474">
        <v>1</v>
      </c>
      <c r="H4474">
        <v>1570547603674</v>
      </c>
      <c r="I4474">
        <v>532.5</v>
      </c>
      <c r="J4474" s="4">
        <f t="shared" si="69"/>
        <v>43746.925968449075</v>
      </c>
      <c r="K4474" s="6">
        <v>43746.925968449075</v>
      </c>
      <c r="L4474" s="7">
        <v>43746.92597222222</v>
      </c>
    </row>
    <row r="4475" spans="1:12" x14ac:dyDescent="0.25">
      <c r="A4475" t="e">
        <f>-LqfvfO382enTMM6TUSh</f>
        <v>#NAME?</v>
      </c>
      <c r="B4475">
        <v>393.75</v>
      </c>
      <c r="C4475">
        <v>20.531590000000001</v>
      </c>
      <c r="D4475">
        <v>62</v>
      </c>
      <c r="E4475">
        <v>0</v>
      </c>
      <c r="F4475">
        <v>0</v>
      </c>
      <c r="G4475">
        <v>18</v>
      </c>
      <c r="H4475">
        <v>1570547609855</v>
      </c>
      <c r="I4475">
        <v>526.6875</v>
      </c>
      <c r="J4475" s="5">
        <f t="shared" si="69"/>
        <v>43746.926039988422</v>
      </c>
      <c r="K4475" s="6">
        <v>43746.926039988422</v>
      </c>
      <c r="L4475" s="7">
        <v>43746.926041666666</v>
      </c>
    </row>
    <row r="4476" spans="1:12" x14ac:dyDescent="0.25">
      <c r="A4476" t="e">
        <f>-Lqfvgs4kfdtFl5sc-bK</f>
        <v>#NAME?</v>
      </c>
      <c r="B4476">
        <v>393.75</v>
      </c>
      <c r="C4476">
        <v>20.584240000000001</v>
      </c>
      <c r="D4476">
        <v>62</v>
      </c>
      <c r="E4476">
        <v>0</v>
      </c>
      <c r="F4476">
        <v>0</v>
      </c>
      <c r="G4476">
        <v>2</v>
      </c>
      <c r="H4476">
        <v>1570547616035</v>
      </c>
      <c r="I4476">
        <v>526.6875</v>
      </c>
      <c r="J4476" s="4">
        <f t="shared" si="69"/>
        <v>43746.926111516201</v>
      </c>
      <c r="K4476" s="6">
        <v>43746.926111516201</v>
      </c>
      <c r="L4476" s="7">
        <v>43746.926111111112</v>
      </c>
    </row>
    <row r="4477" spans="1:12" x14ac:dyDescent="0.25">
      <c r="A4477" t="s">
        <v>5512</v>
      </c>
      <c r="B4477">
        <v>393.75</v>
      </c>
      <c r="C4477">
        <v>20.584240000000001</v>
      </c>
      <c r="D4477">
        <v>62</v>
      </c>
      <c r="E4477">
        <v>0</v>
      </c>
      <c r="F4477">
        <v>0</v>
      </c>
      <c r="G4477">
        <v>5</v>
      </c>
      <c r="H4477">
        <v>1570547622235</v>
      </c>
      <c r="I4477">
        <v>526.6875</v>
      </c>
      <c r="J4477" s="5">
        <f t="shared" si="69"/>
        <v>43746.926183275464</v>
      </c>
      <c r="K4477" s="6">
        <v>43746.926183275464</v>
      </c>
      <c r="L4477" s="7">
        <v>43746.926180555558</v>
      </c>
    </row>
    <row r="4478" spans="1:12" x14ac:dyDescent="0.25">
      <c r="A4478" t="e">
        <f>-Lqfvjv4En3TsFbxQdNf</f>
        <v>#NAME?</v>
      </c>
      <c r="B4478">
        <v>393.75</v>
      </c>
      <c r="C4478">
        <v>20.584240000000001</v>
      </c>
      <c r="D4478">
        <v>62</v>
      </c>
      <c r="E4478">
        <v>0</v>
      </c>
      <c r="F4478">
        <v>0</v>
      </c>
      <c r="G4478">
        <v>3</v>
      </c>
      <c r="H4478">
        <v>1570547628405</v>
      </c>
      <c r="I4478">
        <v>526.6875</v>
      </c>
      <c r="J4478" s="4">
        <f t="shared" si="69"/>
        <v>43746.926254687496</v>
      </c>
      <c r="K4478" s="6">
        <v>43746.926254687496</v>
      </c>
      <c r="L4478" s="7">
        <v>43746.926249999997</v>
      </c>
    </row>
    <row r="4479" spans="1:12" x14ac:dyDescent="0.25">
      <c r="A4479" t="e">
        <f>-LqfvlajbjIKpoC3K8NA</f>
        <v>#NAME?</v>
      </c>
      <c r="B4479">
        <v>393.75</v>
      </c>
      <c r="C4479">
        <v>20.531590000000001</v>
      </c>
      <c r="D4479">
        <v>64</v>
      </c>
      <c r="E4479">
        <v>0</v>
      </c>
      <c r="F4479">
        <v>0</v>
      </c>
      <c r="G4479">
        <v>8</v>
      </c>
      <c r="H4479">
        <v>1570547635604</v>
      </c>
      <c r="I4479">
        <v>526.6875</v>
      </c>
      <c r="J4479" s="5">
        <f t="shared" si="69"/>
        <v>43746.926338009253</v>
      </c>
      <c r="K4479" s="6">
        <v>43746.926338009253</v>
      </c>
      <c r="L4479" s="7">
        <v>43746.926342592589</v>
      </c>
    </row>
    <row r="4480" spans="1:12" x14ac:dyDescent="0.25">
      <c r="A4480" t="e">
        <f>-LqfvnT9h4fuUx_xkGiG</f>
        <v>#NAME?</v>
      </c>
      <c r="B4480">
        <v>393.75</v>
      </c>
      <c r="C4480">
        <v>20.531590000000001</v>
      </c>
      <c r="D4480">
        <v>64</v>
      </c>
      <c r="E4480">
        <v>0</v>
      </c>
      <c r="F4480">
        <v>0</v>
      </c>
      <c r="G4480">
        <v>9</v>
      </c>
      <c r="H4480">
        <v>1570547641793</v>
      </c>
      <c r="I4480">
        <v>526.6875</v>
      </c>
      <c r="J4480" s="4">
        <f t="shared" si="69"/>
        <v>43746.926409641201</v>
      </c>
      <c r="K4480" s="6">
        <v>43746.926409641201</v>
      </c>
      <c r="L4480" s="7">
        <v>43746.926412037035</v>
      </c>
    </row>
    <row r="4481" spans="1:12" x14ac:dyDescent="0.25">
      <c r="A4481" t="e">
        <f>-Lqfvp93jfOREi9XVow4</f>
        <v>#NAME?</v>
      </c>
      <c r="B4481">
        <v>393.75</v>
      </c>
      <c r="C4481">
        <v>20.531590000000001</v>
      </c>
      <c r="D4481">
        <v>65</v>
      </c>
      <c r="E4481">
        <v>0</v>
      </c>
      <c r="F4481">
        <v>0</v>
      </c>
      <c r="G4481">
        <v>7</v>
      </c>
      <c r="H4481">
        <v>1570547650014</v>
      </c>
      <c r="I4481">
        <v>526.6875</v>
      </c>
      <c r="J4481" s="5">
        <f t="shared" si="69"/>
        <v>43746.926504791663</v>
      </c>
      <c r="K4481" s="6">
        <v>43746.926504791663</v>
      </c>
      <c r="L4481" s="7">
        <v>43746.926504629628</v>
      </c>
    </row>
    <row r="4482" spans="1:12" x14ac:dyDescent="0.25">
      <c r="A4482" t="s">
        <v>5517</v>
      </c>
      <c r="B4482">
        <v>393.75</v>
      </c>
      <c r="C4482">
        <v>20.531590000000001</v>
      </c>
      <c r="D4482">
        <v>68</v>
      </c>
      <c r="E4482">
        <v>0</v>
      </c>
      <c r="F4482">
        <v>0</v>
      </c>
      <c r="G4482">
        <v>4</v>
      </c>
      <c r="H4482">
        <v>1570547656226</v>
      </c>
      <c r="I4482">
        <v>526.6875</v>
      </c>
      <c r="J4482" s="4">
        <f t="shared" ref="J4482:K4545" si="70">(H4482/86400000)+25569+(7/24)</f>
        <v>43746.92657668981</v>
      </c>
      <c r="K4482" s="6">
        <v>43746.92657668981</v>
      </c>
      <c r="L4482" s="7">
        <v>43746.926574074074</v>
      </c>
    </row>
    <row r="4483" spans="1:12" x14ac:dyDescent="0.25">
      <c r="A4483" t="e">
        <f>-LqfvsR5lUGr8m385XA9</f>
        <v>#NAME?</v>
      </c>
      <c r="B4483">
        <v>393.75</v>
      </c>
      <c r="C4483">
        <v>20.584240000000001</v>
      </c>
      <c r="D4483">
        <v>68</v>
      </c>
      <c r="E4483">
        <v>0</v>
      </c>
      <c r="F4483">
        <v>0</v>
      </c>
      <c r="G4483">
        <v>14</v>
      </c>
      <c r="H4483">
        <v>1570547663445</v>
      </c>
      <c r="I4483">
        <v>526.6875</v>
      </c>
      <c r="J4483" s="5">
        <f t="shared" si="70"/>
        <v>43746.926660243051</v>
      </c>
      <c r="K4483" s="6">
        <v>43746.926660243051</v>
      </c>
      <c r="L4483" s="7">
        <v>43746.926655092589</v>
      </c>
    </row>
    <row r="4484" spans="1:12" x14ac:dyDescent="0.25">
      <c r="A4484" t="s">
        <v>5519</v>
      </c>
      <c r="B4484">
        <v>393.75</v>
      </c>
      <c r="C4484">
        <v>20.531590000000001</v>
      </c>
      <c r="D4484">
        <v>70</v>
      </c>
      <c r="E4484">
        <v>0</v>
      </c>
      <c r="F4484">
        <v>0</v>
      </c>
      <c r="G4484">
        <v>5</v>
      </c>
      <c r="H4484">
        <v>1570547669626</v>
      </c>
      <c r="I4484">
        <v>526.6875</v>
      </c>
      <c r="J4484" s="4">
        <f t="shared" si="70"/>
        <v>43746.926731782405</v>
      </c>
      <c r="K4484" s="6">
        <v>43746.926731782405</v>
      </c>
      <c r="L4484" s="7">
        <v>43746.926736111112</v>
      </c>
    </row>
    <row r="4485" spans="1:12" x14ac:dyDescent="0.25">
      <c r="A4485" t="e">
        <f>-Lqfvvi3IVRwEEycvjHE</f>
        <v>#NAME?</v>
      </c>
      <c r="B4485">
        <v>393.75</v>
      </c>
      <c r="C4485">
        <v>20.531590000000001</v>
      </c>
      <c r="D4485">
        <v>70</v>
      </c>
      <c r="E4485">
        <v>0</v>
      </c>
      <c r="F4485">
        <v>0</v>
      </c>
      <c r="G4485">
        <v>6</v>
      </c>
      <c r="H4485">
        <v>1570547676843</v>
      </c>
      <c r="I4485">
        <v>526.6875</v>
      </c>
      <c r="J4485" s="5">
        <f t="shared" si="70"/>
        <v>43746.926815312494</v>
      </c>
      <c r="K4485" s="6">
        <v>43746.926815312494</v>
      </c>
      <c r="L4485" s="7">
        <v>43746.926817129628</v>
      </c>
    </row>
    <row r="4486" spans="1:12" x14ac:dyDescent="0.25">
      <c r="A4486" t="e">
        <f>-LqfvxM4gfXiaP0CA9-T</f>
        <v>#NAME?</v>
      </c>
      <c r="B4486">
        <v>393.75</v>
      </c>
      <c r="C4486">
        <v>20.531590000000001</v>
      </c>
      <c r="D4486">
        <v>69</v>
      </c>
      <c r="E4486">
        <v>0</v>
      </c>
      <c r="F4486">
        <v>0</v>
      </c>
      <c r="G4486">
        <v>13</v>
      </c>
      <c r="H4486">
        <v>1570547683451</v>
      </c>
      <c r="I4486">
        <v>526.6875</v>
      </c>
      <c r="J4486" s="4">
        <f t="shared" si="70"/>
        <v>43746.926891793984</v>
      </c>
      <c r="K4486" s="6">
        <v>43746.926891793984</v>
      </c>
      <c r="L4486" s="7">
        <v>43746.926886574074</v>
      </c>
    </row>
    <row r="4487" spans="1:12" x14ac:dyDescent="0.25">
      <c r="A4487" t="e">
        <f>-LqfvyyzaGvKEmQgWlUX</f>
        <v>#NAME?</v>
      </c>
      <c r="B4487">
        <v>393.75</v>
      </c>
      <c r="C4487">
        <v>20.478950000000001</v>
      </c>
      <c r="D4487">
        <v>68</v>
      </c>
      <c r="E4487">
        <v>0</v>
      </c>
      <c r="F4487">
        <v>0</v>
      </c>
      <c r="G4487">
        <v>9</v>
      </c>
      <c r="H4487">
        <v>1570547690265</v>
      </c>
      <c r="I4487">
        <v>526.6875</v>
      </c>
      <c r="J4487" s="5">
        <f t="shared" si="70"/>
        <v>43746.926970659719</v>
      </c>
      <c r="K4487" s="6">
        <v>43746.926970659719</v>
      </c>
      <c r="L4487" s="7">
        <v>43746.92696759259</v>
      </c>
    </row>
    <row r="4488" spans="1:12" x14ac:dyDescent="0.25">
      <c r="A4488" t="e">
        <f>-Lqfw-i41_y6I8TagP4u</f>
        <v>#NAME?</v>
      </c>
      <c r="B4488">
        <v>393.75</v>
      </c>
      <c r="C4488">
        <v>20.478950000000001</v>
      </c>
      <c r="D4488">
        <v>69</v>
      </c>
      <c r="E4488">
        <v>0</v>
      </c>
      <c r="F4488">
        <v>0</v>
      </c>
      <c r="G4488">
        <v>1</v>
      </c>
      <c r="H4488">
        <v>1570547697423</v>
      </c>
      <c r="I4488">
        <v>526.5</v>
      </c>
      <c r="J4488" s="4">
        <f t="shared" si="70"/>
        <v>43746.927053506945</v>
      </c>
      <c r="K4488" s="6">
        <v>43746.927053506945</v>
      </c>
      <c r="L4488" s="7">
        <v>43746.927048611113</v>
      </c>
    </row>
    <row r="4489" spans="1:12" x14ac:dyDescent="0.25">
      <c r="A4489" t="e">
        <f>-Lqfw1H5wFEjTZHxfVpB</f>
        <v>#NAME?</v>
      </c>
      <c r="B4489">
        <v>393.75</v>
      </c>
      <c r="C4489">
        <v>20.584240000000001</v>
      </c>
      <c r="D4489">
        <v>69</v>
      </c>
      <c r="E4489">
        <v>0</v>
      </c>
      <c r="F4489">
        <v>0</v>
      </c>
      <c r="G4489">
        <v>0</v>
      </c>
      <c r="H4489">
        <v>1570547703636</v>
      </c>
      <c r="I4489">
        <v>526.6875</v>
      </c>
      <c r="J4489" s="5">
        <f t="shared" si="70"/>
        <v>43746.92712541666</v>
      </c>
      <c r="K4489" s="6">
        <v>43746.92712541666</v>
      </c>
      <c r="L4489" s="7">
        <v>43746.927129629628</v>
      </c>
    </row>
    <row r="4490" spans="1:12" x14ac:dyDescent="0.25">
      <c r="A4490" t="e">
        <f>-Lqfw2kai9qGXkQJgBXN</f>
        <v>#NAME?</v>
      </c>
      <c r="B4490">
        <v>393.75</v>
      </c>
      <c r="C4490">
        <v>20.531590000000001</v>
      </c>
      <c r="D4490">
        <v>69</v>
      </c>
      <c r="E4490">
        <v>0</v>
      </c>
      <c r="F4490">
        <v>0</v>
      </c>
      <c r="G4490">
        <v>10</v>
      </c>
      <c r="H4490">
        <v>1570547709795</v>
      </c>
      <c r="I4490">
        <v>526.6875</v>
      </c>
      <c r="J4490" s="4">
        <f t="shared" si="70"/>
        <v>43746.927196701385</v>
      </c>
      <c r="K4490" s="6">
        <v>43746.927196701385</v>
      </c>
      <c r="L4490" s="7">
        <v>43746.927199074074</v>
      </c>
    </row>
    <row r="4491" spans="1:12" x14ac:dyDescent="0.25">
      <c r="A4491" t="e">
        <f>-Lqfw4F3SRJMfGguUKph</f>
        <v>#NAME?</v>
      </c>
      <c r="B4491">
        <v>393.75</v>
      </c>
      <c r="C4491">
        <v>20.531590000000001</v>
      </c>
      <c r="D4491">
        <v>69</v>
      </c>
      <c r="E4491">
        <v>0</v>
      </c>
      <c r="F4491">
        <v>0</v>
      </c>
      <c r="G4491">
        <v>1</v>
      </c>
      <c r="H4491">
        <v>1570547716005</v>
      </c>
      <c r="I4491">
        <v>526.6875</v>
      </c>
      <c r="J4491" s="5">
        <f t="shared" si="70"/>
        <v>43746.927268576386</v>
      </c>
      <c r="K4491" s="6">
        <v>43746.927268576386</v>
      </c>
      <c r="L4491" s="7">
        <v>43746.927268518521</v>
      </c>
    </row>
    <row r="4492" spans="1:12" x14ac:dyDescent="0.25">
      <c r="A4492" t="e">
        <f>-Lqfw5o4MlYEBQBcVxH_</f>
        <v>#NAME?</v>
      </c>
      <c r="B4492">
        <v>393.75</v>
      </c>
      <c r="C4492">
        <v>20.584240000000001</v>
      </c>
      <c r="D4492">
        <v>68</v>
      </c>
      <c r="E4492">
        <v>0</v>
      </c>
      <c r="F4492">
        <v>0</v>
      </c>
      <c r="G4492">
        <v>6</v>
      </c>
      <c r="H4492">
        <v>1570547722185</v>
      </c>
      <c r="I4492">
        <v>526.6875</v>
      </c>
      <c r="J4492" s="4">
        <f t="shared" si="70"/>
        <v>43746.927340104165</v>
      </c>
      <c r="K4492" s="6">
        <v>43746.927340104165</v>
      </c>
      <c r="L4492" s="7">
        <v>43746.927337962959</v>
      </c>
    </row>
    <row r="4493" spans="1:12" x14ac:dyDescent="0.25">
      <c r="A4493" t="e">
        <f>-Lqfw7I5ZjLWO7TrImVj</f>
        <v>#NAME?</v>
      </c>
      <c r="B4493">
        <v>393.75</v>
      </c>
      <c r="C4493">
        <v>20.584240000000001</v>
      </c>
      <c r="D4493">
        <v>68</v>
      </c>
      <c r="E4493">
        <v>0</v>
      </c>
      <c r="F4493">
        <v>0</v>
      </c>
      <c r="G4493">
        <v>9</v>
      </c>
      <c r="H4493">
        <v>1570547728354</v>
      </c>
      <c r="I4493">
        <v>526.6875</v>
      </c>
      <c r="J4493" s="5">
        <f t="shared" si="70"/>
        <v>43746.927411504628</v>
      </c>
      <c r="K4493" s="6">
        <v>43746.927411504628</v>
      </c>
      <c r="L4493" s="7">
        <v>43746.927407407406</v>
      </c>
    </row>
    <row r="4494" spans="1:12" x14ac:dyDescent="0.25">
      <c r="A4494" t="e">
        <f>-Lqfw8m3YM_iVr0ttwhI</f>
        <v>#NAME?</v>
      </c>
      <c r="B4494">
        <v>412.5</v>
      </c>
      <c r="C4494">
        <v>20.531590000000001</v>
      </c>
      <c r="D4494">
        <v>69</v>
      </c>
      <c r="E4494">
        <v>0</v>
      </c>
      <c r="F4494">
        <v>0</v>
      </c>
      <c r="G4494">
        <v>9</v>
      </c>
      <c r="H4494">
        <v>1570547734564</v>
      </c>
      <c r="I4494">
        <v>532.3125</v>
      </c>
      <c r="J4494" s="4">
        <f t="shared" si="70"/>
        <v>43746.92748337963</v>
      </c>
      <c r="K4494" s="6">
        <v>43746.92748337963</v>
      </c>
      <c r="L4494" s="7">
        <v>43746.927488425928</v>
      </c>
    </row>
    <row r="4495" spans="1:12" x14ac:dyDescent="0.25">
      <c r="A4495" t="e">
        <f>-LqfwAbsfTy8yLtxieXq</f>
        <v>#NAME?</v>
      </c>
      <c r="B4495">
        <v>393.75</v>
      </c>
      <c r="C4495">
        <v>20.584240000000001</v>
      </c>
      <c r="D4495">
        <v>69</v>
      </c>
      <c r="E4495">
        <v>0</v>
      </c>
      <c r="F4495">
        <v>0</v>
      </c>
      <c r="G4495">
        <v>2</v>
      </c>
      <c r="H4495">
        <v>1570547740735</v>
      </c>
      <c r="I4495">
        <v>526.5</v>
      </c>
      <c r="J4495" s="5">
        <f t="shared" si="70"/>
        <v>43746.927554803238</v>
      </c>
      <c r="K4495" s="6">
        <v>43746.927554803238</v>
      </c>
      <c r="L4495" s="7">
        <v>43746.927557870367</v>
      </c>
    </row>
    <row r="4496" spans="1:12" x14ac:dyDescent="0.25">
      <c r="A4496" t="e">
        <f>-LqfwCN6ywuhEXkXfJ8C</f>
        <v>#NAME?</v>
      </c>
      <c r="B4496">
        <v>393.75</v>
      </c>
      <c r="C4496">
        <v>20.531590000000001</v>
      </c>
      <c r="D4496">
        <v>67</v>
      </c>
      <c r="E4496">
        <v>0</v>
      </c>
      <c r="F4496">
        <v>0</v>
      </c>
      <c r="G4496">
        <v>0</v>
      </c>
      <c r="H4496">
        <v>1570547748977</v>
      </c>
      <c r="I4496">
        <v>526.6875</v>
      </c>
      <c r="J4496" s="4">
        <f t="shared" si="70"/>
        <v>43746.927650196762</v>
      </c>
      <c r="K4496" s="6">
        <v>43746.927650196762</v>
      </c>
      <c r="L4496" s="7">
        <v>43746.92765046296</v>
      </c>
    </row>
    <row r="4497" spans="1:12" x14ac:dyDescent="0.25">
      <c r="A4497" t="e">
        <f>-LqfwE56klEmuLKlcYhD</f>
        <v>#NAME?</v>
      </c>
      <c r="B4497">
        <v>393.75</v>
      </c>
      <c r="C4497">
        <v>20.584240000000001</v>
      </c>
      <c r="D4497">
        <v>65</v>
      </c>
      <c r="E4497">
        <v>0</v>
      </c>
      <c r="F4497">
        <v>0</v>
      </c>
      <c r="G4497">
        <v>11</v>
      </c>
      <c r="H4497">
        <v>1570547756197</v>
      </c>
      <c r="I4497">
        <v>526.6875</v>
      </c>
      <c r="J4497" s="5">
        <f t="shared" si="70"/>
        <v>43746.927733761571</v>
      </c>
      <c r="K4497" s="6">
        <v>43746.927733761571</v>
      </c>
      <c r="L4497" s="7">
        <v>43746.927731481483</v>
      </c>
    </row>
    <row r="4498" spans="1:12" x14ac:dyDescent="0.25">
      <c r="A4498" t="e">
        <f>-LqfwF_6yfdhwxcGuCZY</f>
        <v>#NAME?</v>
      </c>
      <c r="B4498">
        <v>393.75</v>
      </c>
      <c r="C4498">
        <v>20.584240000000001</v>
      </c>
      <c r="D4498">
        <v>65</v>
      </c>
      <c r="E4498">
        <v>0</v>
      </c>
      <c r="F4498">
        <v>0</v>
      </c>
      <c r="G4498">
        <v>15</v>
      </c>
      <c r="H4498">
        <v>1570547762387</v>
      </c>
      <c r="I4498">
        <v>526.6875</v>
      </c>
      <c r="J4498" s="4">
        <f t="shared" si="70"/>
        <v>43746.927805405088</v>
      </c>
      <c r="K4498" s="6">
        <v>43746.927805405088</v>
      </c>
      <c r="L4498" s="7">
        <v>43746.927800925929</v>
      </c>
    </row>
    <row r="4499" spans="1:12" x14ac:dyDescent="0.25">
      <c r="A4499" t="e">
        <f>-LqfwH873J_H4oqhAmHf</f>
        <v>#NAME?</v>
      </c>
      <c r="B4499">
        <v>393.75</v>
      </c>
      <c r="C4499">
        <v>20.531590000000001</v>
      </c>
      <c r="D4499">
        <v>65</v>
      </c>
      <c r="E4499">
        <v>0</v>
      </c>
      <c r="F4499">
        <v>0</v>
      </c>
      <c r="G4499">
        <v>7</v>
      </c>
      <c r="H4499">
        <v>1570547768558</v>
      </c>
      <c r="I4499">
        <v>526.6875</v>
      </c>
      <c r="J4499" s="5">
        <f t="shared" si="70"/>
        <v>43746.927876828697</v>
      </c>
      <c r="K4499" s="6">
        <v>43746.927876828697</v>
      </c>
      <c r="L4499" s="7">
        <v>43746.927881944444</v>
      </c>
    </row>
    <row r="4500" spans="1:12" x14ac:dyDescent="0.25">
      <c r="A4500" t="e">
        <f>-LqfwIr5hqdfP9FLpIrd</f>
        <v>#NAME?</v>
      </c>
      <c r="B4500">
        <v>393.75</v>
      </c>
      <c r="C4500">
        <v>20.531590000000001</v>
      </c>
      <c r="D4500">
        <v>66</v>
      </c>
      <c r="E4500">
        <v>0</v>
      </c>
      <c r="F4500">
        <v>0</v>
      </c>
      <c r="G4500">
        <v>6</v>
      </c>
      <c r="H4500">
        <v>1570547775767</v>
      </c>
      <c r="I4500">
        <v>526.6875</v>
      </c>
      <c r="J4500" s="4">
        <f t="shared" si="70"/>
        <v>43746.927960266206</v>
      </c>
      <c r="K4500" s="6">
        <v>43746.927960266206</v>
      </c>
      <c r="L4500" s="7">
        <v>43746.92796296296</v>
      </c>
    </row>
    <row r="4501" spans="1:12" x14ac:dyDescent="0.25">
      <c r="A4501" t="e">
        <f>-LqfwKPGYKI7pWBXB2nY</f>
        <v>#NAME?</v>
      </c>
      <c r="B4501">
        <v>393.75</v>
      </c>
      <c r="C4501">
        <v>20.531590000000001</v>
      </c>
      <c r="D4501">
        <v>67</v>
      </c>
      <c r="E4501">
        <v>0</v>
      </c>
      <c r="F4501">
        <v>0</v>
      </c>
      <c r="G4501">
        <v>3</v>
      </c>
      <c r="H4501">
        <v>1570547781956</v>
      </c>
      <c r="I4501">
        <v>526.6875</v>
      </c>
      <c r="J4501" s="5">
        <f t="shared" si="70"/>
        <v>43746.928031898147</v>
      </c>
      <c r="K4501" s="6">
        <v>43746.928031898147</v>
      </c>
      <c r="L4501" s="7">
        <v>43746.928032407406</v>
      </c>
    </row>
    <row r="4502" spans="1:12" x14ac:dyDescent="0.25">
      <c r="A4502" t="e">
        <f>-LqfwM88TBgBXqu-CsAs</f>
        <v>#NAME?</v>
      </c>
      <c r="B4502">
        <v>393.75</v>
      </c>
      <c r="C4502">
        <v>20.584240000000001</v>
      </c>
      <c r="D4502">
        <v>67</v>
      </c>
      <c r="E4502">
        <v>0</v>
      </c>
      <c r="F4502">
        <v>0</v>
      </c>
      <c r="G4502">
        <v>10</v>
      </c>
      <c r="H4502">
        <v>1570547789166</v>
      </c>
      <c r="I4502">
        <v>526.6875</v>
      </c>
      <c r="J4502" s="4">
        <f t="shared" si="70"/>
        <v>43746.928115347218</v>
      </c>
      <c r="K4502" s="6">
        <v>43746.928115347218</v>
      </c>
      <c r="L4502" s="7">
        <v>43746.928113425929</v>
      </c>
    </row>
    <row r="4503" spans="1:12" x14ac:dyDescent="0.25">
      <c r="A4503" t="e">
        <f>-LqfwNtaXFv3e_DgRHYf</f>
        <v>#NAME?</v>
      </c>
      <c r="B4503">
        <v>393.75</v>
      </c>
      <c r="C4503">
        <v>20.584240000000001</v>
      </c>
      <c r="D4503">
        <v>67</v>
      </c>
      <c r="E4503">
        <v>0</v>
      </c>
      <c r="F4503">
        <v>0</v>
      </c>
      <c r="G4503">
        <v>8</v>
      </c>
      <c r="H4503">
        <v>1570547795353</v>
      </c>
      <c r="I4503">
        <v>526.6875</v>
      </c>
      <c r="J4503" s="5">
        <f t="shared" si="70"/>
        <v>43746.928186956015</v>
      </c>
      <c r="K4503" s="6">
        <v>43746.928186956015</v>
      </c>
      <c r="L4503" s="7">
        <v>43746.928182870368</v>
      </c>
    </row>
    <row r="4504" spans="1:12" x14ac:dyDescent="0.25">
      <c r="A4504" t="e">
        <f>-LqfwPe6VdrkkOhmMiPf</f>
        <v>#NAME?</v>
      </c>
      <c r="B4504">
        <v>393.75</v>
      </c>
      <c r="C4504">
        <v>20.531590000000001</v>
      </c>
      <c r="D4504">
        <v>66</v>
      </c>
      <c r="E4504">
        <v>0</v>
      </c>
      <c r="F4504">
        <v>0</v>
      </c>
      <c r="G4504">
        <v>8</v>
      </c>
      <c r="H4504">
        <v>1570547803606</v>
      </c>
      <c r="I4504">
        <v>526.5</v>
      </c>
      <c r="J4504" s="4">
        <f t="shared" si="70"/>
        <v>43746.928282476852</v>
      </c>
      <c r="K4504" s="6">
        <v>43746.928282476852</v>
      </c>
      <c r="L4504" s="7">
        <v>43746.928287037037</v>
      </c>
    </row>
    <row r="4505" spans="1:12" x14ac:dyDescent="0.25">
      <c r="A4505" t="e">
        <f>-LqfwRDD-U6L8WHxVC2P</f>
        <v>#NAME?</v>
      </c>
      <c r="B4505">
        <v>412.5</v>
      </c>
      <c r="C4505">
        <v>20.584240000000001</v>
      </c>
      <c r="D4505">
        <v>65</v>
      </c>
      <c r="E4505">
        <v>0</v>
      </c>
      <c r="F4505">
        <v>0</v>
      </c>
      <c r="G4505">
        <v>13</v>
      </c>
      <c r="H4505">
        <v>1570547809778</v>
      </c>
      <c r="I4505">
        <v>532.3125</v>
      </c>
      <c r="J4505" s="5">
        <f t="shared" si="70"/>
        <v>43746.92835391203</v>
      </c>
      <c r="K4505" s="6">
        <v>43746.92835391203</v>
      </c>
      <c r="L4505" s="7">
        <v>43746.928356481483</v>
      </c>
    </row>
    <row r="4506" spans="1:12" x14ac:dyDescent="0.25">
      <c r="A4506" t="e">
        <f>-LqfwSv14nWIJTZhfyyn</f>
        <v>#NAME?</v>
      </c>
      <c r="B4506">
        <v>393.75</v>
      </c>
      <c r="C4506">
        <v>20.584240000000001</v>
      </c>
      <c r="D4506">
        <v>69</v>
      </c>
      <c r="E4506">
        <v>0</v>
      </c>
      <c r="F4506">
        <v>0</v>
      </c>
      <c r="G4506">
        <v>14</v>
      </c>
      <c r="H4506">
        <v>1570547816986</v>
      </c>
      <c r="I4506">
        <v>526.5</v>
      </c>
      <c r="J4506" s="4">
        <f t="shared" si="70"/>
        <v>43746.928437337956</v>
      </c>
      <c r="K4506" s="6">
        <v>43746.928437337956</v>
      </c>
      <c r="L4506" s="7">
        <v>43746.928437499999</v>
      </c>
    </row>
    <row r="4507" spans="1:12" x14ac:dyDescent="0.25">
      <c r="A4507" t="e">
        <f>-LqfwUj6wUk6g21Q7bPl</f>
        <v>#NAME?</v>
      </c>
      <c r="B4507">
        <v>393.75</v>
      </c>
      <c r="C4507">
        <v>20.531590000000001</v>
      </c>
      <c r="D4507">
        <v>69</v>
      </c>
      <c r="E4507">
        <v>0</v>
      </c>
      <c r="F4507">
        <v>0</v>
      </c>
      <c r="G4507">
        <v>4</v>
      </c>
      <c r="H4507">
        <v>1570547824208</v>
      </c>
      <c r="I4507">
        <v>526.6875</v>
      </c>
      <c r="J4507" s="5">
        <f t="shared" si="70"/>
        <v>43746.928520925925</v>
      </c>
      <c r="K4507" s="6">
        <v>43746.928520925925</v>
      </c>
      <c r="L4507" s="7">
        <v>43746.928518518522</v>
      </c>
    </row>
    <row r="4508" spans="1:12" x14ac:dyDescent="0.25">
      <c r="A4508" t="e">
        <f>-LqfwWRcYQ3Kd0TM9m9e</f>
        <v>#NAME?</v>
      </c>
      <c r="B4508">
        <v>393.75</v>
      </c>
      <c r="C4508">
        <v>20.584240000000001</v>
      </c>
      <c r="D4508">
        <v>67</v>
      </c>
      <c r="E4508">
        <v>0</v>
      </c>
      <c r="F4508">
        <v>0</v>
      </c>
      <c r="G4508">
        <v>3</v>
      </c>
      <c r="H4508">
        <v>1570547831416</v>
      </c>
      <c r="I4508">
        <v>526.6875</v>
      </c>
      <c r="J4508" s="4">
        <f t="shared" si="70"/>
        <v>43746.928604351844</v>
      </c>
      <c r="K4508" s="6">
        <v>43746.928604351844</v>
      </c>
      <c r="L4508" s="7">
        <v>43746.928599537037</v>
      </c>
    </row>
    <row r="4509" spans="1:12" x14ac:dyDescent="0.25">
      <c r="A4509" t="e">
        <f>-LqfwXwI3u9PQV7NjyvJ</f>
        <v>#NAME?</v>
      </c>
      <c r="B4509">
        <v>393.75</v>
      </c>
      <c r="C4509">
        <v>20.584240000000001</v>
      </c>
      <c r="D4509">
        <v>67</v>
      </c>
      <c r="E4509">
        <v>0</v>
      </c>
      <c r="F4509">
        <v>0</v>
      </c>
      <c r="G4509">
        <v>9</v>
      </c>
      <c r="H4509">
        <v>1570547837598</v>
      </c>
      <c r="I4509">
        <v>526.6875</v>
      </c>
      <c r="J4509" s="5">
        <f t="shared" si="70"/>
        <v>43746.928675902775</v>
      </c>
      <c r="K4509" s="6">
        <v>43746.928675902775</v>
      </c>
      <c r="L4509" s="7">
        <v>43746.928680555553</v>
      </c>
    </row>
    <row r="4510" spans="1:12" x14ac:dyDescent="0.25">
      <c r="A4510" t="e">
        <f>-LqfwZV71oTgklkwQQr6</f>
        <v>#NAME?</v>
      </c>
      <c r="B4510">
        <v>393.75</v>
      </c>
      <c r="C4510">
        <v>20.531590000000001</v>
      </c>
      <c r="D4510">
        <v>66</v>
      </c>
      <c r="E4510">
        <v>0</v>
      </c>
      <c r="F4510">
        <v>0</v>
      </c>
      <c r="G4510">
        <v>8</v>
      </c>
      <c r="H4510">
        <v>1570547843786</v>
      </c>
      <c r="I4510">
        <v>526.6875</v>
      </c>
      <c r="J4510" s="4">
        <f t="shared" si="70"/>
        <v>43746.928747523147</v>
      </c>
      <c r="K4510" s="6">
        <v>43746.928747523147</v>
      </c>
      <c r="L4510" s="7">
        <v>43746.928749999999</v>
      </c>
    </row>
    <row r="4511" spans="1:12" x14ac:dyDescent="0.25">
      <c r="A4511" t="e">
        <f>-Lqfw_y-T8iNTDIKObQu</f>
        <v>#NAME?</v>
      </c>
      <c r="B4511">
        <v>412.5</v>
      </c>
      <c r="C4511">
        <v>20.531590000000001</v>
      </c>
      <c r="D4511">
        <v>66</v>
      </c>
      <c r="E4511">
        <v>0</v>
      </c>
      <c r="F4511">
        <v>0</v>
      </c>
      <c r="G4511">
        <v>3</v>
      </c>
      <c r="H4511">
        <v>1570547849966</v>
      </c>
      <c r="I4511">
        <v>532.3125</v>
      </c>
      <c r="J4511" s="5">
        <f t="shared" si="70"/>
        <v>43746.928819050925</v>
      </c>
      <c r="K4511" s="6">
        <v>43746.928819050925</v>
      </c>
      <c r="L4511" s="7">
        <v>43746.928819444445</v>
      </c>
    </row>
    <row r="4512" spans="1:12" x14ac:dyDescent="0.25">
      <c r="A4512" t="e">
        <f>-LqfwbY532EPbRuehU_k</f>
        <v>#NAME?</v>
      </c>
      <c r="B4512">
        <v>393.75</v>
      </c>
      <c r="C4512">
        <v>20.531590000000001</v>
      </c>
      <c r="D4512">
        <v>64</v>
      </c>
      <c r="E4512">
        <v>0</v>
      </c>
      <c r="F4512">
        <v>0</v>
      </c>
      <c r="G4512">
        <v>8</v>
      </c>
      <c r="H4512">
        <v>1570547856174</v>
      </c>
      <c r="I4512">
        <v>526.6875</v>
      </c>
      <c r="J4512" s="4">
        <f t="shared" si="70"/>
        <v>43746.928890902775</v>
      </c>
      <c r="K4512" s="6">
        <v>43746.928890902775</v>
      </c>
      <c r="L4512" s="7">
        <v>43746.928888888891</v>
      </c>
    </row>
    <row r="4513" spans="1:12" x14ac:dyDescent="0.25">
      <c r="A4513" t="e">
        <f>-LqfwdHN6M_glDj4MAa3</f>
        <v>#NAME?</v>
      </c>
      <c r="B4513">
        <v>393.75</v>
      </c>
      <c r="C4513">
        <v>20.584240000000001</v>
      </c>
      <c r="D4513">
        <v>65</v>
      </c>
      <c r="E4513">
        <v>0</v>
      </c>
      <c r="F4513">
        <v>0</v>
      </c>
      <c r="G4513">
        <v>6</v>
      </c>
      <c r="H4513">
        <v>1570547863366</v>
      </c>
      <c r="I4513">
        <v>526.6875</v>
      </c>
      <c r="J4513" s="5">
        <f t="shared" si="70"/>
        <v>43746.928974143513</v>
      </c>
      <c r="K4513" s="6">
        <v>43746.928974143513</v>
      </c>
      <c r="L4513" s="7">
        <v>43746.928969907407</v>
      </c>
    </row>
    <row r="4514" spans="1:12" x14ac:dyDescent="0.25">
      <c r="A4514" t="s">
        <v>5549</v>
      </c>
      <c r="B4514">
        <v>393.75</v>
      </c>
      <c r="C4514">
        <v>20.478950000000001</v>
      </c>
      <c r="D4514">
        <v>65</v>
      </c>
      <c r="E4514">
        <v>0</v>
      </c>
      <c r="F4514">
        <v>0</v>
      </c>
      <c r="G4514">
        <v>5</v>
      </c>
      <c r="H4514">
        <v>1570547870576</v>
      </c>
      <c r="I4514">
        <v>526.6875</v>
      </c>
      <c r="J4514" s="4">
        <f t="shared" si="70"/>
        <v>43746.929057592592</v>
      </c>
      <c r="K4514" s="6">
        <v>43746.929057592592</v>
      </c>
      <c r="L4514" s="7">
        <v>43746.929062499999</v>
      </c>
    </row>
    <row r="4515" spans="1:12" x14ac:dyDescent="0.25">
      <c r="A4515" t="e">
        <f>-Lqfwgm5Y-EoQ4HAM30Y</f>
        <v>#NAME?</v>
      </c>
      <c r="B4515">
        <v>393.75</v>
      </c>
      <c r="C4515">
        <v>20.478950000000001</v>
      </c>
      <c r="D4515">
        <v>67</v>
      </c>
      <c r="E4515">
        <v>0</v>
      </c>
      <c r="F4515">
        <v>0</v>
      </c>
      <c r="G4515">
        <v>7</v>
      </c>
      <c r="H4515">
        <v>1570547877796</v>
      </c>
      <c r="I4515">
        <v>526.6875</v>
      </c>
      <c r="J4515" s="5">
        <f t="shared" si="70"/>
        <v>43746.929141157401</v>
      </c>
      <c r="K4515" s="6">
        <v>43746.929141157401</v>
      </c>
      <c r="L4515" s="7">
        <v>43746.929143518515</v>
      </c>
    </row>
    <row r="4516" spans="1:12" x14ac:dyDescent="0.25">
      <c r="A4516" t="e">
        <f>-LqfwiG5HrSpHUbizavW</f>
        <v>#NAME?</v>
      </c>
      <c r="B4516">
        <v>393.75</v>
      </c>
      <c r="C4516">
        <v>20.531590000000001</v>
      </c>
      <c r="D4516">
        <v>66</v>
      </c>
      <c r="E4516">
        <v>0</v>
      </c>
      <c r="F4516">
        <v>0</v>
      </c>
      <c r="G4516">
        <v>2</v>
      </c>
      <c r="H4516">
        <v>1570547883988</v>
      </c>
      <c r="I4516">
        <v>526.5</v>
      </c>
      <c r="J4516" s="4">
        <f t="shared" si="70"/>
        <v>43746.92921282407</v>
      </c>
      <c r="K4516" s="6">
        <v>43746.92921282407</v>
      </c>
      <c r="L4516" s="7">
        <v>43746.929212962961</v>
      </c>
    </row>
    <row r="4517" spans="1:12" x14ac:dyDescent="0.25">
      <c r="A4517" t="e">
        <f>-Lqfwjp7mP6sqq2yXpzM</f>
        <v>#NAME?</v>
      </c>
      <c r="B4517">
        <v>415.625</v>
      </c>
      <c r="C4517">
        <v>20.531590000000001</v>
      </c>
      <c r="D4517">
        <v>66</v>
      </c>
      <c r="E4517">
        <v>0</v>
      </c>
      <c r="F4517">
        <v>0</v>
      </c>
      <c r="G4517">
        <v>7</v>
      </c>
      <c r="H4517">
        <v>1570547890157</v>
      </c>
      <c r="I4517">
        <v>533.25</v>
      </c>
      <c r="J4517" s="5">
        <f t="shared" si="70"/>
        <v>43746.929284224534</v>
      </c>
      <c r="K4517" s="6">
        <v>43746.929284224534</v>
      </c>
      <c r="L4517" s="7">
        <v>43746.929282407407</v>
      </c>
    </row>
    <row r="4518" spans="1:12" x14ac:dyDescent="0.25">
      <c r="A4518" t="e">
        <f>-LqfwlY5Ro8gRmBinWPf</f>
        <v>#NAME?</v>
      </c>
      <c r="B4518">
        <v>393.75</v>
      </c>
      <c r="C4518">
        <v>20.531590000000001</v>
      </c>
      <c r="D4518">
        <v>67</v>
      </c>
      <c r="E4518">
        <v>0</v>
      </c>
      <c r="F4518">
        <v>0</v>
      </c>
      <c r="G4518">
        <v>3</v>
      </c>
      <c r="H4518">
        <v>1570547897367</v>
      </c>
      <c r="I4518">
        <v>526.6875</v>
      </c>
      <c r="J4518" s="4">
        <f t="shared" si="70"/>
        <v>43746.929367673605</v>
      </c>
      <c r="K4518" s="6">
        <v>43746.929367673605</v>
      </c>
      <c r="L4518" s="7">
        <v>43746.929363425923</v>
      </c>
    </row>
    <row r="4519" spans="1:12" x14ac:dyDescent="0.25">
      <c r="A4519" t="e">
        <f>-LqfwnB5DxBeRpu70lG9</f>
        <v>#NAME?</v>
      </c>
      <c r="B4519">
        <v>393.75</v>
      </c>
      <c r="C4519">
        <v>20.531590000000001</v>
      </c>
      <c r="D4519">
        <v>71</v>
      </c>
      <c r="E4519">
        <v>0</v>
      </c>
      <c r="F4519">
        <v>0</v>
      </c>
      <c r="G4519">
        <v>5</v>
      </c>
      <c r="H4519">
        <v>1570547903901</v>
      </c>
      <c r="I4519">
        <v>526.6875</v>
      </c>
      <c r="J4519" s="5">
        <f t="shared" si="70"/>
        <v>43746.929443298613</v>
      </c>
      <c r="K4519" s="6">
        <v>43746.929443298613</v>
      </c>
      <c r="L4519" s="7">
        <v>43746.929444444446</v>
      </c>
    </row>
    <row r="4520" spans="1:12" x14ac:dyDescent="0.25">
      <c r="A4520" t="e">
        <f>-Lqfwop5dE-z7XSB7KhV</f>
        <v>#NAME?</v>
      </c>
      <c r="B4520">
        <v>412.5</v>
      </c>
      <c r="C4520">
        <v>20.531590000000001</v>
      </c>
      <c r="D4520">
        <v>71</v>
      </c>
      <c r="E4520">
        <v>0</v>
      </c>
      <c r="F4520">
        <v>0</v>
      </c>
      <c r="G4520">
        <v>8</v>
      </c>
      <c r="H4520">
        <v>1570547910766</v>
      </c>
      <c r="I4520">
        <v>532.6875</v>
      </c>
      <c r="J4520" s="4">
        <f t="shared" si="70"/>
        <v>43746.929522754632</v>
      </c>
      <c r="K4520" s="6">
        <v>43746.929522754632</v>
      </c>
      <c r="L4520" s="7">
        <v>43746.929525462961</v>
      </c>
    </row>
    <row r="4521" spans="1:12" x14ac:dyDescent="0.25">
      <c r="A4521" t="e">
        <f>-LqfwqJ5uaHxsWu2AFux</f>
        <v>#NAME?</v>
      </c>
      <c r="B4521">
        <v>393.75</v>
      </c>
      <c r="C4521">
        <v>20.531590000000001</v>
      </c>
      <c r="D4521">
        <v>69</v>
      </c>
      <c r="E4521">
        <v>0</v>
      </c>
      <c r="F4521">
        <v>0</v>
      </c>
      <c r="G4521">
        <v>15</v>
      </c>
      <c r="H4521">
        <v>1570547916958</v>
      </c>
      <c r="I4521">
        <v>526.6875</v>
      </c>
      <c r="J4521" s="5">
        <f t="shared" si="70"/>
        <v>43746.929594421294</v>
      </c>
      <c r="K4521" s="6">
        <v>43746.929594421294</v>
      </c>
      <c r="L4521" s="7">
        <v>43746.929594907408</v>
      </c>
    </row>
    <row r="4522" spans="1:12" x14ac:dyDescent="0.25">
      <c r="A4522" t="e">
        <f>-Lqfwrs5POgB-iJU8sEx</f>
        <v>#NAME?</v>
      </c>
      <c r="B4522">
        <v>393.75</v>
      </c>
      <c r="C4522">
        <v>20.531590000000001</v>
      </c>
      <c r="D4522">
        <v>67</v>
      </c>
      <c r="E4522">
        <v>0</v>
      </c>
      <c r="F4522">
        <v>0</v>
      </c>
      <c r="G4522">
        <v>12</v>
      </c>
      <c r="H4522">
        <v>1570547923137</v>
      </c>
      <c r="I4522">
        <v>526.6875</v>
      </c>
      <c r="J4522" s="4">
        <f t="shared" si="70"/>
        <v>43746.929665937496</v>
      </c>
      <c r="K4522" s="6">
        <v>43746.929665937496</v>
      </c>
      <c r="L4522" s="7">
        <v>43746.929664351854</v>
      </c>
    </row>
    <row r="4523" spans="1:12" x14ac:dyDescent="0.25">
      <c r="A4523" t="e">
        <f>-Lqfwta61w8zxSIq2SFv</f>
        <v>#NAME?</v>
      </c>
      <c r="B4523">
        <v>393.75</v>
      </c>
      <c r="C4523">
        <v>20.531590000000001</v>
      </c>
      <c r="D4523">
        <v>66</v>
      </c>
      <c r="E4523">
        <v>0</v>
      </c>
      <c r="F4523">
        <v>0</v>
      </c>
      <c r="G4523">
        <v>11</v>
      </c>
      <c r="H4523">
        <v>1570547930328</v>
      </c>
      <c r="I4523">
        <v>526.6875</v>
      </c>
      <c r="J4523" s="5">
        <f t="shared" si="70"/>
        <v>43746.929749166666</v>
      </c>
      <c r="K4523" s="6">
        <v>43746.929749166666</v>
      </c>
      <c r="L4523" s="7">
        <v>43746.929745370369</v>
      </c>
    </row>
    <row r="4524" spans="1:12" x14ac:dyDescent="0.25">
      <c r="A4524" t="e">
        <f>-LqfwvAgt5FeGlt3XBOh</f>
        <v>#NAME?</v>
      </c>
      <c r="B4524">
        <v>393.75</v>
      </c>
      <c r="C4524">
        <v>20.531590000000001</v>
      </c>
      <c r="D4524">
        <v>72</v>
      </c>
      <c r="E4524">
        <v>0</v>
      </c>
      <c r="F4524">
        <v>0</v>
      </c>
      <c r="G4524">
        <v>8</v>
      </c>
      <c r="H4524">
        <v>1570547936538</v>
      </c>
      <c r="I4524">
        <v>526.6875</v>
      </c>
      <c r="J4524" s="4">
        <f t="shared" si="70"/>
        <v>43746.929821041667</v>
      </c>
      <c r="K4524" s="6">
        <v>43746.929821041667</v>
      </c>
      <c r="L4524" s="7">
        <v>43746.929826388892</v>
      </c>
    </row>
    <row r="4525" spans="1:12" x14ac:dyDescent="0.25">
      <c r="A4525" t="e">
        <f>-Lqfwx66CJ_zd6Ms77Ab</f>
        <v>#NAME?</v>
      </c>
      <c r="B4525">
        <v>390.625</v>
      </c>
      <c r="C4525">
        <v>20.531590000000001</v>
      </c>
      <c r="D4525">
        <v>72</v>
      </c>
      <c r="E4525">
        <v>0</v>
      </c>
      <c r="F4525">
        <v>0</v>
      </c>
      <c r="G4525">
        <v>11</v>
      </c>
      <c r="H4525">
        <v>1570547944488</v>
      </c>
      <c r="I4525">
        <v>525.9375</v>
      </c>
      <c r="J4525" s="5">
        <f t="shared" si="70"/>
        <v>43746.929913055552</v>
      </c>
      <c r="K4525" s="6">
        <v>43746.929913055552</v>
      </c>
      <c r="L4525" s="7">
        <v>43746.929907407408</v>
      </c>
    </row>
    <row r="4526" spans="1:12" x14ac:dyDescent="0.25">
      <c r="A4526" t="e">
        <f>-LqfwyfF4_P_f6hkAWEG</f>
        <v>#NAME?</v>
      </c>
      <c r="B4526">
        <v>393.75</v>
      </c>
      <c r="C4526">
        <v>20.478950000000001</v>
      </c>
      <c r="D4526">
        <v>70</v>
      </c>
      <c r="E4526">
        <v>0</v>
      </c>
      <c r="F4526">
        <v>0</v>
      </c>
      <c r="G4526">
        <v>10</v>
      </c>
      <c r="H4526">
        <v>1570547950966</v>
      </c>
      <c r="I4526">
        <v>526.6875</v>
      </c>
      <c r="J4526" s="4">
        <f t="shared" si="70"/>
        <v>43746.929988032403</v>
      </c>
      <c r="K4526" s="6">
        <v>43746.929988032403</v>
      </c>
      <c r="L4526" s="7">
        <v>43746.929988425924</v>
      </c>
    </row>
    <row r="4527" spans="1:12" x14ac:dyDescent="0.25">
      <c r="A4527" t="e">
        <f>-LqfX-OE4VUxNJwvpxd0</f>
        <v>#NAME?</v>
      </c>
      <c r="B4527">
        <v>393.75</v>
      </c>
      <c r="C4527">
        <v>20.478950000000001</v>
      </c>
      <c r="D4527">
        <v>69</v>
      </c>
      <c r="E4527">
        <v>0</v>
      </c>
      <c r="F4527">
        <v>0</v>
      </c>
      <c r="G4527">
        <v>6</v>
      </c>
      <c r="H4527">
        <v>1570547958168</v>
      </c>
      <c r="I4527">
        <v>526.5</v>
      </c>
      <c r="J4527" s="5">
        <f t="shared" si="70"/>
        <v>43746.930071388888</v>
      </c>
      <c r="K4527" s="6">
        <v>43746.930071388888</v>
      </c>
      <c r="L4527" s="7">
        <v>43746.930069444446</v>
      </c>
    </row>
    <row r="4528" spans="1:12" x14ac:dyDescent="0.25">
      <c r="A4528" t="e">
        <f>-Lqfx1Wd9FfAgYoeDNNn</f>
        <v>#NAME?</v>
      </c>
      <c r="B4528">
        <v>393.75</v>
      </c>
      <c r="C4528">
        <v>20.531590000000001</v>
      </c>
      <c r="D4528">
        <v>69</v>
      </c>
      <c r="E4528">
        <v>0</v>
      </c>
      <c r="F4528">
        <v>0</v>
      </c>
      <c r="G4528">
        <v>12</v>
      </c>
      <c r="H4528">
        <v>1570547965387</v>
      </c>
      <c r="I4528">
        <v>526.5</v>
      </c>
      <c r="J4528" s="4">
        <f t="shared" si="70"/>
        <v>43746.930154942129</v>
      </c>
      <c r="K4528" s="6">
        <v>43746.930154942129</v>
      </c>
      <c r="L4528" s="7">
        <v>43746.930150462962</v>
      </c>
    </row>
    <row r="4529" spans="1:12" x14ac:dyDescent="0.25">
      <c r="A4529" t="e">
        <f>-Lqfx3C51o7yfBbGVxXR</f>
        <v>#NAME?</v>
      </c>
      <c r="B4529">
        <v>393.75</v>
      </c>
      <c r="C4529">
        <v>20.531590000000001</v>
      </c>
      <c r="D4529">
        <v>67</v>
      </c>
      <c r="E4529">
        <v>0</v>
      </c>
      <c r="F4529">
        <v>0</v>
      </c>
      <c r="G4529">
        <v>11</v>
      </c>
      <c r="H4529">
        <v>1570547973648</v>
      </c>
      <c r="I4529">
        <v>526.6875</v>
      </c>
      <c r="J4529" s="5">
        <f t="shared" si="70"/>
        <v>43746.930250555553</v>
      </c>
      <c r="K4529" s="6">
        <v>43746.930250555553</v>
      </c>
      <c r="L4529" s="7">
        <v>43746.930254629631</v>
      </c>
    </row>
    <row r="4530" spans="1:12" x14ac:dyDescent="0.25">
      <c r="A4530" t="e">
        <f>-Lqfx4w1VoFRAOZhCXUp</f>
        <v>#NAME?</v>
      </c>
      <c r="B4530">
        <v>393.75</v>
      </c>
      <c r="C4530">
        <v>20.531590000000001</v>
      </c>
      <c r="D4530">
        <v>66</v>
      </c>
      <c r="E4530">
        <v>0</v>
      </c>
      <c r="F4530">
        <v>0</v>
      </c>
      <c r="G4530">
        <v>15</v>
      </c>
      <c r="H4530">
        <v>1570547980842</v>
      </c>
      <c r="I4530">
        <v>526.6875</v>
      </c>
      <c r="J4530" s="4">
        <f t="shared" si="70"/>
        <v>43746.930333819437</v>
      </c>
      <c r="K4530" s="6">
        <v>43746.930333819437</v>
      </c>
      <c r="L4530" s="7">
        <v>43746.930335648147</v>
      </c>
    </row>
    <row r="4531" spans="1:12" x14ac:dyDescent="0.25">
      <c r="A4531" t="e">
        <f>-Lqfx6e1bhsA1k7LHHIZ</f>
        <v>#NAME?</v>
      </c>
      <c r="B4531">
        <v>393.75</v>
      </c>
      <c r="C4531">
        <v>20.531590000000001</v>
      </c>
      <c r="D4531">
        <v>65</v>
      </c>
      <c r="E4531">
        <v>0</v>
      </c>
      <c r="F4531">
        <v>0</v>
      </c>
      <c r="G4531">
        <v>7</v>
      </c>
      <c r="H4531">
        <v>1570547987876</v>
      </c>
      <c r="I4531">
        <v>526.6875</v>
      </c>
      <c r="J4531" s="5">
        <f t="shared" si="70"/>
        <v>43746.93041523148</v>
      </c>
      <c r="K4531" s="6">
        <v>43746.93041523148</v>
      </c>
      <c r="L4531" s="7">
        <v>43746.93041666667</v>
      </c>
    </row>
    <row r="4532" spans="1:12" x14ac:dyDescent="0.25">
      <c r="A4532" t="e">
        <f>-Lqfx89IJLVhy8EN5GEX</f>
        <v>#NAME?</v>
      </c>
      <c r="B4532">
        <v>393.75</v>
      </c>
      <c r="C4532">
        <v>20.531590000000001</v>
      </c>
      <c r="D4532">
        <v>65</v>
      </c>
      <c r="E4532">
        <v>0</v>
      </c>
      <c r="F4532">
        <v>0</v>
      </c>
      <c r="G4532">
        <v>1</v>
      </c>
      <c r="H4532">
        <v>1570547994242</v>
      </c>
      <c r="I4532">
        <v>526.6875</v>
      </c>
      <c r="J4532" s="4">
        <f t="shared" si="70"/>
        <v>43746.930488912032</v>
      </c>
      <c r="K4532" s="6">
        <v>43746.930488912032</v>
      </c>
      <c r="L4532" s="7">
        <v>43746.930486111109</v>
      </c>
    </row>
    <row r="4533" spans="1:12" x14ac:dyDescent="0.25">
      <c r="A4533" t="e">
        <f>-Lqfx9ewrs9zQCAwinRH</f>
        <v>#NAME?</v>
      </c>
      <c r="B4533">
        <v>393.75</v>
      </c>
      <c r="C4533">
        <v>20.531590000000001</v>
      </c>
      <c r="D4533">
        <v>65</v>
      </c>
      <c r="E4533">
        <v>0</v>
      </c>
      <c r="F4533">
        <v>0</v>
      </c>
      <c r="G4533">
        <v>11</v>
      </c>
      <c r="H4533">
        <v>1570548000402</v>
      </c>
      <c r="I4533">
        <v>526.6875</v>
      </c>
      <c r="J4533" s="5">
        <f t="shared" si="70"/>
        <v>43746.930560208326</v>
      </c>
      <c r="K4533" s="6">
        <v>43746.930560208326</v>
      </c>
      <c r="L4533" s="7">
        <v>43746.930555555555</v>
      </c>
    </row>
    <row r="4534" spans="1:12" x14ac:dyDescent="0.25">
      <c r="A4534" t="e">
        <f>-LqfxBG2lgClEXDgyo2p</f>
        <v>#NAME?</v>
      </c>
      <c r="B4534">
        <v>393.75</v>
      </c>
      <c r="C4534">
        <v>20.531590000000001</v>
      </c>
      <c r="D4534">
        <v>65</v>
      </c>
      <c r="E4534">
        <v>0</v>
      </c>
      <c r="F4534">
        <v>0</v>
      </c>
      <c r="G4534">
        <v>2</v>
      </c>
      <c r="H4534">
        <v>1570548006604</v>
      </c>
      <c r="I4534">
        <v>526.6875</v>
      </c>
      <c r="J4534" s="4">
        <f t="shared" si="70"/>
        <v>43746.930631990741</v>
      </c>
      <c r="K4534" s="6">
        <v>43746.930631990741</v>
      </c>
      <c r="L4534" s="7">
        <v>43746.930636574078</v>
      </c>
    </row>
    <row r="4535" spans="1:12" x14ac:dyDescent="0.25">
      <c r="A4535" t="e">
        <f>-LqfxCxwc_8dNWZtEjyQ</f>
        <v>#NAME?</v>
      </c>
      <c r="B4535">
        <v>393.75</v>
      </c>
      <c r="C4535">
        <v>20.531590000000001</v>
      </c>
      <c r="D4535">
        <v>65</v>
      </c>
      <c r="E4535">
        <v>0</v>
      </c>
      <c r="F4535">
        <v>0</v>
      </c>
      <c r="G4535">
        <v>8</v>
      </c>
      <c r="H4535">
        <v>1570548013824</v>
      </c>
      <c r="I4535">
        <v>526.5</v>
      </c>
      <c r="J4535" s="5">
        <f t="shared" si="70"/>
        <v>43746.930715555551</v>
      </c>
      <c r="K4535" s="6">
        <v>43746.930715555551</v>
      </c>
      <c r="L4535" s="7">
        <v>43746.930717592593</v>
      </c>
    </row>
    <row r="4536" spans="1:12" x14ac:dyDescent="0.25">
      <c r="A4536" t="e">
        <f>-LqfxEYoRlV2WJwx00gd</f>
        <v>#NAME?</v>
      </c>
      <c r="B4536">
        <v>393.75</v>
      </c>
      <c r="C4536">
        <v>20.584240000000001</v>
      </c>
      <c r="D4536">
        <v>65</v>
      </c>
      <c r="E4536">
        <v>0</v>
      </c>
      <c r="F4536">
        <v>0</v>
      </c>
      <c r="G4536">
        <v>12</v>
      </c>
      <c r="H4536">
        <v>1570548020386</v>
      </c>
      <c r="I4536">
        <v>526.6875</v>
      </c>
      <c r="J4536" s="4">
        <f t="shared" si="70"/>
        <v>43746.93079150463</v>
      </c>
      <c r="K4536" s="6">
        <v>43746.93079150463</v>
      </c>
      <c r="L4536" s="7">
        <v>43746.930787037039</v>
      </c>
    </row>
    <row r="4537" spans="1:12" x14ac:dyDescent="0.25">
      <c r="A4537" t="e">
        <f>-LqfxGEwB42ijbizHgVE</f>
        <v>#NAME?</v>
      </c>
      <c r="B4537">
        <v>393.75</v>
      </c>
      <c r="C4537">
        <v>20.531590000000001</v>
      </c>
      <c r="D4537">
        <v>65</v>
      </c>
      <c r="E4537">
        <v>0</v>
      </c>
      <c r="F4537">
        <v>0</v>
      </c>
      <c r="G4537">
        <v>1</v>
      </c>
      <c r="H4537">
        <v>1570548027222</v>
      </c>
      <c r="I4537">
        <v>526.6875</v>
      </c>
      <c r="J4537" s="5">
        <f t="shared" si="70"/>
        <v>43746.930870624994</v>
      </c>
      <c r="K4537" s="6">
        <v>43746.930870624994</v>
      </c>
      <c r="L4537" s="7">
        <v>43746.930868055555</v>
      </c>
    </row>
    <row r="4538" spans="1:12" x14ac:dyDescent="0.25">
      <c r="A4538" t="e">
        <f>-LqfxI31awKWFW97uHEQ</f>
        <v>#NAME?</v>
      </c>
      <c r="B4538">
        <v>393.75</v>
      </c>
      <c r="C4538">
        <v>20.531590000000001</v>
      </c>
      <c r="D4538">
        <v>64</v>
      </c>
      <c r="E4538">
        <v>0</v>
      </c>
      <c r="F4538">
        <v>0</v>
      </c>
      <c r="G4538">
        <v>8</v>
      </c>
      <c r="H4538">
        <v>1570548034554</v>
      </c>
      <c r="I4538">
        <v>526.6875</v>
      </c>
      <c r="J4538" s="4">
        <f t="shared" si="70"/>
        <v>43746.93095548611</v>
      </c>
      <c r="K4538" s="6">
        <v>43746.93095548611</v>
      </c>
      <c r="L4538" s="7">
        <v>43746.930960648147</v>
      </c>
    </row>
    <row r="4539" spans="1:12" x14ac:dyDescent="0.25">
      <c r="A4539" t="e">
        <f>-LqfxJkwRHOD2VNcYDU2</f>
        <v>#NAME?</v>
      </c>
      <c r="B4539">
        <v>418.75</v>
      </c>
      <c r="C4539">
        <v>20.478950000000001</v>
      </c>
      <c r="D4539">
        <v>64</v>
      </c>
      <c r="E4539">
        <v>0</v>
      </c>
      <c r="F4539">
        <v>0</v>
      </c>
      <c r="G4539">
        <v>5</v>
      </c>
      <c r="H4539">
        <v>1570548041642</v>
      </c>
      <c r="I4539">
        <v>534.75</v>
      </c>
      <c r="J4539" s="5">
        <f t="shared" si="70"/>
        <v>43746.931037523151</v>
      </c>
      <c r="K4539" s="6">
        <v>43746.931037523151</v>
      </c>
      <c r="L4539" s="7">
        <v>43746.931041666663</v>
      </c>
    </row>
    <row r="4540" spans="1:12" x14ac:dyDescent="0.25">
      <c r="A4540" t="e">
        <f>-LqfxLG3l9_WVGB5tckv</f>
        <v>#NAME?</v>
      </c>
      <c r="B4540">
        <v>393.75</v>
      </c>
      <c r="C4540">
        <v>20.584240000000001</v>
      </c>
      <c r="D4540">
        <v>64</v>
      </c>
      <c r="E4540">
        <v>0</v>
      </c>
      <c r="F4540">
        <v>0</v>
      </c>
      <c r="G4540">
        <v>11</v>
      </c>
      <c r="H4540">
        <v>1570548047832</v>
      </c>
      <c r="I4540">
        <v>526.6875</v>
      </c>
      <c r="J4540" s="4">
        <f t="shared" si="70"/>
        <v>43746.931109166668</v>
      </c>
      <c r="K4540" s="6">
        <v>43746.931109166668</v>
      </c>
      <c r="L4540" s="7">
        <v>43746.931111111109</v>
      </c>
    </row>
    <row r="4541" spans="1:12" x14ac:dyDescent="0.25">
      <c r="A4541" t="e">
        <f>-LqfxN8Cnr2POu2Ai_11</f>
        <v>#NAME?</v>
      </c>
      <c r="B4541">
        <v>393.75</v>
      </c>
      <c r="C4541">
        <v>20.531590000000001</v>
      </c>
      <c r="D4541">
        <v>64</v>
      </c>
      <c r="E4541">
        <v>0</v>
      </c>
      <c r="F4541">
        <v>0</v>
      </c>
      <c r="G4541">
        <v>0</v>
      </c>
      <c r="H4541">
        <v>1570548054014</v>
      </c>
      <c r="I4541">
        <v>526.6875</v>
      </c>
      <c r="J4541" s="5">
        <f t="shared" si="70"/>
        <v>43746.931180717591</v>
      </c>
      <c r="K4541" s="6">
        <v>43746.931180717591</v>
      </c>
      <c r="L4541" s="7">
        <v>43746.931180555555</v>
      </c>
    </row>
    <row r="4542" spans="1:12" x14ac:dyDescent="0.25">
      <c r="A4542" t="e">
        <f>-LqfxOpxnk7_N3RSs959</f>
        <v>#NAME?</v>
      </c>
      <c r="B4542">
        <v>393.75</v>
      </c>
      <c r="C4542">
        <v>20.531590000000001</v>
      </c>
      <c r="D4542">
        <v>64</v>
      </c>
      <c r="E4542">
        <v>0</v>
      </c>
      <c r="F4542">
        <v>0</v>
      </c>
      <c r="G4542">
        <v>1</v>
      </c>
      <c r="H4542">
        <v>1570548062259</v>
      </c>
      <c r="I4542">
        <v>526.6875</v>
      </c>
      <c r="J4542" s="4">
        <f t="shared" si="70"/>
        <v>43746.931276145835</v>
      </c>
      <c r="K4542" s="6">
        <v>43746.931276145835</v>
      </c>
      <c r="L4542" s="7">
        <v>43746.931273148148</v>
      </c>
    </row>
    <row r="4543" spans="1:12" x14ac:dyDescent="0.25">
      <c r="A4543" t="e">
        <f>-LqfxQYweb0CTjF2DcCA</f>
        <v>#NAME?</v>
      </c>
      <c r="B4543">
        <v>393.75</v>
      </c>
      <c r="C4543">
        <v>20.531590000000001</v>
      </c>
      <c r="D4543">
        <v>65</v>
      </c>
      <c r="E4543">
        <v>0</v>
      </c>
      <c r="F4543">
        <v>0</v>
      </c>
      <c r="G4543">
        <v>9</v>
      </c>
      <c r="H4543">
        <v>1570548069472</v>
      </c>
      <c r="I4543">
        <v>526.6875</v>
      </c>
      <c r="J4543" s="5">
        <f t="shared" si="70"/>
        <v>43746.931359629627</v>
      </c>
      <c r="K4543" s="6">
        <v>43746.931359629627</v>
      </c>
      <c r="L4543" s="7">
        <v>43746.931354166663</v>
      </c>
    </row>
    <row r="4544" spans="1:12" x14ac:dyDescent="0.25">
      <c r="A4544" t="e">
        <f>-LqfxS1wsTFuBw9SL_49</f>
        <v>#NAME?</v>
      </c>
      <c r="B4544">
        <v>393.75</v>
      </c>
      <c r="C4544">
        <v>20.584240000000001</v>
      </c>
      <c r="D4544">
        <v>65</v>
      </c>
      <c r="E4544">
        <v>0</v>
      </c>
      <c r="F4544">
        <v>0</v>
      </c>
      <c r="G4544">
        <v>15</v>
      </c>
      <c r="H4544">
        <v>1570548075673</v>
      </c>
      <c r="I4544">
        <v>526.6875</v>
      </c>
      <c r="J4544" s="4">
        <f t="shared" si="70"/>
        <v>43746.931431400466</v>
      </c>
      <c r="K4544" s="6">
        <v>43746.931431400466</v>
      </c>
      <c r="L4544" s="7">
        <v>43746.931435185186</v>
      </c>
    </row>
    <row r="4545" spans="1:12" x14ac:dyDescent="0.25">
      <c r="A4545" t="e">
        <f>-LqfxTaw0JmUuiYTcVW2</f>
        <v>#NAME?</v>
      </c>
      <c r="B4545">
        <v>393.75</v>
      </c>
      <c r="C4545">
        <v>20.531590000000001</v>
      </c>
      <c r="D4545">
        <v>65</v>
      </c>
      <c r="E4545">
        <v>0</v>
      </c>
      <c r="F4545">
        <v>0</v>
      </c>
      <c r="G4545">
        <v>5</v>
      </c>
      <c r="H4545">
        <v>1570548081834</v>
      </c>
      <c r="I4545">
        <v>526.5</v>
      </c>
      <c r="J4545" s="5">
        <f t="shared" si="70"/>
        <v>43746.931502708328</v>
      </c>
      <c r="K4545" s="6">
        <v>43746.931502708328</v>
      </c>
      <c r="L4545" s="7">
        <v>43746.931504629632</v>
      </c>
    </row>
    <row r="4546" spans="1:12" x14ac:dyDescent="0.25">
      <c r="A4546" t="e">
        <f>-LqfxV4wHM3L4JNJWyUY</f>
        <v>#NAME?</v>
      </c>
      <c r="B4546">
        <v>393.75</v>
      </c>
      <c r="C4546">
        <v>20.584240000000001</v>
      </c>
      <c r="D4546">
        <v>65</v>
      </c>
      <c r="E4546">
        <v>0</v>
      </c>
      <c r="F4546">
        <v>0</v>
      </c>
      <c r="G4546">
        <v>7</v>
      </c>
      <c r="H4546">
        <v>1570548088022</v>
      </c>
      <c r="I4546">
        <v>526.6875</v>
      </c>
      <c r="J4546" s="4">
        <f t="shared" ref="J4546:K4609" si="71">(H4546/86400000)+25569+(7/24)</f>
        <v>43746.931574328701</v>
      </c>
      <c r="K4546" s="6">
        <v>43746.931574328701</v>
      </c>
      <c r="L4546" s="7">
        <v>43746.931574074071</v>
      </c>
    </row>
    <row r="4547" spans="1:12" x14ac:dyDescent="0.25">
      <c r="A4547" t="e">
        <f>-LqfxWaJ2P7JLnDU9lt8</f>
        <v>#NAME?</v>
      </c>
      <c r="B4547">
        <v>393.75</v>
      </c>
      <c r="C4547">
        <v>20.584240000000001</v>
      </c>
      <c r="D4547">
        <v>66</v>
      </c>
      <c r="E4547">
        <v>0</v>
      </c>
      <c r="F4547">
        <v>0</v>
      </c>
      <c r="G4547">
        <v>8</v>
      </c>
      <c r="H4547">
        <v>1570548094172</v>
      </c>
      <c r="I4547">
        <v>526.6875</v>
      </c>
      <c r="J4547" s="5">
        <f t="shared" si="71"/>
        <v>43746.931645509256</v>
      </c>
      <c r="K4547" s="6">
        <v>43746.931645509256</v>
      </c>
      <c r="L4547" s="7">
        <v>43746.931643518517</v>
      </c>
    </row>
    <row r="4548" spans="1:12" x14ac:dyDescent="0.25">
      <c r="A4548" t="e">
        <f>-LqfxYN5Ey5Ux1-ToGl5</f>
        <v>#NAME?</v>
      </c>
      <c r="B4548">
        <v>393.75</v>
      </c>
      <c r="C4548">
        <v>20.584240000000001</v>
      </c>
      <c r="D4548">
        <v>69</v>
      </c>
      <c r="E4548">
        <v>0</v>
      </c>
      <c r="F4548">
        <v>0</v>
      </c>
      <c r="G4548">
        <v>3</v>
      </c>
      <c r="H4548">
        <v>1570548101422</v>
      </c>
      <c r="I4548">
        <v>526.6875</v>
      </c>
      <c r="J4548" s="4">
        <f t="shared" si="71"/>
        <v>43746.931729421289</v>
      </c>
      <c r="K4548" s="6">
        <v>43746.931729421289</v>
      </c>
      <c r="L4548" s="7">
        <v>43746.93172453704</v>
      </c>
    </row>
    <row r="4549" spans="1:12" x14ac:dyDescent="0.25">
      <c r="A4549" t="e">
        <f>-Lqfx_63PbR5qnhL-cNP</f>
        <v>#NAME?</v>
      </c>
      <c r="B4549">
        <v>393.75</v>
      </c>
      <c r="C4549">
        <v>20.531590000000001</v>
      </c>
      <c r="D4549">
        <v>69</v>
      </c>
      <c r="E4549">
        <v>0</v>
      </c>
      <c r="F4549">
        <v>0</v>
      </c>
      <c r="G4549">
        <v>11</v>
      </c>
      <c r="H4549">
        <v>1570548108634</v>
      </c>
      <c r="I4549">
        <v>526.6875</v>
      </c>
      <c r="J4549" s="5">
        <f t="shared" si="71"/>
        <v>43746.931812893519</v>
      </c>
      <c r="K4549" s="6">
        <v>43746.931812893519</v>
      </c>
      <c r="L4549" s="7">
        <v>43746.931817129633</v>
      </c>
    </row>
    <row r="4550" spans="1:12" x14ac:dyDescent="0.25">
      <c r="A4550" t="e">
        <f>-Lqfxaf38j5fnOR7rCH9</f>
        <v>#NAME?</v>
      </c>
      <c r="B4550">
        <v>393.75</v>
      </c>
      <c r="C4550">
        <v>20.531590000000001</v>
      </c>
      <c r="D4550">
        <v>69</v>
      </c>
      <c r="E4550">
        <v>0</v>
      </c>
      <c r="F4550">
        <v>0</v>
      </c>
      <c r="G4550">
        <v>2</v>
      </c>
      <c r="H4550">
        <v>1570548114814</v>
      </c>
      <c r="I4550">
        <v>526.6875</v>
      </c>
      <c r="J4550" s="4">
        <f t="shared" si="71"/>
        <v>43746.93188442129</v>
      </c>
      <c r="K4550" s="6">
        <v>43746.93188442129</v>
      </c>
      <c r="L4550" s="7">
        <v>43746.931886574072</v>
      </c>
    </row>
    <row r="4551" spans="1:12" x14ac:dyDescent="0.25">
      <c r="A4551" t="e">
        <f>-LqfxcMC2at9omdbLrAZ</f>
        <v>#NAME?</v>
      </c>
      <c r="B4551">
        <v>393.75</v>
      </c>
      <c r="C4551">
        <v>20.478950000000001</v>
      </c>
      <c r="D4551">
        <v>69</v>
      </c>
      <c r="E4551">
        <v>0</v>
      </c>
      <c r="F4551">
        <v>0</v>
      </c>
      <c r="G4551">
        <v>9</v>
      </c>
      <c r="H4551">
        <v>1570548122004</v>
      </c>
      <c r="I4551">
        <v>526.6875</v>
      </c>
      <c r="J4551" s="5">
        <f t="shared" si="71"/>
        <v>43746.931967638891</v>
      </c>
      <c r="K4551" s="6">
        <v>43746.931967638891</v>
      </c>
      <c r="L4551" s="7">
        <v>43746.931967592594</v>
      </c>
    </row>
    <row r="4552" spans="1:12" x14ac:dyDescent="0.25">
      <c r="A4552" t="e">
        <f>-Lqfxe4ydrvs9CvliV8A</f>
        <v>#NAME?</v>
      </c>
      <c r="B4552">
        <v>393.75</v>
      </c>
      <c r="C4552">
        <v>20.478950000000001</v>
      </c>
      <c r="D4552">
        <v>69</v>
      </c>
      <c r="E4552">
        <v>0</v>
      </c>
      <c r="F4552">
        <v>0</v>
      </c>
      <c r="G4552">
        <v>8</v>
      </c>
      <c r="H4552">
        <v>1570548129065</v>
      </c>
      <c r="I4552">
        <v>526.6875</v>
      </c>
      <c r="J4552" s="4">
        <f t="shared" si="71"/>
        <v>43746.932049363422</v>
      </c>
      <c r="K4552" s="6">
        <v>43746.932049363422</v>
      </c>
      <c r="L4552" s="7">
        <v>43746.93204861111</v>
      </c>
    </row>
    <row r="4553" spans="1:12" x14ac:dyDescent="0.25">
      <c r="A4553" t="e">
        <f>-Lqfxff1XJ3_86JX4_Xj</f>
        <v>#NAME?</v>
      </c>
      <c r="B4553">
        <v>393.75</v>
      </c>
      <c r="C4553">
        <v>20.531590000000001</v>
      </c>
      <c r="D4553">
        <v>71</v>
      </c>
      <c r="E4553">
        <v>0</v>
      </c>
      <c r="F4553">
        <v>0</v>
      </c>
      <c r="G4553">
        <v>12</v>
      </c>
      <c r="H4553">
        <v>1570548135431</v>
      </c>
      <c r="I4553">
        <v>526.6875</v>
      </c>
      <c r="J4553" s="5">
        <f t="shared" si="71"/>
        <v>43746.932123043975</v>
      </c>
      <c r="K4553" s="6">
        <v>43746.932123043975</v>
      </c>
      <c r="L4553" s="7">
        <v>43746.932118055556</v>
      </c>
    </row>
    <row r="4554" spans="1:12" x14ac:dyDescent="0.25">
      <c r="A4554" t="e">
        <f>-Lqfxh7x6Jb7kpbqZ0NK</f>
        <v>#NAME?</v>
      </c>
      <c r="B4554">
        <v>412.5</v>
      </c>
      <c r="C4554">
        <v>20.584240000000001</v>
      </c>
      <c r="D4554">
        <v>67</v>
      </c>
      <c r="E4554">
        <v>0</v>
      </c>
      <c r="F4554">
        <v>0</v>
      </c>
      <c r="G4554">
        <v>13</v>
      </c>
      <c r="H4554">
        <v>1570548141602</v>
      </c>
      <c r="I4554">
        <v>532.3125</v>
      </c>
      <c r="J4554" s="4">
        <f t="shared" si="71"/>
        <v>43746.93219446759</v>
      </c>
      <c r="K4554" s="6">
        <v>43746.93219446759</v>
      </c>
      <c r="L4554" s="7">
        <v>43746.932199074072</v>
      </c>
    </row>
    <row r="4555" spans="1:12" x14ac:dyDescent="0.25">
      <c r="A4555" t="e">
        <f>-LqfxigzrRpO4074BEMe</f>
        <v>#NAME?</v>
      </c>
      <c r="B4555">
        <v>393.75</v>
      </c>
      <c r="C4555">
        <v>20.478950000000001</v>
      </c>
      <c r="D4555">
        <v>67</v>
      </c>
      <c r="E4555">
        <v>0</v>
      </c>
      <c r="F4555">
        <v>0</v>
      </c>
      <c r="G4555">
        <v>11</v>
      </c>
      <c r="H4555">
        <v>1570548147792</v>
      </c>
      <c r="I4555">
        <v>526.6875</v>
      </c>
      <c r="J4555" s="5">
        <f t="shared" si="71"/>
        <v>43746.932266111107</v>
      </c>
      <c r="K4555" s="6">
        <v>43746.932266111107</v>
      </c>
      <c r="L4555" s="7">
        <v>43746.932268518518</v>
      </c>
    </row>
    <row r="4556" spans="1:12" x14ac:dyDescent="0.25">
      <c r="A4556" t="e">
        <f>-LqfxkAwS82xmG4YWgv3</f>
        <v>#NAME?</v>
      </c>
      <c r="B4556">
        <v>393.75</v>
      </c>
      <c r="C4556">
        <v>20.531590000000001</v>
      </c>
      <c r="D4556">
        <v>68</v>
      </c>
      <c r="E4556">
        <v>0</v>
      </c>
      <c r="F4556">
        <v>0</v>
      </c>
      <c r="G4556">
        <v>5</v>
      </c>
      <c r="H4556">
        <v>1570548153973</v>
      </c>
      <c r="I4556">
        <v>526.6875</v>
      </c>
      <c r="J4556" s="4">
        <f t="shared" si="71"/>
        <v>43746.932337650462</v>
      </c>
      <c r="K4556" s="6">
        <v>43746.932337650462</v>
      </c>
      <c r="L4556" s="7">
        <v>43746.932337962964</v>
      </c>
    </row>
    <row r="4557" spans="1:12" x14ac:dyDescent="0.25">
      <c r="A4557" t="e">
        <f>-LqfxleyxOgkJzlKELcv</f>
        <v>#NAME?</v>
      </c>
      <c r="B4557">
        <v>393.75</v>
      </c>
      <c r="C4557">
        <v>20.531590000000001</v>
      </c>
      <c r="D4557">
        <v>68</v>
      </c>
      <c r="E4557">
        <v>0</v>
      </c>
      <c r="F4557">
        <v>0</v>
      </c>
      <c r="G4557">
        <v>8</v>
      </c>
      <c r="H4557">
        <v>1570548160157</v>
      </c>
      <c r="I4557">
        <v>526.6875</v>
      </c>
      <c r="J4557" s="5">
        <f t="shared" si="71"/>
        <v>43746.93240922453</v>
      </c>
      <c r="K4557" s="6">
        <v>43746.93240922453</v>
      </c>
      <c r="L4557" s="7">
        <v>43746.93240740741</v>
      </c>
    </row>
    <row r="4558" spans="1:12" x14ac:dyDescent="0.25">
      <c r="A4558" t="e">
        <f>-LqfxnFC8b7QD-ZTaaoL</f>
        <v>#NAME?</v>
      </c>
      <c r="B4558">
        <v>393.75</v>
      </c>
      <c r="C4558">
        <v>20.584240000000001</v>
      </c>
      <c r="D4558">
        <v>68</v>
      </c>
      <c r="E4558">
        <v>0</v>
      </c>
      <c r="F4558">
        <v>0</v>
      </c>
      <c r="G4558">
        <v>6</v>
      </c>
      <c r="H4558">
        <v>1570548166342</v>
      </c>
      <c r="I4558">
        <v>526.6875</v>
      </c>
      <c r="J4558" s="4">
        <f t="shared" si="71"/>
        <v>43746.932480810181</v>
      </c>
      <c r="K4558" s="6">
        <v>43746.932480810181</v>
      </c>
      <c r="L4558" s="7">
        <v>43746.932476851849</v>
      </c>
    </row>
    <row r="4559" spans="1:12" x14ac:dyDescent="0.25">
      <c r="A4559" t="e">
        <f>-LqfxohvDgaRooVdh2M9</f>
        <v>#NAME?</v>
      </c>
      <c r="B4559">
        <v>393.75</v>
      </c>
      <c r="C4559">
        <v>20.584240000000001</v>
      </c>
      <c r="D4559">
        <v>68</v>
      </c>
      <c r="E4559">
        <v>0</v>
      </c>
      <c r="F4559">
        <v>0</v>
      </c>
      <c r="G4559">
        <v>5</v>
      </c>
      <c r="H4559">
        <v>1570548172522</v>
      </c>
      <c r="I4559">
        <v>526.6875</v>
      </c>
      <c r="J4559" s="5">
        <f t="shared" si="71"/>
        <v>43746.932552337959</v>
      </c>
      <c r="K4559" s="6">
        <v>43746.932552337959</v>
      </c>
      <c r="L4559" s="7">
        <v>43746.932557870372</v>
      </c>
    </row>
    <row r="4560" spans="1:12" x14ac:dyDescent="0.25">
      <c r="A4560" t="e">
        <f>-LqfxqBwevdQhupaewXJ</f>
        <v>#NAME?</v>
      </c>
      <c r="B4560">
        <v>393.75</v>
      </c>
      <c r="C4560">
        <v>20.531590000000001</v>
      </c>
      <c r="D4560">
        <v>68</v>
      </c>
      <c r="E4560">
        <v>0</v>
      </c>
      <c r="F4560">
        <v>0</v>
      </c>
      <c r="G4560">
        <v>11</v>
      </c>
      <c r="H4560">
        <v>1570548178723</v>
      </c>
      <c r="I4560">
        <v>526.6875</v>
      </c>
      <c r="J4560" s="4">
        <f t="shared" si="71"/>
        <v>43746.932624108791</v>
      </c>
      <c r="K4560" s="6">
        <v>43746.932624108791</v>
      </c>
      <c r="L4560" s="7">
        <v>43746.932627314818</v>
      </c>
    </row>
    <row r="4561" spans="1:12" x14ac:dyDescent="0.25">
      <c r="A4561" t="e">
        <f>-Lqfxrm4T4xcz6_MHhLF</f>
        <v>#NAME?</v>
      </c>
      <c r="B4561">
        <v>393.75</v>
      </c>
      <c r="C4561">
        <v>20.531590000000001</v>
      </c>
      <c r="D4561">
        <v>67</v>
      </c>
      <c r="E4561">
        <v>0</v>
      </c>
      <c r="F4561">
        <v>0</v>
      </c>
      <c r="G4561">
        <v>12</v>
      </c>
      <c r="H4561">
        <v>1570548184893</v>
      </c>
      <c r="I4561">
        <v>526.6875</v>
      </c>
      <c r="J4561" s="5">
        <f t="shared" si="71"/>
        <v>43746.932695520831</v>
      </c>
      <c r="K4561" s="6">
        <v>43746.932695520831</v>
      </c>
      <c r="L4561" s="7">
        <v>43746.932696759257</v>
      </c>
    </row>
    <row r="4562" spans="1:12" x14ac:dyDescent="0.25">
      <c r="A4562" t="e">
        <f>-LqfxtyBrUXETXNev_OF</f>
        <v>#NAME?</v>
      </c>
      <c r="B4562">
        <v>393.75</v>
      </c>
      <c r="C4562">
        <v>20.531590000000001</v>
      </c>
      <c r="D4562">
        <v>67</v>
      </c>
      <c r="E4562">
        <v>0</v>
      </c>
      <c r="F4562">
        <v>0</v>
      </c>
      <c r="G4562">
        <v>7</v>
      </c>
      <c r="H4562">
        <v>1570548193386</v>
      </c>
      <c r="I4562">
        <v>526.6875</v>
      </c>
      <c r="J4562" s="4">
        <f t="shared" si="71"/>
        <v>43746.93279381944</v>
      </c>
      <c r="K4562" s="6">
        <v>43746.93279381944</v>
      </c>
      <c r="L4562" s="7">
        <v>43746.932789351849</v>
      </c>
    </row>
    <row r="4563" spans="1:12" x14ac:dyDescent="0.25">
      <c r="A4563" t="e">
        <f>-LqfxvVy75nZ9hNLTPCY</f>
        <v>#NAME?</v>
      </c>
      <c r="B4563">
        <v>393.75</v>
      </c>
      <c r="C4563">
        <v>20.531590000000001</v>
      </c>
      <c r="D4563">
        <v>66</v>
      </c>
      <c r="E4563">
        <v>0</v>
      </c>
      <c r="F4563">
        <v>0</v>
      </c>
      <c r="G4563">
        <v>10</v>
      </c>
      <c r="H4563">
        <v>1570548200344</v>
      </c>
      <c r="I4563">
        <v>526.6875</v>
      </c>
      <c r="J4563" s="5">
        <f t="shared" si="71"/>
        <v>43746.932874351849</v>
      </c>
      <c r="K4563" s="6">
        <v>43746.932874351849</v>
      </c>
      <c r="L4563" s="7">
        <v>43746.932870370372</v>
      </c>
    </row>
    <row r="4564" spans="1:12" x14ac:dyDescent="0.25">
      <c r="A4564" t="e">
        <f>-Lqfxx02yCz42w2iIEDA</f>
        <v>#NAME?</v>
      </c>
      <c r="B4564">
        <v>393.75</v>
      </c>
      <c r="C4564">
        <v>20.531590000000001</v>
      </c>
      <c r="D4564">
        <v>66</v>
      </c>
      <c r="E4564">
        <v>0</v>
      </c>
      <c r="F4564">
        <v>0</v>
      </c>
      <c r="G4564">
        <v>9</v>
      </c>
      <c r="H4564">
        <v>1570548206546</v>
      </c>
      <c r="I4564">
        <v>526.6875</v>
      </c>
      <c r="J4564" s="4">
        <f t="shared" si="71"/>
        <v>43746.932946134257</v>
      </c>
      <c r="K4564" s="6">
        <v>43746.932946134257</v>
      </c>
      <c r="L4564" s="7">
        <v>43746.932951388888</v>
      </c>
    </row>
    <row r="4565" spans="1:12" x14ac:dyDescent="0.25">
      <c r="A4565" t="e">
        <f>-LqfxyVD_gpGNUE1OQ1o</f>
        <v>#NAME?</v>
      </c>
      <c r="B4565">
        <v>393.75</v>
      </c>
      <c r="C4565">
        <v>20.531590000000001</v>
      </c>
      <c r="D4565">
        <v>67</v>
      </c>
      <c r="E4565">
        <v>0</v>
      </c>
      <c r="F4565">
        <v>0</v>
      </c>
      <c r="G4565">
        <v>10</v>
      </c>
      <c r="H4565">
        <v>1570548212714</v>
      </c>
      <c r="I4565">
        <v>526.6875</v>
      </c>
      <c r="J4565" s="5">
        <f t="shared" si="71"/>
        <v>43746.933017523144</v>
      </c>
      <c r="K4565" s="6">
        <v>43746.933017523144</v>
      </c>
      <c r="L4565" s="7">
        <v>43746.933020833334</v>
      </c>
    </row>
    <row r="4566" spans="1:12" x14ac:dyDescent="0.25">
      <c r="A4566" t="s">
        <v>5601</v>
      </c>
      <c r="B4566">
        <v>393.75</v>
      </c>
      <c r="C4566">
        <v>20.584240000000001</v>
      </c>
      <c r="D4566">
        <v>67</v>
      </c>
      <c r="E4566">
        <v>0</v>
      </c>
      <c r="F4566">
        <v>0</v>
      </c>
      <c r="G4566">
        <v>3</v>
      </c>
      <c r="H4566">
        <v>1570548218904</v>
      </c>
      <c r="I4566">
        <v>526.6875</v>
      </c>
      <c r="J4566" s="4">
        <f t="shared" si="71"/>
        <v>43746.933089166669</v>
      </c>
      <c r="K4566" s="6">
        <v>43746.933089166669</v>
      </c>
      <c r="L4566" s="7">
        <v>43746.93309027778</v>
      </c>
    </row>
    <row r="4567" spans="1:12" x14ac:dyDescent="0.25">
      <c r="A4567" t="e">
        <f>-Lqfy0WzGmhWPetlpx-j</f>
        <v>#NAME?</v>
      </c>
      <c r="B4567">
        <v>393.75</v>
      </c>
      <c r="C4567">
        <v>20.531590000000001</v>
      </c>
      <c r="D4567">
        <v>67</v>
      </c>
      <c r="E4567">
        <v>0</v>
      </c>
      <c r="F4567">
        <v>0</v>
      </c>
      <c r="G4567">
        <v>6</v>
      </c>
      <c r="H4567">
        <v>1570548225062</v>
      </c>
      <c r="I4567">
        <v>526.5</v>
      </c>
      <c r="J4567" s="5">
        <f t="shared" si="71"/>
        <v>43746.93316043981</v>
      </c>
      <c r="K4567" s="6">
        <v>43746.93316043981</v>
      </c>
      <c r="L4567" s="7">
        <v>43746.933159722219</v>
      </c>
    </row>
    <row r="4568" spans="1:12" x14ac:dyDescent="0.25">
      <c r="A4568" t="e">
        <f>-Lqfy26ELSWk38YJOZ56</f>
        <v>#NAME?</v>
      </c>
      <c r="B4568">
        <v>393.75</v>
      </c>
      <c r="C4568">
        <v>20.531590000000001</v>
      </c>
      <c r="D4568">
        <v>67</v>
      </c>
      <c r="E4568">
        <v>0</v>
      </c>
      <c r="F4568">
        <v>0</v>
      </c>
      <c r="G4568">
        <v>13</v>
      </c>
      <c r="H4568">
        <v>1570548231263</v>
      </c>
      <c r="I4568">
        <v>526.6875</v>
      </c>
      <c r="J4568" s="4">
        <f t="shared" si="71"/>
        <v>43746.933232210642</v>
      </c>
      <c r="K4568" s="6">
        <v>43746.933232210642</v>
      </c>
      <c r="L4568" s="7">
        <v>43746.933229166665</v>
      </c>
    </row>
    <row r="4569" spans="1:12" x14ac:dyDescent="0.25">
      <c r="A4569" t="e">
        <f>-Lqfy3mhPUg1F1c7lrx5</f>
        <v>#NAME?</v>
      </c>
      <c r="B4569">
        <v>393.75</v>
      </c>
      <c r="C4569">
        <v>20.531590000000001</v>
      </c>
      <c r="D4569">
        <v>67</v>
      </c>
      <c r="E4569">
        <v>0</v>
      </c>
      <c r="F4569">
        <v>0</v>
      </c>
      <c r="G4569">
        <v>2</v>
      </c>
      <c r="H4569">
        <v>1570548238484</v>
      </c>
      <c r="I4569">
        <v>526.6875</v>
      </c>
      <c r="J4569" s="5">
        <f t="shared" si="71"/>
        <v>43746.933315787035</v>
      </c>
      <c r="K4569" s="6">
        <v>43746.933315787035</v>
      </c>
      <c r="L4569" s="7">
        <v>43746.933310185188</v>
      </c>
    </row>
    <row r="4570" spans="1:12" x14ac:dyDescent="0.25">
      <c r="A4570" t="e">
        <f>-Lqfy5MzoZkpqmH_5ljP</f>
        <v>#NAME?</v>
      </c>
      <c r="B4570">
        <v>393.75</v>
      </c>
      <c r="C4570">
        <v>20.531590000000001</v>
      </c>
      <c r="D4570">
        <v>68</v>
      </c>
      <c r="E4570">
        <v>0</v>
      </c>
      <c r="F4570">
        <v>0</v>
      </c>
      <c r="G4570">
        <v>4</v>
      </c>
      <c r="H4570">
        <v>1570548244663</v>
      </c>
      <c r="I4570">
        <v>526.6875</v>
      </c>
      <c r="J4570" s="4">
        <f t="shared" si="71"/>
        <v>43746.933387303237</v>
      </c>
      <c r="K4570" s="6">
        <v>43746.933387303237</v>
      </c>
      <c r="L4570" s="7">
        <v>43746.933391203704</v>
      </c>
    </row>
    <row r="4571" spans="1:12" x14ac:dyDescent="0.25">
      <c r="A4571" t="e">
        <f>-Lqfy7UtaTmC29GGqDnz</f>
        <v>#NAME?</v>
      </c>
      <c r="B4571">
        <v>393.75</v>
      </c>
      <c r="C4571">
        <v>20.531590000000001</v>
      </c>
      <c r="D4571">
        <v>67</v>
      </c>
      <c r="E4571">
        <v>0</v>
      </c>
      <c r="F4571">
        <v>0</v>
      </c>
      <c r="G4571">
        <v>10</v>
      </c>
      <c r="H4571">
        <v>1570548251874</v>
      </c>
      <c r="I4571">
        <v>526.6875</v>
      </c>
      <c r="J4571" s="5">
        <f t="shared" si="71"/>
        <v>43746.933470763885</v>
      </c>
      <c r="K4571" s="6">
        <v>43746.933470763885</v>
      </c>
      <c r="L4571" s="7">
        <v>43746.933472222219</v>
      </c>
    </row>
    <row r="4572" spans="1:12" x14ac:dyDescent="0.25">
      <c r="A4572" t="e">
        <f>-Lqfy96yTD160S1BAyDA</f>
        <v>#NAME?</v>
      </c>
      <c r="B4572">
        <v>393.75</v>
      </c>
      <c r="C4572">
        <v>20.531590000000001</v>
      </c>
      <c r="D4572">
        <v>66</v>
      </c>
      <c r="E4572">
        <v>0</v>
      </c>
      <c r="F4572">
        <v>0</v>
      </c>
      <c r="G4572">
        <v>10</v>
      </c>
      <c r="H4572">
        <v>1570548260115</v>
      </c>
      <c r="I4572">
        <v>526.6875</v>
      </c>
      <c r="J4572" s="4">
        <f t="shared" si="71"/>
        <v>43746.933566145832</v>
      </c>
      <c r="K4572" s="6">
        <v>43746.933566145832</v>
      </c>
      <c r="L4572" s="7">
        <v>43746.933564814812</v>
      </c>
    </row>
    <row r="4573" spans="1:12" x14ac:dyDescent="0.25">
      <c r="A4573" t="e">
        <f>-LqfyAayYCLADhgsvTkB</f>
        <v>#NAME?</v>
      </c>
      <c r="B4573">
        <v>393.75</v>
      </c>
      <c r="C4573">
        <v>20.531590000000001</v>
      </c>
      <c r="D4573">
        <v>66</v>
      </c>
      <c r="E4573">
        <v>0</v>
      </c>
      <c r="F4573">
        <v>0</v>
      </c>
      <c r="G4573">
        <v>5</v>
      </c>
      <c r="H4573">
        <v>1570548266273</v>
      </c>
      <c r="I4573">
        <v>526.6875</v>
      </c>
      <c r="J4573" s="5">
        <f t="shared" si="71"/>
        <v>43746.933637418981</v>
      </c>
      <c r="K4573" s="6">
        <v>43746.933637418981</v>
      </c>
      <c r="L4573" s="7">
        <v>43746.933634259258</v>
      </c>
    </row>
    <row r="4574" spans="1:12" x14ac:dyDescent="0.25">
      <c r="A4574" t="s">
        <v>5609</v>
      </c>
      <c r="B4574">
        <v>412.5</v>
      </c>
      <c r="C4574">
        <v>20.478950000000001</v>
      </c>
      <c r="D4574">
        <v>67</v>
      </c>
      <c r="E4574">
        <v>0</v>
      </c>
      <c r="F4574">
        <v>0</v>
      </c>
      <c r="G4574">
        <v>9</v>
      </c>
      <c r="H4574">
        <v>1570548272920</v>
      </c>
      <c r="I4574">
        <v>532.125</v>
      </c>
      <c r="J4574" s="4">
        <f t="shared" si="71"/>
        <v>43746.93371435185</v>
      </c>
      <c r="K4574" s="6">
        <v>43746.93371435185</v>
      </c>
      <c r="L4574" s="7">
        <v>43746.933715277781</v>
      </c>
    </row>
    <row r="4575" spans="1:12" x14ac:dyDescent="0.25">
      <c r="A4575" t="e">
        <f>-LqfyDspuKGQYTehuBKL</f>
        <v>#NAME?</v>
      </c>
      <c r="B4575">
        <v>393.75</v>
      </c>
      <c r="C4575">
        <v>20.531590000000001</v>
      </c>
      <c r="D4575">
        <v>71</v>
      </c>
      <c r="E4575">
        <v>0</v>
      </c>
      <c r="F4575">
        <v>0</v>
      </c>
      <c r="G4575">
        <v>8</v>
      </c>
      <c r="H4575">
        <v>1570548279703</v>
      </c>
      <c r="I4575">
        <v>526.5</v>
      </c>
      <c r="J4575" s="5">
        <f t="shared" si="71"/>
        <v>43746.933792858799</v>
      </c>
      <c r="K4575" s="6">
        <v>43746.933792858799</v>
      </c>
      <c r="L4575" s="7">
        <v>43746.933796296296</v>
      </c>
    </row>
    <row r="4576" spans="1:12" x14ac:dyDescent="0.25">
      <c r="A4576" t="e">
        <f>-LqfyFOF8-mbULmp1OgE</f>
        <v>#NAME?</v>
      </c>
      <c r="B4576">
        <v>393.75</v>
      </c>
      <c r="C4576">
        <v>20.584240000000001</v>
      </c>
      <c r="D4576">
        <v>70</v>
      </c>
      <c r="E4576">
        <v>0</v>
      </c>
      <c r="F4576">
        <v>0</v>
      </c>
      <c r="G4576">
        <v>9</v>
      </c>
      <c r="H4576">
        <v>1570548285853</v>
      </c>
      <c r="I4576">
        <v>526.5</v>
      </c>
      <c r="J4576" s="4">
        <f t="shared" si="71"/>
        <v>43746.933864039347</v>
      </c>
      <c r="K4576" s="6">
        <v>43746.933864039347</v>
      </c>
      <c r="L4576" s="7">
        <v>43746.933865740742</v>
      </c>
    </row>
    <row r="4577" spans="1:12" x14ac:dyDescent="0.25">
      <c r="A4577" t="e">
        <f>-LqfyGx2jhP3RKYKkiYl</f>
        <v>#NAME?</v>
      </c>
      <c r="B4577">
        <v>393.75</v>
      </c>
      <c r="C4577">
        <v>20.531590000000001</v>
      </c>
      <c r="D4577">
        <v>69</v>
      </c>
      <c r="E4577">
        <v>0</v>
      </c>
      <c r="F4577">
        <v>0</v>
      </c>
      <c r="G4577">
        <v>10</v>
      </c>
      <c r="H4577">
        <v>1570548292063</v>
      </c>
      <c r="I4577">
        <v>526.6875</v>
      </c>
      <c r="J4577" s="5">
        <f t="shared" si="71"/>
        <v>43746.933935914349</v>
      </c>
      <c r="K4577" s="6">
        <v>43746.933935914349</v>
      </c>
      <c r="L4577" s="7">
        <v>43746.933935185189</v>
      </c>
    </row>
    <row r="4578" spans="1:12" x14ac:dyDescent="0.25">
      <c r="A4578" t="e">
        <f>-LqfyIf2tj2DuBXy53JC</f>
        <v>#NAME?</v>
      </c>
      <c r="B4578">
        <v>393.75</v>
      </c>
      <c r="C4578">
        <v>20.531590000000001</v>
      </c>
      <c r="D4578">
        <v>68</v>
      </c>
      <c r="E4578">
        <v>0</v>
      </c>
      <c r="F4578">
        <v>0</v>
      </c>
      <c r="G4578">
        <v>9</v>
      </c>
      <c r="H4578">
        <v>1570548299283</v>
      </c>
      <c r="I4578">
        <v>526.6875</v>
      </c>
      <c r="J4578" s="4">
        <f t="shared" si="71"/>
        <v>43746.934019479166</v>
      </c>
      <c r="K4578" s="6">
        <v>43746.934019479166</v>
      </c>
      <c r="L4578" s="7">
        <v>43746.934016203704</v>
      </c>
    </row>
    <row r="4579" spans="1:12" x14ac:dyDescent="0.25">
      <c r="A4579" t="e">
        <f>-LqfyKCpVCYfbr7KwV1W</f>
        <v>#NAME?</v>
      </c>
      <c r="B4579">
        <v>393.75</v>
      </c>
      <c r="C4579">
        <v>20.584240000000001</v>
      </c>
      <c r="D4579">
        <v>67</v>
      </c>
      <c r="E4579">
        <v>0</v>
      </c>
      <c r="F4579">
        <v>0</v>
      </c>
      <c r="G4579">
        <v>2</v>
      </c>
      <c r="H4579">
        <v>1570548305463</v>
      </c>
      <c r="I4579">
        <v>526.6875</v>
      </c>
      <c r="J4579" s="5">
        <f t="shared" si="71"/>
        <v>43746.934091006937</v>
      </c>
      <c r="K4579" s="6">
        <v>43746.934091006937</v>
      </c>
      <c r="L4579" s="7">
        <v>43746.93408564815</v>
      </c>
    </row>
    <row r="4580" spans="1:12" x14ac:dyDescent="0.25">
      <c r="A4580" t="e">
        <f>-LqfyLgxE7kxb3cBebQR</f>
        <v>#NAME?</v>
      </c>
      <c r="B4580">
        <v>393.75</v>
      </c>
      <c r="C4580">
        <v>20.478950000000001</v>
      </c>
      <c r="D4580">
        <v>67</v>
      </c>
      <c r="E4580">
        <v>0</v>
      </c>
      <c r="F4580">
        <v>0</v>
      </c>
      <c r="G4580">
        <v>7</v>
      </c>
      <c r="H4580">
        <v>1570548311634</v>
      </c>
      <c r="I4580">
        <v>526.6875</v>
      </c>
      <c r="J4580" s="4">
        <f t="shared" si="71"/>
        <v>43746.934162430553</v>
      </c>
      <c r="K4580" s="6">
        <v>43746.934162430553</v>
      </c>
      <c r="L4580" s="7">
        <v>43746.934166666666</v>
      </c>
    </row>
    <row r="4581" spans="1:12" x14ac:dyDescent="0.25">
      <c r="A4581" t="e">
        <f>-LqfyN9h3lZrSTbHKWyM</f>
        <v>#NAME?</v>
      </c>
      <c r="B4581">
        <v>393.75</v>
      </c>
      <c r="C4581">
        <v>20.478950000000001</v>
      </c>
      <c r="D4581">
        <v>63</v>
      </c>
      <c r="E4581">
        <v>0</v>
      </c>
      <c r="F4581">
        <v>0</v>
      </c>
      <c r="G4581">
        <v>8</v>
      </c>
      <c r="H4581">
        <v>1570548317844</v>
      </c>
      <c r="I4581">
        <v>526.6875</v>
      </c>
      <c r="J4581" s="5">
        <f t="shared" si="71"/>
        <v>43746.934234305554</v>
      </c>
      <c r="K4581" s="6">
        <v>43746.934234305554</v>
      </c>
      <c r="L4581" s="7">
        <v>43746.934236111112</v>
      </c>
    </row>
    <row r="4582" spans="1:12" x14ac:dyDescent="0.25">
      <c r="A4582" t="e">
        <f>-LqfyOeyc_lob3Sp7eYO</f>
        <v>#NAME?</v>
      </c>
      <c r="B4582">
        <v>393.75</v>
      </c>
      <c r="C4582">
        <v>20.531590000000001</v>
      </c>
      <c r="D4582">
        <v>63</v>
      </c>
      <c r="E4582">
        <v>0</v>
      </c>
      <c r="F4582">
        <v>0</v>
      </c>
      <c r="G4582">
        <v>12</v>
      </c>
      <c r="H4582">
        <v>1570548324004</v>
      </c>
      <c r="I4582">
        <v>526.6875</v>
      </c>
      <c r="J4582" s="4">
        <f t="shared" si="71"/>
        <v>43746.934305601848</v>
      </c>
      <c r="K4582" s="6">
        <v>43746.934305601848</v>
      </c>
      <c r="L4582" s="7">
        <v>43746.934305555558</v>
      </c>
    </row>
    <row r="4583" spans="1:12" x14ac:dyDescent="0.25">
      <c r="A4583" t="e">
        <f>-LqfyQDxbmzlNkFf9-Ur</f>
        <v>#NAME?</v>
      </c>
      <c r="B4583">
        <v>393.75</v>
      </c>
      <c r="C4583">
        <v>20.531590000000001</v>
      </c>
      <c r="D4583">
        <v>63</v>
      </c>
      <c r="E4583">
        <v>0</v>
      </c>
      <c r="F4583">
        <v>0</v>
      </c>
      <c r="G4583">
        <v>8</v>
      </c>
      <c r="H4583">
        <v>1570548330193</v>
      </c>
      <c r="I4583">
        <v>526.6875</v>
      </c>
      <c r="J4583" s="5">
        <f t="shared" si="71"/>
        <v>43746.934377233796</v>
      </c>
      <c r="K4583" s="6">
        <v>43746.934377233796</v>
      </c>
      <c r="L4583" s="7">
        <v>43746.934374999997</v>
      </c>
    </row>
    <row r="4584" spans="1:12" x14ac:dyDescent="0.25">
      <c r="A4584" t="e">
        <f>-LqfyRhzsJAlUTFMve9Y</f>
        <v>#NAME?</v>
      </c>
      <c r="B4584">
        <v>393.75</v>
      </c>
      <c r="C4584">
        <v>20.478950000000001</v>
      </c>
      <c r="D4584">
        <v>65</v>
      </c>
      <c r="E4584">
        <v>0</v>
      </c>
      <c r="F4584">
        <v>0</v>
      </c>
      <c r="G4584">
        <v>3</v>
      </c>
      <c r="H4584">
        <v>1570548336374</v>
      </c>
      <c r="I4584">
        <v>526.6875</v>
      </c>
      <c r="J4584" s="4">
        <f t="shared" si="71"/>
        <v>43746.934448773151</v>
      </c>
      <c r="K4584" s="6">
        <v>43746.934448773151</v>
      </c>
      <c r="L4584" s="7">
        <v>43746.934444444443</v>
      </c>
    </row>
    <row r="4585" spans="1:12" x14ac:dyDescent="0.25">
      <c r="A4585" t="e">
        <f>-LqfyTByqQsWjFN5u6pw</f>
        <v>#NAME?</v>
      </c>
      <c r="B4585">
        <v>412.5</v>
      </c>
      <c r="C4585">
        <v>20.531590000000001</v>
      </c>
      <c r="D4585">
        <v>65</v>
      </c>
      <c r="E4585">
        <v>0</v>
      </c>
      <c r="F4585">
        <v>0</v>
      </c>
      <c r="G4585">
        <v>0</v>
      </c>
      <c r="H4585">
        <v>1570548342563</v>
      </c>
      <c r="I4585">
        <v>532.3125</v>
      </c>
      <c r="J4585" s="5">
        <f t="shared" si="71"/>
        <v>43746.934520405091</v>
      </c>
      <c r="K4585" s="6">
        <v>43746.934520405091</v>
      </c>
      <c r="L4585" s="7">
        <v>43746.934525462966</v>
      </c>
    </row>
    <row r="4586" spans="1:12" x14ac:dyDescent="0.25">
      <c r="A4586" t="e">
        <f>-LqfyUm39XQ1Qja-bhXR</f>
        <v>#NAME?</v>
      </c>
      <c r="B4586">
        <v>393.75</v>
      </c>
      <c r="C4586">
        <v>20.531590000000001</v>
      </c>
      <c r="D4586">
        <v>66</v>
      </c>
      <c r="E4586">
        <v>0</v>
      </c>
      <c r="F4586">
        <v>0</v>
      </c>
      <c r="G4586">
        <v>12</v>
      </c>
      <c r="H4586">
        <v>1570548348743</v>
      </c>
      <c r="I4586">
        <v>526.6875</v>
      </c>
      <c r="J4586" s="4">
        <f t="shared" si="71"/>
        <v>43746.93459193287</v>
      </c>
      <c r="K4586" s="6">
        <v>43746.93459193287</v>
      </c>
      <c r="L4586" s="7">
        <v>43746.934594907405</v>
      </c>
    </row>
    <row r="4587" spans="1:12" x14ac:dyDescent="0.25">
      <c r="A4587" t="e">
        <f>-LqfyWEqhDHSFBTtw1Jx</f>
        <v>#NAME?</v>
      </c>
      <c r="B4587">
        <v>393.75</v>
      </c>
      <c r="C4587">
        <v>20.478950000000001</v>
      </c>
      <c r="D4587">
        <v>66</v>
      </c>
      <c r="E4587">
        <v>0</v>
      </c>
      <c r="F4587">
        <v>0</v>
      </c>
      <c r="G4587">
        <v>8</v>
      </c>
      <c r="H4587">
        <v>1570548354913</v>
      </c>
      <c r="I4587">
        <v>526.6875</v>
      </c>
      <c r="J4587" s="5">
        <f t="shared" si="71"/>
        <v>43746.934663344909</v>
      </c>
      <c r="K4587" s="6">
        <v>43746.934663344909</v>
      </c>
      <c r="L4587" s="7">
        <v>43746.934664351851</v>
      </c>
    </row>
    <row r="4588" spans="1:12" x14ac:dyDescent="0.25">
      <c r="A4588" t="e">
        <f>-LqfyXj7XU026-NuOvJX</f>
        <v>#NAME?</v>
      </c>
      <c r="B4588">
        <v>393.75</v>
      </c>
      <c r="C4588">
        <v>20.531590000000001</v>
      </c>
      <c r="D4588">
        <v>66</v>
      </c>
      <c r="E4588">
        <v>0</v>
      </c>
      <c r="F4588">
        <v>0</v>
      </c>
      <c r="G4588">
        <v>8</v>
      </c>
      <c r="H4588">
        <v>1570548361104</v>
      </c>
      <c r="I4588">
        <v>526.6875</v>
      </c>
      <c r="J4588" s="4">
        <f t="shared" si="71"/>
        <v>43746.934734999995</v>
      </c>
      <c r="K4588" s="6">
        <v>43746.934734999995</v>
      </c>
      <c r="L4588" s="7">
        <v>43746.934733796297</v>
      </c>
    </row>
    <row r="4589" spans="1:12" x14ac:dyDescent="0.25">
      <c r="A4589" t="e">
        <f>-LqfyZFJHyjBLLD_JQce</f>
        <v>#NAME?</v>
      </c>
      <c r="B4589">
        <v>393.75</v>
      </c>
      <c r="C4589">
        <v>20.531590000000001</v>
      </c>
      <c r="D4589">
        <v>66</v>
      </c>
      <c r="E4589">
        <v>0</v>
      </c>
      <c r="F4589">
        <v>0</v>
      </c>
      <c r="G4589">
        <v>14</v>
      </c>
      <c r="H4589">
        <v>1570548367304</v>
      </c>
      <c r="I4589">
        <v>526.6875</v>
      </c>
      <c r="J4589" s="5">
        <f t="shared" si="71"/>
        <v>43746.934806759258</v>
      </c>
      <c r="K4589" s="6">
        <v>43746.934806759258</v>
      </c>
      <c r="L4589" s="7">
        <v>43746.934803240743</v>
      </c>
    </row>
    <row r="4590" spans="1:12" x14ac:dyDescent="0.25">
      <c r="A4590" t="e">
        <f>-Lqfy_lzgKbDEf_voeTf</f>
        <v>#NAME?</v>
      </c>
      <c r="B4590">
        <v>393.75</v>
      </c>
      <c r="C4590">
        <v>20.531590000000001</v>
      </c>
      <c r="D4590">
        <v>67</v>
      </c>
      <c r="E4590">
        <v>0</v>
      </c>
      <c r="F4590">
        <v>0</v>
      </c>
      <c r="G4590">
        <v>9</v>
      </c>
      <c r="H4590">
        <v>1570548373473</v>
      </c>
      <c r="I4590">
        <v>526.6875</v>
      </c>
      <c r="J4590" s="4">
        <f t="shared" si="71"/>
        <v>43746.934878159715</v>
      </c>
      <c r="K4590" s="6">
        <v>43746.934878159715</v>
      </c>
      <c r="L4590" s="7">
        <v>43746.934872685182</v>
      </c>
    </row>
    <row r="4591" spans="1:12" x14ac:dyDescent="0.25">
      <c r="A4591" t="e">
        <f>-LqfybFy8PPx0xFrU484</f>
        <v>#NAME?</v>
      </c>
      <c r="B4591">
        <v>393.75</v>
      </c>
      <c r="C4591">
        <v>20.531590000000001</v>
      </c>
      <c r="D4591">
        <v>67</v>
      </c>
      <c r="E4591">
        <v>0</v>
      </c>
      <c r="F4591">
        <v>0</v>
      </c>
      <c r="G4591">
        <v>4</v>
      </c>
      <c r="H4591">
        <v>1570548379675</v>
      </c>
      <c r="I4591">
        <v>526.6875</v>
      </c>
      <c r="J4591" s="5">
        <f t="shared" si="71"/>
        <v>43746.93494994213</v>
      </c>
      <c r="K4591" s="6">
        <v>43746.93494994213</v>
      </c>
      <c r="L4591" s="7">
        <v>43746.934953703705</v>
      </c>
    </row>
    <row r="4592" spans="1:12" x14ac:dyDescent="0.25">
      <c r="A4592" t="e">
        <f>-Lqfycq4wnSy5O5FhC98</f>
        <v>#NAME?</v>
      </c>
      <c r="B4592">
        <v>393.75</v>
      </c>
      <c r="C4592">
        <v>20.531590000000001</v>
      </c>
      <c r="D4592">
        <v>66</v>
      </c>
      <c r="E4592">
        <v>0</v>
      </c>
      <c r="F4592">
        <v>0</v>
      </c>
      <c r="G4592">
        <v>6</v>
      </c>
      <c r="H4592">
        <v>1570548385846</v>
      </c>
      <c r="I4592">
        <v>526.6875</v>
      </c>
      <c r="J4592" s="4">
        <f t="shared" si="71"/>
        <v>43746.935021365738</v>
      </c>
      <c r="K4592" s="6">
        <v>43746.935021365738</v>
      </c>
      <c r="L4592" s="7">
        <v>43746.935023148151</v>
      </c>
    </row>
    <row r="4593" spans="1:12" x14ac:dyDescent="0.25">
      <c r="A4593" t="e">
        <f>-LqfyeZLgSegInB-k0VI</f>
        <v>#NAME?</v>
      </c>
      <c r="B4593">
        <v>393.75</v>
      </c>
      <c r="C4593">
        <v>20.478950000000001</v>
      </c>
      <c r="D4593">
        <v>65</v>
      </c>
      <c r="E4593">
        <v>0</v>
      </c>
      <c r="F4593">
        <v>0</v>
      </c>
      <c r="G4593">
        <v>5</v>
      </c>
      <c r="H4593">
        <v>1570548393045</v>
      </c>
      <c r="I4593">
        <v>526.5</v>
      </c>
      <c r="J4593" s="5">
        <f t="shared" si="71"/>
        <v>43746.935104687502</v>
      </c>
      <c r="K4593" s="6">
        <v>43746.935104687502</v>
      </c>
      <c r="L4593" s="7">
        <v>43746.935104166667</v>
      </c>
    </row>
    <row r="4594" spans="1:12" x14ac:dyDescent="0.25">
      <c r="A4594" t="e">
        <f>-LqfygKydc5gmG0lGf4L</f>
        <v>#NAME?</v>
      </c>
      <c r="B4594">
        <v>393.75</v>
      </c>
      <c r="C4594">
        <v>20.531590000000001</v>
      </c>
      <c r="D4594">
        <v>65</v>
      </c>
      <c r="E4594">
        <v>0</v>
      </c>
      <c r="F4594">
        <v>0</v>
      </c>
      <c r="G4594">
        <v>0</v>
      </c>
      <c r="H4594">
        <v>1570548400274</v>
      </c>
      <c r="I4594">
        <v>526.6875</v>
      </c>
      <c r="J4594" s="4">
        <f t="shared" si="71"/>
        <v>43746.935188356474</v>
      </c>
      <c r="K4594" s="6">
        <v>43746.935188356474</v>
      </c>
      <c r="L4594" s="7">
        <v>43746.935185185182</v>
      </c>
    </row>
    <row r="4595" spans="1:12" x14ac:dyDescent="0.25">
      <c r="A4595" t="e">
        <f>-Lqfyi86WpsS-sU0p723</f>
        <v>#NAME?</v>
      </c>
      <c r="B4595">
        <v>393.75</v>
      </c>
      <c r="C4595">
        <v>20.478950000000001</v>
      </c>
      <c r="D4595">
        <v>65</v>
      </c>
      <c r="E4595">
        <v>0</v>
      </c>
      <c r="F4595">
        <v>0</v>
      </c>
      <c r="G4595">
        <v>5</v>
      </c>
      <c r="H4595">
        <v>1570548406433</v>
      </c>
      <c r="I4595">
        <v>526.6875</v>
      </c>
      <c r="J4595" s="5">
        <f t="shared" si="71"/>
        <v>43746.935259641199</v>
      </c>
      <c r="K4595" s="6">
        <v>43746.935259641199</v>
      </c>
      <c r="L4595" s="7">
        <v>43746.935254629629</v>
      </c>
    </row>
    <row r="4596" spans="1:12" x14ac:dyDescent="0.25">
      <c r="A4596" t="e">
        <f>-LqfyjqyZTtoaRfB9Jp5</f>
        <v>#NAME?</v>
      </c>
      <c r="B4596">
        <v>393.75</v>
      </c>
      <c r="C4596">
        <v>20.478950000000001</v>
      </c>
      <c r="D4596">
        <v>66</v>
      </c>
      <c r="E4596">
        <v>0</v>
      </c>
      <c r="F4596">
        <v>0</v>
      </c>
      <c r="G4596">
        <v>17</v>
      </c>
      <c r="H4596">
        <v>1570548414704</v>
      </c>
      <c r="I4596">
        <v>526.6875</v>
      </c>
      <c r="J4596" s="4">
        <f t="shared" si="71"/>
        <v>43746.93535537037</v>
      </c>
      <c r="K4596" s="6">
        <v>43746.93535537037</v>
      </c>
      <c r="L4596" s="7">
        <v>43746.935358796298</v>
      </c>
    </row>
    <row r="4597" spans="1:12" x14ac:dyDescent="0.25">
      <c r="A4597" t="e">
        <f>-LqfylJipS7v-NT0Xm9P</f>
        <v>#NAME?</v>
      </c>
      <c r="B4597">
        <v>393.75</v>
      </c>
      <c r="C4597">
        <v>20.531590000000001</v>
      </c>
      <c r="D4597">
        <v>66</v>
      </c>
      <c r="E4597">
        <v>0</v>
      </c>
      <c r="F4597">
        <v>0</v>
      </c>
      <c r="G4597">
        <v>10</v>
      </c>
      <c r="H4597">
        <v>1570548420885</v>
      </c>
      <c r="I4597">
        <v>526.5</v>
      </c>
      <c r="J4597" s="5">
        <f t="shared" si="71"/>
        <v>43746.935426909717</v>
      </c>
      <c r="K4597" s="6">
        <v>43746.935426909717</v>
      </c>
      <c r="L4597" s="7">
        <v>43746.935428240744</v>
      </c>
    </row>
    <row r="4598" spans="1:12" x14ac:dyDescent="0.25">
      <c r="A4598" t="e">
        <f>-Lqfymv3kxR2xJVWSqdZ</f>
        <v>#NAME?</v>
      </c>
      <c r="B4598">
        <v>393.75</v>
      </c>
      <c r="C4598">
        <v>20.531590000000001</v>
      </c>
      <c r="D4598">
        <v>67</v>
      </c>
      <c r="E4598">
        <v>0</v>
      </c>
      <c r="F4598">
        <v>0</v>
      </c>
      <c r="G4598">
        <v>6</v>
      </c>
      <c r="H4598">
        <v>1570548427064</v>
      </c>
      <c r="I4598">
        <v>526.5</v>
      </c>
      <c r="J4598" s="4">
        <f t="shared" si="71"/>
        <v>43746.935498425919</v>
      </c>
      <c r="K4598" s="6">
        <v>43746.935498425919</v>
      </c>
      <c r="L4598" s="7">
        <v>43746.935497685183</v>
      </c>
    </row>
    <row r="4599" spans="1:12" x14ac:dyDescent="0.25">
      <c r="A4599" t="e">
        <f>-Lqfyobyd9bSQifG5RjJ</f>
        <v>#NAME?</v>
      </c>
      <c r="B4599">
        <v>393.75</v>
      </c>
      <c r="C4599">
        <v>20.478950000000001</v>
      </c>
      <c r="D4599">
        <v>68</v>
      </c>
      <c r="E4599">
        <v>0</v>
      </c>
      <c r="F4599">
        <v>0</v>
      </c>
      <c r="G4599">
        <v>4</v>
      </c>
      <c r="H4599">
        <v>1570548434284</v>
      </c>
      <c r="I4599">
        <v>526.6875</v>
      </c>
      <c r="J4599" s="5">
        <f t="shared" si="71"/>
        <v>43746.935581990743</v>
      </c>
      <c r="K4599" s="6">
        <v>43746.935581990743</v>
      </c>
      <c r="L4599" s="7">
        <v>43746.935578703706</v>
      </c>
    </row>
    <row r="4600" spans="1:12" x14ac:dyDescent="0.25">
      <c r="A4600" t="e">
        <f>-Lqfyq5yYCR85a6OCK9O</f>
        <v>#NAME?</v>
      </c>
      <c r="B4600">
        <v>393.75</v>
      </c>
      <c r="C4600">
        <v>20.531590000000001</v>
      </c>
      <c r="D4600">
        <v>68</v>
      </c>
      <c r="E4600">
        <v>0</v>
      </c>
      <c r="F4600">
        <v>0</v>
      </c>
      <c r="G4600">
        <v>5</v>
      </c>
      <c r="H4600">
        <v>1570548440475</v>
      </c>
      <c r="I4600">
        <v>526.6875</v>
      </c>
      <c r="J4600" s="4">
        <f t="shared" si="71"/>
        <v>43746.935653645829</v>
      </c>
      <c r="K4600" s="6">
        <v>43746.935653645829</v>
      </c>
      <c r="L4600" s="7">
        <v>43746.935648148145</v>
      </c>
    </row>
    <row r="4601" spans="1:12" x14ac:dyDescent="0.25">
      <c r="A4601" t="e">
        <f>-LqfyrbDJTWFt-uSe63Z</f>
        <v>#NAME?</v>
      </c>
      <c r="B4601">
        <v>393.75</v>
      </c>
      <c r="C4601">
        <v>20.478950000000001</v>
      </c>
      <c r="D4601">
        <v>68</v>
      </c>
      <c r="E4601">
        <v>0</v>
      </c>
      <c r="F4601">
        <v>0</v>
      </c>
      <c r="G4601">
        <v>4</v>
      </c>
      <c r="H4601">
        <v>1570548446644</v>
      </c>
      <c r="I4601">
        <v>526.6875</v>
      </c>
      <c r="J4601" s="5">
        <f t="shared" si="71"/>
        <v>43746.935725046293</v>
      </c>
      <c r="K4601" s="6">
        <v>43746.935725046293</v>
      </c>
      <c r="L4601" s="7">
        <v>43746.935729166667</v>
      </c>
    </row>
    <row r="4602" spans="1:12" x14ac:dyDescent="0.25">
      <c r="A4602" t="e">
        <f>-Lqfyt8yHaEupBrAKFgz</f>
        <v>#NAME?</v>
      </c>
      <c r="B4602">
        <v>393.75</v>
      </c>
      <c r="C4602">
        <v>20.584240000000001</v>
      </c>
      <c r="D4602">
        <v>68</v>
      </c>
      <c r="E4602">
        <v>0</v>
      </c>
      <c r="F4602">
        <v>0</v>
      </c>
      <c r="G4602">
        <v>7</v>
      </c>
      <c r="H4602">
        <v>1570548452824</v>
      </c>
      <c r="I4602">
        <v>526.6875</v>
      </c>
      <c r="J4602" s="4">
        <f t="shared" si="71"/>
        <v>43746.935796574071</v>
      </c>
      <c r="K4602" s="6">
        <v>43746.935796574071</v>
      </c>
      <c r="L4602" s="7">
        <v>43746.935798611114</v>
      </c>
    </row>
    <row r="4603" spans="1:12" x14ac:dyDescent="0.25">
      <c r="A4603" t="e">
        <f>-Lqfyuy5JKkzXXOdfJNN</f>
        <v>#NAME?</v>
      </c>
      <c r="B4603">
        <v>393.75</v>
      </c>
      <c r="C4603">
        <v>20.531590000000001</v>
      </c>
      <c r="D4603">
        <v>67</v>
      </c>
      <c r="E4603">
        <v>0</v>
      </c>
      <c r="F4603">
        <v>0</v>
      </c>
      <c r="G4603">
        <v>6</v>
      </c>
      <c r="H4603">
        <v>1570548458984</v>
      </c>
      <c r="I4603">
        <v>526.6875</v>
      </c>
      <c r="J4603" s="5">
        <f t="shared" si="71"/>
        <v>43746.935867870365</v>
      </c>
      <c r="K4603" s="6">
        <v>43746.935867870365</v>
      </c>
      <c r="L4603" s="7">
        <v>43746.935868055552</v>
      </c>
    </row>
    <row r="4604" spans="1:12" x14ac:dyDescent="0.25">
      <c r="A4604" t="e">
        <f>-Lqfywd_fuCMGKVpNTYV</f>
        <v>#NAME?</v>
      </c>
      <c r="B4604">
        <v>393.75</v>
      </c>
      <c r="C4604">
        <v>20.531590000000001</v>
      </c>
      <c r="D4604">
        <v>66</v>
      </c>
      <c r="E4604">
        <v>0</v>
      </c>
      <c r="F4604">
        <v>0</v>
      </c>
      <c r="G4604">
        <v>5</v>
      </c>
      <c r="H4604">
        <v>1570548467255</v>
      </c>
      <c r="I4604">
        <v>526.6875</v>
      </c>
      <c r="J4604" s="4">
        <f t="shared" si="71"/>
        <v>43746.935963599535</v>
      </c>
      <c r="K4604" s="6">
        <v>43746.935963599535</v>
      </c>
      <c r="L4604" s="7">
        <v>43746.935960648145</v>
      </c>
    </row>
    <row r="4605" spans="1:12" x14ac:dyDescent="0.25">
      <c r="A4605" t="e">
        <f>-Lqfyy9-us-Dxgj4pD-k</f>
        <v>#NAME?</v>
      </c>
      <c r="B4605">
        <v>412.5</v>
      </c>
      <c r="C4605">
        <v>20.531590000000001</v>
      </c>
      <c r="D4605">
        <v>67</v>
      </c>
      <c r="E4605">
        <v>0</v>
      </c>
      <c r="F4605">
        <v>0</v>
      </c>
      <c r="G4605">
        <v>12</v>
      </c>
      <c r="H4605">
        <v>1570548473434</v>
      </c>
      <c r="I4605">
        <v>532.3125</v>
      </c>
      <c r="J4605" s="5">
        <f t="shared" si="71"/>
        <v>43746.936035115737</v>
      </c>
      <c r="K4605" s="6">
        <v>43746.936035115737</v>
      </c>
      <c r="L4605" s="7">
        <v>43746.936030092591</v>
      </c>
    </row>
    <row r="4606" spans="1:12" x14ac:dyDescent="0.25">
      <c r="A4606" t="e">
        <f>-LqfyzhzZzZnEk9jbcj8</f>
        <v>#NAME?</v>
      </c>
      <c r="B4606">
        <v>393.75</v>
      </c>
      <c r="C4606">
        <v>20.478950000000001</v>
      </c>
      <c r="D4606">
        <v>68</v>
      </c>
      <c r="E4606">
        <v>0</v>
      </c>
      <c r="F4606">
        <v>0</v>
      </c>
      <c r="G4606">
        <v>13</v>
      </c>
      <c r="H4606">
        <v>1570548479625</v>
      </c>
      <c r="I4606">
        <v>526.6875</v>
      </c>
      <c r="J4606" s="4">
        <f t="shared" si="71"/>
        <v>43746.936106770831</v>
      </c>
      <c r="K4606" s="6">
        <v>43746.936106770831</v>
      </c>
      <c r="L4606" s="7">
        <v>43746.936111111114</v>
      </c>
    </row>
    <row r="4607" spans="1:12" x14ac:dyDescent="0.25">
      <c r="A4607" t="e">
        <f>-Lqfz0PmmMlYCrJOhxXi</f>
        <v>#NAME?</v>
      </c>
      <c r="B4607">
        <v>393.75</v>
      </c>
      <c r="C4607">
        <v>20.531590000000001</v>
      </c>
      <c r="D4607">
        <v>66</v>
      </c>
      <c r="E4607">
        <v>0</v>
      </c>
      <c r="F4607">
        <v>0</v>
      </c>
      <c r="G4607">
        <v>3</v>
      </c>
      <c r="H4607">
        <v>1570548486804</v>
      </c>
      <c r="I4607">
        <v>526.6875</v>
      </c>
      <c r="J4607" s="5">
        <f t="shared" si="71"/>
        <v>43746.93618986111</v>
      </c>
      <c r="K4607" s="6">
        <v>43746.93618986111</v>
      </c>
      <c r="L4607" s="7">
        <v>43746.936192129629</v>
      </c>
    </row>
    <row r="4608" spans="1:12" x14ac:dyDescent="0.25">
      <c r="A4608" t="e">
        <f>-Lqfz1zy5RxLVIU4k0Ej</f>
        <v>#NAME?</v>
      </c>
      <c r="B4608">
        <v>428.125</v>
      </c>
      <c r="C4608">
        <v>20.531590000000001</v>
      </c>
      <c r="D4608">
        <v>66</v>
      </c>
      <c r="E4608">
        <v>0</v>
      </c>
      <c r="F4608">
        <v>0</v>
      </c>
      <c r="G4608">
        <v>11</v>
      </c>
      <c r="H4608">
        <v>1570548492994</v>
      </c>
      <c r="I4608">
        <v>537</v>
      </c>
      <c r="J4608" s="4">
        <f t="shared" si="71"/>
        <v>43746.936261504627</v>
      </c>
      <c r="K4608" s="6">
        <v>43746.936261504627</v>
      </c>
      <c r="L4608" s="7">
        <v>43746.936261574076</v>
      </c>
    </row>
    <row r="4609" spans="1:12" x14ac:dyDescent="0.25">
      <c r="A4609" t="e">
        <f>-Lqfz3RMgpp3ZYcKgNDY</f>
        <v>#NAME?</v>
      </c>
      <c r="B4609">
        <v>393.75</v>
      </c>
      <c r="C4609">
        <v>20.531590000000001</v>
      </c>
      <c r="D4609">
        <v>65</v>
      </c>
      <c r="E4609">
        <v>0</v>
      </c>
      <c r="F4609">
        <v>0</v>
      </c>
      <c r="G4609">
        <v>9</v>
      </c>
      <c r="H4609">
        <v>1570548499204</v>
      </c>
      <c r="I4609">
        <v>526.6875</v>
      </c>
      <c r="J4609" s="5">
        <f t="shared" si="71"/>
        <v>43746.936333379628</v>
      </c>
      <c r="K4609" s="6">
        <v>43746.936333379628</v>
      </c>
      <c r="L4609" s="7">
        <v>43746.936331018522</v>
      </c>
    </row>
    <row r="4610" spans="1:12" x14ac:dyDescent="0.25">
      <c r="A4610" t="e">
        <f>-Lqfz4wku1VDyvSO6GrX</f>
        <v>#NAME?</v>
      </c>
      <c r="B4610">
        <v>393.75</v>
      </c>
      <c r="C4610">
        <v>20.531590000000001</v>
      </c>
      <c r="D4610">
        <v>70</v>
      </c>
      <c r="E4610">
        <v>0</v>
      </c>
      <c r="F4610">
        <v>0</v>
      </c>
      <c r="G4610">
        <v>8</v>
      </c>
      <c r="H4610">
        <v>1570548505364</v>
      </c>
      <c r="I4610">
        <v>526.5</v>
      </c>
      <c r="J4610" s="4">
        <f t="shared" ref="J4610:K4673" si="72">(H4610/86400000)+25569+(7/24)</f>
        <v>43746.936404675922</v>
      </c>
      <c r="K4610" s="6">
        <v>43746.936404675922</v>
      </c>
      <c r="L4610" s="7">
        <v>43746.936400462961</v>
      </c>
    </row>
    <row r="4611" spans="1:12" x14ac:dyDescent="0.25">
      <c r="A4611" t="e">
        <f>-Lqfz6mFCmuAyk8NliZz</f>
        <v>#NAME?</v>
      </c>
      <c r="B4611">
        <v>393.75</v>
      </c>
      <c r="C4611">
        <v>20.531590000000001</v>
      </c>
      <c r="D4611">
        <v>70</v>
      </c>
      <c r="E4611">
        <v>0</v>
      </c>
      <c r="F4611">
        <v>0</v>
      </c>
      <c r="G4611">
        <v>12</v>
      </c>
      <c r="H4611">
        <v>1570548512594</v>
      </c>
      <c r="I4611">
        <v>526.5</v>
      </c>
      <c r="J4611" s="5">
        <f t="shared" si="72"/>
        <v>43746.936488356478</v>
      </c>
      <c r="K4611" s="6">
        <v>43746.936488356478</v>
      </c>
      <c r="L4611" s="7">
        <v>43746.936493055553</v>
      </c>
    </row>
    <row r="4612" spans="1:12" x14ac:dyDescent="0.25">
      <c r="A4612" t="e">
        <f>-Lqfz8V4HmhoDmPReY4M</f>
        <v>#NAME?</v>
      </c>
      <c r="B4612">
        <v>393.75</v>
      </c>
      <c r="C4612">
        <v>20.584240000000001</v>
      </c>
      <c r="D4612">
        <v>66</v>
      </c>
      <c r="E4612">
        <v>0</v>
      </c>
      <c r="F4612">
        <v>0</v>
      </c>
      <c r="G4612">
        <v>10</v>
      </c>
      <c r="H4612">
        <v>1570548519826</v>
      </c>
      <c r="I4612">
        <v>526.6875</v>
      </c>
      <c r="J4612" s="4">
        <f t="shared" si="72"/>
        <v>43746.936572060185</v>
      </c>
      <c r="K4612" s="6">
        <v>43746.936572060185</v>
      </c>
      <c r="L4612" s="7">
        <v>43746.936574074076</v>
      </c>
    </row>
    <row r="4613" spans="1:12" x14ac:dyDescent="0.25">
      <c r="A4613" t="e">
        <f>-LqfzA34y9mEnxnx7FlU</f>
        <v>#NAME?</v>
      </c>
      <c r="B4613">
        <v>393.75</v>
      </c>
      <c r="C4613">
        <v>20.531590000000001</v>
      </c>
      <c r="D4613">
        <v>66</v>
      </c>
      <c r="E4613">
        <v>0</v>
      </c>
      <c r="F4613">
        <v>0</v>
      </c>
      <c r="G4613">
        <v>5</v>
      </c>
      <c r="H4613">
        <v>1570548526005</v>
      </c>
      <c r="I4613">
        <v>526.6875</v>
      </c>
      <c r="J4613" s="5">
        <f t="shared" si="72"/>
        <v>43746.936643576388</v>
      </c>
      <c r="K4613" s="6">
        <v>43746.936643576388</v>
      </c>
      <c r="L4613" s="7">
        <v>43746.936643518522</v>
      </c>
    </row>
    <row r="4614" spans="1:12" x14ac:dyDescent="0.25">
      <c r="A4614" t="e">
        <f>-LqfzBmBVxBET4CwVz_q</f>
        <v>#NAME?</v>
      </c>
      <c r="B4614">
        <v>393.75</v>
      </c>
      <c r="C4614">
        <v>20.478950000000001</v>
      </c>
      <c r="D4614">
        <v>65</v>
      </c>
      <c r="E4614">
        <v>0</v>
      </c>
      <c r="F4614">
        <v>0</v>
      </c>
      <c r="G4614">
        <v>3</v>
      </c>
      <c r="H4614">
        <v>1570548533205</v>
      </c>
      <c r="I4614">
        <v>526.6875</v>
      </c>
      <c r="J4614" s="4">
        <f t="shared" si="72"/>
        <v>43746.93672690972</v>
      </c>
      <c r="K4614" s="6">
        <v>43746.93672690972</v>
      </c>
      <c r="L4614" s="7">
        <v>43746.936724537038</v>
      </c>
    </row>
    <row r="4615" spans="1:12" x14ac:dyDescent="0.25">
      <c r="A4615" t="e">
        <f>-LqfzDL2vk-NQNrOYNCj</f>
        <v>#NAME?</v>
      </c>
      <c r="B4615">
        <v>393.75</v>
      </c>
      <c r="C4615">
        <v>20.531590000000001</v>
      </c>
      <c r="D4615">
        <v>65</v>
      </c>
      <c r="E4615">
        <v>0</v>
      </c>
      <c r="F4615">
        <v>0</v>
      </c>
      <c r="G4615">
        <v>7</v>
      </c>
      <c r="H4615">
        <v>1570548539395</v>
      </c>
      <c r="I4615">
        <v>526.6875</v>
      </c>
      <c r="J4615" s="5">
        <f t="shared" si="72"/>
        <v>43746.936798553237</v>
      </c>
      <c r="K4615" s="6">
        <v>43746.936798553237</v>
      </c>
      <c r="L4615" s="7">
        <v>43746.936793981484</v>
      </c>
    </row>
    <row r="4616" spans="1:12" x14ac:dyDescent="0.25">
      <c r="A4616" t="e">
        <f>-LqfzF1eRuirwbFk9a0C</f>
        <v>#NAME?</v>
      </c>
      <c r="B4616">
        <v>393.75</v>
      </c>
      <c r="C4616">
        <v>20.531590000000001</v>
      </c>
      <c r="D4616">
        <v>65</v>
      </c>
      <c r="E4616">
        <v>0</v>
      </c>
      <c r="F4616">
        <v>0</v>
      </c>
      <c r="G4616">
        <v>2</v>
      </c>
      <c r="H4616">
        <v>1570548546606</v>
      </c>
      <c r="I4616">
        <v>526.6875</v>
      </c>
      <c r="J4616" s="4">
        <f t="shared" si="72"/>
        <v>43746.936882013884</v>
      </c>
      <c r="K4616" s="6">
        <v>43746.936882013884</v>
      </c>
      <c r="L4616" s="7">
        <v>43746.936886574076</v>
      </c>
    </row>
    <row r="4617" spans="1:12" x14ac:dyDescent="0.25">
      <c r="A4617" t="e">
        <f>-LqfzGWyyxqtPpJRLGQ0</f>
        <v>#NAME?</v>
      </c>
      <c r="B4617">
        <v>393.75</v>
      </c>
      <c r="C4617">
        <v>20.478950000000001</v>
      </c>
      <c r="D4617">
        <v>60</v>
      </c>
      <c r="E4617">
        <v>0</v>
      </c>
      <c r="F4617">
        <v>0</v>
      </c>
      <c r="G4617">
        <v>10</v>
      </c>
      <c r="H4617">
        <v>1570548552794</v>
      </c>
      <c r="I4617">
        <v>526.6875</v>
      </c>
      <c r="J4617" s="5">
        <f t="shared" si="72"/>
        <v>43746.936953634256</v>
      </c>
      <c r="K4617" s="6">
        <v>43746.936953634256</v>
      </c>
      <c r="L4617" s="7">
        <v>43746.936956018515</v>
      </c>
    </row>
    <row r="4618" spans="1:12" x14ac:dyDescent="0.25">
      <c r="A4618" t="e">
        <f>-LqfzI64sRqkP4Watz4p</f>
        <v>#NAME?</v>
      </c>
      <c r="B4618">
        <v>412.5</v>
      </c>
      <c r="C4618">
        <v>20.531590000000001</v>
      </c>
      <c r="D4618">
        <v>60</v>
      </c>
      <c r="E4618">
        <v>0</v>
      </c>
      <c r="F4618">
        <v>0</v>
      </c>
      <c r="G4618">
        <v>9</v>
      </c>
      <c r="H4618">
        <v>1570548558976</v>
      </c>
      <c r="I4618">
        <v>532.3125</v>
      </c>
      <c r="J4618" s="4">
        <f t="shared" si="72"/>
        <v>43746.937025185187</v>
      </c>
      <c r="K4618" s="6">
        <v>43746.937025185187</v>
      </c>
      <c r="L4618" s="7">
        <v>43746.937025462961</v>
      </c>
    </row>
    <row r="4619" spans="1:12" x14ac:dyDescent="0.25">
      <c r="A4619" t="e">
        <f>-LqfzJqKs9IMJbDeLje_</f>
        <v>#NAME?</v>
      </c>
      <c r="B4619">
        <v>393.75</v>
      </c>
      <c r="C4619">
        <v>20.478950000000001</v>
      </c>
      <c r="D4619">
        <v>62</v>
      </c>
      <c r="E4619">
        <v>0</v>
      </c>
      <c r="F4619">
        <v>0</v>
      </c>
      <c r="G4619">
        <v>4</v>
      </c>
      <c r="H4619">
        <v>1570548566164</v>
      </c>
      <c r="I4619">
        <v>526.6875</v>
      </c>
      <c r="J4619" s="5">
        <f t="shared" si="72"/>
        <v>43746.937108379629</v>
      </c>
      <c r="K4619" s="6">
        <v>43746.937108379629</v>
      </c>
      <c r="L4619" s="7">
        <v>43746.937106481484</v>
      </c>
    </row>
    <row r="4620" spans="1:12" x14ac:dyDescent="0.25">
      <c r="A4620" t="e">
        <f>-LqfzLJCZVnYSXvMsSb1</f>
        <v>#NAME?</v>
      </c>
      <c r="B4620">
        <v>393.75</v>
      </c>
      <c r="C4620">
        <v>20.584240000000001</v>
      </c>
      <c r="D4620">
        <v>64</v>
      </c>
      <c r="E4620">
        <v>0</v>
      </c>
      <c r="F4620">
        <v>0</v>
      </c>
      <c r="G4620">
        <v>5</v>
      </c>
      <c r="H4620">
        <v>1570548572364</v>
      </c>
      <c r="I4620">
        <v>526.6875</v>
      </c>
      <c r="J4620" s="4">
        <f t="shared" si="72"/>
        <v>43746.937180138884</v>
      </c>
      <c r="K4620" s="6">
        <v>43746.937180138884</v>
      </c>
      <c r="L4620" s="7">
        <v>43746.937175925923</v>
      </c>
    </row>
    <row r="4621" spans="1:12" x14ac:dyDescent="0.25">
      <c r="A4621" t="e">
        <f>-LqfzMs4EqFWQ2T8GmvD</f>
        <v>#NAME?</v>
      </c>
      <c r="B4621">
        <v>393.75</v>
      </c>
      <c r="C4621">
        <v>20.478950000000001</v>
      </c>
      <c r="D4621">
        <v>64</v>
      </c>
      <c r="E4621">
        <v>0</v>
      </c>
      <c r="F4621">
        <v>0</v>
      </c>
      <c r="G4621">
        <v>8</v>
      </c>
      <c r="H4621">
        <v>1570548578556</v>
      </c>
      <c r="I4621">
        <v>526.6875</v>
      </c>
      <c r="J4621" s="5">
        <f t="shared" si="72"/>
        <v>43746.937251805553</v>
      </c>
      <c r="K4621" s="6">
        <v>43746.937251805553</v>
      </c>
      <c r="L4621" s="7">
        <v>43746.937256944446</v>
      </c>
    </row>
    <row r="4622" spans="1:12" x14ac:dyDescent="0.25">
      <c r="A4622" t="e">
        <f>-LqfzOJjsO34GfV3l01T</f>
        <v>#NAME?</v>
      </c>
      <c r="B4622">
        <v>393.75</v>
      </c>
      <c r="C4622">
        <v>20.531590000000001</v>
      </c>
      <c r="D4622">
        <v>65</v>
      </c>
      <c r="E4622">
        <v>0</v>
      </c>
      <c r="F4622">
        <v>0</v>
      </c>
      <c r="G4622">
        <v>12</v>
      </c>
      <c r="H4622">
        <v>1570548584726</v>
      </c>
      <c r="I4622">
        <v>526.6875</v>
      </c>
      <c r="J4622" s="4">
        <f t="shared" si="72"/>
        <v>43746.937323217593</v>
      </c>
      <c r="K4622" s="6">
        <v>43746.937323217593</v>
      </c>
      <c r="L4622" s="7">
        <v>43746.937326388892</v>
      </c>
    </row>
    <row r="4623" spans="1:12" x14ac:dyDescent="0.25">
      <c r="A4623" t="e">
        <f>-LqfzPq4GkfCbyXL1yQu</f>
        <v>#NAME?</v>
      </c>
      <c r="B4623">
        <v>393.75</v>
      </c>
      <c r="C4623">
        <v>20.531590000000001</v>
      </c>
      <c r="D4623">
        <v>66</v>
      </c>
      <c r="E4623">
        <v>0</v>
      </c>
      <c r="F4623">
        <v>0</v>
      </c>
      <c r="G4623">
        <v>12</v>
      </c>
      <c r="H4623">
        <v>1570548590915</v>
      </c>
      <c r="I4623">
        <v>526.6875</v>
      </c>
      <c r="J4623" s="5">
        <f t="shared" si="72"/>
        <v>43746.937394849534</v>
      </c>
      <c r="K4623" s="6">
        <v>43746.937394849534</v>
      </c>
      <c r="L4623" s="7">
        <v>43746.937395833331</v>
      </c>
    </row>
    <row r="4624" spans="1:12" x14ac:dyDescent="0.25">
      <c r="A4624" t="e">
        <f>-LqfzRP3h22VGhAckdov</f>
        <v>#NAME?</v>
      </c>
      <c r="B4624">
        <v>393.75</v>
      </c>
      <c r="C4624">
        <v>20.478950000000001</v>
      </c>
      <c r="D4624">
        <v>66</v>
      </c>
      <c r="E4624">
        <v>0</v>
      </c>
      <c r="F4624">
        <v>0</v>
      </c>
      <c r="G4624">
        <v>3</v>
      </c>
      <c r="H4624">
        <v>1570548597114</v>
      </c>
      <c r="I4624">
        <v>526.6875</v>
      </c>
      <c r="J4624" s="4">
        <f t="shared" si="72"/>
        <v>43746.937466597221</v>
      </c>
      <c r="K4624" s="6">
        <v>43746.937466597221</v>
      </c>
      <c r="L4624" s="7">
        <v>43746.937465277777</v>
      </c>
    </row>
    <row r="4625" spans="1:12" x14ac:dyDescent="0.25">
      <c r="A4625" t="e">
        <f>-LqfzSt4IOXnbkiHJGFc</f>
        <v>#NAME?</v>
      </c>
      <c r="B4625">
        <v>393.75</v>
      </c>
      <c r="C4625">
        <v>20.531590000000001</v>
      </c>
      <c r="D4625">
        <v>66</v>
      </c>
      <c r="E4625">
        <v>0</v>
      </c>
      <c r="F4625">
        <v>0</v>
      </c>
      <c r="G4625">
        <v>10</v>
      </c>
      <c r="H4625">
        <v>1570548603284</v>
      </c>
      <c r="I4625">
        <v>526.6875</v>
      </c>
      <c r="J4625" s="5">
        <f t="shared" si="72"/>
        <v>43746.937538009261</v>
      </c>
      <c r="K4625" s="6">
        <v>43746.937538009261</v>
      </c>
      <c r="L4625" s="7">
        <v>43746.937534722223</v>
      </c>
    </row>
    <row r="4626" spans="1:12" x14ac:dyDescent="0.25">
      <c r="A4626" t="e">
        <f>-LqfzUS4DTAoT1m_cuGQ</f>
        <v>#NAME?</v>
      </c>
      <c r="B4626">
        <v>393.75</v>
      </c>
      <c r="C4626">
        <v>20.531590000000001</v>
      </c>
      <c r="D4626">
        <v>66</v>
      </c>
      <c r="E4626">
        <v>0</v>
      </c>
      <c r="F4626">
        <v>0</v>
      </c>
      <c r="G4626">
        <v>14</v>
      </c>
      <c r="H4626">
        <v>1570548609466</v>
      </c>
      <c r="I4626">
        <v>526.6875</v>
      </c>
      <c r="J4626" s="4">
        <f t="shared" si="72"/>
        <v>43746.937609560184</v>
      </c>
      <c r="K4626" s="6">
        <v>43746.937609560184</v>
      </c>
      <c r="L4626" s="7">
        <v>43746.937604166669</v>
      </c>
    </row>
    <row r="4627" spans="1:12" x14ac:dyDescent="0.25">
      <c r="A4627" t="e">
        <f>-LqfzW8xUIBuVyOwL6sr</f>
        <v>#NAME?</v>
      </c>
      <c r="B4627">
        <v>393.75</v>
      </c>
      <c r="C4627">
        <v>20.531590000000001</v>
      </c>
      <c r="D4627">
        <v>66</v>
      </c>
      <c r="E4627">
        <v>0</v>
      </c>
      <c r="F4627">
        <v>0</v>
      </c>
      <c r="G4627">
        <v>4</v>
      </c>
      <c r="H4627">
        <v>1570548616685</v>
      </c>
      <c r="I4627">
        <v>526.6875</v>
      </c>
      <c r="J4627" s="5">
        <f t="shared" si="72"/>
        <v>43746.937693113425</v>
      </c>
      <c r="K4627" s="6">
        <v>43746.937693113425</v>
      </c>
      <c r="L4627" s="7">
        <v>43746.937696759262</v>
      </c>
    </row>
    <row r="4628" spans="1:12" x14ac:dyDescent="0.25">
      <c r="A4628" t="e">
        <f>-LqfzXucXSIFQvvx3QMT</f>
        <v>#NAME?</v>
      </c>
      <c r="B4628">
        <v>393.75</v>
      </c>
      <c r="C4628">
        <v>20.531590000000001</v>
      </c>
      <c r="D4628">
        <v>67</v>
      </c>
      <c r="E4628">
        <v>0</v>
      </c>
      <c r="F4628">
        <v>0</v>
      </c>
      <c r="G4628">
        <v>14</v>
      </c>
      <c r="H4628">
        <v>1570548622874</v>
      </c>
      <c r="I4628">
        <v>526.6875</v>
      </c>
      <c r="J4628" s="4">
        <f t="shared" si="72"/>
        <v>43746.937764745373</v>
      </c>
      <c r="K4628" s="6">
        <v>43746.937764745373</v>
      </c>
      <c r="L4628" s="7">
        <v>43746.9377662037</v>
      </c>
    </row>
    <row r="4629" spans="1:12" x14ac:dyDescent="0.25">
      <c r="A4629" t="e">
        <f>-LqfzZOQIxBrsBRa2pYb</f>
        <v>#NAME?</v>
      </c>
      <c r="B4629">
        <v>393.75</v>
      </c>
      <c r="C4629">
        <v>20.531590000000001</v>
      </c>
      <c r="D4629">
        <v>67</v>
      </c>
      <c r="E4629">
        <v>0</v>
      </c>
      <c r="F4629">
        <v>0</v>
      </c>
      <c r="G4629">
        <v>9</v>
      </c>
      <c r="H4629">
        <v>1570548630081</v>
      </c>
      <c r="I4629">
        <v>526.6875</v>
      </c>
      <c r="J4629" s="5">
        <f t="shared" si="72"/>
        <v>43746.937848159716</v>
      </c>
      <c r="K4629" s="6">
        <v>43746.937848159716</v>
      </c>
      <c r="L4629" s="7">
        <v>43746.937847222223</v>
      </c>
    </row>
    <row r="4630" spans="1:12" x14ac:dyDescent="0.25">
      <c r="A4630" t="e">
        <f>-Lqfz_w2j8y5H6hGWdlU</f>
        <v>#NAME?</v>
      </c>
      <c r="B4630">
        <v>393.75</v>
      </c>
      <c r="C4630">
        <v>20.478950000000001</v>
      </c>
      <c r="D4630">
        <v>67</v>
      </c>
      <c r="E4630">
        <v>0</v>
      </c>
      <c r="F4630">
        <v>0</v>
      </c>
      <c r="G4630">
        <v>5</v>
      </c>
      <c r="H4630">
        <v>1570548636243</v>
      </c>
      <c r="I4630">
        <v>526.6875</v>
      </c>
      <c r="J4630" s="4">
        <f t="shared" si="72"/>
        <v>43746.937919479162</v>
      </c>
      <c r="K4630" s="6">
        <v>43746.937919479162</v>
      </c>
      <c r="L4630" s="7">
        <v>43746.937916666669</v>
      </c>
    </row>
    <row r="4631" spans="1:12" x14ac:dyDescent="0.25">
      <c r="A4631" t="e">
        <f>-LqfzbWHK91a3qIyrKCi</f>
        <v>#NAME?</v>
      </c>
      <c r="B4631">
        <v>393.75</v>
      </c>
      <c r="C4631">
        <v>20.531590000000001</v>
      </c>
      <c r="D4631">
        <v>67</v>
      </c>
      <c r="E4631">
        <v>0</v>
      </c>
      <c r="F4631">
        <v>0</v>
      </c>
      <c r="G4631">
        <v>5</v>
      </c>
      <c r="H4631">
        <v>1570548642442</v>
      </c>
      <c r="I4631">
        <v>526.6875</v>
      </c>
      <c r="J4631" s="5">
        <f t="shared" si="72"/>
        <v>43746.937991226849</v>
      </c>
      <c r="K4631" s="6">
        <v>43746.937991226849</v>
      </c>
      <c r="L4631" s="7">
        <v>43746.937986111108</v>
      </c>
    </row>
    <row r="4632" spans="1:12" x14ac:dyDescent="0.25">
      <c r="A4632" t="e">
        <f>-Lqfzdg1gR8UJoiRFdnm</f>
        <v>#NAME?</v>
      </c>
      <c r="B4632">
        <v>437.5</v>
      </c>
      <c r="C4632">
        <v>20.531590000000001</v>
      </c>
      <c r="D4632">
        <v>67</v>
      </c>
      <c r="E4632">
        <v>0</v>
      </c>
      <c r="F4632">
        <v>0</v>
      </c>
      <c r="G4632">
        <v>5</v>
      </c>
      <c r="H4632">
        <v>1570548649652</v>
      </c>
      <c r="I4632">
        <v>540.9375</v>
      </c>
      <c r="J4632" s="4">
        <f t="shared" si="72"/>
        <v>43746.93807467592</v>
      </c>
      <c r="K4632" s="6">
        <v>43746.93807467592</v>
      </c>
      <c r="L4632" s="7">
        <v>43746.938078703701</v>
      </c>
    </row>
    <row r="4633" spans="1:12" x14ac:dyDescent="0.25">
      <c r="A4633" t="e">
        <f>-LqfzfFC9qGHt_Vsm3-S</f>
        <v>#NAME?</v>
      </c>
      <c r="B4633">
        <v>393.75</v>
      </c>
      <c r="C4633">
        <v>20.531590000000001</v>
      </c>
      <c r="D4633">
        <v>66</v>
      </c>
      <c r="E4633">
        <v>0</v>
      </c>
      <c r="F4633">
        <v>0</v>
      </c>
      <c r="G4633">
        <v>4</v>
      </c>
      <c r="H4633">
        <v>1570548657893</v>
      </c>
      <c r="I4633">
        <v>526.6875</v>
      </c>
      <c r="J4633" s="5">
        <f t="shared" si="72"/>
        <v>43746.938170057867</v>
      </c>
      <c r="K4633" s="6">
        <v>43746.938170057867</v>
      </c>
      <c r="L4633" s="7">
        <v>43746.938171296293</v>
      </c>
    </row>
    <row r="4634" spans="1:12" x14ac:dyDescent="0.25">
      <c r="A4634" t="e">
        <f>-Lqfzgy1GXPUyqQ2xNTW</f>
        <v>#NAME?</v>
      </c>
      <c r="B4634">
        <v>412.5</v>
      </c>
      <c r="C4634">
        <v>20.478950000000001</v>
      </c>
      <c r="D4634">
        <v>67</v>
      </c>
      <c r="E4634">
        <v>0</v>
      </c>
      <c r="F4634">
        <v>0</v>
      </c>
      <c r="G4634">
        <v>3</v>
      </c>
      <c r="H4634">
        <v>1570548665083</v>
      </c>
      <c r="I4634">
        <v>532.3125</v>
      </c>
      <c r="J4634" s="4">
        <f t="shared" si="72"/>
        <v>43746.938253275461</v>
      </c>
      <c r="K4634" s="6">
        <v>43746.938253275461</v>
      </c>
      <c r="L4634" s="7">
        <v>43746.938252314816</v>
      </c>
    </row>
    <row r="4635" spans="1:12" x14ac:dyDescent="0.25">
      <c r="A4635" t="e">
        <f>-LqfziX2tN4kSQAYg3Hp</f>
        <v>#NAME?</v>
      </c>
      <c r="B4635">
        <v>393.75</v>
      </c>
      <c r="C4635">
        <v>20.584240000000001</v>
      </c>
      <c r="D4635">
        <v>66</v>
      </c>
      <c r="E4635">
        <v>0</v>
      </c>
      <c r="F4635">
        <v>0</v>
      </c>
      <c r="G4635">
        <v>16</v>
      </c>
      <c r="H4635">
        <v>1570548671292</v>
      </c>
      <c r="I4635">
        <v>526.6875</v>
      </c>
      <c r="J4635" s="5">
        <f t="shared" si="72"/>
        <v>43746.938325138886</v>
      </c>
      <c r="K4635" s="6">
        <v>43746.938325138886</v>
      </c>
      <c r="L4635" s="7">
        <v>43746.938321759262</v>
      </c>
    </row>
    <row r="4636" spans="1:12" x14ac:dyDescent="0.25">
      <c r="A4636" t="e">
        <f>-LqfzjzvIh4j5X-LSypj</f>
        <v>#NAME?</v>
      </c>
      <c r="B4636">
        <v>393.75</v>
      </c>
      <c r="C4636">
        <v>20.531590000000001</v>
      </c>
      <c r="D4636">
        <v>66</v>
      </c>
      <c r="E4636">
        <v>0</v>
      </c>
      <c r="F4636">
        <v>0</v>
      </c>
      <c r="G4636">
        <v>6</v>
      </c>
      <c r="H4636">
        <v>1570548677472</v>
      </c>
      <c r="I4636">
        <v>526.6875</v>
      </c>
      <c r="J4636" s="4">
        <f t="shared" si="72"/>
        <v>43746.938396666665</v>
      </c>
      <c r="K4636" s="6">
        <v>43746.938396666665</v>
      </c>
      <c r="L4636" s="7">
        <v>43746.938391203701</v>
      </c>
    </row>
    <row r="4637" spans="1:12" x14ac:dyDescent="0.25">
      <c r="A4637" t="e">
        <f>-LqfzlV2Q_nJKkCRfV3w</f>
        <v>#NAME?</v>
      </c>
      <c r="B4637">
        <v>393.75</v>
      </c>
      <c r="C4637">
        <v>20.584240000000001</v>
      </c>
      <c r="D4637">
        <v>65</v>
      </c>
      <c r="E4637">
        <v>0</v>
      </c>
      <c r="F4637">
        <v>0</v>
      </c>
      <c r="G4637">
        <v>7</v>
      </c>
      <c r="H4637">
        <v>1570548683673</v>
      </c>
      <c r="I4637">
        <v>526.6875</v>
      </c>
      <c r="J4637" s="5">
        <f t="shared" si="72"/>
        <v>43746.938468437496</v>
      </c>
      <c r="K4637" s="6">
        <v>43746.938468437496</v>
      </c>
      <c r="L4637" s="7">
        <v>43746.938472222224</v>
      </c>
    </row>
    <row r="4638" spans="1:12" x14ac:dyDescent="0.25">
      <c r="A4638" t="e">
        <f>-Lqfzn3AfsJ8wr-paLZ1</f>
        <v>#NAME?</v>
      </c>
      <c r="B4638">
        <v>393.75</v>
      </c>
      <c r="C4638">
        <v>20.531590000000001</v>
      </c>
      <c r="D4638">
        <v>65</v>
      </c>
      <c r="E4638">
        <v>0</v>
      </c>
      <c r="F4638">
        <v>0</v>
      </c>
      <c r="G4638">
        <v>9</v>
      </c>
      <c r="H4638">
        <v>1570548689842</v>
      </c>
      <c r="I4638">
        <v>526.6875</v>
      </c>
      <c r="J4638" s="4">
        <f t="shared" si="72"/>
        <v>43746.93853983796</v>
      </c>
      <c r="K4638" s="6">
        <v>43746.93853983796</v>
      </c>
      <c r="L4638" s="7">
        <v>43746.93854166667</v>
      </c>
    </row>
    <row r="4639" spans="1:12" x14ac:dyDescent="0.25">
      <c r="A4639" t="e">
        <f>-Lqfzom26kry0p4HCp3R</f>
        <v>#NAME?</v>
      </c>
      <c r="B4639">
        <v>393.75</v>
      </c>
      <c r="C4639">
        <v>20.531590000000001</v>
      </c>
      <c r="D4639">
        <v>65</v>
      </c>
      <c r="E4639">
        <v>0</v>
      </c>
      <c r="F4639">
        <v>0</v>
      </c>
      <c r="G4639">
        <v>9</v>
      </c>
      <c r="H4639">
        <v>1570548697042</v>
      </c>
      <c r="I4639">
        <v>526.5</v>
      </c>
      <c r="J4639" s="5">
        <f t="shared" si="72"/>
        <v>43746.938623171292</v>
      </c>
      <c r="K4639" s="6">
        <v>43746.938623171292</v>
      </c>
      <c r="L4639" s="7">
        <v>43746.938622685186</v>
      </c>
    </row>
    <row r="4640" spans="1:12" x14ac:dyDescent="0.25">
      <c r="A4640" t="e">
        <f>-LqfzqJxmbn1-lSriAYJ</f>
        <v>#NAME?</v>
      </c>
      <c r="B4640">
        <v>393.75</v>
      </c>
      <c r="C4640">
        <v>20.584240000000001</v>
      </c>
      <c r="D4640">
        <v>66</v>
      </c>
      <c r="E4640">
        <v>0</v>
      </c>
      <c r="F4640">
        <v>0</v>
      </c>
      <c r="G4640">
        <v>8</v>
      </c>
      <c r="H4640">
        <v>1570548703243</v>
      </c>
      <c r="I4640">
        <v>526.6875</v>
      </c>
      <c r="J4640" s="4">
        <f t="shared" si="72"/>
        <v>43746.938694942124</v>
      </c>
      <c r="K4640" s="6">
        <v>43746.938694942124</v>
      </c>
      <c r="L4640" s="7">
        <v>43746.938692129632</v>
      </c>
    </row>
    <row r="4641" spans="1:12" x14ac:dyDescent="0.25">
      <c r="A4641" t="e">
        <f>-LqfzsN1FZymolbHKqul</f>
        <v>#NAME?</v>
      </c>
      <c r="B4641">
        <v>412.5</v>
      </c>
      <c r="C4641">
        <v>20.531590000000001</v>
      </c>
      <c r="D4641">
        <v>65</v>
      </c>
      <c r="E4641">
        <v>0</v>
      </c>
      <c r="F4641">
        <v>0</v>
      </c>
      <c r="G4641">
        <v>0</v>
      </c>
      <c r="H4641">
        <v>1570548711685</v>
      </c>
      <c r="I4641">
        <v>532.3125</v>
      </c>
      <c r="J4641" s="5">
        <f t="shared" si="72"/>
        <v>43746.938792650464</v>
      </c>
      <c r="K4641" s="6">
        <v>43746.938792650464</v>
      </c>
      <c r="L4641" s="7">
        <v>43746.938796296294</v>
      </c>
    </row>
    <row r="4642" spans="1:12" x14ac:dyDescent="0.25">
      <c r="A4642" t="e">
        <f>-Lqfzu52qqibZ3oWgaeY</f>
        <v>#NAME?</v>
      </c>
      <c r="B4642">
        <v>393.75</v>
      </c>
      <c r="C4642">
        <v>20.531590000000001</v>
      </c>
      <c r="D4642">
        <v>65</v>
      </c>
      <c r="E4642">
        <v>0</v>
      </c>
      <c r="F4642">
        <v>0</v>
      </c>
      <c r="G4642">
        <v>6</v>
      </c>
      <c r="H4642">
        <v>1570548718703</v>
      </c>
      <c r="I4642">
        <v>526.5</v>
      </c>
      <c r="J4642" s="4">
        <f t="shared" si="72"/>
        <v>43746.938873877312</v>
      </c>
      <c r="K4642" s="6">
        <v>43746.938873877312</v>
      </c>
      <c r="L4642" s="7">
        <v>43746.938877314817</v>
      </c>
    </row>
    <row r="4643" spans="1:12" x14ac:dyDescent="0.25">
      <c r="A4643" t="e">
        <f>-Lqfzv_DL2rXe57BM-GL</f>
        <v>#NAME?</v>
      </c>
      <c r="B4643">
        <v>393.75</v>
      </c>
      <c r="C4643">
        <v>20.531590000000001</v>
      </c>
      <c r="D4643">
        <v>65</v>
      </c>
      <c r="E4643">
        <v>0</v>
      </c>
      <c r="F4643">
        <v>0</v>
      </c>
      <c r="G4643">
        <v>4</v>
      </c>
      <c r="H4643">
        <v>1570548724882</v>
      </c>
      <c r="I4643">
        <v>526.6875</v>
      </c>
      <c r="J4643" s="5">
        <f t="shared" si="72"/>
        <v>43746.938945393515</v>
      </c>
      <c r="K4643" s="6">
        <v>43746.938945393515</v>
      </c>
      <c r="L4643" s="7">
        <v>43746.938946759263</v>
      </c>
    </row>
    <row r="4644" spans="1:12" x14ac:dyDescent="0.25">
      <c r="A4644" t="e">
        <f>-LqfzxN1tg_YLE3rB-sB</f>
        <v>#NAME?</v>
      </c>
      <c r="B4644">
        <v>393.75</v>
      </c>
      <c r="C4644">
        <v>20.531590000000001</v>
      </c>
      <c r="D4644">
        <v>65</v>
      </c>
      <c r="E4644">
        <v>0</v>
      </c>
      <c r="F4644">
        <v>0</v>
      </c>
      <c r="G4644">
        <v>0</v>
      </c>
      <c r="H4644">
        <v>1570548732093</v>
      </c>
      <c r="I4644">
        <v>526.6875</v>
      </c>
      <c r="J4644" s="4">
        <f t="shared" si="72"/>
        <v>43746.939028854169</v>
      </c>
      <c r="K4644" s="6">
        <v>43746.939028854169</v>
      </c>
      <c r="L4644" s="7">
        <v>43746.939027777778</v>
      </c>
    </row>
    <row r="4645" spans="1:12" x14ac:dyDescent="0.25">
      <c r="A4645" t="e">
        <f>-Lqfzyr6pADMQIjwOipP</f>
        <v>#NAME?</v>
      </c>
      <c r="B4645">
        <v>393.75</v>
      </c>
      <c r="C4645">
        <v>20.531590000000001</v>
      </c>
      <c r="D4645">
        <v>65</v>
      </c>
      <c r="E4645">
        <v>0</v>
      </c>
      <c r="F4645">
        <v>0</v>
      </c>
      <c r="G4645">
        <v>10</v>
      </c>
      <c r="H4645">
        <v>1570548738331</v>
      </c>
      <c r="I4645">
        <v>526.6875</v>
      </c>
      <c r="J4645" s="5">
        <f t="shared" si="72"/>
        <v>43746.939101053234</v>
      </c>
      <c r="K4645" s="6">
        <v>43746.939101053234</v>
      </c>
      <c r="L4645" s="7">
        <v>43746.939097222225</v>
      </c>
    </row>
    <row r="4646" spans="1:12" x14ac:dyDescent="0.25">
      <c r="A4646" t="e">
        <f>-Lqg--L1PvyNTmo8YJJh</f>
        <v>#NAME?</v>
      </c>
      <c r="B4646">
        <v>415.625</v>
      </c>
      <c r="C4646">
        <v>20.531590000000001</v>
      </c>
      <c r="D4646">
        <v>65</v>
      </c>
      <c r="E4646">
        <v>0</v>
      </c>
      <c r="F4646">
        <v>0</v>
      </c>
      <c r="G4646">
        <v>6</v>
      </c>
      <c r="H4646">
        <v>1570548744473</v>
      </c>
      <c r="I4646">
        <v>533.625</v>
      </c>
      <c r="J4646" s="4">
        <f t="shared" si="72"/>
        <v>43746.939172141203</v>
      </c>
      <c r="K4646" s="6">
        <v>43746.939172141203</v>
      </c>
      <c r="L4646" s="7">
        <v>43746.939166666663</v>
      </c>
    </row>
    <row r="4647" spans="1:12" x14ac:dyDescent="0.25">
      <c r="A4647" t="s">
        <v>5682</v>
      </c>
      <c r="B4647">
        <v>393.75</v>
      </c>
      <c r="C4647">
        <v>20.531590000000001</v>
      </c>
      <c r="D4647">
        <v>65</v>
      </c>
      <c r="E4647">
        <v>0</v>
      </c>
      <c r="F4647">
        <v>0</v>
      </c>
      <c r="G4647">
        <v>11</v>
      </c>
      <c r="H4647">
        <v>1570548750652</v>
      </c>
      <c r="I4647">
        <v>526.6875</v>
      </c>
      <c r="J4647" s="5">
        <f t="shared" si="72"/>
        <v>43746.939243657405</v>
      </c>
      <c r="K4647" s="6">
        <v>43746.939243657405</v>
      </c>
      <c r="L4647" s="7">
        <v>43746.939247685186</v>
      </c>
    </row>
    <row r="4648" spans="1:12" x14ac:dyDescent="0.25">
      <c r="A4648" t="s">
        <v>5683</v>
      </c>
      <c r="B4648">
        <v>393.75</v>
      </c>
      <c r="C4648">
        <v>20.478950000000001</v>
      </c>
      <c r="D4648">
        <v>65</v>
      </c>
      <c r="E4648">
        <v>0</v>
      </c>
      <c r="F4648">
        <v>0</v>
      </c>
      <c r="G4648">
        <v>9</v>
      </c>
      <c r="H4648">
        <v>1570548756803</v>
      </c>
      <c r="I4648">
        <v>526.6875</v>
      </c>
      <c r="J4648" s="4">
        <f t="shared" si="72"/>
        <v>43746.939314849536</v>
      </c>
      <c r="K4648" s="6">
        <v>43746.939314849536</v>
      </c>
      <c r="L4648" s="7">
        <v>43746.939317129632</v>
      </c>
    </row>
    <row r="4649" spans="1:12" x14ac:dyDescent="0.25">
      <c r="A4649" t="s">
        <v>5684</v>
      </c>
      <c r="B4649">
        <v>393.75</v>
      </c>
      <c r="C4649">
        <v>20.531590000000001</v>
      </c>
      <c r="D4649">
        <v>65</v>
      </c>
      <c r="E4649">
        <v>0</v>
      </c>
      <c r="F4649">
        <v>0</v>
      </c>
      <c r="G4649">
        <v>11</v>
      </c>
      <c r="H4649">
        <v>1570548763023</v>
      </c>
      <c r="I4649">
        <v>526.6875</v>
      </c>
      <c r="J4649" s="5">
        <f t="shared" si="72"/>
        <v>43746.939386840277</v>
      </c>
      <c r="K4649" s="6">
        <v>43746.939386840277</v>
      </c>
      <c r="L4649" s="7">
        <v>43746.939386574071</v>
      </c>
    </row>
    <row r="4650" spans="1:12" x14ac:dyDescent="0.25">
      <c r="A4650" t="s">
        <v>5685</v>
      </c>
      <c r="B4650">
        <v>393.75</v>
      </c>
      <c r="C4650">
        <v>20.531590000000001</v>
      </c>
      <c r="D4650">
        <v>64</v>
      </c>
      <c r="E4650">
        <v>0</v>
      </c>
      <c r="F4650">
        <v>0</v>
      </c>
      <c r="G4650">
        <v>10</v>
      </c>
      <c r="H4650">
        <v>1570548771254</v>
      </c>
      <c r="I4650">
        <v>526.6875</v>
      </c>
      <c r="J4650" s="4">
        <f t="shared" si="72"/>
        <v>43746.939482106478</v>
      </c>
      <c r="K4650" s="6">
        <v>43746.939482106478</v>
      </c>
      <c r="L4650" s="7">
        <v>43746.939479166664</v>
      </c>
    </row>
    <row r="4651" spans="1:12" x14ac:dyDescent="0.25">
      <c r="A4651" t="s">
        <v>5686</v>
      </c>
      <c r="B4651">
        <v>393.75</v>
      </c>
      <c r="C4651">
        <v>20.478950000000001</v>
      </c>
      <c r="D4651">
        <v>72</v>
      </c>
      <c r="E4651">
        <v>0</v>
      </c>
      <c r="F4651">
        <v>0</v>
      </c>
      <c r="G4651">
        <v>6</v>
      </c>
      <c r="H4651">
        <v>1570548777442</v>
      </c>
      <c r="I4651">
        <v>526.6875</v>
      </c>
      <c r="J4651" s="5">
        <f t="shared" si="72"/>
        <v>43746.93955372685</v>
      </c>
      <c r="K4651" s="6">
        <v>43746.93955372685</v>
      </c>
      <c r="L4651" s="7">
        <v>43746.93954861111</v>
      </c>
    </row>
    <row r="4652" spans="1:12" x14ac:dyDescent="0.25">
      <c r="A4652" t="s">
        <v>5687</v>
      </c>
      <c r="B4652">
        <v>393.75</v>
      </c>
      <c r="C4652">
        <v>20.531590000000001</v>
      </c>
      <c r="D4652">
        <v>66</v>
      </c>
      <c r="E4652">
        <v>0</v>
      </c>
      <c r="F4652">
        <v>0</v>
      </c>
      <c r="G4652">
        <v>10</v>
      </c>
      <c r="H4652">
        <v>1570548783623</v>
      </c>
      <c r="I4652">
        <v>526.6875</v>
      </c>
      <c r="J4652" s="4">
        <f t="shared" si="72"/>
        <v>43746.939625266205</v>
      </c>
      <c r="K4652" s="6">
        <v>43746.939625266205</v>
      </c>
      <c r="L4652" s="7">
        <v>43746.939629629633</v>
      </c>
    </row>
    <row r="4653" spans="1:12" x14ac:dyDescent="0.25">
      <c r="A4653" t="e">
        <f>-Lqg-AR1uikCHapw62An</f>
        <v>#NAME?</v>
      </c>
      <c r="B4653">
        <v>412.5</v>
      </c>
      <c r="C4653">
        <v>20.478950000000001</v>
      </c>
      <c r="D4653">
        <v>66</v>
      </c>
      <c r="E4653">
        <v>0</v>
      </c>
      <c r="F4653">
        <v>0</v>
      </c>
      <c r="G4653">
        <v>4</v>
      </c>
      <c r="H4653">
        <v>1570548789803</v>
      </c>
      <c r="I4653">
        <v>532.3125</v>
      </c>
      <c r="J4653" s="5">
        <f t="shared" si="72"/>
        <v>43746.939696793976</v>
      </c>
      <c r="K4653" s="6">
        <v>43746.939696793976</v>
      </c>
      <c r="L4653" s="7">
        <v>43746.939699074072</v>
      </c>
    </row>
    <row r="4654" spans="1:12" x14ac:dyDescent="0.25">
      <c r="A4654" t="e">
        <f>-Lqg-Bv2BqE8oXdTTinY</f>
        <v>#NAME?</v>
      </c>
      <c r="B4654">
        <v>393.75</v>
      </c>
      <c r="C4654">
        <v>20.531590000000001</v>
      </c>
      <c r="D4654">
        <v>66</v>
      </c>
      <c r="E4654">
        <v>0</v>
      </c>
      <c r="F4654">
        <v>0</v>
      </c>
      <c r="G4654">
        <v>7</v>
      </c>
      <c r="H4654">
        <v>1570548795992</v>
      </c>
      <c r="I4654">
        <v>526.6875</v>
      </c>
      <c r="J4654" s="4">
        <f t="shared" si="72"/>
        <v>43746.939768425924</v>
      </c>
      <c r="K4654" s="6">
        <v>43746.939768425924</v>
      </c>
      <c r="L4654" s="7">
        <v>43746.939768518518</v>
      </c>
    </row>
    <row r="4655" spans="1:12" x14ac:dyDescent="0.25">
      <c r="A4655" t="e">
        <f>-Lqg-DU1gP8_gcDi8Jv1</f>
        <v>#NAME?</v>
      </c>
      <c r="B4655">
        <v>393.75</v>
      </c>
      <c r="C4655">
        <v>20.531590000000001</v>
      </c>
      <c r="D4655">
        <v>65</v>
      </c>
      <c r="E4655">
        <v>0</v>
      </c>
      <c r="F4655">
        <v>0</v>
      </c>
      <c r="G4655">
        <v>6</v>
      </c>
      <c r="H4655">
        <v>1570548802175</v>
      </c>
      <c r="I4655">
        <v>526.6875</v>
      </c>
      <c r="J4655" s="5">
        <f t="shared" si="72"/>
        <v>43746.939839988423</v>
      </c>
      <c r="K4655" s="6">
        <v>43746.939839988423</v>
      </c>
      <c r="L4655" s="7">
        <v>43746.939837962964</v>
      </c>
    </row>
    <row r="4656" spans="1:12" x14ac:dyDescent="0.25">
      <c r="A4656" t="e">
        <f>-Lqg-FDUpss1SyALLMBd</f>
        <v>#NAME?</v>
      </c>
      <c r="B4656">
        <v>393.75</v>
      </c>
      <c r="C4656">
        <v>20.478950000000001</v>
      </c>
      <c r="D4656">
        <v>66</v>
      </c>
      <c r="E4656">
        <v>0</v>
      </c>
      <c r="F4656">
        <v>0</v>
      </c>
      <c r="G4656">
        <v>17</v>
      </c>
      <c r="H4656">
        <v>1570548809365</v>
      </c>
      <c r="I4656">
        <v>526.6875</v>
      </c>
      <c r="J4656" s="4">
        <f t="shared" si="72"/>
        <v>43746.939923206017</v>
      </c>
      <c r="K4656" s="6">
        <v>43746.939923206017</v>
      </c>
      <c r="L4656" s="7">
        <v>43746.939918981479</v>
      </c>
    </row>
    <row r="4657" spans="1:12" x14ac:dyDescent="0.25">
      <c r="A4657" t="e">
        <f>-Lqg-Gl2R-aHSD9uM_z8</f>
        <v>#NAME?</v>
      </c>
      <c r="B4657">
        <v>393.75</v>
      </c>
      <c r="C4657">
        <v>20.478950000000001</v>
      </c>
      <c r="D4657">
        <v>66</v>
      </c>
      <c r="E4657">
        <v>0</v>
      </c>
      <c r="F4657">
        <v>0</v>
      </c>
      <c r="G4657">
        <v>4</v>
      </c>
      <c r="H4657">
        <v>1570548815553</v>
      </c>
      <c r="I4657">
        <v>526.6875</v>
      </c>
      <c r="J4657" s="5">
        <f t="shared" si="72"/>
        <v>43746.939994826382</v>
      </c>
      <c r="K4657" s="6">
        <v>43746.939994826382</v>
      </c>
      <c r="L4657" s="7">
        <v>43746.94</v>
      </c>
    </row>
    <row r="4658" spans="1:12" x14ac:dyDescent="0.25">
      <c r="A4658" t="e">
        <f>-Lqg-In3tyrOEw7S8k1o</f>
        <v>#NAME?</v>
      </c>
      <c r="B4658">
        <v>393.75</v>
      </c>
      <c r="C4658">
        <v>20.531590000000001</v>
      </c>
      <c r="D4658">
        <v>65</v>
      </c>
      <c r="E4658">
        <v>0</v>
      </c>
      <c r="F4658">
        <v>0</v>
      </c>
      <c r="G4658">
        <v>3</v>
      </c>
      <c r="H4658">
        <v>1570548823955</v>
      </c>
      <c r="I4658">
        <v>526.5</v>
      </c>
      <c r="J4658" s="4">
        <f t="shared" si="72"/>
        <v>43746.940092071753</v>
      </c>
      <c r="K4658" s="6">
        <v>43746.940092071753</v>
      </c>
      <c r="L4658" s="7">
        <v>43746.940092592595</v>
      </c>
    </row>
    <row r="4659" spans="1:12" x14ac:dyDescent="0.25">
      <c r="A4659" t="e">
        <f>-Lqg-KW207EZc_nfm6PA</f>
        <v>#NAME?</v>
      </c>
      <c r="B4659">
        <v>412.5</v>
      </c>
      <c r="C4659">
        <v>20.478950000000001</v>
      </c>
      <c r="D4659">
        <v>63</v>
      </c>
      <c r="E4659">
        <v>0</v>
      </c>
      <c r="F4659">
        <v>0</v>
      </c>
      <c r="G4659">
        <v>8</v>
      </c>
      <c r="H4659">
        <v>1570548831034</v>
      </c>
      <c r="I4659">
        <v>532.3125</v>
      </c>
      <c r="J4659" s="5">
        <f t="shared" si="72"/>
        <v>43746.940174004623</v>
      </c>
      <c r="K4659" s="6">
        <v>43746.940174004623</v>
      </c>
      <c r="L4659" s="7">
        <v>43746.94017361111</v>
      </c>
    </row>
    <row r="4660" spans="1:12" x14ac:dyDescent="0.25">
      <c r="A4660" t="e">
        <f>-Lqg-m-LMb84FCttkYgz</f>
        <v>#NAME?</v>
      </c>
      <c r="B4660">
        <v>393.75</v>
      </c>
      <c r="C4660">
        <v>20.584240000000001</v>
      </c>
      <c r="D4660">
        <v>63</v>
      </c>
      <c r="E4660">
        <v>0</v>
      </c>
      <c r="F4660">
        <v>0</v>
      </c>
      <c r="G4660">
        <v>4</v>
      </c>
      <c r="H4660">
        <v>1570548837204</v>
      </c>
      <c r="I4660">
        <v>526.6875</v>
      </c>
      <c r="J4660" s="4">
        <f t="shared" si="72"/>
        <v>43746.940245416663</v>
      </c>
      <c r="K4660" s="6">
        <v>43746.940245416663</v>
      </c>
      <c r="L4660" s="7">
        <v>43746.940243055556</v>
      </c>
    </row>
    <row r="4661" spans="1:12" x14ac:dyDescent="0.25">
      <c r="A4661" t="e">
        <f>-Lqg-NZ3KwTedxGzHceF</f>
        <v>#NAME?</v>
      </c>
      <c r="B4661">
        <v>393.75</v>
      </c>
      <c r="C4661">
        <v>20.478950000000001</v>
      </c>
      <c r="D4661">
        <v>64</v>
      </c>
      <c r="E4661">
        <v>0</v>
      </c>
      <c r="F4661">
        <v>0</v>
      </c>
      <c r="G4661">
        <v>0</v>
      </c>
      <c r="H4661">
        <v>1570548843392</v>
      </c>
      <c r="I4661">
        <v>526.6875</v>
      </c>
      <c r="J4661" s="5">
        <f t="shared" si="72"/>
        <v>43746.940317037035</v>
      </c>
      <c r="K4661" s="6">
        <v>43746.940317037035</v>
      </c>
      <c r="L4661" s="7">
        <v>43746.940312500003</v>
      </c>
    </row>
    <row r="4662" spans="1:12" x14ac:dyDescent="0.25">
      <c r="A4662" t="e">
        <f>-Lqg-PaFpzlCDAXBrpPo</f>
        <v>#NAME?</v>
      </c>
      <c r="B4662">
        <v>393.75</v>
      </c>
      <c r="C4662">
        <v>20.478950000000001</v>
      </c>
      <c r="D4662">
        <v>66</v>
      </c>
      <c r="E4662">
        <v>0</v>
      </c>
      <c r="F4662">
        <v>0</v>
      </c>
      <c r="G4662">
        <v>1</v>
      </c>
      <c r="H4662">
        <v>1570548851952</v>
      </c>
      <c r="I4662">
        <v>526.6875</v>
      </c>
      <c r="J4662" s="4">
        <f t="shared" si="72"/>
        <v>43746.940416111109</v>
      </c>
      <c r="K4662" s="6">
        <v>43746.940416111109</v>
      </c>
      <c r="L4662" s="7">
        <v>43746.940416666665</v>
      </c>
    </row>
    <row r="4663" spans="1:12" x14ac:dyDescent="0.25">
      <c r="A4663" t="e">
        <f>-Lqg-RJ6hj-HdAbvVTLd</f>
        <v>#NAME?</v>
      </c>
      <c r="B4663">
        <v>393.75</v>
      </c>
      <c r="C4663">
        <v>20.531590000000001</v>
      </c>
      <c r="D4663">
        <v>66</v>
      </c>
      <c r="E4663">
        <v>0</v>
      </c>
      <c r="F4663">
        <v>0</v>
      </c>
      <c r="G4663">
        <v>9</v>
      </c>
      <c r="H4663">
        <v>1570548858858</v>
      </c>
      <c r="I4663">
        <v>526.5</v>
      </c>
      <c r="J4663" s="5">
        <f t="shared" si="72"/>
        <v>43746.940496041665</v>
      </c>
      <c r="K4663" s="6">
        <v>43746.940496041665</v>
      </c>
      <c r="L4663" s="7">
        <v>43746.940497685187</v>
      </c>
    </row>
    <row r="4664" spans="1:12" x14ac:dyDescent="0.25">
      <c r="A4664" t="e">
        <f>-Lqg-Sn7W-CT5tBLTlPQ</f>
        <v>#NAME?</v>
      </c>
      <c r="B4664">
        <v>415.625</v>
      </c>
      <c r="C4664">
        <v>20.478950000000001</v>
      </c>
      <c r="D4664">
        <v>67</v>
      </c>
      <c r="E4664">
        <v>0</v>
      </c>
      <c r="F4664">
        <v>0</v>
      </c>
      <c r="G4664">
        <v>6</v>
      </c>
      <c r="H4664">
        <v>1570548865047</v>
      </c>
      <c r="I4664">
        <v>533.0625</v>
      </c>
      <c r="J4664" s="4">
        <f t="shared" si="72"/>
        <v>43746.940567673613</v>
      </c>
      <c r="K4664" s="6">
        <v>43746.940567673613</v>
      </c>
      <c r="L4664" s="7">
        <v>43746.940567129626</v>
      </c>
    </row>
    <row r="4665" spans="1:12" x14ac:dyDescent="0.25">
      <c r="A4665" t="e">
        <f>-Lqg-UM5mos1u15mJiem</f>
        <v>#NAME?</v>
      </c>
      <c r="B4665">
        <v>393.75</v>
      </c>
      <c r="C4665">
        <v>20.478950000000001</v>
      </c>
      <c r="D4665">
        <v>67</v>
      </c>
      <c r="E4665">
        <v>0</v>
      </c>
      <c r="F4665">
        <v>0</v>
      </c>
      <c r="G4665">
        <v>12</v>
      </c>
      <c r="H4665">
        <v>1570548871217</v>
      </c>
      <c r="I4665">
        <v>526.5</v>
      </c>
      <c r="J4665" s="5">
        <f t="shared" si="72"/>
        <v>43746.940639085646</v>
      </c>
      <c r="K4665" s="6">
        <v>43746.940639085646</v>
      </c>
      <c r="L4665" s="7">
        <v>43746.940636574072</v>
      </c>
    </row>
    <row r="4666" spans="1:12" x14ac:dyDescent="0.25">
      <c r="A4666" t="e">
        <f>-Lqg-W479uasdTxNy4nG</f>
        <v>#NAME?</v>
      </c>
      <c r="B4666">
        <v>393.75</v>
      </c>
      <c r="C4666">
        <v>20.584240000000001</v>
      </c>
      <c r="D4666">
        <v>66</v>
      </c>
      <c r="E4666">
        <v>0</v>
      </c>
      <c r="F4666">
        <v>0</v>
      </c>
      <c r="G4666">
        <v>12</v>
      </c>
      <c r="H4666">
        <v>1570548878438</v>
      </c>
      <c r="I4666">
        <v>526.6875</v>
      </c>
      <c r="J4666" s="4">
        <f t="shared" si="72"/>
        <v>43746.940722662031</v>
      </c>
      <c r="K4666" s="6">
        <v>43746.940722662031</v>
      </c>
      <c r="L4666" s="7">
        <v>43746.940717592595</v>
      </c>
    </row>
    <row r="4667" spans="1:12" x14ac:dyDescent="0.25">
      <c r="A4667" t="e">
        <f>-Lqg-XZHC2aXbaoKAbKZ</f>
        <v>#NAME?</v>
      </c>
      <c r="B4667">
        <v>393.75</v>
      </c>
      <c r="C4667">
        <v>20.478950000000001</v>
      </c>
      <c r="D4667">
        <v>66</v>
      </c>
      <c r="E4667">
        <v>0</v>
      </c>
      <c r="F4667">
        <v>0</v>
      </c>
      <c r="G4667">
        <v>0</v>
      </c>
      <c r="H4667">
        <v>1570548884638</v>
      </c>
      <c r="I4667">
        <v>526.6875</v>
      </c>
      <c r="J4667" s="5">
        <f t="shared" si="72"/>
        <v>43746.940794421294</v>
      </c>
      <c r="K4667" s="6">
        <v>43746.940794421294</v>
      </c>
      <c r="L4667" s="7">
        <v>43746.940798611111</v>
      </c>
    </row>
    <row r="4668" spans="1:12" x14ac:dyDescent="0.25">
      <c r="A4668" t="e">
        <f>-Lqg-Z82w6XkRsBFLfA2</f>
        <v>#NAME?</v>
      </c>
      <c r="B4668">
        <v>393.75</v>
      </c>
      <c r="C4668">
        <v>20.531590000000001</v>
      </c>
      <c r="D4668">
        <v>66</v>
      </c>
      <c r="E4668">
        <v>0</v>
      </c>
      <c r="F4668">
        <v>0</v>
      </c>
      <c r="G4668">
        <v>12</v>
      </c>
      <c r="H4668">
        <v>1570548890807</v>
      </c>
      <c r="I4668">
        <v>526.6875</v>
      </c>
      <c r="J4668" s="4">
        <f t="shared" si="72"/>
        <v>43746.940865821758</v>
      </c>
      <c r="K4668" s="6">
        <v>43746.940865821758</v>
      </c>
      <c r="L4668" s="7">
        <v>43746.940868055557</v>
      </c>
    </row>
    <row r="4669" spans="1:12" x14ac:dyDescent="0.25">
      <c r="A4669" t="e">
        <f>-Lqg-_q655Pt0twFxtOp</f>
        <v>#NAME?</v>
      </c>
      <c r="B4669">
        <v>393.75</v>
      </c>
      <c r="C4669">
        <v>20.531590000000001</v>
      </c>
      <c r="D4669">
        <v>65</v>
      </c>
      <c r="E4669">
        <v>0</v>
      </c>
      <c r="F4669">
        <v>0</v>
      </c>
      <c r="G4669">
        <v>5</v>
      </c>
      <c r="H4669">
        <v>1570548898008</v>
      </c>
      <c r="I4669">
        <v>526.6875</v>
      </c>
      <c r="J4669" s="5">
        <f t="shared" si="72"/>
        <v>43746.940949166667</v>
      </c>
      <c r="K4669" s="6">
        <v>43746.940949166667</v>
      </c>
      <c r="L4669" s="7">
        <v>43746.940949074073</v>
      </c>
    </row>
    <row r="4670" spans="1:12" x14ac:dyDescent="0.25">
      <c r="A4670" t="e">
        <f>-Lqg-bP8xXcvNUx3msmr</f>
        <v>#NAME?</v>
      </c>
      <c r="B4670">
        <v>393.75</v>
      </c>
      <c r="C4670">
        <v>20.584240000000001</v>
      </c>
      <c r="D4670">
        <v>66</v>
      </c>
      <c r="E4670">
        <v>0</v>
      </c>
      <c r="F4670">
        <v>0</v>
      </c>
      <c r="G4670">
        <v>14</v>
      </c>
      <c r="H4670">
        <v>1570548904207</v>
      </c>
      <c r="I4670">
        <v>526.6875</v>
      </c>
      <c r="J4670" s="4">
        <f t="shared" si="72"/>
        <v>43746.941020914346</v>
      </c>
      <c r="K4670" s="6">
        <v>43746.941020914346</v>
      </c>
      <c r="L4670" s="7">
        <v>43746.941018518519</v>
      </c>
    </row>
    <row r="4671" spans="1:12" x14ac:dyDescent="0.25">
      <c r="A4671" t="e">
        <f>-Lqg-dHG4hgJ-USaeHJl</f>
        <v>#NAME?</v>
      </c>
      <c r="B4671">
        <v>412.5</v>
      </c>
      <c r="C4671">
        <v>20.478950000000001</v>
      </c>
      <c r="D4671">
        <v>67</v>
      </c>
      <c r="E4671">
        <v>0</v>
      </c>
      <c r="F4671">
        <v>0</v>
      </c>
      <c r="G4671">
        <v>6</v>
      </c>
      <c r="H4671">
        <v>1570548911949</v>
      </c>
      <c r="I4671">
        <v>532.125</v>
      </c>
      <c r="J4671" s="5">
        <f t="shared" si="72"/>
        <v>43746.941110520835</v>
      </c>
      <c r="K4671" s="6">
        <v>43746.941110520835</v>
      </c>
      <c r="L4671" s="7">
        <v>43746.941111111111</v>
      </c>
    </row>
    <row r="4672" spans="1:12" x14ac:dyDescent="0.25">
      <c r="A4672" t="e">
        <f>-Lqg-evtWjZNx8UbIpSc</f>
        <v>#NAME?</v>
      </c>
      <c r="B4672">
        <v>393.75</v>
      </c>
      <c r="C4672">
        <v>20.478950000000001</v>
      </c>
      <c r="D4672">
        <v>64</v>
      </c>
      <c r="E4672">
        <v>0</v>
      </c>
      <c r="F4672">
        <v>0</v>
      </c>
      <c r="G4672">
        <v>9</v>
      </c>
      <c r="H4672">
        <v>1570548918638</v>
      </c>
      <c r="I4672">
        <v>526.6875</v>
      </c>
      <c r="J4672" s="4">
        <f t="shared" si="72"/>
        <v>43746.941187939818</v>
      </c>
      <c r="K4672" s="6">
        <v>43746.941187939818</v>
      </c>
      <c r="L4672" s="7">
        <v>43746.941192129627</v>
      </c>
    </row>
    <row r="4673" spans="1:12" x14ac:dyDescent="0.25">
      <c r="A4673" t="e">
        <f>-Lqg-gavFf3shXs9iBfN</f>
        <v>#NAME?</v>
      </c>
      <c r="B4673">
        <v>393.75</v>
      </c>
      <c r="C4673">
        <v>20.478950000000001</v>
      </c>
      <c r="D4673">
        <v>64</v>
      </c>
      <c r="E4673">
        <v>0</v>
      </c>
      <c r="F4673">
        <v>0</v>
      </c>
      <c r="G4673">
        <v>0</v>
      </c>
      <c r="H4673">
        <v>1570548925850</v>
      </c>
      <c r="I4673">
        <v>526.6875</v>
      </c>
      <c r="J4673" s="5">
        <f t="shared" si="72"/>
        <v>43746.941271412034</v>
      </c>
      <c r="K4673" s="6">
        <v>43746.941271412034</v>
      </c>
      <c r="L4673" s="7">
        <v>43746.94127314815</v>
      </c>
    </row>
    <row r="4674" spans="1:12" x14ac:dyDescent="0.25">
      <c r="A4674" t="e">
        <f>-Lqg-iCEJ8BB7LPiweWC</f>
        <v>#NAME?</v>
      </c>
      <c r="B4674">
        <v>393.75</v>
      </c>
      <c r="C4674">
        <v>20.478950000000001</v>
      </c>
      <c r="D4674">
        <v>64</v>
      </c>
      <c r="E4674">
        <v>0</v>
      </c>
      <c r="F4674">
        <v>0</v>
      </c>
      <c r="G4674">
        <v>6</v>
      </c>
      <c r="H4674">
        <v>1570548932039</v>
      </c>
      <c r="I4674">
        <v>526.6875</v>
      </c>
      <c r="J4674" s="4">
        <f t="shared" ref="J4674:K4737" si="73">(H4674/86400000)+25569+(7/24)</f>
        <v>43746.941343043982</v>
      </c>
      <c r="K4674" s="6">
        <v>43746.941343043982</v>
      </c>
      <c r="L4674" s="7">
        <v>43746.941342592596</v>
      </c>
    </row>
    <row r="4675" spans="1:12" x14ac:dyDescent="0.25">
      <c r="A4675" t="e">
        <f>-Lqg-jvFRf10pi7fR4AF</f>
        <v>#NAME?</v>
      </c>
      <c r="B4675">
        <v>393.75</v>
      </c>
      <c r="C4675">
        <v>20.478950000000001</v>
      </c>
      <c r="D4675">
        <v>64</v>
      </c>
      <c r="E4675">
        <v>0</v>
      </c>
      <c r="F4675">
        <v>0</v>
      </c>
      <c r="G4675">
        <v>10</v>
      </c>
      <c r="H4675">
        <v>1570548939247</v>
      </c>
      <c r="I4675">
        <v>526.5</v>
      </c>
      <c r="J4675" s="5">
        <f t="shared" si="73"/>
        <v>43746.941426469908</v>
      </c>
      <c r="K4675" s="6">
        <v>43746.941426469908</v>
      </c>
      <c r="L4675" s="7">
        <v>43746.941423611112</v>
      </c>
    </row>
    <row r="4676" spans="1:12" x14ac:dyDescent="0.25">
      <c r="A4676" t="e">
        <f>-Lqg-mEjPBbv_aWetFFn</f>
        <v>#NAME?</v>
      </c>
      <c r="B4676">
        <v>412.5</v>
      </c>
      <c r="C4676">
        <v>20.531590000000001</v>
      </c>
      <c r="D4676">
        <v>66</v>
      </c>
      <c r="E4676">
        <v>0</v>
      </c>
      <c r="F4676">
        <v>0</v>
      </c>
      <c r="G4676">
        <v>6</v>
      </c>
      <c r="H4676">
        <v>1570548946457</v>
      </c>
      <c r="I4676">
        <v>532.5</v>
      </c>
      <c r="J4676" s="4">
        <f t="shared" si="73"/>
        <v>43746.941509918979</v>
      </c>
      <c r="K4676" s="6">
        <v>43746.941509918979</v>
      </c>
      <c r="L4676" s="7">
        <v>43746.941504629627</v>
      </c>
    </row>
    <row r="4677" spans="1:12" x14ac:dyDescent="0.25">
      <c r="A4677" t="e">
        <f>-Lqg-nz7FF4WYVTkFbY7</f>
        <v>#NAME?</v>
      </c>
      <c r="B4677">
        <v>393.75</v>
      </c>
      <c r="C4677">
        <v>20.531590000000001</v>
      </c>
      <c r="D4677">
        <v>66</v>
      </c>
      <c r="E4677">
        <v>0</v>
      </c>
      <c r="F4677">
        <v>0</v>
      </c>
      <c r="G4677">
        <v>5</v>
      </c>
      <c r="H4677">
        <v>1570548955738</v>
      </c>
      <c r="I4677">
        <v>526.5</v>
      </c>
      <c r="J4677" s="5">
        <f t="shared" si="73"/>
        <v>43746.941617337965</v>
      </c>
      <c r="K4677" s="6">
        <v>43746.941617337965</v>
      </c>
      <c r="L4677" s="7">
        <v>43746.941620370373</v>
      </c>
    </row>
    <row r="4678" spans="1:12" x14ac:dyDescent="0.25">
      <c r="A4678" t="e">
        <f>-Lqg-ph7L3UG-pMbYmv8</f>
        <v>#NAME?</v>
      </c>
      <c r="B4678">
        <v>393.75</v>
      </c>
      <c r="C4678">
        <v>20.531590000000001</v>
      </c>
      <c r="D4678">
        <v>66</v>
      </c>
      <c r="E4678">
        <v>0</v>
      </c>
      <c r="F4678">
        <v>0</v>
      </c>
      <c r="G4678">
        <v>6</v>
      </c>
      <c r="H4678">
        <v>1570548962969</v>
      </c>
      <c r="I4678">
        <v>526.6875</v>
      </c>
      <c r="J4678" s="4">
        <f t="shared" si="73"/>
        <v>43746.941701030089</v>
      </c>
      <c r="K4678" s="6">
        <v>43746.941701030089</v>
      </c>
      <c r="L4678" s="7">
        <v>43746.941701388889</v>
      </c>
    </row>
    <row r="4679" spans="1:12" x14ac:dyDescent="0.25">
      <c r="A4679" t="e">
        <f>-Lqg-rBEMqZVg59Zs1pS</f>
        <v>#NAME?</v>
      </c>
      <c r="B4679">
        <v>393.75</v>
      </c>
      <c r="C4679">
        <v>20.478950000000001</v>
      </c>
      <c r="D4679">
        <v>66</v>
      </c>
      <c r="E4679">
        <v>0</v>
      </c>
      <c r="F4679">
        <v>0</v>
      </c>
      <c r="G4679">
        <v>16</v>
      </c>
      <c r="H4679">
        <v>1570548969128</v>
      </c>
      <c r="I4679">
        <v>526.5</v>
      </c>
      <c r="J4679" s="5">
        <f t="shared" si="73"/>
        <v>43746.941772314814</v>
      </c>
      <c r="K4679" s="6">
        <v>43746.941772314814</v>
      </c>
      <c r="L4679" s="7">
        <v>43746.941770833335</v>
      </c>
    </row>
    <row r="4680" spans="1:12" x14ac:dyDescent="0.25">
      <c r="A4680" t="e">
        <f>-Lqg-sk6GPjKekGGzXsM</f>
        <v>#NAME?</v>
      </c>
      <c r="B4680">
        <v>393.75</v>
      </c>
      <c r="C4680">
        <v>20.478950000000001</v>
      </c>
      <c r="D4680">
        <v>67</v>
      </c>
      <c r="E4680">
        <v>0</v>
      </c>
      <c r="F4680">
        <v>0</v>
      </c>
      <c r="G4680">
        <v>20</v>
      </c>
      <c r="H4680">
        <v>1570548975318</v>
      </c>
      <c r="I4680">
        <v>526.6875</v>
      </c>
      <c r="J4680" s="4">
        <f t="shared" si="73"/>
        <v>43746.941843958331</v>
      </c>
      <c r="K4680" s="6">
        <v>43746.941843958331</v>
      </c>
      <c r="L4680" s="7">
        <v>43746.941840277781</v>
      </c>
    </row>
    <row r="4681" spans="1:12" x14ac:dyDescent="0.25">
      <c r="A4681" t="e">
        <f>-Lqg-uEEPoCf8O2cz1cG</f>
        <v>#NAME?</v>
      </c>
      <c r="B4681">
        <v>393.75</v>
      </c>
      <c r="C4681">
        <v>20.478950000000001</v>
      </c>
      <c r="D4681">
        <v>67</v>
      </c>
      <c r="E4681">
        <v>0</v>
      </c>
      <c r="F4681">
        <v>0</v>
      </c>
      <c r="G4681">
        <v>7</v>
      </c>
      <c r="H4681">
        <v>1570548981488</v>
      </c>
      <c r="I4681">
        <v>526.6875</v>
      </c>
      <c r="J4681" s="5">
        <f t="shared" si="73"/>
        <v>43746.941915370371</v>
      </c>
      <c r="K4681" s="6">
        <v>43746.941915370371</v>
      </c>
      <c r="L4681" s="7">
        <v>43746.94190972222</v>
      </c>
    </row>
    <row r="4682" spans="1:12" x14ac:dyDescent="0.25">
      <c r="A4682" t="e">
        <f>-Lqg-w174oGA39tUqumd</f>
        <v>#NAME?</v>
      </c>
      <c r="B4682">
        <v>393.75</v>
      </c>
      <c r="C4682">
        <v>20.531590000000001</v>
      </c>
      <c r="D4682">
        <v>66</v>
      </c>
      <c r="E4682">
        <v>0</v>
      </c>
      <c r="F4682">
        <v>0</v>
      </c>
      <c r="G4682">
        <v>7</v>
      </c>
      <c r="H4682">
        <v>1570548988718</v>
      </c>
      <c r="I4682">
        <v>526.6875</v>
      </c>
      <c r="J4682" s="4">
        <f t="shared" si="73"/>
        <v>43746.941999050927</v>
      </c>
      <c r="K4682" s="6">
        <v>43746.941999050927</v>
      </c>
      <c r="L4682" s="7">
        <v>43746.942002314812</v>
      </c>
    </row>
    <row r="4683" spans="1:12" x14ac:dyDescent="0.25">
      <c r="A4683" t="e">
        <f>-Lqg-xk6MfRTOwYULKFM</f>
        <v>#NAME?</v>
      </c>
      <c r="B4683">
        <v>393.75</v>
      </c>
      <c r="C4683">
        <v>20.531590000000001</v>
      </c>
      <c r="D4683">
        <v>66</v>
      </c>
      <c r="E4683">
        <v>0</v>
      </c>
      <c r="F4683">
        <v>0</v>
      </c>
      <c r="G4683">
        <v>11</v>
      </c>
      <c r="H4683">
        <v>1570548995927</v>
      </c>
      <c r="I4683">
        <v>526.6875</v>
      </c>
      <c r="J4683" s="5">
        <f t="shared" si="73"/>
        <v>43746.942082488422</v>
      </c>
      <c r="K4683" s="6">
        <v>43746.942082488422</v>
      </c>
      <c r="L4683" s="7">
        <v>43746.942083333335</v>
      </c>
    </row>
    <row r="4684" spans="1:12" x14ac:dyDescent="0.25">
      <c r="A4684" t="e">
        <f>-Lqg-zJIXkVEs0WeSdZ6</f>
        <v>#NAME?</v>
      </c>
      <c r="B4684">
        <v>393.75</v>
      </c>
      <c r="C4684">
        <v>20.531590000000001</v>
      </c>
      <c r="D4684">
        <v>62</v>
      </c>
      <c r="E4684">
        <v>0</v>
      </c>
      <c r="F4684">
        <v>0</v>
      </c>
      <c r="G4684">
        <v>12</v>
      </c>
      <c r="H4684">
        <v>1570549002107</v>
      </c>
      <c r="I4684">
        <v>526.6875</v>
      </c>
      <c r="J4684" s="4">
        <f t="shared" si="73"/>
        <v>43746.9421540162</v>
      </c>
      <c r="K4684" s="6">
        <v>43746.9421540162</v>
      </c>
      <c r="L4684" s="7">
        <v>43746.942152777781</v>
      </c>
    </row>
    <row r="4685" spans="1:12" x14ac:dyDescent="0.25">
      <c r="A4685" t="e">
        <f>-Lqg0017hhiufkXpGvBj</f>
        <v>#NAME?</v>
      </c>
      <c r="B4685">
        <v>393.75</v>
      </c>
      <c r="C4685">
        <v>20.478950000000001</v>
      </c>
      <c r="D4685">
        <v>64</v>
      </c>
      <c r="E4685">
        <v>0</v>
      </c>
      <c r="F4685">
        <v>0</v>
      </c>
      <c r="G4685">
        <v>8</v>
      </c>
      <c r="H4685">
        <v>1570549009329</v>
      </c>
      <c r="I4685">
        <v>526.6875</v>
      </c>
      <c r="J4685" s="5">
        <f t="shared" si="73"/>
        <v>43746.942237604169</v>
      </c>
      <c r="K4685" s="6">
        <v>43746.942237604169</v>
      </c>
      <c r="L4685" s="7">
        <v>43746.942233796297</v>
      </c>
    </row>
    <row r="4686" spans="1:12" x14ac:dyDescent="0.25">
      <c r="A4686" t="e">
        <f>-Lqg01W668cG9P1GNC-v</f>
        <v>#NAME?</v>
      </c>
      <c r="B4686">
        <v>393.75</v>
      </c>
      <c r="C4686">
        <v>20.531590000000001</v>
      </c>
      <c r="D4686">
        <v>64</v>
      </c>
      <c r="E4686">
        <v>0</v>
      </c>
      <c r="F4686">
        <v>0</v>
      </c>
      <c r="G4686">
        <v>13</v>
      </c>
      <c r="H4686">
        <v>1570549015508</v>
      </c>
      <c r="I4686">
        <v>526.5</v>
      </c>
      <c r="J4686" s="4">
        <f t="shared" si="73"/>
        <v>43746.942309120372</v>
      </c>
      <c r="K4686" s="6">
        <v>43746.942309120372</v>
      </c>
      <c r="L4686" s="7">
        <v>43746.942314814813</v>
      </c>
    </row>
    <row r="4687" spans="1:12" x14ac:dyDescent="0.25">
      <c r="A4687" t="e">
        <f>-Lqg0346hcm_2NHV7pvV</f>
        <v>#NAME?</v>
      </c>
      <c r="B4687">
        <v>393.75</v>
      </c>
      <c r="C4687">
        <v>20.531590000000001</v>
      </c>
      <c r="D4687">
        <v>65</v>
      </c>
      <c r="E4687">
        <v>0</v>
      </c>
      <c r="F4687">
        <v>0</v>
      </c>
      <c r="G4687">
        <v>13</v>
      </c>
      <c r="H4687">
        <v>1570549021699</v>
      </c>
      <c r="I4687">
        <v>526.6875</v>
      </c>
      <c r="J4687" s="5">
        <f t="shared" si="73"/>
        <v>43746.942380775457</v>
      </c>
      <c r="K4687" s="6">
        <v>43746.942380775457</v>
      </c>
      <c r="L4687" s="7">
        <v>43746.942384259259</v>
      </c>
    </row>
    <row r="4688" spans="1:12" x14ac:dyDescent="0.25">
      <c r="A4688" t="e">
        <f>-Lqg0517JBD_bgDY1G6F</f>
        <v>#NAME?</v>
      </c>
      <c r="B4688">
        <v>393.75</v>
      </c>
      <c r="C4688">
        <v>20.478950000000001</v>
      </c>
      <c r="D4688">
        <v>66</v>
      </c>
      <c r="E4688">
        <v>0</v>
      </c>
      <c r="F4688">
        <v>0</v>
      </c>
      <c r="G4688">
        <v>7</v>
      </c>
      <c r="H4688">
        <v>1570549028888</v>
      </c>
      <c r="I4688">
        <v>526.6875</v>
      </c>
      <c r="J4688" s="4">
        <f t="shared" si="73"/>
        <v>43746.942463981475</v>
      </c>
      <c r="K4688" s="6">
        <v>43746.942463981475</v>
      </c>
      <c r="L4688" s="7">
        <v>43746.942465277774</v>
      </c>
    </row>
    <row r="4689" spans="1:12" x14ac:dyDescent="0.25">
      <c r="A4689" t="e">
        <f>-Lqg06eAz5nlstMoFoAf</f>
        <v>#NAME?</v>
      </c>
      <c r="B4689">
        <v>412.5</v>
      </c>
      <c r="C4689">
        <v>20.531590000000001</v>
      </c>
      <c r="D4689">
        <v>66</v>
      </c>
      <c r="E4689">
        <v>0</v>
      </c>
      <c r="F4689">
        <v>0</v>
      </c>
      <c r="G4689">
        <v>4</v>
      </c>
      <c r="H4689">
        <v>1570549036340</v>
      </c>
      <c r="I4689">
        <v>532.3125</v>
      </c>
      <c r="J4689" s="5">
        <f t="shared" si="73"/>
        <v>43746.942550231477</v>
      </c>
      <c r="K4689" s="6">
        <v>43746.942550231477</v>
      </c>
      <c r="L4689" s="7">
        <v>43746.942546296297</v>
      </c>
    </row>
    <row r="4690" spans="1:12" x14ac:dyDescent="0.25">
      <c r="A4690" t="e">
        <f>-Lqg08I0eGsrnq7siNUM</f>
        <v>#NAME?</v>
      </c>
      <c r="B4690">
        <v>393.75</v>
      </c>
      <c r="C4690">
        <v>20.531590000000001</v>
      </c>
      <c r="D4690">
        <v>65</v>
      </c>
      <c r="E4690">
        <v>0</v>
      </c>
      <c r="F4690">
        <v>0</v>
      </c>
      <c r="G4690">
        <v>10</v>
      </c>
      <c r="H4690">
        <v>1570549043347</v>
      </c>
      <c r="I4690">
        <v>526.6875</v>
      </c>
      <c r="J4690" s="4">
        <f t="shared" si="73"/>
        <v>43746.942631331018</v>
      </c>
      <c r="K4690" s="6">
        <v>43746.942631331018</v>
      </c>
      <c r="L4690" s="7">
        <v>43746.942627314813</v>
      </c>
    </row>
    <row r="4691" spans="1:12" x14ac:dyDescent="0.25">
      <c r="A4691" t="e">
        <f>-Lqg0A53V7MfcUuvxxl0</f>
        <v>#NAME?</v>
      </c>
      <c r="B4691">
        <v>393.75</v>
      </c>
      <c r="C4691">
        <v>20.531590000000001</v>
      </c>
      <c r="D4691">
        <v>63</v>
      </c>
      <c r="E4691">
        <v>0</v>
      </c>
      <c r="F4691">
        <v>0</v>
      </c>
      <c r="G4691">
        <v>12</v>
      </c>
      <c r="H4691">
        <v>1570549050588</v>
      </c>
      <c r="I4691">
        <v>526.6875</v>
      </c>
      <c r="J4691" s="5">
        <f t="shared" si="73"/>
        <v>43746.942715138888</v>
      </c>
      <c r="K4691" s="6">
        <v>43746.942715138888</v>
      </c>
      <c r="L4691" s="7">
        <v>43746.942719907405</v>
      </c>
    </row>
    <row r="4692" spans="1:12" x14ac:dyDescent="0.25">
      <c r="A4692" t="e">
        <f>-Lqg0BpBmuPsbzh9E_91</f>
        <v>#NAME?</v>
      </c>
      <c r="B4692">
        <v>393.75</v>
      </c>
      <c r="C4692">
        <v>20.531590000000001</v>
      </c>
      <c r="D4692">
        <v>64</v>
      </c>
      <c r="E4692">
        <v>0</v>
      </c>
      <c r="F4692">
        <v>0</v>
      </c>
      <c r="G4692">
        <v>15</v>
      </c>
      <c r="H4692">
        <v>1570549057768</v>
      </c>
      <c r="I4692">
        <v>526.6875</v>
      </c>
      <c r="J4692" s="4">
        <f t="shared" si="73"/>
        <v>43746.942798240743</v>
      </c>
      <c r="K4692" s="6">
        <v>43746.942798240743</v>
      </c>
      <c r="L4692" s="7">
        <v>43746.942800925928</v>
      </c>
    </row>
    <row r="4693" spans="1:12" x14ac:dyDescent="0.25">
      <c r="A4693" t="e">
        <f>-Lqg0DO8PbB7Amj3J_Dk</f>
        <v>#NAME?</v>
      </c>
      <c r="B4693">
        <v>393.75</v>
      </c>
      <c r="C4693">
        <v>20.478950000000001</v>
      </c>
      <c r="D4693">
        <v>65</v>
      </c>
      <c r="E4693">
        <v>0</v>
      </c>
      <c r="F4693">
        <v>0</v>
      </c>
      <c r="G4693">
        <v>17</v>
      </c>
      <c r="H4693">
        <v>1570549063947</v>
      </c>
      <c r="I4693">
        <v>526.6875</v>
      </c>
      <c r="J4693" s="5">
        <f t="shared" si="73"/>
        <v>43746.942869756946</v>
      </c>
      <c r="K4693" s="6">
        <v>43746.942869756946</v>
      </c>
      <c r="L4693" s="7">
        <v>43746.942870370367</v>
      </c>
    </row>
    <row r="4694" spans="1:12" x14ac:dyDescent="0.25">
      <c r="A4694" t="s">
        <v>5729</v>
      </c>
      <c r="B4694">
        <v>393.75</v>
      </c>
      <c r="C4694">
        <v>20.531590000000001</v>
      </c>
      <c r="D4694">
        <v>65</v>
      </c>
      <c r="E4694">
        <v>0</v>
      </c>
      <c r="F4694">
        <v>0</v>
      </c>
      <c r="G4694">
        <v>0</v>
      </c>
      <c r="H4694">
        <v>1570549070117</v>
      </c>
      <c r="I4694">
        <v>526.5</v>
      </c>
      <c r="J4694" s="4">
        <f t="shared" si="73"/>
        <v>43746.942941168978</v>
      </c>
      <c r="K4694" s="6">
        <v>43746.942941168978</v>
      </c>
      <c r="L4694" s="7">
        <v>43746.942939814813</v>
      </c>
    </row>
    <row r="4695" spans="1:12" x14ac:dyDescent="0.25">
      <c r="A4695" t="e">
        <f>-Lqg0GclSTDV20G-alCx</f>
        <v>#NAME?</v>
      </c>
      <c r="B4695">
        <v>412.5</v>
      </c>
      <c r="C4695">
        <v>20.478950000000001</v>
      </c>
      <c r="D4695">
        <v>65</v>
      </c>
      <c r="E4695">
        <v>0</v>
      </c>
      <c r="F4695">
        <v>0</v>
      </c>
      <c r="G4695">
        <v>14</v>
      </c>
      <c r="H4695">
        <v>1570549076324</v>
      </c>
      <c r="I4695">
        <v>532.3125</v>
      </c>
      <c r="J4695" s="5">
        <f t="shared" si="73"/>
        <v>43746.943013009259</v>
      </c>
      <c r="K4695" s="6">
        <v>43746.943013009259</v>
      </c>
      <c r="L4695" s="7">
        <v>43746.943009259259</v>
      </c>
    </row>
    <row r="4696" spans="1:12" x14ac:dyDescent="0.25">
      <c r="A4696" t="e">
        <f>-Lqg0IMx4aK8gxBu0Btb</f>
        <v>#NAME?</v>
      </c>
      <c r="B4696">
        <v>393.75</v>
      </c>
      <c r="C4696">
        <v>20.531590000000001</v>
      </c>
      <c r="D4696">
        <v>64</v>
      </c>
      <c r="E4696">
        <v>0</v>
      </c>
      <c r="F4696">
        <v>0</v>
      </c>
      <c r="G4696">
        <v>8</v>
      </c>
      <c r="H4696">
        <v>1570549084563</v>
      </c>
      <c r="I4696">
        <v>526.6875</v>
      </c>
      <c r="J4696" s="4">
        <f t="shared" si="73"/>
        <v>43746.943108368054</v>
      </c>
      <c r="K4696" s="6">
        <v>43746.943108368054</v>
      </c>
      <c r="L4696" s="7">
        <v>43746.943113425928</v>
      </c>
    </row>
    <row r="4697" spans="1:12" x14ac:dyDescent="0.25">
      <c r="A4697" t="e">
        <f>-Lqg0Jx4Yun6FD8wE1Wv</f>
        <v>#NAME?</v>
      </c>
      <c r="B4697">
        <v>393.75</v>
      </c>
      <c r="C4697">
        <v>20.531590000000001</v>
      </c>
      <c r="D4697">
        <v>64</v>
      </c>
      <c r="E4697">
        <v>0</v>
      </c>
      <c r="F4697">
        <v>0</v>
      </c>
      <c r="G4697">
        <v>11</v>
      </c>
      <c r="H4697">
        <v>1570549090742</v>
      </c>
      <c r="I4697">
        <v>526.6875</v>
      </c>
      <c r="J4697" s="5">
        <f t="shared" si="73"/>
        <v>43746.943179884256</v>
      </c>
      <c r="K4697" s="6">
        <v>43746.943179884256</v>
      </c>
      <c r="L4697" s="7">
        <v>43746.943182870367</v>
      </c>
    </row>
    <row r="4698" spans="1:12" x14ac:dyDescent="0.25">
      <c r="A4698" t="e">
        <f>-Lqg0Lf2ZlJxFe39ijFr</f>
        <v>#NAME?</v>
      </c>
      <c r="B4698">
        <v>393.75</v>
      </c>
      <c r="C4698">
        <v>20.531590000000001</v>
      </c>
      <c r="D4698">
        <v>70</v>
      </c>
      <c r="E4698">
        <v>0</v>
      </c>
      <c r="F4698">
        <v>0</v>
      </c>
      <c r="G4698">
        <v>2</v>
      </c>
      <c r="H4698">
        <v>1570549097954</v>
      </c>
      <c r="I4698">
        <v>526.6875</v>
      </c>
      <c r="J4698" s="4">
        <f t="shared" si="73"/>
        <v>43746.943263356479</v>
      </c>
      <c r="K4698" s="6">
        <v>43746.943263356479</v>
      </c>
      <c r="L4698" s="7">
        <v>43746.94326388889</v>
      </c>
    </row>
    <row r="4699" spans="1:12" x14ac:dyDescent="0.25">
      <c r="A4699" t="e">
        <f>-Lqg0N7yGz-nIRNJkNlf</f>
        <v>#NAME?</v>
      </c>
      <c r="B4699">
        <v>393.75</v>
      </c>
      <c r="C4699">
        <v>20.584240000000001</v>
      </c>
      <c r="D4699">
        <v>70</v>
      </c>
      <c r="E4699">
        <v>0</v>
      </c>
      <c r="F4699">
        <v>0</v>
      </c>
      <c r="G4699">
        <v>2</v>
      </c>
      <c r="H4699">
        <v>1570549104155</v>
      </c>
      <c r="I4699">
        <v>526.6875</v>
      </c>
      <c r="J4699" s="5">
        <f t="shared" si="73"/>
        <v>43746.943335127311</v>
      </c>
      <c r="K4699" s="6">
        <v>43746.943335127311</v>
      </c>
      <c r="L4699" s="7">
        <v>43746.943333333336</v>
      </c>
    </row>
    <row r="4700" spans="1:12" x14ac:dyDescent="0.25">
      <c r="A4700" t="s">
        <v>5735</v>
      </c>
      <c r="B4700">
        <v>393.75</v>
      </c>
      <c r="C4700">
        <v>20.584240000000001</v>
      </c>
      <c r="D4700">
        <v>69</v>
      </c>
      <c r="E4700">
        <v>0</v>
      </c>
      <c r="F4700">
        <v>0</v>
      </c>
      <c r="G4700">
        <v>5</v>
      </c>
      <c r="H4700">
        <v>1570549110324</v>
      </c>
      <c r="I4700">
        <v>526.6875</v>
      </c>
      <c r="J4700" s="4">
        <f t="shared" si="73"/>
        <v>43746.943406527775</v>
      </c>
      <c r="K4700" s="6">
        <v>43746.943406527775</v>
      </c>
      <c r="L4700" s="7">
        <v>43746.943402777775</v>
      </c>
    </row>
    <row r="4701" spans="1:12" x14ac:dyDescent="0.25">
      <c r="A4701" t="e">
        <f>-Lqg0QKx-pnz2t-Z21lG</f>
        <v>#NAME?</v>
      </c>
      <c r="B4701">
        <v>425</v>
      </c>
      <c r="C4701">
        <v>20.531590000000001</v>
      </c>
      <c r="D4701">
        <v>69</v>
      </c>
      <c r="E4701">
        <v>0</v>
      </c>
      <c r="F4701">
        <v>0</v>
      </c>
      <c r="G4701">
        <v>6</v>
      </c>
      <c r="H4701">
        <v>1570549117281</v>
      </c>
      <c r="I4701">
        <v>536.0625</v>
      </c>
      <c r="J4701" s="5">
        <f t="shared" si="73"/>
        <v>43746.943487048607</v>
      </c>
      <c r="K4701" s="6">
        <v>43746.943487048607</v>
      </c>
      <c r="L4701" s="7">
        <v>43746.943483796298</v>
      </c>
    </row>
    <row r="4702" spans="1:12" x14ac:dyDescent="0.25">
      <c r="A4702" t="s">
        <v>5737</v>
      </c>
      <c r="B4702">
        <v>393.75</v>
      </c>
      <c r="C4702">
        <v>20.531590000000001</v>
      </c>
      <c r="D4702">
        <v>69</v>
      </c>
      <c r="E4702">
        <v>0</v>
      </c>
      <c r="F4702">
        <v>0</v>
      </c>
      <c r="G4702">
        <v>9</v>
      </c>
      <c r="H4702">
        <v>1570549123714</v>
      </c>
      <c r="I4702">
        <v>526.6875</v>
      </c>
      <c r="J4702" s="4">
        <f t="shared" si="73"/>
        <v>43746.943561504631</v>
      </c>
      <c r="K4702" s="6">
        <v>43746.943561504631</v>
      </c>
      <c r="L4702" s="7">
        <v>43746.943564814814</v>
      </c>
    </row>
    <row r="4703" spans="1:12" x14ac:dyDescent="0.25">
      <c r="A4703" t="e">
        <f>-Lqg0TgxHPbHQqICNke7</f>
        <v>#NAME?</v>
      </c>
      <c r="B4703">
        <v>393.75</v>
      </c>
      <c r="C4703">
        <v>20.531590000000001</v>
      </c>
      <c r="D4703">
        <v>69</v>
      </c>
      <c r="E4703">
        <v>0</v>
      </c>
      <c r="F4703">
        <v>0</v>
      </c>
      <c r="G4703">
        <v>11</v>
      </c>
      <c r="H4703">
        <v>1570549130923</v>
      </c>
      <c r="I4703">
        <v>526.6875</v>
      </c>
      <c r="J4703" s="5">
        <f t="shared" si="73"/>
        <v>43746.943644942126</v>
      </c>
      <c r="K4703" s="6">
        <v>43746.943644942126</v>
      </c>
      <c r="L4703" s="7">
        <v>43746.943645833337</v>
      </c>
    </row>
    <row r="4704" spans="1:12" x14ac:dyDescent="0.25">
      <c r="A4704" t="e">
        <f>-Lqg0VC32IEFagmAj_Kc</f>
        <v>#NAME?</v>
      </c>
      <c r="B4704">
        <v>393.75</v>
      </c>
      <c r="C4704">
        <v>20.478950000000001</v>
      </c>
      <c r="D4704">
        <v>68</v>
      </c>
      <c r="E4704">
        <v>0</v>
      </c>
      <c r="F4704">
        <v>0</v>
      </c>
      <c r="G4704">
        <v>5</v>
      </c>
      <c r="H4704">
        <v>1570549137114</v>
      </c>
      <c r="I4704">
        <v>526.6875</v>
      </c>
      <c r="J4704" s="4">
        <f t="shared" si="73"/>
        <v>43746.943716597219</v>
      </c>
      <c r="K4704" s="6">
        <v>43746.943716597219</v>
      </c>
      <c r="L4704" s="7">
        <v>43746.943715277775</v>
      </c>
    </row>
    <row r="4705" spans="1:12" x14ac:dyDescent="0.25">
      <c r="A4705" t="e">
        <f>-Lqg0XE555IFGFYW-G7k</f>
        <v>#NAME?</v>
      </c>
      <c r="B4705">
        <v>393.75</v>
      </c>
      <c r="C4705">
        <v>20.531590000000001</v>
      </c>
      <c r="D4705">
        <v>71</v>
      </c>
      <c r="E4705">
        <v>0</v>
      </c>
      <c r="F4705">
        <v>0</v>
      </c>
      <c r="G4705">
        <v>0</v>
      </c>
      <c r="H4705">
        <v>1570549145262</v>
      </c>
      <c r="I4705">
        <v>526.6875</v>
      </c>
      <c r="J4705" s="5">
        <f t="shared" si="73"/>
        <v>43746.943810902776</v>
      </c>
      <c r="K4705" s="6">
        <v>43746.943810902776</v>
      </c>
      <c r="L4705" s="7">
        <v>43746.943807870368</v>
      </c>
    </row>
    <row r="4706" spans="1:12" x14ac:dyDescent="0.25">
      <c r="A4706" t="e">
        <f>-Lqg0YlVfVYiBc174MO4</f>
        <v>#NAME?</v>
      </c>
      <c r="B4706">
        <v>421.875</v>
      </c>
      <c r="C4706">
        <v>20.531590000000001</v>
      </c>
      <c r="D4706">
        <v>70</v>
      </c>
      <c r="E4706">
        <v>0</v>
      </c>
      <c r="F4706">
        <v>0</v>
      </c>
      <c r="G4706">
        <v>15</v>
      </c>
      <c r="H4706">
        <v>1570549151543</v>
      </c>
      <c r="I4706">
        <v>535.3125</v>
      </c>
      <c r="J4706" s="4">
        <f t="shared" si="73"/>
        <v>43746.943883599532</v>
      </c>
      <c r="K4706" s="6">
        <v>43746.943883599532</v>
      </c>
      <c r="L4706" s="7">
        <v>43746.943888888891</v>
      </c>
    </row>
    <row r="4707" spans="1:12" x14ac:dyDescent="0.25">
      <c r="A4707" t="e">
        <f>-Lqg0_H38Aq5oOe3D3-h</f>
        <v>#NAME?</v>
      </c>
      <c r="B4707">
        <v>393.75</v>
      </c>
      <c r="C4707">
        <v>20.478950000000001</v>
      </c>
      <c r="D4707">
        <v>70</v>
      </c>
      <c r="E4707">
        <v>0</v>
      </c>
      <c r="F4707">
        <v>0</v>
      </c>
      <c r="G4707">
        <v>9</v>
      </c>
      <c r="H4707">
        <v>1570549157704</v>
      </c>
      <c r="I4707">
        <v>526.6875</v>
      </c>
      <c r="J4707" s="5">
        <f t="shared" si="73"/>
        <v>43746.943954907409</v>
      </c>
      <c r="K4707" s="6">
        <v>43746.943954907409</v>
      </c>
      <c r="L4707" s="7">
        <v>43746.943958333337</v>
      </c>
    </row>
    <row r="4708" spans="1:12" x14ac:dyDescent="0.25">
      <c r="A4708" t="e">
        <f>-Lqg0amtnJV91uI-J_1l</f>
        <v>#NAME?</v>
      </c>
      <c r="B4708">
        <v>393.75</v>
      </c>
      <c r="C4708">
        <v>20.478950000000001</v>
      </c>
      <c r="D4708">
        <v>70</v>
      </c>
      <c r="E4708">
        <v>0</v>
      </c>
      <c r="F4708">
        <v>0</v>
      </c>
      <c r="G4708">
        <v>7</v>
      </c>
      <c r="H4708">
        <v>1570549163932</v>
      </c>
      <c r="I4708">
        <v>526.6875</v>
      </c>
      <c r="J4708" s="4">
        <f t="shared" si="73"/>
        <v>43746.944026990743</v>
      </c>
      <c r="K4708" s="6">
        <v>43746.944026990743</v>
      </c>
      <c r="L4708" s="7">
        <v>43746.944027777776</v>
      </c>
    </row>
    <row r="4709" spans="1:12" x14ac:dyDescent="0.25">
      <c r="A4709" t="e">
        <f>-Lqg0cUByrHpzi-HIPH3</f>
        <v>#NAME?</v>
      </c>
      <c r="B4709">
        <v>393.75</v>
      </c>
      <c r="C4709">
        <v>20.478950000000001</v>
      </c>
      <c r="D4709">
        <v>69</v>
      </c>
      <c r="E4709">
        <v>0</v>
      </c>
      <c r="F4709">
        <v>0</v>
      </c>
      <c r="G4709">
        <v>4</v>
      </c>
      <c r="H4709">
        <v>1570549171124</v>
      </c>
      <c r="I4709">
        <v>526.5</v>
      </c>
      <c r="J4709" s="5">
        <f t="shared" si="73"/>
        <v>43746.944110231481</v>
      </c>
      <c r="K4709" s="6">
        <v>43746.944110231481</v>
      </c>
      <c r="L4709" s="7">
        <v>43746.944108796299</v>
      </c>
    </row>
    <row r="4710" spans="1:12" x14ac:dyDescent="0.25">
      <c r="A4710" t="e">
        <f>-Lqg0eLk9ozScwAbm76a</f>
        <v>#NAME?</v>
      </c>
      <c r="B4710">
        <v>393.75</v>
      </c>
      <c r="C4710">
        <v>20.531590000000001</v>
      </c>
      <c r="D4710">
        <v>68</v>
      </c>
      <c r="E4710">
        <v>0</v>
      </c>
      <c r="F4710">
        <v>0</v>
      </c>
      <c r="G4710">
        <v>0</v>
      </c>
      <c r="H4710">
        <v>1570549177303</v>
      </c>
      <c r="I4710">
        <v>526.6875</v>
      </c>
      <c r="J4710" s="4">
        <f t="shared" si="73"/>
        <v>43746.944181747684</v>
      </c>
      <c r="K4710" s="6">
        <v>43746.944181747684</v>
      </c>
      <c r="L4710" s="7">
        <v>43746.944178240738</v>
      </c>
    </row>
    <row r="4711" spans="1:12" x14ac:dyDescent="0.25">
      <c r="A4711" t="e">
        <f>-Lqg0g41KKHYXX0nBZKP</f>
        <v>#NAME?</v>
      </c>
      <c r="B4711">
        <v>393.75</v>
      </c>
      <c r="C4711">
        <v>20.531590000000001</v>
      </c>
      <c r="D4711">
        <v>69</v>
      </c>
      <c r="E4711">
        <v>0</v>
      </c>
      <c r="F4711">
        <v>0</v>
      </c>
      <c r="G4711">
        <v>7</v>
      </c>
      <c r="H4711">
        <v>1570549185543</v>
      </c>
      <c r="I4711">
        <v>526.6875</v>
      </c>
      <c r="J4711" s="5">
        <f t="shared" si="73"/>
        <v>43746.944277118055</v>
      </c>
      <c r="K4711" s="6">
        <v>43746.944277118055</v>
      </c>
      <c r="L4711" s="7">
        <v>43746.944282407407</v>
      </c>
    </row>
    <row r="4712" spans="1:12" x14ac:dyDescent="0.25">
      <c r="A4712" t="e">
        <f>-Lqg0hXxNbKGbfMbmrL0</f>
        <v>#NAME?</v>
      </c>
      <c r="B4712">
        <v>412.5</v>
      </c>
      <c r="C4712">
        <v>20.531590000000001</v>
      </c>
      <c r="D4712">
        <v>69</v>
      </c>
      <c r="E4712">
        <v>0</v>
      </c>
      <c r="F4712">
        <v>0</v>
      </c>
      <c r="G4712">
        <v>3</v>
      </c>
      <c r="H4712">
        <v>1570549191713</v>
      </c>
      <c r="I4712">
        <v>532.6875</v>
      </c>
      <c r="J4712" s="4">
        <f t="shared" si="73"/>
        <v>43746.944348530094</v>
      </c>
      <c r="K4712" s="6">
        <v>43746.944348530094</v>
      </c>
      <c r="L4712" s="7">
        <v>43746.944351851853</v>
      </c>
    </row>
    <row r="4713" spans="1:12" x14ac:dyDescent="0.25">
      <c r="A4713" t="e">
        <f>-Lqg0j0y-A3HLUFHnEN6</f>
        <v>#NAME?</v>
      </c>
      <c r="B4713">
        <v>393.75</v>
      </c>
      <c r="C4713">
        <v>20.531590000000001</v>
      </c>
      <c r="D4713">
        <v>67</v>
      </c>
      <c r="E4713">
        <v>0</v>
      </c>
      <c r="F4713">
        <v>0</v>
      </c>
      <c r="G4713">
        <v>10</v>
      </c>
      <c r="H4713">
        <v>1570549197913</v>
      </c>
      <c r="I4713">
        <v>526.6875</v>
      </c>
      <c r="J4713" s="5">
        <f t="shared" si="73"/>
        <v>43746.94442028935</v>
      </c>
      <c r="K4713" s="6">
        <v>43746.94442028935</v>
      </c>
      <c r="L4713" s="7">
        <v>43746.944421296299</v>
      </c>
    </row>
    <row r="4714" spans="1:12" x14ac:dyDescent="0.25">
      <c r="A4714" t="e">
        <f>-Lqg0k_zS9HxWCQjkxdc</f>
        <v>#NAME?</v>
      </c>
      <c r="B4714">
        <v>393.75</v>
      </c>
      <c r="C4714">
        <v>20.531590000000001</v>
      </c>
      <c r="D4714">
        <v>66</v>
      </c>
      <c r="E4714">
        <v>0</v>
      </c>
      <c r="F4714">
        <v>0</v>
      </c>
      <c r="G4714">
        <v>7</v>
      </c>
      <c r="H4714">
        <v>1570549204104</v>
      </c>
      <c r="I4714">
        <v>526.6875</v>
      </c>
      <c r="J4714" s="4">
        <f t="shared" si="73"/>
        <v>43746.944491944443</v>
      </c>
      <c r="K4714" s="6">
        <v>43746.944491944443</v>
      </c>
      <c r="L4714" s="7">
        <v>43746.944490740738</v>
      </c>
    </row>
    <row r="4715" spans="1:12" x14ac:dyDescent="0.25">
      <c r="A4715" t="e">
        <f>-Lqg0m3wFq58pi944Uie</f>
        <v>#NAME?</v>
      </c>
      <c r="B4715">
        <v>393.75</v>
      </c>
      <c r="C4715">
        <v>20.531590000000001</v>
      </c>
      <c r="D4715">
        <v>66</v>
      </c>
      <c r="E4715">
        <v>0</v>
      </c>
      <c r="F4715">
        <v>0</v>
      </c>
      <c r="G4715">
        <v>9</v>
      </c>
      <c r="H4715">
        <v>1570549210282</v>
      </c>
      <c r="I4715">
        <v>526.6875</v>
      </c>
      <c r="J4715" s="5">
        <f t="shared" si="73"/>
        <v>43746.944563449077</v>
      </c>
      <c r="K4715" s="6">
        <v>43746.944563449077</v>
      </c>
      <c r="L4715" s="7">
        <v>43746.944560185184</v>
      </c>
    </row>
    <row r="4716" spans="1:12" x14ac:dyDescent="0.25">
      <c r="A4716" t="e">
        <f>-Lqg0nYxa8SDObuGNwxd</f>
        <v>#NAME?</v>
      </c>
      <c r="B4716">
        <v>393.75</v>
      </c>
      <c r="C4716">
        <v>20.531590000000001</v>
      </c>
      <c r="D4716">
        <v>67</v>
      </c>
      <c r="E4716">
        <v>0</v>
      </c>
      <c r="F4716">
        <v>0</v>
      </c>
      <c r="G4716">
        <v>8</v>
      </c>
      <c r="H4716">
        <v>1570549216463</v>
      </c>
      <c r="I4716">
        <v>526.5</v>
      </c>
      <c r="J4716" s="4">
        <f t="shared" si="73"/>
        <v>43746.944634988424</v>
      </c>
      <c r="K4716" s="6">
        <v>43746.944634988424</v>
      </c>
      <c r="L4716" s="7">
        <v>43746.94462962963</v>
      </c>
    </row>
    <row r="4717" spans="1:12" x14ac:dyDescent="0.25">
      <c r="A4717" t="e">
        <f>-Lqg0p8236BsPwtYJhlW</f>
        <v>#NAME?</v>
      </c>
      <c r="B4717">
        <v>393.75</v>
      </c>
      <c r="C4717">
        <v>20.531590000000001</v>
      </c>
      <c r="D4717">
        <v>66</v>
      </c>
      <c r="E4717">
        <v>0</v>
      </c>
      <c r="F4717">
        <v>0</v>
      </c>
      <c r="G4717">
        <v>14</v>
      </c>
      <c r="H4717">
        <v>1570549222654</v>
      </c>
      <c r="I4717">
        <v>526.6875</v>
      </c>
      <c r="J4717" s="5">
        <f t="shared" si="73"/>
        <v>43746.944706643517</v>
      </c>
      <c r="K4717" s="6">
        <v>43746.944706643517</v>
      </c>
      <c r="L4717" s="7">
        <v>43746.944710648146</v>
      </c>
    </row>
    <row r="4718" spans="1:12" x14ac:dyDescent="0.25">
      <c r="A4718" t="e">
        <f>-Lqg0qr2VoJ91QIlRPL9</f>
        <v>#NAME?</v>
      </c>
      <c r="B4718">
        <v>393.75</v>
      </c>
      <c r="C4718">
        <v>20.478950000000001</v>
      </c>
      <c r="D4718">
        <v>68</v>
      </c>
      <c r="E4718">
        <v>0</v>
      </c>
      <c r="F4718">
        <v>0</v>
      </c>
      <c r="G4718">
        <v>13</v>
      </c>
      <c r="H4718">
        <v>1570549229843</v>
      </c>
      <c r="I4718">
        <v>526.6875</v>
      </c>
      <c r="J4718" s="4">
        <f t="shared" si="73"/>
        <v>43746.944789849535</v>
      </c>
      <c r="K4718" s="6">
        <v>43746.944789849535</v>
      </c>
      <c r="L4718" s="7">
        <v>43746.944791666669</v>
      </c>
    </row>
    <row r="4719" spans="1:12" x14ac:dyDescent="0.25">
      <c r="A4719" t="e">
        <f>-Lqg0sQ3jZ7R0nQoh9PA</f>
        <v>#NAME?</v>
      </c>
      <c r="B4719">
        <v>393.75</v>
      </c>
      <c r="C4719">
        <v>20.584240000000001</v>
      </c>
      <c r="D4719">
        <v>65</v>
      </c>
      <c r="E4719">
        <v>0</v>
      </c>
      <c r="F4719">
        <v>0</v>
      </c>
      <c r="G4719">
        <v>4</v>
      </c>
      <c r="H4719">
        <v>1570549236043</v>
      </c>
      <c r="I4719">
        <v>526.5</v>
      </c>
      <c r="J4719" s="5">
        <f t="shared" si="73"/>
        <v>43746.944861608798</v>
      </c>
      <c r="K4719" s="6">
        <v>43746.944861608798</v>
      </c>
      <c r="L4719" s="7">
        <v>43746.944861111115</v>
      </c>
    </row>
    <row r="4720" spans="1:12" x14ac:dyDescent="0.25">
      <c r="A4720" t="e">
        <f>-Lqg0u6ymOqNVQA8WalN</f>
        <v>#NAME?</v>
      </c>
      <c r="B4720">
        <v>393.75</v>
      </c>
      <c r="C4720">
        <v>20.531590000000001</v>
      </c>
      <c r="D4720">
        <v>70</v>
      </c>
      <c r="E4720">
        <v>0</v>
      </c>
      <c r="F4720">
        <v>0</v>
      </c>
      <c r="G4720">
        <v>5</v>
      </c>
      <c r="H4720">
        <v>1570549243262</v>
      </c>
      <c r="I4720">
        <v>526.6875</v>
      </c>
      <c r="J4720" s="4">
        <f t="shared" si="73"/>
        <v>43746.944945162038</v>
      </c>
      <c r="K4720" s="6">
        <v>43746.944945162038</v>
      </c>
      <c r="L4720" s="7">
        <v>43746.94494212963</v>
      </c>
    </row>
    <row r="4721" spans="1:12" x14ac:dyDescent="0.25">
      <c r="A4721" t="e">
        <f>-Lqg0vaxD2m3gcqcgCMx</f>
        <v>#NAME?</v>
      </c>
      <c r="B4721">
        <v>393.75</v>
      </c>
      <c r="C4721">
        <v>20.531590000000001</v>
      </c>
      <c r="D4721">
        <v>69</v>
      </c>
      <c r="E4721">
        <v>0</v>
      </c>
      <c r="F4721">
        <v>0</v>
      </c>
      <c r="G4721">
        <v>10</v>
      </c>
      <c r="H4721">
        <v>1570549249442</v>
      </c>
      <c r="I4721">
        <v>526.5</v>
      </c>
      <c r="J4721" s="5">
        <f t="shared" si="73"/>
        <v>43746.94501668981</v>
      </c>
      <c r="K4721" s="6">
        <v>43746.94501668981</v>
      </c>
      <c r="L4721" s="7">
        <v>43746.945011574076</v>
      </c>
    </row>
    <row r="4722" spans="1:12" x14ac:dyDescent="0.25">
      <c r="A4722" t="e">
        <f>-Lqg0xBphUcShlY6kZyv</f>
        <v>#NAME?</v>
      </c>
      <c r="B4722">
        <v>393.75</v>
      </c>
      <c r="C4722">
        <v>20.531590000000001</v>
      </c>
      <c r="D4722">
        <v>68</v>
      </c>
      <c r="E4722">
        <v>0</v>
      </c>
      <c r="F4722">
        <v>0</v>
      </c>
      <c r="G4722">
        <v>16</v>
      </c>
      <c r="H4722">
        <v>1570549255624</v>
      </c>
      <c r="I4722">
        <v>526.6875</v>
      </c>
      <c r="J4722" s="4">
        <f t="shared" si="73"/>
        <v>43746.94508824074</v>
      </c>
      <c r="K4722" s="6">
        <v>43746.94508824074</v>
      </c>
      <c r="L4722" s="7">
        <v>43746.945092592592</v>
      </c>
    </row>
    <row r="4723" spans="1:12" x14ac:dyDescent="0.25">
      <c r="A4723" t="e">
        <f>-Lqg0yu7TaMZjO5gXzwy</f>
        <v>#NAME?</v>
      </c>
      <c r="B4723">
        <v>393.75</v>
      </c>
      <c r="C4723">
        <v>20.478950000000001</v>
      </c>
      <c r="D4723">
        <v>68</v>
      </c>
      <c r="E4723">
        <v>0</v>
      </c>
      <c r="F4723">
        <v>0</v>
      </c>
      <c r="G4723">
        <v>10</v>
      </c>
      <c r="H4723">
        <v>1570549262814</v>
      </c>
      <c r="I4723">
        <v>526.6875</v>
      </c>
      <c r="J4723" s="5">
        <f t="shared" si="73"/>
        <v>43746.945171458334</v>
      </c>
      <c r="K4723" s="6">
        <v>43746.945171458334</v>
      </c>
      <c r="L4723" s="7">
        <v>43746.945173611108</v>
      </c>
    </row>
    <row r="4724" spans="1:12" x14ac:dyDescent="0.25">
      <c r="A4724" t="e">
        <f>-LQG1-Ry3JvHfU_cbff2</f>
        <v>#NAME?</v>
      </c>
      <c r="B4724">
        <v>393.75</v>
      </c>
      <c r="C4724">
        <v>20.478950000000001</v>
      </c>
      <c r="D4724">
        <v>67</v>
      </c>
      <c r="E4724">
        <v>0</v>
      </c>
      <c r="F4724">
        <v>0</v>
      </c>
      <c r="G4724">
        <v>5</v>
      </c>
      <c r="H4724">
        <v>1570549269023</v>
      </c>
      <c r="I4724">
        <v>526.6875</v>
      </c>
      <c r="J4724" s="4">
        <f t="shared" si="73"/>
        <v>43746.945243321759</v>
      </c>
      <c r="K4724" s="6">
        <v>43746.945243321759</v>
      </c>
      <c r="L4724" s="7">
        <v>43746.945243055554</v>
      </c>
    </row>
    <row r="4725" spans="1:12" x14ac:dyDescent="0.25">
      <c r="A4725" t="s">
        <v>5760</v>
      </c>
      <c r="B4725">
        <v>393.75</v>
      </c>
      <c r="C4725">
        <v>20.478950000000001</v>
      </c>
      <c r="D4725">
        <v>69</v>
      </c>
      <c r="E4725">
        <v>0</v>
      </c>
      <c r="F4725">
        <v>0</v>
      </c>
      <c r="G4725">
        <v>8</v>
      </c>
      <c r="H4725">
        <v>1570549275224</v>
      </c>
      <c r="I4725">
        <v>526.5</v>
      </c>
      <c r="J4725" s="5">
        <f t="shared" si="73"/>
        <v>43746.945315092591</v>
      </c>
      <c r="K4725" s="6">
        <v>43746.945315092591</v>
      </c>
      <c r="L4725" s="7">
        <v>43746.9453125</v>
      </c>
    </row>
    <row r="4726" spans="1:12" x14ac:dyDescent="0.25">
      <c r="A4726" t="e">
        <f>-Lqg12OivgJ4YD_6lYBH</f>
        <v>#NAME?</v>
      </c>
      <c r="B4726">
        <v>393.75</v>
      </c>
      <c r="C4726">
        <v>20.531590000000001</v>
      </c>
      <c r="D4726">
        <v>69</v>
      </c>
      <c r="E4726">
        <v>0</v>
      </c>
      <c r="F4726">
        <v>0</v>
      </c>
      <c r="G4726">
        <v>2</v>
      </c>
      <c r="H4726">
        <v>1570549281362</v>
      </c>
      <c r="I4726">
        <v>526.5</v>
      </c>
      <c r="J4726" s="4">
        <f t="shared" si="73"/>
        <v>43746.945386134255</v>
      </c>
      <c r="K4726" s="6">
        <v>43746.945386134255</v>
      </c>
      <c r="L4726" s="7">
        <v>43746.945381944446</v>
      </c>
    </row>
    <row r="4727" spans="1:12" x14ac:dyDescent="0.25">
      <c r="A4727" t="s">
        <v>5762</v>
      </c>
      <c r="B4727">
        <v>412.5</v>
      </c>
      <c r="C4727">
        <v>20.584240000000001</v>
      </c>
      <c r="D4727">
        <v>69</v>
      </c>
      <c r="E4727">
        <v>0</v>
      </c>
      <c r="F4727">
        <v>0</v>
      </c>
      <c r="G4727">
        <v>4</v>
      </c>
      <c r="H4727">
        <v>1570549287573</v>
      </c>
      <c r="I4727">
        <v>532.5</v>
      </c>
      <c r="J4727" s="5">
        <f t="shared" si="73"/>
        <v>43746.945458020833</v>
      </c>
      <c r="K4727" s="6">
        <v>43746.945458020833</v>
      </c>
      <c r="L4727" s="7">
        <v>43746.945462962962</v>
      </c>
    </row>
    <row r="4728" spans="1:12" x14ac:dyDescent="0.25">
      <c r="A4728" t="e">
        <f>-Lqg15ycBAd560As4WQo</f>
        <v>#NAME?</v>
      </c>
      <c r="B4728">
        <v>393.75</v>
      </c>
      <c r="C4728">
        <v>20.531590000000001</v>
      </c>
      <c r="D4728">
        <v>69</v>
      </c>
      <c r="E4728">
        <v>0</v>
      </c>
      <c r="F4728">
        <v>0</v>
      </c>
      <c r="G4728">
        <v>6</v>
      </c>
      <c r="H4728">
        <v>1570549294803</v>
      </c>
      <c r="I4728">
        <v>526.5</v>
      </c>
      <c r="J4728" s="4">
        <f t="shared" si="73"/>
        <v>43746.945541701389</v>
      </c>
      <c r="K4728" s="6">
        <v>43746.945541701389</v>
      </c>
      <c r="L4728" s="7">
        <v>43746.945543981485</v>
      </c>
    </row>
    <row r="4729" spans="1:12" x14ac:dyDescent="0.25">
      <c r="A4729" t="e">
        <f>-Lqg17W1J17fOPBtIAjR</f>
        <v>#NAME?</v>
      </c>
      <c r="B4729">
        <v>393.75</v>
      </c>
      <c r="C4729">
        <v>20.531590000000001</v>
      </c>
      <c r="D4729">
        <v>69</v>
      </c>
      <c r="E4729">
        <v>0</v>
      </c>
      <c r="F4729">
        <v>0</v>
      </c>
      <c r="G4729">
        <v>10</v>
      </c>
      <c r="H4729">
        <v>1570549302009</v>
      </c>
      <c r="I4729">
        <v>526.6875</v>
      </c>
      <c r="J4729" s="5">
        <f t="shared" si="73"/>
        <v>43746.945625104163</v>
      </c>
      <c r="K4729" s="6">
        <v>43746.945625104163</v>
      </c>
      <c r="L4729" s="7">
        <v>43746.945625</v>
      </c>
    </row>
    <row r="4730" spans="1:12" x14ac:dyDescent="0.25">
      <c r="A4730" t="e">
        <f>-Lqg19EDm1dLtnAGSBsl</f>
        <v>#NAME?</v>
      </c>
      <c r="B4730">
        <v>393.75</v>
      </c>
      <c r="C4730">
        <v>20.531590000000001</v>
      </c>
      <c r="D4730">
        <v>69</v>
      </c>
      <c r="E4730">
        <v>0</v>
      </c>
      <c r="F4730">
        <v>0</v>
      </c>
      <c r="G4730">
        <v>10</v>
      </c>
      <c r="H4730">
        <v>1570549309201</v>
      </c>
      <c r="I4730">
        <v>526.6875</v>
      </c>
      <c r="J4730" s="4">
        <f t="shared" si="73"/>
        <v>43746.945708344902</v>
      </c>
      <c r="K4730" s="6">
        <v>43746.945708344902</v>
      </c>
      <c r="L4730" s="7">
        <v>43746.945706018516</v>
      </c>
    </row>
    <row r="4731" spans="1:12" x14ac:dyDescent="0.25">
      <c r="A4731" t="e">
        <f>-Lqg1Alx8u22QCvcohDq</f>
        <v>#NAME?</v>
      </c>
      <c r="B4731">
        <v>393.75</v>
      </c>
      <c r="C4731">
        <v>20.531590000000001</v>
      </c>
      <c r="D4731">
        <v>69</v>
      </c>
      <c r="E4731">
        <v>0</v>
      </c>
      <c r="F4731">
        <v>0</v>
      </c>
      <c r="G4731">
        <v>10</v>
      </c>
      <c r="H4731">
        <v>1570549315448</v>
      </c>
      <c r="I4731">
        <v>526.6875</v>
      </c>
      <c r="J4731" s="5">
        <f t="shared" si="73"/>
        <v>43746.945780648144</v>
      </c>
      <c r="K4731" s="6">
        <v>43746.945780648144</v>
      </c>
      <c r="L4731" s="7">
        <v>43746.945775462962</v>
      </c>
    </row>
    <row r="4732" spans="1:12" x14ac:dyDescent="0.25">
      <c r="A4732" t="e">
        <f>-Lqg1CUwClavbDRQk_Fk</f>
        <v>#NAME?</v>
      </c>
      <c r="B4732">
        <v>393.75</v>
      </c>
      <c r="C4732">
        <v>20.478950000000001</v>
      </c>
      <c r="D4732">
        <v>67</v>
      </c>
      <c r="E4732">
        <v>0</v>
      </c>
      <c r="F4732">
        <v>0</v>
      </c>
      <c r="G4732">
        <v>10</v>
      </c>
      <c r="H4732">
        <v>1570549322613</v>
      </c>
      <c r="I4732">
        <v>526.5</v>
      </c>
      <c r="J4732" s="4">
        <f t="shared" si="73"/>
        <v>43746.945863576388</v>
      </c>
      <c r="K4732" s="6">
        <v>43746.945863576388</v>
      </c>
      <c r="L4732" s="7">
        <v>43746.945868055554</v>
      </c>
    </row>
    <row r="4733" spans="1:12" x14ac:dyDescent="0.25">
      <c r="A4733" t="s">
        <v>5768</v>
      </c>
      <c r="B4733">
        <v>393.75</v>
      </c>
      <c r="C4733">
        <v>20.584240000000001</v>
      </c>
      <c r="D4733">
        <v>67</v>
      </c>
      <c r="E4733">
        <v>0</v>
      </c>
      <c r="F4733">
        <v>0</v>
      </c>
      <c r="G4733">
        <v>12</v>
      </c>
      <c r="H4733">
        <v>1570549328801</v>
      </c>
      <c r="I4733">
        <v>526.6875</v>
      </c>
      <c r="J4733" s="5">
        <f t="shared" si="73"/>
        <v>43746.94593519676</v>
      </c>
      <c r="K4733" s="6">
        <v>43746.94593519676</v>
      </c>
      <c r="L4733" s="7">
        <v>43746.945937500001</v>
      </c>
    </row>
    <row r="4734" spans="1:12" x14ac:dyDescent="0.25">
      <c r="A4734" t="s">
        <v>5769</v>
      </c>
      <c r="B4734">
        <v>393.75</v>
      </c>
      <c r="C4734">
        <v>20.531590000000001</v>
      </c>
      <c r="D4734">
        <v>70</v>
      </c>
      <c r="E4734">
        <v>0</v>
      </c>
      <c r="F4734">
        <v>0</v>
      </c>
      <c r="G4734">
        <v>17</v>
      </c>
      <c r="H4734">
        <v>1570549334983</v>
      </c>
      <c r="I4734">
        <v>526.6875</v>
      </c>
      <c r="J4734" s="4">
        <f t="shared" si="73"/>
        <v>43746.946006747683</v>
      </c>
      <c r="K4734" s="6">
        <v>43746.946006747683</v>
      </c>
      <c r="L4734" s="7">
        <v>43746.946006944447</v>
      </c>
    </row>
    <row r="4735" spans="1:12" x14ac:dyDescent="0.25">
      <c r="A4735" t="e">
        <f>-Lqg1HH0P8zMz1y9zAeL</f>
        <v>#NAME?</v>
      </c>
      <c r="B4735">
        <v>393.75</v>
      </c>
      <c r="C4735">
        <v>20.531590000000001</v>
      </c>
      <c r="D4735">
        <v>71</v>
      </c>
      <c r="E4735">
        <v>0</v>
      </c>
      <c r="F4735">
        <v>0</v>
      </c>
      <c r="G4735">
        <v>15</v>
      </c>
      <c r="H4735">
        <v>1570549342171</v>
      </c>
      <c r="I4735">
        <v>526.5</v>
      </c>
      <c r="J4735" s="5">
        <f t="shared" si="73"/>
        <v>43746.946089942132</v>
      </c>
      <c r="K4735" s="6">
        <v>43746.946089942132</v>
      </c>
      <c r="L4735" s="7">
        <v>43746.946087962962</v>
      </c>
    </row>
    <row r="4736" spans="1:12" x14ac:dyDescent="0.25">
      <c r="A4736" t="e">
        <f>-Lqg1Iq0rBm28yYVFz3v</f>
        <v>#NAME?</v>
      </c>
      <c r="B4736">
        <v>393.75</v>
      </c>
      <c r="C4736">
        <v>20.478950000000001</v>
      </c>
      <c r="D4736">
        <v>68</v>
      </c>
      <c r="E4736">
        <v>0</v>
      </c>
      <c r="F4736">
        <v>0</v>
      </c>
      <c r="G4736">
        <v>12</v>
      </c>
      <c r="H4736">
        <v>1570549348383</v>
      </c>
      <c r="I4736">
        <v>526.6875</v>
      </c>
      <c r="J4736" s="4">
        <f t="shared" si="73"/>
        <v>43746.946161840278</v>
      </c>
      <c r="K4736" s="6">
        <v>43746.946161840278</v>
      </c>
      <c r="L4736" s="7">
        <v>43746.946157407408</v>
      </c>
    </row>
    <row r="4737" spans="1:12" x14ac:dyDescent="0.25">
      <c r="A4737" t="e">
        <f>-Lqg1KWg01hKU_sZsm8T</f>
        <v>#NAME?</v>
      </c>
      <c r="B4737">
        <v>393.75</v>
      </c>
      <c r="C4737">
        <v>20.531590000000001</v>
      </c>
      <c r="D4737">
        <v>68</v>
      </c>
      <c r="E4737">
        <v>0</v>
      </c>
      <c r="F4737">
        <v>0</v>
      </c>
      <c r="G4737">
        <v>16</v>
      </c>
      <c r="H4737">
        <v>1570549355602</v>
      </c>
      <c r="I4737">
        <v>526.6875</v>
      </c>
      <c r="J4737" s="5">
        <f t="shared" si="73"/>
        <v>43746.946245393519</v>
      </c>
      <c r="K4737" s="6">
        <v>43746.946245393519</v>
      </c>
      <c r="L4737" s="7">
        <v>43746.946250000001</v>
      </c>
    </row>
    <row r="4738" spans="1:12" x14ac:dyDescent="0.25">
      <c r="A4738" t="e">
        <f>-Lqg1M70hgste6fH9kDs</f>
        <v>#NAME?</v>
      </c>
      <c r="B4738">
        <v>393.75</v>
      </c>
      <c r="C4738">
        <v>20.584240000000001</v>
      </c>
      <c r="D4738">
        <v>68</v>
      </c>
      <c r="E4738">
        <v>0</v>
      </c>
      <c r="F4738">
        <v>0</v>
      </c>
      <c r="G4738">
        <v>5</v>
      </c>
      <c r="H4738">
        <v>1570549361781</v>
      </c>
      <c r="I4738">
        <v>526.6875</v>
      </c>
      <c r="J4738" s="4">
        <f t="shared" ref="J4738:K4801" si="74">(H4738/86400000)+25569+(7/24)</f>
        <v>43746.946316909722</v>
      </c>
      <c r="K4738" s="6">
        <v>43746.946316909722</v>
      </c>
      <c r="L4738" s="7">
        <v>43746.946319444447</v>
      </c>
    </row>
    <row r="4739" spans="1:12" x14ac:dyDescent="0.25">
      <c r="A4739" t="e">
        <f>-Lqg1NowK06agD_BuYs9</f>
        <v>#NAME?</v>
      </c>
      <c r="B4739">
        <v>393.75</v>
      </c>
      <c r="C4739">
        <v>20.531590000000001</v>
      </c>
      <c r="D4739">
        <v>69</v>
      </c>
      <c r="E4739">
        <v>0</v>
      </c>
      <c r="F4739">
        <v>0</v>
      </c>
      <c r="G4739">
        <v>8</v>
      </c>
      <c r="H4739">
        <v>1570549368991</v>
      </c>
      <c r="I4739">
        <v>526.6875</v>
      </c>
      <c r="J4739" s="5">
        <f t="shared" si="74"/>
        <v>43746.946400358793</v>
      </c>
      <c r="K4739" s="6">
        <v>43746.946400358793</v>
      </c>
      <c r="L4739" s="7">
        <v>43746.946400462963</v>
      </c>
    </row>
    <row r="4740" spans="1:12" x14ac:dyDescent="0.25">
      <c r="A4740" t="e">
        <f>-Lqg1PK1rVrHXrxyexgp</f>
        <v>#NAME?</v>
      </c>
      <c r="B4740">
        <v>393.75</v>
      </c>
      <c r="C4740">
        <v>20.531590000000001</v>
      </c>
      <c r="D4740">
        <v>69</v>
      </c>
      <c r="E4740">
        <v>0</v>
      </c>
      <c r="F4740">
        <v>0</v>
      </c>
      <c r="G4740">
        <v>6</v>
      </c>
      <c r="H4740">
        <v>1570549375192</v>
      </c>
      <c r="I4740">
        <v>526.6875</v>
      </c>
      <c r="J4740" s="4">
        <f t="shared" si="74"/>
        <v>43746.946472129632</v>
      </c>
      <c r="K4740" s="6">
        <v>43746.946472129632</v>
      </c>
      <c r="L4740" s="7">
        <v>43746.946469907409</v>
      </c>
    </row>
    <row r="4741" spans="1:12" x14ac:dyDescent="0.25">
      <c r="A4741" t="e">
        <f>-Lqg1QoMocQtQWxY69YW</f>
        <v>#NAME?</v>
      </c>
      <c r="B4741">
        <v>393.75</v>
      </c>
      <c r="C4741">
        <v>20.531590000000001</v>
      </c>
      <c r="D4741">
        <v>66</v>
      </c>
      <c r="E4741">
        <v>0</v>
      </c>
      <c r="F4741">
        <v>0</v>
      </c>
      <c r="G4741">
        <v>5</v>
      </c>
      <c r="H4741">
        <v>1570549381361</v>
      </c>
      <c r="I4741">
        <v>526.6875</v>
      </c>
      <c r="J4741" s="5">
        <f t="shared" si="74"/>
        <v>43746.946543530088</v>
      </c>
      <c r="K4741" s="6">
        <v>43746.946543530088</v>
      </c>
      <c r="L4741" s="7">
        <v>43746.946539351855</v>
      </c>
    </row>
    <row r="4742" spans="1:12" x14ac:dyDescent="0.25">
      <c r="A4742" t="e">
        <f>-Lqg1SN0IJtBxIbtfte8</f>
        <v>#NAME?</v>
      </c>
      <c r="B4742">
        <v>393.75</v>
      </c>
      <c r="C4742">
        <v>20.584240000000001</v>
      </c>
      <c r="D4742">
        <v>66</v>
      </c>
      <c r="E4742">
        <v>0</v>
      </c>
      <c r="F4742">
        <v>0</v>
      </c>
      <c r="G4742">
        <v>4</v>
      </c>
      <c r="H4742">
        <v>1570549387559</v>
      </c>
      <c r="I4742">
        <v>526.6875</v>
      </c>
      <c r="J4742" s="4">
        <f t="shared" si="74"/>
        <v>43746.946615266199</v>
      </c>
      <c r="K4742" s="6">
        <v>43746.946615266199</v>
      </c>
      <c r="L4742" s="7">
        <v>43746.946620370371</v>
      </c>
    </row>
    <row r="4743" spans="1:12" x14ac:dyDescent="0.25">
      <c r="A4743" t="e">
        <f>-Lqg1UGIHl54ECCL5A7k</f>
        <v>#NAME?</v>
      </c>
      <c r="B4743">
        <v>393.75</v>
      </c>
      <c r="C4743">
        <v>20.531590000000001</v>
      </c>
      <c r="D4743">
        <v>66</v>
      </c>
      <c r="E4743">
        <v>0</v>
      </c>
      <c r="F4743">
        <v>0</v>
      </c>
      <c r="G4743">
        <v>12</v>
      </c>
      <c r="H4743">
        <v>1570549395501</v>
      </c>
      <c r="I4743">
        <v>526.6875</v>
      </c>
      <c r="J4743" s="5">
        <f t="shared" si="74"/>
        <v>43746.946707187497</v>
      </c>
      <c r="K4743" s="6">
        <v>43746.946707187497</v>
      </c>
      <c r="L4743" s="7">
        <v>43746.946712962963</v>
      </c>
    </row>
    <row r="4744" spans="1:12" x14ac:dyDescent="0.25">
      <c r="A4744" t="e">
        <f>-Lqg1Vt3qMMFug4QRcP1</f>
        <v>#NAME?</v>
      </c>
      <c r="B4744">
        <v>393.75</v>
      </c>
      <c r="C4744">
        <v>20.531590000000001</v>
      </c>
      <c r="D4744">
        <v>66</v>
      </c>
      <c r="E4744">
        <v>0</v>
      </c>
      <c r="F4744">
        <v>0</v>
      </c>
      <c r="G4744">
        <v>12</v>
      </c>
      <c r="H4744">
        <v>1570549401973</v>
      </c>
      <c r="I4744">
        <v>526.6875</v>
      </c>
      <c r="J4744" s="4">
        <f t="shared" si="74"/>
        <v>43746.946782094907</v>
      </c>
      <c r="K4744" s="6">
        <v>43746.946782094907</v>
      </c>
      <c r="L4744" s="7">
        <v>43746.946782407409</v>
      </c>
    </row>
    <row r="4745" spans="1:12" x14ac:dyDescent="0.25">
      <c r="A4745" t="e">
        <f>-Lqg1XM4f-Q4MOnBP6Pk</f>
        <v>#NAME?</v>
      </c>
      <c r="B4745">
        <v>412.5</v>
      </c>
      <c r="C4745">
        <v>20.478950000000001</v>
      </c>
      <c r="D4745">
        <v>66</v>
      </c>
      <c r="E4745">
        <v>0</v>
      </c>
      <c r="F4745">
        <v>0</v>
      </c>
      <c r="G4745">
        <v>7</v>
      </c>
      <c r="H4745">
        <v>1570549408163</v>
      </c>
      <c r="I4745">
        <v>532.125</v>
      </c>
      <c r="J4745" s="5">
        <f t="shared" si="74"/>
        <v>43746.946853738424</v>
      </c>
      <c r="K4745" s="6">
        <v>43746.946853738424</v>
      </c>
      <c r="L4745" s="7">
        <v>43746.946851851855</v>
      </c>
    </row>
    <row r="4746" spans="1:12" x14ac:dyDescent="0.25">
      <c r="A4746" t="e">
        <f>-Lqg1YuwUYow2gXXZyE_</f>
        <v>#NAME?</v>
      </c>
      <c r="B4746">
        <v>393.75</v>
      </c>
      <c r="C4746">
        <v>20.531590000000001</v>
      </c>
      <c r="D4746">
        <v>66</v>
      </c>
      <c r="E4746">
        <v>0</v>
      </c>
      <c r="F4746">
        <v>0</v>
      </c>
      <c r="G4746">
        <v>13</v>
      </c>
      <c r="H4746">
        <v>1570549414343</v>
      </c>
      <c r="I4746">
        <v>526.6875</v>
      </c>
      <c r="J4746" s="4">
        <f t="shared" si="74"/>
        <v>43746.946925266202</v>
      </c>
      <c r="K4746" s="6">
        <v>43746.946925266202</v>
      </c>
      <c r="L4746" s="7">
        <v>43746.946921296294</v>
      </c>
    </row>
    <row r="4747" spans="1:12" x14ac:dyDescent="0.25">
      <c r="A4747" t="e">
        <f>-Lqg1_OwOOkzsVSya5gZ</f>
        <v>#NAME?</v>
      </c>
      <c r="B4747">
        <v>393.75</v>
      </c>
      <c r="C4747">
        <v>20.478950000000001</v>
      </c>
      <c r="D4747">
        <v>66</v>
      </c>
      <c r="E4747">
        <v>0</v>
      </c>
      <c r="F4747">
        <v>0</v>
      </c>
      <c r="G4747">
        <v>8</v>
      </c>
      <c r="H4747">
        <v>1570549420513</v>
      </c>
      <c r="I4747">
        <v>526.6875</v>
      </c>
      <c r="J4747" s="5">
        <f t="shared" si="74"/>
        <v>43746.946996678242</v>
      </c>
      <c r="K4747" s="6">
        <v>43746.946996678242</v>
      </c>
      <c r="L4747" s="7">
        <v>43746.947002314817</v>
      </c>
    </row>
    <row r="4748" spans="1:12" x14ac:dyDescent="0.25">
      <c r="A4748" t="e">
        <f>-Lqg1au0o04QJ0JpD5MQ</f>
        <v>#NAME?</v>
      </c>
      <c r="B4748">
        <v>393.75</v>
      </c>
      <c r="C4748">
        <v>20.531590000000001</v>
      </c>
      <c r="D4748">
        <v>68</v>
      </c>
      <c r="E4748">
        <v>0</v>
      </c>
      <c r="F4748">
        <v>0</v>
      </c>
      <c r="G4748">
        <v>16</v>
      </c>
      <c r="H4748">
        <v>1570549426722</v>
      </c>
      <c r="I4748">
        <v>526.5</v>
      </c>
      <c r="J4748" s="4">
        <f t="shared" si="74"/>
        <v>43746.947068541667</v>
      </c>
      <c r="K4748" s="6">
        <v>43746.947068541667</v>
      </c>
      <c r="L4748" s="7">
        <v>43746.947071759256</v>
      </c>
    </row>
    <row r="4749" spans="1:12" x14ac:dyDescent="0.25">
      <c r="A4749" t="e">
        <f>-Lqg1ch1eSzAkucz3e5F</f>
        <v>#NAME?</v>
      </c>
      <c r="B4749">
        <v>393.75</v>
      </c>
      <c r="C4749">
        <v>20.531590000000001</v>
      </c>
      <c r="D4749">
        <v>65</v>
      </c>
      <c r="E4749">
        <v>0</v>
      </c>
      <c r="F4749">
        <v>0</v>
      </c>
      <c r="G4749">
        <v>12</v>
      </c>
      <c r="H4749">
        <v>1570549433827</v>
      </c>
      <c r="I4749">
        <v>526.6875</v>
      </c>
      <c r="J4749" s="5">
        <f t="shared" si="74"/>
        <v>43746.947150775457</v>
      </c>
      <c r="K4749" s="6">
        <v>43746.947150775457</v>
      </c>
      <c r="L4749" s="7">
        <v>43746.947152777779</v>
      </c>
    </row>
    <row r="4750" spans="1:12" x14ac:dyDescent="0.25">
      <c r="A4750" t="e">
        <f>-Lqg1eB0xb7g3WGoFL0j</f>
        <v>#NAME?</v>
      </c>
      <c r="B4750">
        <v>393.75</v>
      </c>
      <c r="C4750">
        <v>20.531590000000001</v>
      </c>
      <c r="D4750">
        <v>65</v>
      </c>
      <c r="E4750">
        <v>0</v>
      </c>
      <c r="F4750">
        <v>0</v>
      </c>
      <c r="G4750">
        <v>5</v>
      </c>
      <c r="H4750">
        <v>1570549440081</v>
      </c>
      <c r="I4750">
        <v>526.5</v>
      </c>
      <c r="J4750" s="4">
        <f t="shared" si="74"/>
        <v>43746.947223159725</v>
      </c>
      <c r="K4750" s="6">
        <v>43746.947223159725</v>
      </c>
      <c r="L4750" s="7">
        <v>43746.947222222225</v>
      </c>
    </row>
    <row r="4751" spans="1:12" x14ac:dyDescent="0.25">
      <c r="A4751" t="e">
        <f>-Lqg1fk2-JuBvCuvxDgf</f>
        <v>#NAME?</v>
      </c>
      <c r="B4751">
        <v>393.75</v>
      </c>
      <c r="C4751">
        <v>20.478950000000001</v>
      </c>
      <c r="D4751">
        <v>65</v>
      </c>
      <c r="E4751">
        <v>0</v>
      </c>
      <c r="F4751">
        <v>0</v>
      </c>
      <c r="G4751">
        <v>8</v>
      </c>
      <c r="H4751">
        <v>1570549446291</v>
      </c>
      <c r="I4751">
        <v>526.6875</v>
      </c>
      <c r="J4751" s="5">
        <f t="shared" si="74"/>
        <v>43746.947295034719</v>
      </c>
      <c r="K4751" s="6">
        <v>43746.947295034719</v>
      </c>
      <c r="L4751" s="7">
        <v>43746.947291666664</v>
      </c>
    </row>
    <row r="4752" spans="1:12" x14ac:dyDescent="0.25">
      <c r="A4752" t="e">
        <f>-Lqg1hT1-enFwF-hyHYb</f>
        <v>#NAME?</v>
      </c>
      <c r="B4752">
        <v>393.75</v>
      </c>
      <c r="C4752">
        <v>20.531590000000001</v>
      </c>
      <c r="D4752">
        <v>64</v>
      </c>
      <c r="E4752">
        <v>0</v>
      </c>
      <c r="F4752">
        <v>0</v>
      </c>
      <c r="G4752">
        <v>13</v>
      </c>
      <c r="H4752">
        <v>1570549453522</v>
      </c>
      <c r="I4752">
        <v>526.5</v>
      </c>
      <c r="J4752" s="4">
        <f t="shared" si="74"/>
        <v>43746.947378726851</v>
      </c>
      <c r="K4752" s="6">
        <v>43746.947378726851</v>
      </c>
      <c r="L4752" s="7">
        <v>43746.947384259256</v>
      </c>
    </row>
    <row r="4753" spans="1:12" x14ac:dyDescent="0.25">
      <c r="A4753" t="e">
        <f>-Lqg1ixA7tXhELmR9OFD</f>
        <v>#NAME?</v>
      </c>
      <c r="B4753">
        <v>393.75</v>
      </c>
      <c r="C4753">
        <v>20.531590000000001</v>
      </c>
      <c r="D4753">
        <v>66</v>
      </c>
      <c r="E4753">
        <v>0</v>
      </c>
      <c r="F4753">
        <v>0</v>
      </c>
      <c r="G4753">
        <v>6</v>
      </c>
      <c r="H4753">
        <v>1570549459691</v>
      </c>
      <c r="I4753">
        <v>526.6875</v>
      </c>
      <c r="J4753" s="5">
        <f t="shared" si="74"/>
        <v>43746.947450127314</v>
      </c>
      <c r="K4753" s="6">
        <v>43746.947450127314</v>
      </c>
      <c r="L4753" s="7">
        <v>43746.947453703702</v>
      </c>
    </row>
    <row r="4754" spans="1:12" x14ac:dyDescent="0.25">
      <c r="A4754" t="e">
        <f>-Lqg1kW0UlJQ3zuM4kze</f>
        <v>#NAME?</v>
      </c>
      <c r="B4754">
        <v>393.75</v>
      </c>
      <c r="C4754">
        <v>20.478950000000001</v>
      </c>
      <c r="D4754">
        <v>66</v>
      </c>
      <c r="E4754">
        <v>0</v>
      </c>
      <c r="F4754">
        <v>0</v>
      </c>
      <c r="G4754">
        <v>13</v>
      </c>
      <c r="H4754">
        <v>1570549465871</v>
      </c>
      <c r="I4754">
        <v>526.5</v>
      </c>
      <c r="J4754" s="4">
        <f t="shared" si="74"/>
        <v>43746.947521655085</v>
      </c>
      <c r="K4754" s="6">
        <v>43746.947521655085</v>
      </c>
      <c r="L4754" s="7">
        <v>43746.947523148148</v>
      </c>
    </row>
    <row r="4755" spans="1:12" x14ac:dyDescent="0.25">
      <c r="A4755" t="e">
        <f>-Lqg1lxXVVP9K2efjTfh</f>
        <v>#NAME?</v>
      </c>
      <c r="B4755">
        <v>393.75</v>
      </c>
      <c r="C4755">
        <v>20.531590000000001</v>
      </c>
      <c r="D4755">
        <v>66</v>
      </c>
      <c r="E4755">
        <v>0</v>
      </c>
      <c r="F4755">
        <v>0</v>
      </c>
      <c r="G4755">
        <v>9</v>
      </c>
      <c r="H4755">
        <v>1570549472067</v>
      </c>
      <c r="I4755">
        <v>526.5</v>
      </c>
      <c r="J4755" s="5">
        <f t="shared" si="74"/>
        <v>43746.947593368051</v>
      </c>
      <c r="K4755" s="6">
        <v>43746.947593368051</v>
      </c>
      <c r="L4755" s="7">
        <v>43746.947592592594</v>
      </c>
    </row>
    <row r="4756" spans="1:12" x14ac:dyDescent="0.25">
      <c r="A4756" t="e">
        <f>-Lqg1nU1lN5Gu0WIMe7n</f>
        <v>#NAME?</v>
      </c>
      <c r="B4756">
        <v>393.75</v>
      </c>
      <c r="C4756">
        <v>20.478950000000001</v>
      </c>
      <c r="D4756">
        <v>67</v>
      </c>
      <c r="E4756">
        <v>0</v>
      </c>
      <c r="F4756">
        <v>0</v>
      </c>
      <c r="G4756">
        <v>9</v>
      </c>
      <c r="H4756">
        <v>1570549478241</v>
      </c>
      <c r="I4756">
        <v>526.6875</v>
      </c>
      <c r="J4756" s="4">
        <f t="shared" si="74"/>
        <v>43746.947664826388</v>
      </c>
      <c r="K4756" s="6">
        <v>43746.947664826388</v>
      </c>
      <c r="L4756" s="7">
        <v>43746.947662037041</v>
      </c>
    </row>
    <row r="4757" spans="1:12" x14ac:dyDescent="0.25">
      <c r="A4757" t="e">
        <f>-Lqg1p1ACFmdJyt1lYtQ</f>
        <v>#NAME?</v>
      </c>
      <c r="B4757">
        <v>393.75</v>
      </c>
      <c r="C4757">
        <v>20.531590000000001</v>
      </c>
      <c r="D4757">
        <v>67</v>
      </c>
      <c r="E4757">
        <v>0</v>
      </c>
      <c r="F4757">
        <v>0</v>
      </c>
      <c r="G4757">
        <v>8</v>
      </c>
      <c r="H4757">
        <v>1570549484421</v>
      </c>
      <c r="I4757">
        <v>526.6875</v>
      </c>
      <c r="J4757" s="5">
        <f t="shared" si="74"/>
        <v>43746.947736354159</v>
      </c>
      <c r="K4757" s="6">
        <v>43746.947736354159</v>
      </c>
      <c r="L4757" s="7">
        <v>43746.947731481479</v>
      </c>
    </row>
    <row r="4758" spans="1:12" x14ac:dyDescent="0.25">
      <c r="A4758" t="e">
        <f>-Lqg1ql07BX48pLAz7_5</f>
        <v>#NAME?</v>
      </c>
      <c r="B4758">
        <v>393.75</v>
      </c>
      <c r="C4758">
        <v>20.478950000000001</v>
      </c>
      <c r="D4758">
        <v>67</v>
      </c>
      <c r="E4758">
        <v>0</v>
      </c>
      <c r="F4758">
        <v>0</v>
      </c>
      <c r="G4758">
        <v>3</v>
      </c>
      <c r="H4758">
        <v>1570549491612</v>
      </c>
      <c r="I4758">
        <v>526.6875</v>
      </c>
      <c r="J4758" s="4">
        <f t="shared" si="74"/>
        <v>43746.947819583329</v>
      </c>
      <c r="K4758" s="6">
        <v>43746.947819583329</v>
      </c>
      <c r="L4758" s="7">
        <v>43746.947824074072</v>
      </c>
    </row>
    <row r="4759" spans="1:12" x14ac:dyDescent="0.25">
      <c r="A4759" t="e">
        <f>-Lqg1sK2s_Jo8C5LL3wp</f>
        <v>#NAME?</v>
      </c>
      <c r="B4759">
        <v>393.75</v>
      </c>
      <c r="C4759">
        <v>20.478950000000001</v>
      </c>
      <c r="D4759">
        <v>68</v>
      </c>
      <c r="E4759">
        <v>0</v>
      </c>
      <c r="F4759">
        <v>0</v>
      </c>
      <c r="G4759">
        <v>7</v>
      </c>
      <c r="H4759">
        <v>1570549497821</v>
      </c>
      <c r="I4759">
        <v>526.6875</v>
      </c>
      <c r="J4759" s="5">
        <f t="shared" si="74"/>
        <v>43746.947891446755</v>
      </c>
      <c r="K4759" s="6">
        <v>43746.947891446755</v>
      </c>
      <c r="L4759" s="7">
        <v>43746.947893518518</v>
      </c>
    </row>
    <row r="4760" spans="1:12" x14ac:dyDescent="0.25">
      <c r="A4760" t="e">
        <f>-Lqg1u-gM4zuGJFVjgp4</f>
        <v>#NAME?</v>
      </c>
      <c r="B4760">
        <v>393.75</v>
      </c>
      <c r="C4760">
        <v>20.584240000000001</v>
      </c>
      <c r="D4760">
        <v>68</v>
      </c>
      <c r="E4760">
        <v>0</v>
      </c>
      <c r="F4760">
        <v>0</v>
      </c>
      <c r="G4760">
        <v>13</v>
      </c>
      <c r="H4760">
        <v>1570549505042</v>
      </c>
      <c r="I4760">
        <v>526.6875</v>
      </c>
      <c r="J4760" s="4">
        <f t="shared" si="74"/>
        <v>43746.947975023148</v>
      </c>
      <c r="K4760" s="6">
        <v>43746.947975023148</v>
      </c>
      <c r="L4760" s="7">
        <v>43746.947974537034</v>
      </c>
    </row>
    <row r="4761" spans="1:12" x14ac:dyDescent="0.25">
      <c r="A4761" t="e">
        <f>-Lqg1v_wYQzPtdmWYPwF</f>
        <v>#NAME?</v>
      </c>
      <c r="B4761">
        <v>393.75</v>
      </c>
      <c r="C4761">
        <v>20.531590000000001</v>
      </c>
      <c r="D4761">
        <v>68</v>
      </c>
      <c r="E4761">
        <v>0</v>
      </c>
      <c r="F4761">
        <v>0</v>
      </c>
      <c r="G4761">
        <v>5</v>
      </c>
      <c r="H4761">
        <v>1570549511223</v>
      </c>
      <c r="I4761">
        <v>526.6875</v>
      </c>
      <c r="J4761" s="5">
        <f t="shared" si="74"/>
        <v>43746.948046562502</v>
      </c>
      <c r="K4761" s="6">
        <v>43746.948046562502</v>
      </c>
      <c r="L4761" s="7">
        <v>43746.94804398148</v>
      </c>
    </row>
    <row r="4762" spans="1:12" x14ac:dyDescent="0.25">
      <c r="A4762" t="e">
        <f>-Lqg1xd2URiG6mKePTAA</f>
        <v>#NAME?</v>
      </c>
      <c r="B4762">
        <v>393.75</v>
      </c>
      <c r="C4762">
        <v>20.531590000000001</v>
      </c>
      <c r="D4762">
        <v>68</v>
      </c>
      <c r="E4762">
        <v>0</v>
      </c>
      <c r="F4762">
        <v>0</v>
      </c>
      <c r="G4762">
        <v>7</v>
      </c>
      <c r="H4762">
        <v>1570549519786</v>
      </c>
      <c r="I4762">
        <v>526.6875</v>
      </c>
      <c r="J4762" s="4">
        <f t="shared" si="74"/>
        <v>43746.948145671289</v>
      </c>
      <c r="K4762" s="6">
        <v>43746.948145671289</v>
      </c>
      <c r="L4762" s="7">
        <v>43746.948148148149</v>
      </c>
    </row>
    <row r="4763" spans="1:12" x14ac:dyDescent="0.25">
      <c r="A4763" t="e">
        <f>-Lqg1zKzIcdWl9qM7YX_</f>
        <v>#NAME?</v>
      </c>
      <c r="B4763">
        <v>393.75</v>
      </c>
      <c r="C4763">
        <v>20.531590000000001</v>
      </c>
      <c r="D4763">
        <v>69</v>
      </c>
      <c r="E4763">
        <v>0</v>
      </c>
      <c r="F4763">
        <v>0</v>
      </c>
      <c r="G4763">
        <v>9</v>
      </c>
      <c r="H4763">
        <v>1570549526682</v>
      </c>
      <c r="I4763">
        <v>526.6875</v>
      </c>
      <c r="J4763" s="5">
        <f t="shared" si="74"/>
        <v>43746.948225486114</v>
      </c>
      <c r="K4763" s="6">
        <v>43746.948225486114</v>
      </c>
      <c r="L4763" s="7">
        <v>43746.948229166665</v>
      </c>
    </row>
    <row r="4764" spans="1:12" x14ac:dyDescent="0.25">
      <c r="A4764" t="e">
        <f>-Lqg204AC1SsiJg_nzyo</f>
        <v>#NAME?</v>
      </c>
      <c r="B4764">
        <v>393.75</v>
      </c>
      <c r="C4764">
        <v>20.478950000000001</v>
      </c>
      <c r="D4764">
        <v>70</v>
      </c>
      <c r="E4764">
        <v>0</v>
      </c>
      <c r="F4764">
        <v>0</v>
      </c>
      <c r="G4764">
        <v>7</v>
      </c>
      <c r="H4764">
        <v>1570549533912</v>
      </c>
      <c r="I4764">
        <v>526.6875</v>
      </c>
      <c r="J4764" s="4">
        <f t="shared" si="74"/>
        <v>43746.948309166663</v>
      </c>
      <c r="K4764" s="6">
        <v>43746.948309166663</v>
      </c>
      <c r="L4764" s="7">
        <v>43746.948310185187</v>
      </c>
    </row>
    <row r="4765" spans="1:12" x14ac:dyDescent="0.25">
      <c r="A4765" t="e">
        <f>-Lqg21_QWF3BNwU2MD_o</f>
        <v>#NAME?</v>
      </c>
      <c r="B4765">
        <v>393.75</v>
      </c>
      <c r="C4765">
        <v>20.584240000000001</v>
      </c>
      <c r="D4765">
        <v>70</v>
      </c>
      <c r="E4765">
        <v>0</v>
      </c>
      <c r="F4765">
        <v>0</v>
      </c>
      <c r="G4765">
        <v>5</v>
      </c>
      <c r="H4765">
        <v>1570549540082</v>
      </c>
      <c r="I4765">
        <v>526.6875</v>
      </c>
      <c r="J4765" s="5">
        <f t="shared" si="74"/>
        <v>43746.948380578702</v>
      </c>
      <c r="K4765" s="6">
        <v>43746.948380578702</v>
      </c>
      <c r="L4765" s="7">
        <v>43746.948379629626</v>
      </c>
    </row>
    <row r="4766" spans="1:12" x14ac:dyDescent="0.25">
      <c r="A4766" t="e">
        <f>-Lqg23720oJbe9FJrmGk</f>
        <v>#NAME?</v>
      </c>
      <c r="B4766">
        <v>393.75</v>
      </c>
      <c r="C4766">
        <v>20.531590000000001</v>
      </c>
      <c r="D4766">
        <v>70</v>
      </c>
      <c r="E4766">
        <v>0</v>
      </c>
      <c r="F4766">
        <v>0</v>
      </c>
      <c r="G4766">
        <v>14</v>
      </c>
      <c r="H4766">
        <v>1570549546264</v>
      </c>
      <c r="I4766">
        <v>526.6875</v>
      </c>
      <c r="J4766" s="4">
        <f t="shared" si="74"/>
        <v>43746.948452129633</v>
      </c>
      <c r="K4766" s="6">
        <v>43746.948452129633</v>
      </c>
      <c r="L4766" s="7">
        <v>43746.948449074072</v>
      </c>
    </row>
    <row r="4767" spans="1:12" x14ac:dyDescent="0.25">
      <c r="A4767" t="e">
        <f>-Lqg24b2llcetmIE8aJe</f>
        <v>#NAME?</v>
      </c>
      <c r="B4767">
        <v>393.75</v>
      </c>
      <c r="C4767">
        <v>20.531590000000001</v>
      </c>
      <c r="D4767">
        <v>70</v>
      </c>
      <c r="E4767">
        <v>0</v>
      </c>
      <c r="F4767">
        <v>0</v>
      </c>
      <c r="G4767">
        <v>7</v>
      </c>
      <c r="H4767">
        <v>1570549552465</v>
      </c>
      <c r="I4767">
        <v>526.6875</v>
      </c>
      <c r="J4767" s="5">
        <f t="shared" si="74"/>
        <v>43746.948523900464</v>
      </c>
      <c r="K4767" s="6">
        <v>43746.948523900464</v>
      </c>
      <c r="L4767" s="7">
        <v>43746.948518518519</v>
      </c>
    </row>
    <row r="4768" spans="1:12" x14ac:dyDescent="0.25">
      <c r="A4768" t="e">
        <f>-Lqg26A3_VQ7tRc_yfW5</f>
        <v>#NAME?</v>
      </c>
      <c r="B4768">
        <v>434.375</v>
      </c>
      <c r="C4768">
        <v>20.531590000000001</v>
      </c>
      <c r="D4768">
        <v>70</v>
      </c>
      <c r="E4768">
        <v>0</v>
      </c>
      <c r="F4768">
        <v>0</v>
      </c>
      <c r="G4768">
        <v>5</v>
      </c>
      <c r="H4768">
        <v>1570549558632</v>
      </c>
      <c r="I4768">
        <v>539.4375</v>
      </c>
      <c r="J4768" s="4">
        <f t="shared" si="74"/>
        <v>43746.948595277776</v>
      </c>
      <c r="K4768" s="6">
        <v>43746.948595277776</v>
      </c>
      <c r="L4768" s="7">
        <v>43746.948599537034</v>
      </c>
    </row>
    <row r="4769" spans="1:12" x14ac:dyDescent="0.25">
      <c r="A4769" t="e">
        <f>-Lqg27qh31e-h96CneKL</f>
        <v>#NAME?</v>
      </c>
      <c r="B4769">
        <v>393.75</v>
      </c>
      <c r="C4769">
        <v>20.531590000000001</v>
      </c>
      <c r="D4769">
        <v>68</v>
      </c>
      <c r="E4769">
        <v>0</v>
      </c>
      <c r="F4769">
        <v>0</v>
      </c>
      <c r="G4769">
        <v>13</v>
      </c>
      <c r="H4769">
        <v>1570549565842</v>
      </c>
      <c r="I4769">
        <v>526.6875</v>
      </c>
      <c r="J4769" s="5">
        <f t="shared" si="74"/>
        <v>43746.948678726847</v>
      </c>
      <c r="K4769" s="6">
        <v>43746.948678726847</v>
      </c>
      <c r="L4769" s="7">
        <v>43746.948680555557</v>
      </c>
    </row>
    <row r="4770" spans="1:12" x14ac:dyDescent="0.25">
      <c r="A4770" t="e">
        <f>-Lqg29pxx0-oRuQTE_I3</f>
        <v>#NAME?</v>
      </c>
      <c r="B4770">
        <v>393.75</v>
      </c>
      <c r="C4770">
        <v>20.478950000000001</v>
      </c>
      <c r="D4770">
        <v>69</v>
      </c>
      <c r="E4770">
        <v>0</v>
      </c>
      <c r="F4770">
        <v>0</v>
      </c>
      <c r="G4770">
        <v>3</v>
      </c>
      <c r="H4770">
        <v>1570549573064</v>
      </c>
      <c r="I4770">
        <v>526.6875</v>
      </c>
      <c r="J4770" s="4">
        <f t="shared" si="74"/>
        <v>43746.948762314809</v>
      </c>
      <c r="K4770" s="6">
        <v>43746.948762314809</v>
      </c>
      <c r="L4770" s="7">
        <v>43746.948761574073</v>
      </c>
    </row>
    <row r="4771" spans="1:12" x14ac:dyDescent="0.25">
      <c r="A4771" t="e">
        <f>-Lqg2BPq3jBBbfUFu6pd</f>
        <v>#NAME?</v>
      </c>
      <c r="B4771">
        <v>393.75</v>
      </c>
      <c r="C4771">
        <v>20.478950000000001</v>
      </c>
      <c r="D4771">
        <v>69</v>
      </c>
      <c r="E4771">
        <v>0</v>
      </c>
      <c r="F4771">
        <v>0</v>
      </c>
      <c r="G4771">
        <v>11</v>
      </c>
      <c r="H4771">
        <v>1570549580245</v>
      </c>
      <c r="I4771">
        <v>526.6875</v>
      </c>
      <c r="J4771" s="5">
        <f t="shared" si="74"/>
        <v>43746.94884542824</v>
      </c>
      <c r="K4771" s="6">
        <v>43746.94884542824</v>
      </c>
      <c r="L4771" s="7">
        <v>43746.948842592596</v>
      </c>
    </row>
    <row r="4772" spans="1:12" x14ac:dyDescent="0.25">
      <c r="A4772" t="e">
        <f>-Lqg2CwdLMFmydTUY_tY</f>
        <v>#NAME?</v>
      </c>
      <c r="B4772">
        <v>393.75</v>
      </c>
      <c r="C4772">
        <v>20.531590000000001</v>
      </c>
      <c r="D4772">
        <v>69</v>
      </c>
      <c r="E4772">
        <v>0</v>
      </c>
      <c r="F4772">
        <v>0</v>
      </c>
      <c r="G4772">
        <v>20</v>
      </c>
      <c r="H4772">
        <v>1570549586462</v>
      </c>
      <c r="I4772">
        <v>526.6875</v>
      </c>
      <c r="J4772" s="4">
        <f t="shared" si="74"/>
        <v>43746.948917384252</v>
      </c>
      <c r="K4772" s="6">
        <v>43746.948917384252</v>
      </c>
      <c r="L4772" s="7">
        <v>43746.948912037034</v>
      </c>
    </row>
    <row r="4773" spans="1:12" x14ac:dyDescent="0.25">
      <c r="A4773" t="e">
        <f>-Lqg2ESpvYDMocgquUQ3</f>
        <v>#NAME?</v>
      </c>
      <c r="B4773">
        <v>393.75</v>
      </c>
      <c r="C4773">
        <v>20.531590000000001</v>
      </c>
      <c r="D4773">
        <v>68</v>
      </c>
      <c r="E4773">
        <v>0</v>
      </c>
      <c r="F4773">
        <v>0</v>
      </c>
      <c r="G4773">
        <v>7</v>
      </c>
      <c r="H4773">
        <v>1570549592613</v>
      </c>
      <c r="I4773">
        <v>526.6875</v>
      </c>
      <c r="J4773" s="5">
        <f t="shared" si="74"/>
        <v>43746.948988576383</v>
      </c>
      <c r="K4773" s="6">
        <v>43746.948988576383</v>
      </c>
      <c r="L4773" s="7">
        <v>43746.948993055557</v>
      </c>
    </row>
    <row r="4774" spans="1:12" x14ac:dyDescent="0.25">
      <c r="A4774" t="e">
        <f>-Lqg2GA21ZGZqIZYnLcO</f>
        <v>#NAME?</v>
      </c>
      <c r="B4774">
        <v>412.5</v>
      </c>
      <c r="C4774">
        <v>20.531590000000001</v>
      </c>
      <c r="D4774">
        <v>69</v>
      </c>
      <c r="E4774">
        <v>0</v>
      </c>
      <c r="F4774">
        <v>0</v>
      </c>
      <c r="G4774">
        <v>14</v>
      </c>
      <c r="H4774">
        <v>1570549599853</v>
      </c>
      <c r="I4774">
        <v>532.3125</v>
      </c>
      <c r="J4774" s="4">
        <f t="shared" si="74"/>
        <v>43746.949072372685</v>
      </c>
      <c r="K4774" s="6">
        <v>43746.949072372685</v>
      </c>
      <c r="L4774" s="7">
        <v>43746.949074074073</v>
      </c>
    </row>
    <row r="4775" spans="1:12" x14ac:dyDescent="0.25">
      <c r="A4775" t="e">
        <f>-Lqg2Hj1_pERlQIKPFYp</f>
        <v>#NAME?</v>
      </c>
      <c r="B4775">
        <v>393.75</v>
      </c>
      <c r="C4775">
        <v>20.478950000000001</v>
      </c>
      <c r="D4775">
        <v>68</v>
      </c>
      <c r="E4775">
        <v>0</v>
      </c>
      <c r="F4775">
        <v>0</v>
      </c>
      <c r="G4775">
        <v>8</v>
      </c>
      <c r="H4775">
        <v>1570549606043</v>
      </c>
      <c r="I4775">
        <v>526.6875</v>
      </c>
      <c r="J4775" s="5">
        <f t="shared" si="74"/>
        <v>43746.949144016202</v>
      </c>
      <c r="K4775" s="6">
        <v>43746.949144016202</v>
      </c>
      <c r="L4775" s="7">
        <v>43746.949143518519</v>
      </c>
    </row>
    <row r="4776" spans="1:12" x14ac:dyDescent="0.25">
      <c r="A4776" t="e">
        <f>-Lqg2JC6VTiWkaa_kWJq</f>
        <v>#NAME?</v>
      </c>
      <c r="B4776">
        <v>393.75</v>
      </c>
      <c r="C4776">
        <v>20.531590000000001</v>
      </c>
      <c r="D4776">
        <v>68</v>
      </c>
      <c r="E4776">
        <v>0</v>
      </c>
      <c r="F4776">
        <v>0</v>
      </c>
      <c r="G4776">
        <v>9</v>
      </c>
      <c r="H4776">
        <v>1570549612192</v>
      </c>
      <c r="I4776">
        <v>526.6875</v>
      </c>
      <c r="J4776" s="4">
        <f t="shared" si="74"/>
        <v>43746.949215185181</v>
      </c>
      <c r="K4776" s="6">
        <v>43746.949215185181</v>
      </c>
      <c r="L4776" s="7">
        <v>43746.949212962965</v>
      </c>
    </row>
    <row r="4777" spans="1:12" x14ac:dyDescent="0.25">
      <c r="A4777" t="e">
        <f>-Lqg2KkxM2dlFrQAdSde</f>
        <v>#NAME?</v>
      </c>
      <c r="B4777">
        <v>393.75</v>
      </c>
      <c r="C4777">
        <v>20.478950000000001</v>
      </c>
      <c r="D4777">
        <v>67</v>
      </c>
      <c r="E4777">
        <v>0</v>
      </c>
      <c r="F4777">
        <v>0</v>
      </c>
      <c r="G4777">
        <v>9</v>
      </c>
      <c r="H4777">
        <v>1570549618423</v>
      </c>
      <c r="I4777">
        <v>526.6875</v>
      </c>
      <c r="J4777" s="5">
        <f t="shared" si="74"/>
        <v>43746.949287303236</v>
      </c>
      <c r="K4777" s="6">
        <v>43746.949287303236</v>
      </c>
      <c r="L4777" s="7">
        <v>43746.949282407404</v>
      </c>
    </row>
    <row r="4778" spans="1:12" x14ac:dyDescent="0.25">
      <c r="A4778" t="s">
        <v>5813</v>
      </c>
      <c r="B4778">
        <v>393.75</v>
      </c>
      <c r="C4778">
        <v>20.478950000000001</v>
      </c>
      <c r="D4778">
        <v>67</v>
      </c>
      <c r="E4778">
        <v>0</v>
      </c>
      <c r="F4778">
        <v>0</v>
      </c>
      <c r="G4778">
        <v>11</v>
      </c>
      <c r="H4778">
        <v>1570549625623</v>
      </c>
      <c r="I4778">
        <v>526.6875</v>
      </c>
      <c r="J4778" s="4">
        <f t="shared" si="74"/>
        <v>43746.949370636568</v>
      </c>
      <c r="K4778" s="6">
        <v>43746.949370636568</v>
      </c>
      <c r="L4778" s="7">
        <v>43746.949374999997</v>
      </c>
    </row>
    <row r="4779" spans="1:12" x14ac:dyDescent="0.25">
      <c r="A4779" t="e">
        <f>-Lqg2Nz3-w-Wq5kXntUp</f>
        <v>#NAME?</v>
      </c>
      <c r="B4779">
        <v>393.75</v>
      </c>
      <c r="C4779">
        <v>20.478950000000001</v>
      </c>
      <c r="D4779">
        <v>68</v>
      </c>
      <c r="E4779">
        <v>0</v>
      </c>
      <c r="F4779">
        <v>0</v>
      </c>
      <c r="G4779">
        <v>17</v>
      </c>
      <c r="H4779">
        <v>1570549631774</v>
      </c>
      <c r="I4779">
        <v>526.6875</v>
      </c>
      <c r="J4779" s="5">
        <f t="shared" si="74"/>
        <v>43746.949441828699</v>
      </c>
      <c r="K4779" s="6">
        <v>43746.949441828699</v>
      </c>
      <c r="L4779" s="7">
        <v>43746.949444444443</v>
      </c>
    </row>
    <row r="4780" spans="1:12" x14ac:dyDescent="0.25">
      <c r="A4780" t="e">
        <f>-Lqg2PWwnicf8TZAA9Hd</f>
        <v>#NAME?</v>
      </c>
      <c r="B4780">
        <v>393.75</v>
      </c>
      <c r="C4780">
        <v>20.478950000000001</v>
      </c>
      <c r="D4780">
        <v>66</v>
      </c>
      <c r="E4780">
        <v>0</v>
      </c>
      <c r="F4780">
        <v>0</v>
      </c>
      <c r="G4780">
        <v>2</v>
      </c>
      <c r="H4780">
        <v>1570549637993</v>
      </c>
      <c r="I4780">
        <v>526.6875</v>
      </c>
      <c r="J4780" s="4">
        <f t="shared" si="74"/>
        <v>43746.949513807871</v>
      </c>
      <c r="K4780" s="6">
        <v>43746.949513807871</v>
      </c>
      <c r="L4780" s="7">
        <v>43746.949513888889</v>
      </c>
    </row>
    <row r="4781" spans="1:12" x14ac:dyDescent="0.25">
      <c r="A4781" t="e">
        <f>-Lqg2RGCC9LODBaS3XWP</f>
        <v>#NAME?</v>
      </c>
      <c r="B4781">
        <v>412.5</v>
      </c>
      <c r="C4781">
        <v>20.478950000000001</v>
      </c>
      <c r="D4781">
        <v>65</v>
      </c>
      <c r="E4781">
        <v>0</v>
      </c>
      <c r="F4781">
        <v>0</v>
      </c>
      <c r="G4781">
        <v>2</v>
      </c>
      <c r="H4781">
        <v>1570549645204</v>
      </c>
      <c r="I4781">
        <v>532.3125</v>
      </c>
      <c r="J4781" s="5">
        <f t="shared" si="74"/>
        <v>43746.949597268518</v>
      </c>
      <c r="K4781" s="6">
        <v>43746.949597268518</v>
      </c>
      <c r="L4781" s="7">
        <v>43746.949594907404</v>
      </c>
    </row>
    <row r="4782" spans="1:12" x14ac:dyDescent="0.25">
      <c r="A4782" t="e">
        <f>-Lqg2Sp3RL4KPPX48JBz</f>
        <v>#NAME?</v>
      </c>
      <c r="B4782">
        <v>393.75</v>
      </c>
      <c r="C4782">
        <v>20.478950000000001</v>
      </c>
      <c r="D4782">
        <v>65</v>
      </c>
      <c r="E4782">
        <v>0</v>
      </c>
      <c r="F4782">
        <v>0</v>
      </c>
      <c r="G4782">
        <v>8</v>
      </c>
      <c r="H4782">
        <v>1570549651382</v>
      </c>
      <c r="I4782">
        <v>526.6875</v>
      </c>
      <c r="J4782" s="4">
        <f t="shared" si="74"/>
        <v>43746.949668773144</v>
      </c>
      <c r="K4782" s="6">
        <v>43746.949668773144</v>
      </c>
      <c r="L4782" s="7">
        <v>43746.949664351851</v>
      </c>
    </row>
    <row r="4783" spans="1:12" x14ac:dyDescent="0.25">
      <c r="A4783" t="e">
        <f>-Lqg2UWwqA1y7wYL5CfL</f>
        <v>#NAME?</v>
      </c>
      <c r="B4783">
        <v>393.75</v>
      </c>
      <c r="C4783">
        <v>20.478950000000001</v>
      </c>
      <c r="D4783">
        <v>64</v>
      </c>
      <c r="E4783">
        <v>0</v>
      </c>
      <c r="F4783">
        <v>0</v>
      </c>
      <c r="G4783">
        <v>8</v>
      </c>
      <c r="H4783">
        <v>1570549658604</v>
      </c>
      <c r="I4783">
        <v>526.5</v>
      </c>
      <c r="J4783" s="5">
        <f t="shared" si="74"/>
        <v>43746.949752361113</v>
      </c>
      <c r="K4783" s="6">
        <v>43746.949752361113</v>
      </c>
      <c r="L4783" s="7">
        <v>43746.949756944443</v>
      </c>
    </row>
    <row r="4784" spans="1:12" x14ac:dyDescent="0.25">
      <c r="A4784" t="e">
        <f>-Lqg2W1375h-LQe9SKo4</f>
        <v>#NAME?</v>
      </c>
      <c r="B4784">
        <v>393.75</v>
      </c>
      <c r="C4784">
        <v>20.478950000000001</v>
      </c>
      <c r="D4784">
        <v>64</v>
      </c>
      <c r="E4784">
        <v>0</v>
      </c>
      <c r="F4784">
        <v>0</v>
      </c>
      <c r="G4784">
        <v>8</v>
      </c>
      <c r="H4784">
        <v>1570549664804</v>
      </c>
      <c r="I4784">
        <v>526.6875</v>
      </c>
      <c r="J4784" s="4">
        <f t="shared" si="74"/>
        <v>43746.949824120369</v>
      </c>
      <c r="K4784" s="6">
        <v>43746.949824120369</v>
      </c>
      <c r="L4784" s="7">
        <v>43746.949826388889</v>
      </c>
    </row>
    <row r="4785" spans="1:12" x14ac:dyDescent="0.25">
      <c r="A4785" t="e">
        <f>-Lqg2Xa1E7J7_54m-N1u</f>
        <v>#NAME?</v>
      </c>
      <c r="B4785">
        <v>393.75</v>
      </c>
      <c r="C4785">
        <v>20.531590000000001</v>
      </c>
      <c r="D4785">
        <v>64</v>
      </c>
      <c r="E4785">
        <v>0</v>
      </c>
      <c r="F4785">
        <v>0</v>
      </c>
      <c r="G4785">
        <v>2</v>
      </c>
      <c r="H4785">
        <v>1570549670976</v>
      </c>
      <c r="I4785">
        <v>526.5</v>
      </c>
      <c r="J4785" s="5">
        <f t="shared" si="74"/>
        <v>43746.949895555554</v>
      </c>
      <c r="K4785" s="6">
        <v>43746.949895555554</v>
      </c>
      <c r="L4785" s="7">
        <v>43746.949895833335</v>
      </c>
    </row>
    <row r="4786" spans="1:12" x14ac:dyDescent="0.25">
      <c r="A4786" t="e">
        <f>-Lqg2Z42RhatUeqdaq9G</f>
        <v>#NAME?</v>
      </c>
      <c r="B4786">
        <v>393.75</v>
      </c>
      <c r="C4786">
        <v>20.531590000000001</v>
      </c>
      <c r="D4786">
        <v>64</v>
      </c>
      <c r="E4786">
        <v>0</v>
      </c>
      <c r="F4786">
        <v>0</v>
      </c>
      <c r="G4786">
        <v>8</v>
      </c>
      <c r="H4786">
        <v>1570549677153</v>
      </c>
      <c r="I4786">
        <v>526.6875</v>
      </c>
      <c r="J4786" s="4">
        <f t="shared" si="74"/>
        <v>43746.949967048604</v>
      </c>
      <c r="K4786" s="6">
        <v>43746.949967048604</v>
      </c>
      <c r="L4786" s="7">
        <v>43746.949965277781</v>
      </c>
    </row>
    <row r="4787" spans="1:12" x14ac:dyDescent="0.25">
      <c r="A4787" t="e">
        <f>-Lqg2_Z3NouY1nuPirvC</f>
        <v>#NAME?</v>
      </c>
      <c r="B4787">
        <v>393.75</v>
      </c>
      <c r="C4787">
        <v>20.478950000000001</v>
      </c>
      <c r="D4787">
        <v>63</v>
      </c>
      <c r="E4787">
        <v>0</v>
      </c>
      <c r="F4787">
        <v>0</v>
      </c>
      <c r="G4787">
        <v>4</v>
      </c>
      <c r="H4787">
        <v>1570549683353</v>
      </c>
      <c r="I4787">
        <v>526.5</v>
      </c>
      <c r="J4787" s="5">
        <f t="shared" si="74"/>
        <v>43746.950038807867</v>
      </c>
      <c r="K4787" s="6">
        <v>43746.950038807867</v>
      </c>
      <c r="L4787" s="7">
        <v>43746.95003472222</v>
      </c>
    </row>
    <row r="4788" spans="1:12" x14ac:dyDescent="0.25">
      <c r="A4788" t="e">
        <f>-Lqg2b2BIqJExSI5KQfV</f>
        <v>#NAME?</v>
      </c>
      <c r="B4788">
        <v>412.5</v>
      </c>
      <c r="C4788">
        <v>20.531590000000001</v>
      </c>
      <c r="D4788">
        <v>65</v>
      </c>
      <c r="E4788">
        <v>0</v>
      </c>
      <c r="F4788">
        <v>0</v>
      </c>
      <c r="G4788">
        <v>7</v>
      </c>
      <c r="H4788">
        <v>1570549689522</v>
      </c>
      <c r="I4788">
        <v>532.3125</v>
      </c>
      <c r="J4788" s="4">
        <f t="shared" si="74"/>
        <v>43746.95011020833</v>
      </c>
      <c r="K4788" s="6">
        <v>43746.95011020833</v>
      </c>
      <c r="L4788" s="7">
        <v>43746.950115740743</v>
      </c>
    </row>
    <row r="4789" spans="1:12" x14ac:dyDescent="0.25">
      <c r="A4789" t="e">
        <f>-Lqg2cb1wKCyTJqrDR5_</f>
        <v>#NAME?</v>
      </c>
      <c r="B4789">
        <v>393.75</v>
      </c>
      <c r="C4789">
        <v>20.478950000000001</v>
      </c>
      <c r="D4789">
        <v>65</v>
      </c>
      <c r="E4789">
        <v>0</v>
      </c>
      <c r="F4789">
        <v>0</v>
      </c>
      <c r="G4789">
        <v>8</v>
      </c>
      <c r="H4789">
        <v>1570549695703</v>
      </c>
      <c r="I4789">
        <v>526.6875</v>
      </c>
      <c r="J4789" s="5">
        <f t="shared" si="74"/>
        <v>43746.950181747678</v>
      </c>
      <c r="K4789" s="6">
        <v>43746.950181747678</v>
      </c>
      <c r="L4789" s="7">
        <v>43746.950185185182</v>
      </c>
    </row>
    <row r="4790" spans="1:12" x14ac:dyDescent="0.25">
      <c r="A4790" t="e">
        <f>-Lqg2e3yCnYQ8u4zLxkF</f>
        <v>#NAME?</v>
      </c>
      <c r="B4790">
        <v>393.75</v>
      </c>
      <c r="C4790">
        <v>20.531590000000001</v>
      </c>
      <c r="D4790">
        <v>65</v>
      </c>
      <c r="E4790">
        <v>0</v>
      </c>
      <c r="F4790">
        <v>0</v>
      </c>
      <c r="G4790">
        <v>10</v>
      </c>
      <c r="H4790">
        <v>1570549701864</v>
      </c>
      <c r="I4790">
        <v>526.6875</v>
      </c>
      <c r="J4790" s="4">
        <f t="shared" si="74"/>
        <v>43746.950253055555</v>
      </c>
      <c r="K4790" s="6">
        <v>43746.950253055555</v>
      </c>
      <c r="L4790" s="7">
        <v>43746.950254629628</v>
      </c>
    </row>
    <row r="4791" spans="1:12" x14ac:dyDescent="0.25">
      <c r="A4791" t="e">
        <f>-Lqg2feB_KU9Jofp4AVQ</f>
        <v>#NAME?</v>
      </c>
      <c r="B4791">
        <v>393.75</v>
      </c>
      <c r="C4791">
        <v>20.531590000000001</v>
      </c>
      <c r="D4791">
        <v>65</v>
      </c>
      <c r="E4791">
        <v>0</v>
      </c>
      <c r="F4791">
        <v>0</v>
      </c>
      <c r="G4791">
        <v>6</v>
      </c>
      <c r="H4791">
        <v>1570549708074</v>
      </c>
      <c r="I4791">
        <v>526.5</v>
      </c>
      <c r="J4791" s="5">
        <f t="shared" si="74"/>
        <v>43746.950324930549</v>
      </c>
      <c r="K4791" s="6">
        <v>43746.950324930549</v>
      </c>
      <c r="L4791" s="7">
        <v>43746.950324074074</v>
      </c>
    </row>
    <row r="4792" spans="1:12" x14ac:dyDescent="0.25">
      <c r="A4792" t="e">
        <f>-Lqg2hN1N29Z9osH_ZIV</f>
        <v>#NAME?</v>
      </c>
      <c r="B4792">
        <v>421.875</v>
      </c>
      <c r="C4792">
        <v>20.584240000000001</v>
      </c>
      <c r="D4792">
        <v>66</v>
      </c>
      <c r="E4792">
        <v>0</v>
      </c>
      <c r="F4792">
        <v>0</v>
      </c>
      <c r="G4792">
        <v>2</v>
      </c>
      <c r="H4792">
        <v>1570549715292</v>
      </c>
      <c r="I4792">
        <v>535.5</v>
      </c>
      <c r="J4792" s="4">
        <f t="shared" si="74"/>
        <v>43746.950408472221</v>
      </c>
      <c r="K4792" s="6">
        <v>43746.950408472221</v>
      </c>
      <c r="L4792" s="7">
        <v>43746.95040509259</v>
      </c>
    </row>
    <row r="4793" spans="1:12" x14ac:dyDescent="0.25">
      <c r="A4793" t="e">
        <f>-Lqg2iuwuSvmUT5999iB</f>
        <v>#NAME?</v>
      </c>
      <c r="B4793">
        <v>393.75</v>
      </c>
      <c r="C4793">
        <v>20.478950000000001</v>
      </c>
      <c r="D4793">
        <v>66</v>
      </c>
      <c r="E4793">
        <v>0</v>
      </c>
      <c r="F4793">
        <v>0</v>
      </c>
      <c r="G4793">
        <v>0</v>
      </c>
      <c r="H4793">
        <v>1570549721473</v>
      </c>
      <c r="I4793">
        <v>526.6875</v>
      </c>
      <c r="J4793" s="5">
        <f t="shared" si="74"/>
        <v>43746.950480011576</v>
      </c>
      <c r="K4793" s="6">
        <v>43746.950480011576</v>
      </c>
      <c r="L4793" s="7">
        <v>43746.950474537036</v>
      </c>
    </row>
    <row r="4794" spans="1:12" x14ac:dyDescent="0.25">
      <c r="A4794" t="e">
        <f>-Lqg2ke1DVB49AnSn01W</f>
        <v>#NAME?</v>
      </c>
      <c r="B4794">
        <v>393.75</v>
      </c>
      <c r="C4794">
        <v>20.531590000000001</v>
      </c>
      <c r="D4794">
        <v>65</v>
      </c>
      <c r="E4794">
        <v>0</v>
      </c>
      <c r="F4794">
        <v>0</v>
      </c>
      <c r="G4794">
        <v>6</v>
      </c>
      <c r="H4794">
        <v>1570549728693</v>
      </c>
      <c r="I4794">
        <v>526.6875</v>
      </c>
      <c r="J4794" s="4">
        <f t="shared" si="74"/>
        <v>43746.950563576385</v>
      </c>
      <c r="K4794" s="6">
        <v>43746.950563576385</v>
      </c>
      <c r="L4794" s="7">
        <v>43746.950567129628</v>
      </c>
    </row>
    <row r="4795" spans="1:12" x14ac:dyDescent="0.25">
      <c r="A4795" t="s">
        <v>5830</v>
      </c>
      <c r="B4795">
        <v>412.5</v>
      </c>
      <c r="C4795">
        <v>20.478950000000001</v>
      </c>
      <c r="D4795">
        <v>66</v>
      </c>
      <c r="E4795">
        <v>0</v>
      </c>
      <c r="F4795">
        <v>0</v>
      </c>
      <c r="G4795">
        <v>17</v>
      </c>
      <c r="H4795">
        <v>1570549734876</v>
      </c>
      <c r="I4795">
        <v>532.125</v>
      </c>
      <c r="J4795" s="5">
        <f t="shared" si="74"/>
        <v>43746.950635138892</v>
      </c>
      <c r="K4795" s="6">
        <v>43746.950635138892</v>
      </c>
      <c r="L4795" s="7">
        <v>43746.950636574074</v>
      </c>
    </row>
    <row r="4796" spans="1:12" x14ac:dyDescent="0.25">
      <c r="A4796" t="s">
        <v>5831</v>
      </c>
      <c r="B4796">
        <v>393.75</v>
      </c>
      <c r="C4796">
        <v>20.531590000000001</v>
      </c>
      <c r="D4796">
        <v>66</v>
      </c>
      <c r="E4796">
        <v>0</v>
      </c>
      <c r="F4796">
        <v>0</v>
      </c>
      <c r="G4796">
        <v>7</v>
      </c>
      <c r="H4796">
        <v>1570549743125</v>
      </c>
      <c r="I4796">
        <v>526.6875</v>
      </c>
      <c r="J4796" s="4">
        <f t="shared" si="74"/>
        <v>43746.950730613426</v>
      </c>
      <c r="K4796" s="6">
        <v>43746.950730613426</v>
      </c>
      <c r="L4796" s="7">
        <v>43746.950729166667</v>
      </c>
    </row>
    <row r="4797" spans="1:12" x14ac:dyDescent="0.25">
      <c r="A4797" t="e">
        <f>-Lqg2pj5UEuCaQ1S236R</f>
        <v>#NAME?</v>
      </c>
      <c r="B4797">
        <v>393.75</v>
      </c>
      <c r="C4797">
        <v>20.478950000000001</v>
      </c>
      <c r="D4797">
        <v>66</v>
      </c>
      <c r="E4797">
        <v>0</v>
      </c>
      <c r="F4797">
        <v>0</v>
      </c>
      <c r="G4797">
        <v>5</v>
      </c>
      <c r="H4797">
        <v>1570549749305</v>
      </c>
      <c r="I4797">
        <v>526.6875</v>
      </c>
      <c r="J4797" s="5">
        <f t="shared" si="74"/>
        <v>43746.950802141197</v>
      </c>
      <c r="K4797" s="6">
        <v>43746.950802141197</v>
      </c>
      <c r="L4797" s="7">
        <v>43746.950798611113</v>
      </c>
    </row>
    <row r="4798" spans="1:12" x14ac:dyDescent="0.25">
      <c r="A4798" t="e">
        <f>-Lqg2rgEHphhKBLQIR0h</f>
        <v>#NAME?</v>
      </c>
      <c r="B4798">
        <v>393.75</v>
      </c>
      <c r="C4798">
        <v>20.531590000000001</v>
      </c>
      <c r="D4798">
        <v>68</v>
      </c>
      <c r="E4798">
        <v>0</v>
      </c>
      <c r="F4798">
        <v>0</v>
      </c>
      <c r="G4798">
        <v>11</v>
      </c>
      <c r="H4798">
        <v>1570549756515</v>
      </c>
      <c r="I4798">
        <v>526.6875</v>
      </c>
      <c r="J4798" s="4">
        <f t="shared" si="74"/>
        <v>43746.950885590275</v>
      </c>
      <c r="K4798" s="6">
        <v>43746.950885590275</v>
      </c>
      <c r="L4798" s="7">
        <v>43746.950891203705</v>
      </c>
    </row>
    <row r="4799" spans="1:12" x14ac:dyDescent="0.25">
      <c r="A4799" t="e">
        <f>-Lqg2tF4j8ZY6zcjHQiH</f>
        <v>#NAME?</v>
      </c>
      <c r="B4799">
        <v>393.75</v>
      </c>
      <c r="C4799">
        <v>20.531590000000001</v>
      </c>
      <c r="D4799">
        <v>68</v>
      </c>
      <c r="E4799">
        <v>0</v>
      </c>
      <c r="F4799">
        <v>0</v>
      </c>
      <c r="G4799">
        <v>13</v>
      </c>
      <c r="H4799">
        <v>1570549763727</v>
      </c>
      <c r="I4799">
        <v>526.6875</v>
      </c>
      <c r="J4799" s="5">
        <f t="shared" si="74"/>
        <v>43746.950969062498</v>
      </c>
      <c r="K4799" s="6">
        <v>43746.950969062498</v>
      </c>
      <c r="L4799" s="7">
        <v>43746.950972222221</v>
      </c>
    </row>
    <row r="4800" spans="1:12" x14ac:dyDescent="0.25">
      <c r="A4800" t="e">
        <f>-Lqg2uxF2NI6xFlZRg4A</f>
        <v>#NAME?</v>
      </c>
      <c r="B4800">
        <v>412.5</v>
      </c>
      <c r="C4800">
        <v>20.478950000000001</v>
      </c>
      <c r="D4800">
        <v>68</v>
      </c>
      <c r="E4800">
        <v>0</v>
      </c>
      <c r="F4800">
        <v>0</v>
      </c>
      <c r="G4800">
        <v>7</v>
      </c>
      <c r="H4800">
        <v>1570549770965</v>
      </c>
      <c r="I4800">
        <v>532.3125</v>
      </c>
      <c r="J4800" s="4">
        <f t="shared" si="74"/>
        <v>43746.95105283564</v>
      </c>
      <c r="K4800" s="6">
        <v>43746.95105283564</v>
      </c>
      <c r="L4800" s="7">
        <v>43746.951053240744</v>
      </c>
    </row>
    <row r="4801" spans="1:12" x14ac:dyDescent="0.25">
      <c r="A4801" t="e">
        <f>-Lqg2wl4MyjKeu5_TtLA</f>
        <v>#NAME?</v>
      </c>
      <c r="B4801">
        <v>393.75</v>
      </c>
      <c r="C4801">
        <v>20.531590000000001</v>
      </c>
      <c r="D4801">
        <v>68</v>
      </c>
      <c r="E4801">
        <v>0</v>
      </c>
      <c r="F4801">
        <v>0</v>
      </c>
      <c r="G4801">
        <v>8</v>
      </c>
      <c r="H4801">
        <v>1570549778157</v>
      </c>
      <c r="I4801">
        <v>526.6875</v>
      </c>
      <c r="J4801" s="5">
        <f t="shared" si="74"/>
        <v>43746.951136076386</v>
      </c>
      <c r="K4801" s="6">
        <v>43746.951136076386</v>
      </c>
      <c r="L4801" s="7">
        <v>43746.95113425926</v>
      </c>
    </row>
    <row r="4802" spans="1:12" x14ac:dyDescent="0.25">
      <c r="A4802" t="e">
        <f>-Lqg2yU5VXOLazjxjSZa</f>
        <v>#NAME?</v>
      </c>
      <c r="B4802">
        <v>393.75</v>
      </c>
      <c r="C4802">
        <v>20.478950000000001</v>
      </c>
      <c r="D4802">
        <v>68</v>
      </c>
      <c r="E4802">
        <v>0</v>
      </c>
      <c r="F4802">
        <v>0</v>
      </c>
      <c r="G4802">
        <v>0</v>
      </c>
      <c r="H4802">
        <v>1570549785367</v>
      </c>
      <c r="I4802">
        <v>526.6875</v>
      </c>
      <c r="J4802" s="4">
        <f t="shared" ref="J4802:K4865" si="75">(H4802/86400000)+25569+(7/24)</f>
        <v>43746.951219525457</v>
      </c>
      <c r="K4802" s="6">
        <v>43746.951219525457</v>
      </c>
      <c r="L4802" s="7">
        <v>43746.951215277775</v>
      </c>
    </row>
    <row r="4803" spans="1:12" x14ac:dyDescent="0.25">
      <c r="A4803" t="s">
        <v>5838</v>
      </c>
      <c r="B4803">
        <v>393.75</v>
      </c>
      <c r="C4803">
        <v>20.478950000000001</v>
      </c>
      <c r="D4803">
        <v>68</v>
      </c>
      <c r="E4803">
        <v>0</v>
      </c>
      <c r="F4803">
        <v>0</v>
      </c>
      <c r="G4803">
        <v>9</v>
      </c>
      <c r="H4803">
        <v>1570549792080</v>
      </c>
      <c r="I4803">
        <v>526.6875</v>
      </c>
      <c r="J4803" s="5">
        <f t="shared" si="75"/>
        <v>43746.951297222222</v>
      </c>
      <c r="K4803" s="6">
        <v>43746.951297222222</v>
      </c>
      <c r="L4803" s="7">
        <v>43746.951296296298</v>
      </c>
    </row>
    <row r="4804" spans="1:12" x14ac:dyDescent="0.25">
      <c r="A4804" t="e">
        <f>-Lqg30l4h4i1qg2koJS4</f>
        <v>#NAME?</v>
      </c>
      <c r="B4804">
        <v>393.75</v>
      </c>
      <c r="C4804">
        <v>20.584240000000001</v>
      </c>
      <c r="D4804">
        <v>68</v>
      </c>
      <c r="E4804">
        <v>0</v>
      </c>
      <c r="F4804">
        <v>0</v>
      </c>
      <c r="G4804">
        <v>6</v>
      </c>
      <c r="H4804">
        <v>1570549798776</v>
      </c>
      <c r="I4804">
        <v>526.5</v>
      </c>
      <c r="J4804" s="4">
        <f t="shared" si="75"/>
        <v>43746.951374722215</v>
      </c>
      <c r="K4804" s="6">
        <v>43746.951374722215</v>
      </c>
      <c r="L4804" s="7">
        <v>43746.951377314814</v>
      </c>
    </row>
    <row r="4805" spans="1:12" x14ac:dyDescent="0.25">
      <c r="A4805" t="e">
        <f>-Lqg32G7ZOpcYNw1c7ac</f>
        <v>#NAME?</v>
      </c>
      <c r="B4805">
        <v>415.625</v>
      </c>
      <c r="C4805">
        <v>20.531590000000001</v>
      </c>
      <c r="D4805">
        <v>68</v>
      </c>
      <c r="E4805">
        <v>0</v>
      </c>
      <c r="F4805">
        <v>0</v>
      </c>
      <c r="G4805">
        <v>7</v>
      </c>
      <c r="H4805">
        <v>1570549804956</v>
      </c>
      <c r="I4805">
        <v>533.0625</v>
      </c>
      <c r="J4805" s="5">
        <f t="shared" si="75"/>
        <v>43746.951446250001</v>
      </c>
      <c r="K4805" s="6">
        <v>43746.951446250001</v>
      </c>
      <c r="L4805" s="7">
        <v>43746.95144675926</v>
      </c>
    </row>
    <row r="4806" spans="1:12" x14ac:dyDescent="0.25">
      <c r="A4806" t="s">
        <v>5841</v>
      </c>
      <c r="B4806">
        <v>393.75</v>
      </c>
      <c r="C4806">
        <v>20.584240000000001</v>
      </c>
      <c r="D4806">
        <v>66</v>
      </c>
      <c r="E4806">
        <v>0</v>
      </c>
      <c r="F4806">
        <v>0</v>
      </c>
      <c r="G4806">
        <v>7</v>
      </c>
      <c r="H4806">
        <v>1570549811145</v>
      </c>
      <c r="I4806">
        <v>526.6875</v>
      </c>
      <c r="J4806" s="4">
        <f t="shared" si="75"/>
        <v>43746.951517881942</v>
      </c>
      <c r="K4806" s="6">
        <v>43746.951517881942</v>
      </c>
      <c r="L4806" s="7">
        <v>43746.951516203706</v>
      </c>
    </row>
    <row r="4807" spans="1:12" x14ac:dyDescent="0.25">
      <c r="A4807" t="e">
        <f>-Lqg35IrU8a3rtExLxoT</f>
        <v>#NAME?</v>
      </c>
      <c r="B4807">
        <v>393.75</v>
      </c>
      <c r="C4807">
        <v>20.478950000000001</v>
      </c>
      <c r="D4807">
        <v>66</v>
      </c>
      <c r="E4807">
        <v>0</v>
      </c>
      <c r="F4807">
        <v>0</v>
      </c>
      <c r="G4807">
        <v>11</v>
      </c>
      <c r="H4807">
        <v>1570549817322</v>
      </c>
      <c r="I4807">
        <v>526.6875</v>
      </c>
      <c r="J4807" s="5">
        <f t="shared" si="75"/>
        <v>43746.951589374999</v>
      </c>
      <c r="K4807" s="6">
        <v>43746.951589374999</v>
      </c>
      <c r="L4807" s="7">
        <v>43746.951585648145</v>
      </c>
    </row>
    <row r="4808" spans="1:12" x14ac:dyDescent="0.25">
      <c r="A4808" t="e">
        <f>-Lqg3754yAPVgQWUXP64</f>
        <v>#NAME?</v>
      </c>
      <c r="B4808">
        <v>393.75</v>
      </c>
      <c r="C4808">
        <v>20.531590000000001</v>
      </c>
      <c r="D4808">
        <v>67</v>
      </c>
      <c r="E4808">
        <v>0</v>
      </c>
      <c r="F4808">
        <v>0</v>
      </c>
      <c r="G4808">
        <v>12</v>
      </c>
      <c r="H4808">
        <v>1570549823525</v>
      </c>
      <c r="I4808">
        <v>526.6875</v>
      </c>
      <c r="J4808" s="4">
        <f t="shared" si="75"/>
        <v>43746.951661168983</v>
      </c>
      <c r="K4808" s="6">
        <v>43746.951661168983</v>
      </c>
      <c r="L4808" s="7">
        <v>43746.951666666668</v>
      </c>
    </row>
    <row r="4809" spans="1:12" x14ac:dyDescent="0.25">
      <c r="A4809" t="e">
        <f>-Lqg38luCf_Ac0g802ri</f>
        <v>#NAME?</v>
      </c>
      <c r="B4809">
        <v>393.75</v>
      </c>
      <c r="C4809">
        <v>20.478950000000001</v>
      </c>
      <c r="D4809">
        <v>67</v>
      </c>
      <c r="E4809">
        <v>0</v>
      </c>
      <c r="F4809">
        <v>0</v>
      </c>
      <c r="G4809">
        <v>3</v>
      </c>
      <c r="H4809">
        <v>1570549831766</v>
      </c>
      <c r="I4809">
        <v>526.6875</v>
      </c>
      <c r="J4809" s="5">
        <f t="shared" si="75"/>
        <v>43746.951756550923</v>
      </c>
      <c r="K4809" s="6">
        <v>43746.951756550923</v>
      </c>
      <c r="L4809" s="7">
        <v>43746.95175925926</v>
      </c>
    </row>
    <row r="4810" spans="1:12" x14ac:dyDescent="0.25">
      <c r="A4810" t="e">
        <f>-Lqg3AO1Ix2MG_TvP8Ap</f>
        <v>#NAME?</v>
      </c>
      <c r="B4810">
        <v>393.75</v>
      </c>
      <c r="C4810">
        <v>20.531590000000001</v>
      </c>
      <c r="D4810">
        <v>67</v>
      </c>
      <c r="E4810">
        <v>0</v>
      </c>
      <c r="F4810">
        <v>0</v>
      </c>
      <c r="G4810">
        <v>1</v>
      </c>
      <c r="H4810">
        <v>1570549837945</v>
      </c>
      <c r="I4810">
        <v>526.6875</v>
      </c>
      <c r="J4810" s="4">
        <f t="shared" si="75"/>
        <v>43746.951828067125</v>
      </c>
      <c r="K4810" s="6">
        <v>43746.951828067125</v>
      </c>
      <c r="L4810" s="7">
        <v>43746.951828703706</v>
      </c>
    </row>
    <row r="4811" spans="1:12" x14ac:dyDescent="0.25">
      <c r="A4811" t="e">
        <f>-Lqg3C55iXdKHEXugK80</f>
        <v>#NAME?</v>
      </c>
      <c r="B4811">
        <v>393.75</v>
      </c>
      <c r="C4811">
        <v>20.531590000000001</v>
      </c>
      <c r="D4811">
        <v>66</v>
      </c>
      <c r="E4811">
        <v>0</v>
      </c>
      <c r="F4811">
        <v>0</v>
      </c>
      <c r="G4811">
        <v>7</v>
      </c>
      <c r="H4811">
        <v>1570549845156</v>
      </c>
      <c r="I4811">
        <v>526.6875</v>
      </c>
      <c r="J4811" s="5">
        <f t="shared" si="75"/>
        <v>43746.951911527773</v>
      </c>
      <c r="K4811" s="6">
        <v>43746.951911527773</v>
      </c>
      <c r="L4811" s="7">
        <v>43746.951909722222</v>
      </c>
    </row>
    <row r="4812" spans="1:12" x14ac:dyDescent="0.25">
      <c r="A4812" t="e">
        <f>-Lqg3D_3xjycuuEJKUDW</f>
        <v>#NAME?</v>
      </c>
      <c r="B4812">
        <v>393.75</v>
      </c>
      <c r="C4812">
        <v>20.531590000000001</v>
      </c>
      <c r="D4812">
        <v>66</v>
      </c>
      <c r="E4812">
        <v>0</v>
      </c>
      <c r="F4812">
        <v>0</v>
      </c>
      <c r="G4812">
        <v>10</v>
      </c>
      <c r="H4812">
        <v>1570549851355</v>
      </c>
      <c r="I4812">
        <v>526.6875</v>
      </c>
      <c r="J4812" s="4">
        <f t="shared" si="75"/>
        <v>43746.951983275459</v>
      </c>
      <c r="K4812" s="6">
        <v>43746.951983275459</v>
      </c>
      <c r="L4812" s="7">
        <v>43746.951979166668</v>
      </c>
    </row>
    <row r="4813" spans="1:12" x14ac:dyDescent="0.25">
      <c r="A4813" t="e">
        <f>-Lqg3F85KQTpZSAeg3RQ</f>
        <v>#NAME?</v>
      </c>
      <c r="B4813">
        <v>393.75</v>
      </c>
      <c r="C4813">
        <v>20.584240000000001</v>
      </c>
      <c r="D4813">
        <v>66</v>
      </c>
      <c r="E4813">
        <v>0</v>
      </c>
      <c r="F4813">
        <v>0</v>
      </c>
      <c r="G4813">
        <v>7</v>
      </c>
      <c r="H4813">
        <v>1570549857525</v>
      </c>
      <c r="I4813">
        <v>526.6875</v>
      </c>
      <c r="J4813" s="5">
        <f t="shared" si="75"/>
        <v>43746.952054687499</v>
      </c>
      <c r="K4813" s="6">
        <v>43746.952054687499</v>
      </c>
      <c r="L4813" s="7">
        <v>43746.952060185184</v>
      </c>
    </row>
    <row r="4814" spans="1:12" x14ac:dyDescent="0.25">
      <c r="A4814" t="e">
        <f>-Lqg3Gr52Bz-w7kezvZe</f>
        <v>#NAME?</v>
      </c>
      <c r="B4814">
        <v>393.75</v>
      </c>
      <c r="C4814">
        <v>20.478950000000001</v>
      </c>
      <c r="D4814">
        <v>67</v>
      </c>
      <c r="E4814">
        <v>0</v>
      </c>
      <c r="F4814">
        <v>0</v>
      </c>
      <c r="G4814">
        <v>9</v>
      </c>
      <c r="H4814">
        <v>1570549864727</v>
      </c>
      <c r="I4814">
        <v>526.6875</v>
      </c>
      <c r="J4814" s="4">
        <f t="shared" si="75"/>
        <v>43746.952138043976</v>
      </c>
      <c r="K4814" s="6">
        <v>43746.952138043976</v>
      </c>
      <c r="L4814" s="7">
        <v>43746.952141203707</v>
      </c>
    </row>
    <row r="4815" spans="1:12" x14ac:dyDescent="0.25">
      <c r="A4815" t="e">
        <f>-Lqg3IQCOwPBtWFKzICR</f>
        <v>#NAME?</v>
      </c>
      <c r="B4815">
        <v>393.75</v>
      </c>
      <c r="C4815">
        <v>20.478950000000001</v>
      </c>
      <c r="D4815">
        <v>67</v>
      </c>
      <c r="E4815">
        <v>0</v>
      </c>
      <c r="F4815">
        <v>0</v>
      </c>
      <c r="G4815">
        <v>1</v>
      </c>
      <c r="H4815">
        <v>1570549870926</v>
      </c>
      <c r="I4815">
        <v>526.6875</v>
      </c>
      <c r="J4815" s="5">
        <f t="shared" si="75"/>
        <v>43746.952209791663</v>
      </c>
      <c r="K4815" s="6">
        <v>43746.952209791663</v>
      </c>
      <c r="L4815" s="7">
        <v>43746.952210648145</v>
      </c>
    </row>
    <row r="4816" spans="1:12" x14ac:dyDescent="0.25">
      <c r="A4816" t="e">
        <f>-Lqg3K832ElVa9ZuLDJa</f>
        <v>#NAME?</v>
      </c>
      <c r="B4816">
        <v>393.75</v>
      </c>
      <c r="C4816">
        <v>20.531590000000001</v>
      </c>
      <c r="D4816">
        <v>67</v>
      </c>
      <c r="E4816">
        <v>0</v>
      </c>
      <c r="F4816">
        <v>0</v>
      </c>
      <c r="G4816">
        <v>11</v>
      </c>
      <c r="H4816">
        <v>1570549878136</v>
      </c>
      <c r="I4816">
        <v>526.6875</v>
      </c>
      <c r="J4816" s="4">
        <f t="shared" si="75"/>
        <v>43746.952293240734</v>
      </c>
      <c r="K4816" s="6">
        <v>43746.952293240734</v>
      </c>
      <c r="L4816" s="7">
        <v>43746.952291666668</v>
      </c>
    </row>
    <row r="4817" spans="1:12" x14ac:dyDescent="0.25">
      <c r="A4817" t="e">
        <f>-Lqg3Lc6tul398XQANI9</f>
        <v>#NAME?</v>
      </c>
      <c r="B4817">
        <v>393.75</v>
      </c>
      <c r="C4817">
        <v>20.531590000000001</v>
      </c>
      <c r="D4817">
        <v>67</v>
      </c>
      <c r="E4817">
        <v>0</v>
      </c>
      <c r="F4817">
        <v>0</v>
      </c>
      <c r="G4817">
        <v>3</v>
      </c>
      <c r="H4817">
        <v>1570549884325</v>
      </c>
      <c r="I4817">
        <v>526.6875</v>
      </c>
      <c r="J4817" s="5">
        <f t="shared" si="75"/>
        <v>43746.952364872683</v>
      </c>
      <c r="K4817" s="6">
        <v>43746.952364872683</v>
      </c>
      <c r="L4817" s="7">
        <v>43746.952361111114</v>
      </c>
    </row>
    <row r="4818" spans="1:12" x14ac:dyDescent="0.25">
      <c r="A4818" t="e">
        <f>-Lqg3NB4u_HVV5D4YROO</f>
        <v>#NAME?</v>
      </c>
      <c r="B4818">
        <v>412.5</v>
      </c>
      <c r="C4818">
        <v>20.478950000000001</v>
      </c>
      <c r="D4818">
        <v>68</v>
      </c>
      <c r="E4818">
        <v>0</v>
      </c>
      <c r="F4818">
        <v>0</v>
      </c>
      <c r="G4818">
        <v>20</v>
      </c>
      <c r="H4818">
        <v>1570549890506</v>
      </c>
      <c r="I4818">
        <v>532.875</v>
      </c>
      <c r="J4818" s="4">
        <f t="shared" si="75"/>
        <v>43746.952436412037</v>
      </c>
      <c r="K4818" s="6">
        <v>43746.952436412037</v>
      </c>
      <c r="L4818" s="7">
        <v>43746.95244212963</v>
      </c>
    </row>
    <row r="4819" spans="1:12" x14ac:dyDescent="0.25">
      <c r="A4819" t="e">
        <f>-Lqg3Of4-vPWf-cnZijj</f>
        <v>#NAME?</v>
      </c>
      <c r="B4819">
        <v>393.75</v>
      </c>
      <c r="C4819">
        <v>20.531590000000001</v>
      </c>
      <c r="D4819">
        <v>68</v>
      </c>
      <c r="E4819">
        <v>0</v>
      </c>
      <c r="F4819">
        <v>0</v>
      </c>
      <c r="G4819">
        <v>11</v>
      </c>
      <c r="H4819">
        <v>1570549896684</v>
      </c>
      <c r="I4819">
        <v>526.6875</v>
      </c>
      <c r="J4819" s="5">
        <f t="shared" si="75"/>
        <v>43746.952507916663</v>
      </c>
      <c r="K4819" s="6">
        <v>43746.952507916663</v>
      </c>
      <c r="L4819" s="7">
        <v>43746.952511574076</v>
      </c>
    </row>
    <row r="4820" spans="1:12" x14ac:dyDescent="0.25">
      <c r="A4820" t="e">
        <f>-Lqg3Q8-jVsh1IR5S0_l</f>
        <v>#NAME?</v>
      </c>
      <c r="B4820">
        <v>393.75</v>
      </c>
      <c r="C4820">
        <v>20.531590000000001</v>
      </c>
      <c r="D4820">
        <v>67</v>
      </c>
      <c r="E4820">
        <v>0</v>
      </c>
      <c r="F4820">
        <v>0</v>
      </c>
      <c r="G4820">
        <v>7</v>
      </c>
      <c r="H4820">
        <v>1570549902878</v>
      </c>
      <c r="I4820">
        <v>526.5</v>
      </c>
      <c r="J4820" s="4">
        <f t="shared" si="75"/>
        <v>43746.952579606477</v>
      </c>
      <c r="K4820" s="6">
        <v>43746.952579606477</v>
      </c>
      <c r="L4820" s="7">
        <v>43746.952581018515</v>
      </c>
    </row>
    <row r="4821" spans="1:12" x14ac:dyDescent="0.25">
      <c r="A4821" t="e">
        <f>-Lqg3Ri53V474K2VaFdy</f>
        <v>#NAME?</v>
      </c>
      <c r="B4821">
        <v>393.75</v>
      </c>
      <c r="C4821">
        <v>20.584240000000001</v>
      </c>
      <c r="D4821">
        <v>69</v>
      </c>
      <c r="E4821">
        <v>0</v>
      </c>
      <c r="F4821">
        <v>0</v>
      </c>
      <c r="G4821">
        <v>8</v>
      </c>
      <c r="H4821">
        <v>1570549909066</v>
      </c>
      <c r="I4821">
        <v>526.6875</v>
      </c>
      <c r="J4821" s="5">
        <f t="shared" si="75"/>
        <v>43746.952651226849</v>
      </c>
      <c r="K4821" s="6">
        <v>43746.952651226849</v>
      </c>
      <c r="L4821" s="7">
        <v>43746.952650462961</v>
      </c>
    </row>
    <row r="4822" spans="1:12" x14ac:dyDescent="0.25">
      <c r="A4822" t="e">
        <f>-Lqg3TC4rj0HLXXxMfVJ</f>
        <v>#NAME?</v>
      </c>
      <c r="B4822">
        <v>393.75</v>
      </c>
      <c r="C4822">
        <v>20.531590000000001</v>
      </c>
      <c r="D4822">
        <v>69</v>
      </c>
      <c r="E4822">
        <v>0</v>
      </c>
      <c r="F4822">
        <v>0</v>
      </c>
      <c r="G4822">
        <v>8</v>
      </c>
      <c r="H4822">
        <v>1570549915236</v>
      </c>
      <c r="I4822">
        <v>526.6875</v>
      </c>
      <c r="J4822" s="4">
        <f t="shared" si="75"/>
        <v>43746.952722638882</v>
      </c>
      <c r="K4822" s="6">
        <v>43746.952722638882</v>
      </c>
      <c r="L4822" s="7">
        <v>43746.952719907407</v>
      </c>
    </row>
    <row r="4823" spans="1:12" x14ac:dyDescent="0.25">
      <c r="A4823" t="e">
        <f>-Lqg3Ug6Ji9zzfxxzblp</f>
        <v>#NAME?</v>
      </c>
      <c r="B4823">
        <v>393.75</v>
      </c>
      <c r="C4823">
        <v>20.584240000000001</v>
      </c>
      <c r="D4823">
        <v>68</v>
      </c>
      <c r="E4823">
        <v>0</v>
      </c>
      <c r="F4823">
        <v>0</v>
      </c>
      <c r="G4823">
        <v>8</v>
      </c>
      <c r="H4823">
        <v>1570549921425</v>
      </c>
      <c r="I4823">
        <v>526.5</v>
      </c>
      <c r="J4823" s="5">
        <f t="shared" si="75"/>
        <v>43746.95279427083</v>
      </c>
      <c r="K4823" s="6">
        <v>43746.95279427083</v>
      </c>
      <c r="L4823" s="7">
        <v>43746.952789351853</v>
      </c>
    </row>
    <row r="4824" spans="1:12" x14ac:dyDescent="0.25">
      <c r="A4824" t="e">
        <f>-Lqg3WF4ivpKXqJsOPRv</f>
        <v>#NAME?</v>
      </c>
      <c r="B4824">
        <v>393.75</v>
      </c>
      <c r="C4824">
        <v>20.478950000000001</v>
      </c>
      <c r="D4824">
        <v>68</v>
      </c>
      <c r="E4824">
        <v>0</v>
      </c>
      <c r="F4824">
        <v>0</v>
      </c>
      <c r="G4824">
        <v>8</v>
      </c>
      <c r="H4824">
        <v>1570549927606</v>
      </c>
      <c r="I4824">
        <v>526.6875</v>
      </c>
      <c r="J4824" s="4">
        <f t="shared" si="75"/>
        <v>43746.952865810184</v>
      </c>
      <c r="K4824" s="6">
        <v>43746.952865810184</v>
      </c>
      <c r="L4824" s="7">
        <v>43746.952870370369</v>
      </c>
    </row>
    <row r="4825" spans="1:12" x14ac:dyDescent="0.25">
      <c r="A4825" t="e">
        <f>-Lqg3Xy6ms3VukVI90KL</f>
        <v>#NAME?</v>
      </c>
      <c r="B4825">
        <v>393.75</v>
      </c>
      <c r="C4825">
        <v>20.584240000000001</v>
      </c>
      <c r="D4825">
        <v>67</v>
      </c>
      <c r="E4825">
        <v>0</v>
      </c>
      <c r="F4825">
        <v>0</v>
      </c>
      <c r="G4825">
        <v>12</v>
      </c>
      <c r="H4825">
        <v>1570549934805</v>
      </c>
      <c r="I4825">
        <v>526.6875</v>
      </c>
      <c r="J4825" s="5">
        <f t="shared" si="75"/>
        <v>43746.952949131941</v>
      </c>
      <c r="K4825" s="6">
        <v>43746.952949131941</v>
      </c>
      <c r="L4825" s="7">
        <v>43746.952951388892</v>
      </c>
    </row>
    <row r="4826" spans="1:12" x14ac:dyDescent="0.25">
      <c r="A4826" t="e">
        <f>-Lqg3ZW-ihlPUl6H1h1n</f>
        <v>#NAME?</v>
      </c>
      <c r="B4826">
        <v>412.5</v>
      </c>
      <c r="C4826">
        <v>20.531590000000001</v>
      </c>
      <c r="D4826">
        <v>66</v>
      </c>
      <c r="E4826">
        <v>0</v>
      </c>
      <c r="F4826">
        <v>0</v>
      </c>
      <c r="G4826">
        <v>9</v>
      </c>
      <c r="H4826">
        <v>1570549941005</v>
      </c>
      <c r="I4826">
        <v>532.125</v>
      </c>
      <c r="J4826" s="4">
        <f t="shared" si="75"/>
        <v>43746.953020891197</v>
      </c>
      <c r="K4826" s="6">
        <v>43746.953020891197</v>
      </c>
      <c r="L4826" s="7">
        <v>43746.953020833331</v>
      </c>
    </row>
    <row r="4827" spans="1:12" x14ac:dyDescent="0.25">
      <c r="A4827" t="e">
        <f>-Lqg3aF6cuuMnNvZyADO</f>
        <v>#NAME?</v>
      </c>
      <c r="B4827">
        <v>393.75</v>
      </c>
      <c r="C4827">
        <v>20.584240000000001</v>
      </c>
      <c r="D4827">
        <v>66</v>
      </c>
      <c r="E4827">
        <v>0</v>
      </c>
      <c r="F4827">
        <v>0</v>
      </c>
      <c r="G4827">
        <v>9</v>
      </c>
      <c r="H4827">
        <v>1570549948246</v>
      </c>
      <c r="I4827">
        <v>526.5</v>
      </c>
      <c r="J4827" s="5">
        <f t="shared" si="75"/>
        <v>43746.953104699067</v>
      </c>
      <c r="K4827" s="6">
        <v>43746.953104699067</v>
      </c>
      <c r="L4827" s="7">
        <v>43746.953101851854</v>
      </c>
    </row>
    <row r="4828" spans="1:12" x14ac:dyDescent="0.25">
      <c r="A4828" t="e">
        <f>-Lqg3c2O14XRkVeBk9OK</f>
        <v>#NAME?</v>
      </c>
      <c r="B4828">
        <v>393.75</v>
      </c>
      <c r="C4828">
        <v>20.584240000000001</v>
      </c>
      <c r="D4828">
        <v>66</v>
      </c>
      <c r="E4828">
        <v>0</v>
      </c>
      <c r="F4828">
        <v>0</v>
      </c>
      <c r="G4828">
        <v>5</v>
      </c>
      <c r="H4828">
        <v>1570549954414</v>
      </c>
      <c r="I4828">
        <v>526.6875</v>
      </c>
      <c r="J4828" s="4">
        <f t="shared" si="75"/>
        <v>43746.953176087962</v>
      </c>
      <c r="K4828" s="6">
        <v>43746.953176087962</v>
      </c>
      <c r="L4828" s="7">
        <v>43746.9531712963</v>
      </c>
    </row>
    <row r="4829" spans="1:12" x14ac:dyDescent="0.25">
      <c r="A4829" t="e">
        <f>-Lqg3dl1Fo0PrSMdpOpv</f>
        <v>#NAME?</v>
      </c>
      <c r="B4829">
        <v>393.75</v>
      </c>
      <c r="C4829">
        <v>20.531590000000001</v>
      </c>
      <c r="D4829">
        <v>66</v>
      </c>
      <c r="E4829">
        <v>0</v>
      </c>
      <c r="F4829">
        <v>0</v>
      </c>
      <c r="G4829">
        <v>2</v>
      </c>
      <c r="H4829">
        <v>1570549962650</v>
      </c>
      <c r="I4829">
        <v>526.5</v>
      </c>
      <c r="J4829" s="5">
        <f t="shared" si="75"/>
        <v>43746.953271412036</v>
      </c>
      <c r="K4829" s="6">
        <v>43746.953271412036</v>
      </c>
      <c r="L4829" s="7">
        <v>43746.953275462962</v>
      </c>
    </row>
    <row r="4830" spans="1:12" x14ac:dyDescent="0.25">
      <c r="A4830" t="e">
        <f>-Lqg3fIyNYRbI70dDMS2</f>
        <v>#NAME?</v>
      </c>
      <c r="B4830">
        <v>393.75</v>
      </c>
      <c r="C4830">
        <v>20.531590000000001</v>
      </c>
      <c r="D4830">
        <v>68</v>
      </c>
      <c r="E4830">
        <v>0</v>
      </c>
      <c r="F4830">
        <v>0</v>
      </c>
      <c r="G4830">
        <v>5</v>
      </c>
      <c r="H4830">
        <v>1570549968834</v>
      </c>
      <c r="I4830">
        <v>526.6875</v>
      </c>
      <c r="J4830" s="4">
        <f t="shared" si="75"/>
        <v>43746.953342986111</v>
      </c>
      <c r="K4830" s="6">
        <v>43746.953342986111</v>
      </c>
      <c r="L4830" s="7">
        <v>43746.953344907408</v>
      </c>
    </row>
    <row r="4831" spans="1:12" x14ac:dyDescent="0.25">
      <c r="A4831" t="e">
        <f>-Lqg3h0zTj99Ydpct5GK</f>
        <v>#NAME?</v>
      </c>
      <c r="B4831">
        <v>393.75</v>
      </c>
      <c r="C4831">
        <v>20.531590000000001</v>
      </c>
      <c r="D4831">
        <v>67</v>
      </c>
      <c r="E4831">
        <v>0</v>
      </c>
      <c r="F4831">
        <v>0</v>
      </c>
      <c r="G4831">
        <v>19</v>
      </c>
      <c r="H4831">
        <v>1570549976054</v>
      </c>
      <c r="I4831">
        <v>526.6875</v>
      </c>
      <c r="J4831" s="5">
        <f t="shared" si="75"/>
        <v>43746.953426550921</v>
      </c>
      <c r="K4831" s="6">
        <v>43746.953426550921</v>
      </c>
      <c r="L4831" s="7">
        <v>43746.953425925924</v>
      </c>
    </row>
    <row r="4832" spans="1:12" x14ac:dyDescent="0.25">
      <c r="A4832" t="e">
        <f>-Lqg3iXC2GCS7z8r0ion</f>
        <v>#NAME?</v>
      </c>
      <c r="B4832">
        <v>393.75</v>
      </c>
      <c r="C4832">
        <v>20.478950000000001</v>
      </c>
      <c r="D4832">
        <v>66</v>
      </c>
      <c r="E4832">
        <v>0</v>
      </c>
      <c r="F4832">
        <v>0</v>
      </c>
      <c r="G4832">
        <v>0</v>
      </c>
      <c r="H4832">
        <v>1570549982233</v>
      </c>
      <c r="I4832">
        <v>526.6875</v>
      </c>
      <c r="J4832" s="4">
        <f t="shared" si="75"/>
        <v>43746.953498067123</v>
      </c>
      <c r="K4832" s="6">
        <v>43746.953498067123</v>
      </c>
      <c r="L4832" s="7">
        <v>43746.95349537037</v>
      </c>
    </row>
    <row r="4833" spans="1:12" x14ac:dyDescent="0.25">
      <c r="A4833" t="e">
        <f>-Lqg3k51e9yV6ZuOYLdL</f>
        <v>#NAME?</v>
      </c>
      <c r="B4833">
        <v>393.75</v>
      </c>
      <c r="C4833">
        <v>20.531590000000001</v>
      </c>
      <c r="D4833">
        <v>65</v>
      </c>
      <c r="E4833">
        <v>0</v>
      </c>
      <c r="F4833">
        <v>0</v>
      </c>
      <c r="G4833">
        <v>17</v>
      </c>
      <c r="H4833">
        <v>1570549988413</v>
      </c>
      <c r="I4833">
        <v>526.6875</v>
      </c>
      <c r="J4833" s="5">
        <f t="shared" si="75"/>
        <v>43746.953569594909</v>
      </c>
      <c r="K4833" s="6">
        <v>43746.953569594909</v>
      </c>
      <c r="L4833" s="7">
        <v>43746.953564814816</v>
      </c>
    </row>
    <row r="4834" spans="1:12" x14ac:dyDescent="0.25">
      <c r="A4834" t="e">
        <f>-Lqg3l_2z214STo_onfN</f>
        <v>#NAME?</v>
      </c>
      <c r="B4834">
        <v>393.75</v>
      </c>
      <c r="C4834">
        <v>20.584240000000001</v>
      </c>
      <c r="D4834">
        <v>65</v>
      </c>
      <c r="E4834">
        <v>0</v>
      </c>
      <c r="F4834">
        <v>0</v>
      </c>
      <c r="G4834">
        <v>10</v>
      </c>
      <c r="H4834">
        <v>1570549994593</v>
      </c>
      <c r="I4834">
        <v>526.6875</v>
      </c>
      <c r="J4834" s="4">
        <f t="shared" si="75"/>
        <v>43746.95364112268</v>
      </c>
      <c r="K4834" s="6">
        <v>43746.95364112268</v>
      </c>
      <c r="L4834" s="7">
        <v>43746.953645833331</v>
      </c>
    </row>
    <row r="4835" spans="1:12" x14ac:dyDescent="0.25">
      <c r="A4835" t="e">
        <f>-Lqg3n1w3PLr0bx61B6v</f>
        <v>#NAME?</v>
      </c>
      <c r="B4835">
        <v>393.75</v>
      </c>
      <c r="C4835">
        <v>20.531590000000001</v>
      </c>
      <c r="D4835">
        <v>69</v>
      </c>
      <c r="E4835">
        <v>0</v>
      </c>
      <c r="F4835">
        <v>0</v>
      </c>
      <c r="G4835">
        <v>12</v>
      </c>
      <c r="H4835">
        <v>1570550000783</v>
      </c>
      <c r="I4835">
        <v>526.6875</v>
      </c>
      <c r="J4835" s="5">
        <f t="shared" si="75"/>
        <v>43746.953712766197</v>
      </c>
      <c r="K4835" s="6">
        <v>43746.953712766197</v>
      </c>
      <c r="L4835" s="7">
        <v>43746.953715277778</v>
      </c>
    </row>
    <row r="4836" spans="1:12" x14ac:dyDescent="0.25">
      <c r="A4836" t="e">
        <f>-Lqg3oc2-ySJ4V9Tymcv</f>
        <v>#NAME?</v>
      </c>
      <c r="B4836">
        <v>393.75</v>
      </c>
      <c r="C4836">
        <v>20.531590000000001</v>
      </c>
      <c r="D4836">
        <v>69</v>
      </c>
      <c r="E4836">
        <v>0</v>
      </c>
      <c r="F4836">
        <v>0</v>
      </c>
      <c r="G4836">
        <v>9</v>
      </c>
      <c r="H4836">
        <v>1570550006963</v>
      </c>
      <c r="I4836">
        <v>526.5</v>
      </c>
      <c r="J4836" s="4">
        <f t="shared" si="75"/>
        <v>43746.953784293983</v>
      </c>
      <c r="K4836" s="6">
        <v>43746.953784293983</v>
      </c>
      <c r="L4836" s="7">
        <v>43746.953784722224</v>
      </c>
    </row>
    <row r="4837" spans="1:12" x14ac:dyDescent="0.25">
      <c r="A4837" t="s">
        <v>5872</v>
      </c>
      <c r="B4837">
        <v>393.75</v>
      </c>
      <c r="C4837">
        <v>20.531590000000001</v>
      </c>
      <c r="D4837">
        <v>68</v>
      </c>
      <c r="E4837">
        <v>0</v>
      </c>
      <c r="F4837">
        <v>0</v>
      </c>
      <c r="G4837">
        <v>19</v>
      </c>
      <c r="H4837">
        <v>1570550014163</v>
      </c>
      <c r="I4837">
        <v>526.6875</v>
      </c>
      <c r="J4837" s="5">
        <f t="shared" si="75"/>
        <v>43746.953867627315</v>
      </c>
      <c r="K4837" s="6">
        <v>43746.953867627315</v>
      </c>
      <c r="L4837" s="7">
        <v>43746.953865740739</v>
      </c>
    </row>
    <row r="4838" spans="1:12" x14ac:dyDescent="0.25">
      <c r="A4838" t="e">
        <f>-Lqg3ru1oBpNStU4uvZ0</f>
        <v>#NAME?</v>
      </c>
      <c r="B4838">
        <v>393.75</v>
      </c>
      <c r="C4838">
        <v>20.478950000000001</v>
      </c>
      <c r="D4838">
        <v>68</v>
      </c>
      <c r="E4838">
        <v>0</v>
      </c>
      <c r="F4838">
        <v>0</v>
      </c>
      <c r="G4838">
        <v>6</v>
      </c>
      <c r="H4838">
        <v>1570550020363</v>
      </c>
      <c r="I4838">
        <v>526.6875</v>
      </c>
      <c r="J4838" s="4">
        <f t="shared" si="75"/>
        <v>43746.953939386571</v>
      </c>
      <c r="K4838" s="6">
        <v>43746.953939386571</v>
      </c>
      <c r="L4838" s="7">
        <v>43746.953935185185</v>
      </c>
    </row>
    <row r="4839" spans="1:12" x14ac:dyDescent="0.25">
      <c r="A4839" t="e">
        <f>-Lqg3tayRureUmo8AD8j</f>
        <v>#NAME?</v>
      </c>
      <c r="B4839">
        <v>393.75</v>
      </c>
      <c r="C4839">
        <v>20.584240000000001</v>
      </c>
      <c r="D4839">
        <v>68</v>
      </c>
      <c r="E4839">
        <v>0</v>
      </c>
      <c r="F4839">
        <v>0</v>
      </c>
      <c r="G4839">
        <v>11</v>
      </c>
      <c r="H4839">
        <v>1570550027584</v>
      </c>
      <c r="I4839">
        <v>526.6875</v>
      </c>
      <c r="J4839" s="5">
        <f t="shared" si="75"/>
        <v>43746.954022962957</v>
      </c>
      <c r="K4839" s="6">
        <v>43746.954022962957</v>
      </c>
      <c r="L4839" s="7">
        <v>43746.954027777778</v>
      </c>
    </row>
    <row r="4840" spans="1:12" x14ac:dyDescent="0.25">
      <c r="A4840" t="e">
        <f>-Lqg3v4y4ASIIPFJq4ZL</f>
        <v>#NAME?</v>
      </c>
      <c r="B4840">
        <v>393.75</v>
      </c>
      <c r="C4840">
        <v>20.531590000000001</v>
      </c>
      <c r="D4840">
        <v>68</v>
      </c>
      <c r="E4840">
        <v>0</v>
      </c>
      <c r="F4840">
        <v>0</v>
      </c>
      <c r="G4840">
        <v>11</v>
      </c>
      <c r="H4840">
        <v>1570550033764</v>
      </c>
      <c r="I4840">
        <v>526.6875</v>
      </c>
      <c r="J4840" s="4">
        <f t="shared" si="75"/>
        <v>43746.954094490742</v>
      </c>
      <c r="K4840" s="6">
        <v>43746.954094490742</v>
      </c>
      <c r="L4840" s="7">
        <v>43746.954097222224</v>
      </c>
    </row>
    <row r="4841" spans="1:12" x14ac:dyDescent="0.25">
      <c r="A4841" t="e">
        <f>-Lqg3wuYwPmMTohOzLp4</f>
        <v>#NAME?</v>
      </c>
      <c r="B4841">
        <v>393.75</v>
      </c>
      <c r="C4841">
        <v>20.584240000000001</v>
      </c>
      <c r="D4841">
        <v>68</v>
      </c>
      <c r="E4841">
        <v>0</v>
      </c>
      <c r="F4841">
        <v>0</v>
      </c>
      <c r="G4841">
        <v>6</v>
      </c>
      <c r="H4841">
        <v>1570550039944</v>
      </c>
      <c r="I4841">
        <v>526.5</v>
      </c>
      <c r="J4841" s="5">
        <f t="shared" si="75"/>
        <v>43746.954166018513</v>
      </c>
      <c r="K4841" s="6">
        <v>43746.954166018513</v>
      </c>
      <c r="L4841" s="7">
        <v>43746.95416666667</v>
      </c>
    </row>
    <row r="4842" spans="1:12" x14ac:dyDescent="0.25">
      <c r="A4842" t="e">
        <f>-Lqg3yh2mtatf3hCAlrL</f>
        <v>#NAME?</v>
      </c>
      <c r="B4842">
        <v>393.75</v>
      </c>
      <c r="C4842">
        <v>20.531590000000001</v>
      </c>
      <c r="D4842">
        <v>69</v>
      </c>
      <c r="E4842">
        <v>0</v>
      </c>
      <c r="F4842">
        <v>0</v>
      </c>
      <c r="G4842">
        <v>5</v>
      </c>
      <c r="H4842">
        <v>1570550048192</v>
      </c>
      <c r="I4842">
        <v>526.6875</v>
      </c>
      <c r="J4842" s="4">
        <f t="shared" si="75"/>
        <v>43746.954261481478</v>
      </c>
      <c r="K4842" s="6">
        <v>43746.954261481478</v>
      </c>
      <c r="L4842" s="7">
        <v>43746.954259259262</v>
      </c>
    </row>
    <row r="4843" spans="1:12" x14ac:dyDescent="0.25">
      <c r="A4843" t="e">
        <f>-#REF!-OyAgeDzf59xFX8</f>
        <v>#REF!</v>
      </c>
      <c r="B4843">
        <v>393.75</v>
      </c>
      <c r="C4843">
        <v>20.478950000000001</v>
      </c>
      <c r="D4843">
        <v>68</v>
      </c>
      <c r="E4843">
        <v>0</v>
      </c>
      <c r="F4843">
        <v>0</v>
      </c>
      <c r="G4843">
        <v>13</v>
      </c>
      <c r="H4843">
        <v>1570550055403</v>
      </c>
      <c r="I4843">
        <v>526.5</v>
      </c>
      <c r="J4843" s="5">
        <f t="shared" si="75"/>
        <v>43746.954344942125</v>
      </c>
      <c r="K4843" s="6">
        <v>43746.954344942125</v>
      </c>
      <c r="L4843" s="7">
        <v>43746.954340277778</v>
      </c>
    </row>
    <row r="4844" spans="1:12" x14ac:dyDescent="0.25">
      <c r="A4844" t="e">
        <f>-Lqg40u2D9MGfjGMErSC</f>
        <v>#NAME?</v>
      </c>
      <c r="B4844">
        <v>412.5</v>
      </c>
      <c r="C4844">
        <v>20.531590000000001</v>
      </c>
      <c r="D4844">
        <v>68</v>
      </c>
      <c r="E4844">
        <v>0</v>
      </c>
      <c r="F4844">
        <v>0</v>
      </c>
      <c r="G4844">
        <v>8</v>
      </c>
      <c r="H4844">
        <v>1570550061595</v>
      </c>
      <c r="I4844">
        <v>532.3125</v>
      </c>
      <c r="J4844" s="4">
        <f t="shared" si="75"/>
        <v>43746.954416608794</v>
      </c>
      <c r="K4844" s="6">
        <v>43746.954416608794</v>
      </c>
      <c r="L4844" s="7">
        <v>43746.954421296294</v>
      </c>
    </row>
    <row r="4845" spans="1:12" x14ac:dyDescent="0.25">
      <c r="A4845" t="e">
        <f>-Lqg42T2G3gMXX9JZUOt</f>
        <v>#NAME?</v>
      </c>
      <c r="B4845">
        <v>393.75</v>
      </c>
      <c r="C4845">
        <v>20.584240000000001</v>
      </c>
      <c r="D4845">
        <v>69</v>
      </c>
      <c r="E4845">
        <v>0</v>
      </c>
      <c r="F4845">
        <v>0</v>
      </c>
      <c r="G4845">
        <v>11</v>
      </c>
      <c r="H4845">
        <v>1570550067773</v>
      </c>
      <c r="I4845">
        <v>526.6875</v>
      </c>
      <c r="J4845" s="5">
        <f t="shared" si="75"/>
        <v>43746.954488113428</v>
      </c>
      <c r="K4845" s="6">
        <v>43746.954488113428</v>
      </c>
      <c r="L4845" s="7">
        <v>43746.95449074074</v>
      </c>
    </row>
    <row r="4846" spans="1:12" x14ac:dyDescent="0.25">
      <c r="A4846" t="e">
        <f>-Lqg43x30cD0NLLxmnud</f>
        <v>#NAME?</v>
      </c>
      <c r="B4846">
        <v>393.75</v>
      </c>
      <c r="C4846">
        <v>20.531590000000001</v>
      </c>
      <c r="D4846">
        <v>69</v>
      </c>
      <c r="E4846">
        <v>0</v>
      </c>
      <c r="F4846">
        <v>0</v>
      </c>
      <c r="G4846">
        <v>12</v>
      </c>
      <c r="H4846">
        <v>1570550073954</v>
      </c>
      <c r="I4846">
        <v>526.6875</v>
      </c>
      <c r="J4846" s="4">
        <f t="shared" si="75"/>
        <v>43746.954559652775</v>
      </c>
      <c r="K4846" s="6">
        <v>43746.954559652775</v>
      </c>
      <c r="L4846" s="7">
        <v>43746.954560185186</v>
      </c>
    </row>
    <row r="4847" spans="1:12" x14ac:dyDescent="0.25">
      <c r="A4847" t="e">
        <f>-Lqg45u3_pY1xQx2fsw1</f>
        <v>#NAME?</v>
      </c>
      <c r="B4847">
        <v>393.75</v>
      </c>
      <c r="C4847">
        <v>20.531590000000001</v>
      </c>
      <c r="D4847">
        <v>68</v>
      </c>
      <c r="E4847">
        <v>0</v>
      </c>
      <c r="F4847">
        <v>0</v>
      </c>
      <c r="G4847">
        <v>9</v>
      </c>
      <c r="H4847">
        <v>1570550082015</v>
      </c>
      <c r="I4847">
        <v>526.5</v>
      </c>
      <c r="J4847" s="5">
        <f t="shared" si="75"/>
        <v>43746.954652951383</v>
      </c>
      <c r="K4847" s="6">
        <v>43746.954652951383</v>
      </c>
      <c r="L4847" s="7">
        <v>43746.954652777778</v>
      </c>
    </row>
    <row r="4848" spans="1:12" x14ac:dyDescent="0.25">
      <c r="A4848" t="e">
        <f>-Lqg47QglM34XhdmdKGU</f>
        <v>#NAME?</v>
      </c>
      <c r="B4848">
        <v>393.75</v>
      </c>
      <c r="C4848">
        <v>20.531590000000001</v>
      </c>
      <c r="D4848">
        <v>67</v>
      </c>
      <c r="E4848">
        <v>0</v>
      </c>
      <c r="F4848">
        <v>0</v>
      </c>
      <c r="G4848">
        <v>15</v>
      </c>
      <c r="H4848">
        <v>1570550088403</v>
      </c>
      <c r="I4848">
        <v>526.6875</v>
      </c>
      <c r="J4848" s="4">
        <f t="shared" si="75"/>
        <v>43746.954726886572</v>
      </c>
      <c r="K4848" s="6">
        <v>43746.954726886572</v>
      </c>
      <c r="L4848" s="7">
        <v>43746.954722222225</v>
      </c>
    </row>
    <row r="4849" spans="1:12" x14ac:dyDescent="0.25">
      <c r="A4849" t="e">
        <f>-Lqg48x11FDn4VRpupSy</f>
        <v>#NAME?</v>
      </c>
      <c r="B4849">
        <v>393.75</v>
      </c>
      <c r="C4849">
        <v>20.531590000000001</v>
      </c>
      <c r="D4849">
        <v>67</v>
      </c>
      <c r="E4849">
        <v>0</v>
      </c>
      <c r="F4849">
        <v>0</v>
      </c>
      <c r="G4849">
        <v>15</v>
      </c>
      <c r="H4849">
        <v>1570550094573</v>
      </c>
      <c r="I4849">
        <v>526.6875</v>
      </c>
      <c r="J4849" s="5">
        <f t="shared" si="75"/>
        <v>43746.954798298604</v>
      </c>
      <c r="K4849" s="6">
        <v>43746.954798298604</v>
      </c>
      <c r="L4849" s="7">
        <v>43746.95480324074</v>
      </c>
    </row>
    <row r="4850" spans="1:12" x14ac:dyDescent="0.25">
      <c r="A4850" t="e">
        <f>-Lqg4AW2efz_qsY8sCDs</f>
        <v>#NAME?</v>
      </c>
      <c r="B4850">
        <v>393.75</v>
      </c>
      <c r="C4850">
        <v>20.478950000000001</v>
      </c>
      <c r="D4850">
        <v>67</v>
      </c>
      <c r="E4850">
        <v>0</v>
      </c>
      <c r="F4850">
        <v>0</v>
      </c>
      <c r="G4850">
        <v>3</v>
      </c>
      <c r="H4850">
        <v>1570550100753</v>
      </c>
      <c r="I4850">
        <v>526.5</v>
      </c>
      <c r="J4850" s="4">
        <f t="shared" si="75"/>
        <v>43746.95486982639</v>
      </c>
      <c r="K4850" s="6">
        <v>43746.95486982639</v>
      </c>
      <c r="L4850" s="7">
        <v>43746.954872685186</v>
      </c>
    </row>
    <row r="4851" spans="1:12" x14ac:dyDescent="0.25">
      <c r="A4851" t="e">
        <f>-Lqg4ByyIYUq_qTLpIGK</f>
        <v>#NAME?</v>
      </c>
      <c r="B4851">
        <v>393.75</v>
      </c>
      <c r="C4851">
        <v>20.478950000000001</v>
      </c>
      <c r="D4851">
        <v>67</v>
      </c>
      <c r="E4851">
        <v>0</v>
      </c>
      <c r="F4851">
        <v>0</v>
      </c>
      <c r="G4851">
        <v>5</v>
      </c>
      <c r="H4851">
        <v>1570550106915</v>
      </c>
      <c r="I4851">
        <v>526.6875</v>
      </c>
      <c r="J4851" s="5">
        <f t="shared" si="75"/>
        <v>43746.954941145836</v>
      </c>
      <c r="K4851" s="6">
        <v>43746.954941145836</v>
      </c>
      <c r="L4851" s="7">
        <v>43746.954942129632</v>
      </c>
    </row>
    <row r="4852" spans="1:12" x14ac:dyDescent="0.25">
      <c r="A4852" t="e">
        <f>-Lqg4DU3abR9auEuNSQy</f>
        <v>#NAME?</v>
      </c>
      <c r="B4852">
        <v>393.75</v>
      </c>
      <c r="C4852">
        <v>20.531590000000001</v>
      </c>
      <c r="D4852">
        <v>66</v>
      </c>
      <c r="E4852">
        <v>0</v>
      </c>
      <c r="F4852">
        <v>0</v>
      </c>
      <c r="G4852">
        <v>3</v>
      </c>
      <c r="H4852">
        <v>1570550113123</v>
      </c>
      <c r="I4852">
        <v>526.6875</v>
      </c>
      <c r="J4852" s="4">
        <f t="shared" si="75"/>
        <v>43746.955012997678</v>
      </c>
      <c r="K4852" s="6">
        <v>43746.955012997678</v>
      </c>
      <c r="L4852" s="7">
        <v>43746.955011574071</v>
      </c>
    </row>
    <row r="4853" spans="1:12" x14ac:dyDescent="0.25">
      <c r="A4853" t="e">
        <f>-Lqg4F21Xg4bF2O83E_R</f>
        <v>#NAME?</v>
      </c>
      <c r="B4853">
        <v>393.75</v>
      </c>
      <c r="C4853">
        <v>20.531590000000001</v>
      </c>
      <c r="D4853">
        <v>66</v>
      </c>
      <c r="E4853">
        <v>0</v>
      </c>
      <c r="F4853">
        <v>0</v>
      </c>
      <c r="G4853">
        <v>4</v>
      </c>
      <c r="H4853">
        <v>1570550119304</v>
      </c>
      <c r="I4853">
        <v>526.6875</v>
      </c>
      <c r="J4853" s="5">
        <f t="shared" si="75"/>
        <v>43746.955084537032</v>
      </c>
      <c r="K4853" s="6">
        <v>43746.955084537032</v>
      </c>
      <c r="L4853" s="7">
        <v>43746.955081018517</v>
      </c>
    </row>
    <row r="4854" spans="1:12" x14ac:dyDescent="0.25">
      <c r="A4854" t="e">
        <f>-Lqg4GX1QgG5h2v11PVt</f>
        <v>#NAME?</v>
      </c>
      <c r="B4854">
        <v>393.75</v>
      </c>
      <c r="C4854">
        <v>20.531590000000001</v>
      </c>
      <c r="D4854">
        <v>66</v>
      </c>
      <c r="E4854">
        <v>0</v>
      </c>
      <c r="F4854">
        <v>0</v>
      </c>
      <c r="G4854">
        <v>10</v>
      </c>
      <c r="H4854">
        <v>1570550125474</v>
      </c>
      <c r="I4854">
        <v>526.6875</v>
      </c>
      <c r="J4854" s="4">
        <f t="shared" si="75"/>
        <v>43746.955155949072</v>
      </c>
      <c r="K4854" s="6">
        <v>43746.955155949072</v>
      </c>
      <c r="L4854" s="7">
        <v>43746.955150462964</v>
      </c>
    </row>
    <row r="4855" spans="1:12" x14ac:dyDescent="0.25">
      <c r="A4855" t="e">
        <f>-Lqg4HzyTSnhSWRmqUWC</f>
        <v>#NAME?</v>
      </c>
      <c r="B4855">
        <v>412.5</v>
      </c>
      <c r="C4855">
        <v>20.531590000000001</v>
      </c>
      <c r="D4855">
        <v>65</v>
      </c>
      <c r="E4855">
        <v>0</v>
      </c>
      <c r="F4855">
        <v>0</v>
      </c>
      <c r="G4855">
        <v>9</v>
      </c>
      <c r="H4855">
        <v>1570550131673</v>
      </c>
      <c r="I4855">
        <v>532.5</v>
      </c>
      <c r="J4855" s="5">
        <f t="shared" si="75"/>
        <v>43746.955227696752</v>
      </c>
      <c r="K4855" s="6">
        <v>43746.955227696752</v>
      </c>
      <c r="L4855" s="7">
        <v>43746.955231481479</v>
      </c>
    </row>
    <row r="4856" spans="1:12" x14ac:dyDescent="0.25">
      <c r="A4856" t="e">
        <f>-Lqg4J_3kDPd8u1t4A6_</f>
        <v>#NAME?</v>
      </c>
      <c r="B4856">
        <v>393.75</v>
      </c>
      <c r="C4856">
        <v>20.584240000000001</v>
      </c>
      <c r="D4856">
        <v>66</v>
      </c>
      <c r="E4856">
        <v>0</v>
      </c>
      <c r="F4856">
        <v>0</v>
      </c>
      <c r="G4856">
        <v>3</v>
      </c>
      <c r="H4856">
        <v>1570550137853</v>
      </c>
      <c r="I4856">
        <v>526.6875</v>
      </c>
      <c r="J4856" s="4">
        <f t="shared" si="75"/>
        <v>43746.955299224537</v>
      </c>
      <c r="K4856" s="6">
        <v>43746.955299224537</v>
      </c>
      <c r="L4856" s="7">
        <v>43746.955300925925</v>
      </c>
    </row>
    <row r="4857" spans="1:12" x14ac:dyDescent="0.25">
      <c r="A4857" t="e">
        <f>-Lqg4L33mN0tsOZT6rrD</f>
        <v>#NAME?</v>
      </c>
      <c r="B4857">
        <v>393.75</v>
      </c>
      <c r="C4857">
        <v>20.478950000000001</v>
      </c>
      <c r="D4857">
        <v>66</v>
      </c>
      <c r="E4857">
        <v>0</v>
      </c>
      <c r="F4857">
        <v>0</v>
      </c>
      <c r="G4857">
        <v>6</v>
      </c>
      <c r="H4857">
        <v>1570550144034</v>
      </c>
      <c r="I4857">
        <v>526.6875</v>
      </c>
      <c r="J4857" s="5">
        <f t="shared" si="75"/>
        <v>43746.955370763892</v>
      </c>
      <c r="K4857" s="6">
        <v>43746.955370763892</v>
      </c>
      <c r="L4857" s="7">
        <v>43746.955370370371</v>
      </c>
    </row>
    <row r="4858" spans="1:12" x14ac:dyDescent="0.25">
      <c r="A4858" t="e">
        <f>-Lqg4MY2zbW0KyznoceM</f>
        <v>#NAME?</v>
      </c>
      <c r="B4858">
        <v>393.75</v>
      </c>
      <c r="C4858">
        <v>20.478950000000001</v>
      </c>
      <c r="D4858">
        <v>65</v>
      </c>
      <c r="E4858">
        <v>0</v>
      </c>
      <c r="F4858">
        <v>0</v>
      </c>
      <c r="G4858">
        <v>9</v>
      </c>
      <c r="H4858">
        <v>1570550150224</v>
      </c>
      <c r="I4858">
        <v>526.6875</v>
      </c>
      <c r="J4858" s="4">
        <f t="shared" si="75"/>
        <v>43746.955442407409</v>
      </c>
      <c r="K4858" s="6">
        <v>43746.955442407409</v>
      </c>
      <c r="L4858" s="7">
        <v>43746.955439814818</v>
      </c>
    </row>
    <row r="4859" spans="1:12" x14ac:dyDescent="0.25">
      <c r="A4859" t="e">
        <f>-Lqg4O62L2-fqrjkoA4Z</f>
        <v>#NAME?</v>
      </c>
      <c r="B4859">
        <v>393.75</v>
      </c>
      <c r="C4859">
        <v>20.531590000000001</v>
      </c>
      <c r="D4859">
        <v>66</v>
      </c>
      <c r="E4859">
        <v>0</v>
      </c>
      <c r="F4859">
        <v>0</v>
      </c>
      <c r="G4859">
        <v>13</v>
      </c>
      <c r="H4859">
        <v>1570550156416</v>
      </c>
      <c r="I4859">
        <v>526.6875</v>
      </c>
      <c r="J4859" s="5">
        <f t="shared" si="75"/>
        <v>43746.95551407407</v>
      </c>
      <c r="K4859" s="6">
        <v>43746.95551407407</v>
      </c>
      <c r="L4859" s="7">
        <v>43746.955509259256</v>
      </c>
    </row>
    <row r="4860" spans="1:12" x14ac:dyDescent="0.25">
      <c r="A4860" t="e">
        <f>-Lqg4Pp1ekscOLvRXve_</f>
        <v>#NAME?</v>
      </c>
      <c r="B4860">
        <v>393.75</v>
      </c>
      <c r="C4860">
        <v>20.584240000000001</v>
      </c>
      <c r="D4860">
        <v>67</v>
      </c>
      <c r="E4860">
        <v>0</v>
      </c>
      <c r="F4860">
        <v>0</v>
      </c>
      <c r="G4860">
        <v>10</v>
      </c>
      <c r="H4860">
        <v>1570550163603</v>
      </c>
      <c r="I4860">
        <v>526.6875</v>
      </c>
      <c r="J4860" s="4">
        <f t="shared" si="75"/>
        <v>43746.955597256943</v>
      </c>
      <c r="K4860" s="6">
        <v>43746.955597256943</v>
      </c>
      <c r="L4860" s="7">
        <v>43746.955601851849</v>
      </c>
    </row>
    <row r="4861" spans="1:12" x14ac:dyDescent="0.25">
      <c r="A4861" t="e">
        <f>-Lqg4RNaauN2WLTn2L92</f>
        <v>#NAME?</v>
      </c>
      <c r="B4861">
        <v>393.75</v>
      </c>
      <c r="C4861">
        <v>20.531590000000001</v>
      </c>
      <c r="D4861">
        <v>67</v>
      </c>
      <c r="E4861">
        <v>0</v>
      </c>
      <c r="F4861">
        <v>0</v>
      </c>
      <c r="G4861">
        <v>10</v>
      </c>
      <c r="H4861">
        <v>1570550169803</v>
      </c>
      <c r="I4861">
        <v>526.5</v>
      </c>
      <c r="J4861" s="5">
        <f t="shared" si="75"/>
        <v>43746.955669016206</v>
      </c>
      <c r="K4861" s="6">
        <v>43746.955669016206</v>
      </c>
      <c r="L4861" s="7">
        <v>43746.955671296295</v>
      </c>
    </row>
    <row r="4862" spans="1:12" x14ac:dyDescent="0.25">
      <c r="A4862" t="e">
        <f>-Lqg4TQCIXxOJBeqWeXk</f>
        <v>#NAME?</v>
      </c>
      <c r="B4862">
        <v>393.75</v>
      </c>
      <c r="C4862">
        <v>20.531590000000001</v>
      </c>
      <c r="D4862">
        <v>67</v>
      </c>
      <c r="E4862">
        <v>0</v>
      </c>
      <c r="F4862">
        <v>0</v>
      </c>
      <c r="G4862">
        <v>15</v>
      </c>
      <c r="H4862">
        <v>1570550178354</v>
      </c>
      <c r="I4862">
        <v>526.6875</v>
      </c>
      <c r="J4862" s="4">
        <f t="shared" si="75"/>
        <v>43746.95576798611</v>
      </c>
      <c r="K4862" s="6">
        <v>43746.95576798611</v>
      </c>
      <c r="L4862" s="7">
        <v>43746.955763888887</v>
      </c>
    </row>
    <row r="4863" spans="1:12" x14ac:dyDescent="0.25">
      <c r="A4863" t="e">
        <f>-Lqg4V84awQ9dQNDGsl5</f>
        <v>#NAME?</v>
      </c>
      <c r="B4863">
        <v>393.75</v>
      </c>
      <c r="C4863">
        <v>20.531590000000001</v>
      </c>
      <c r="D4863">
        <v>65</v>
      </c>
      <c r="E4863">
        <v>0</v>
      </c>
      <c r="F4863">
        <v>0</v>
      </c>
      <c r="G4863">
        <v>9</v>
      </c>
      <c r="H4863">
        <v>1570550185266</v>
      </c>
      <c r="I4863">
        <v>526.5</v>
      </c>
      <c r="J4863" s="5">
        <f t="shared" si="75"/>
        <v>43746.955847986108</v>
      </c>
      <c r="K4863" s="6">
        <v>43746.955847986108</v>
      </c>
      <c r="L4863" s="7">
        <v>43746.95584490741</v>
      </c>
    </row>
    <row r="4864" spans="1:12" x14ac:dyDescent="0.25">
      <c r="A4864" t="e">
        <f>-Lqg4Wbk5lSvtl1D9vdP</f>
        <v>#NAME?</v>
      </c>
      <c r="B4864">
        <v>393.75</v>
      </c>
      <c r="C4864">
        <v>20.531590000000001</v>
      </c>
      <c r="D4864">
        <v>65</v>
      </c>
      <c r="E4864">
        <v>0</v>
      </c>
      <c r="F4864">
        <v>0</v>
      </c>
      <c r="G4864">
        <v>4</v>
      </c>
      <c r="H4864">
        <v>1570550191443</v>
      </c>
      <c r="I4864">
        <v>526.6875</v>
      </c>
      <c r="J4864" s="4">
        <f t="shared" si="75"/>
        <v>43746.955919479165</v>
      </c>
      <c r="K4864" s="6">
        <v>43746.955919479165</v>
      </c>
      <c r="L4864" s="7">
        <v>43746.955914351849</v>
      </c>
    </row>
    <row r="4865" spans="1:12" x14ac:dyDescent="0.25">
      <c r="A4865" t="e">
        <f>-Lqg4Y9yPz5r4YDYih8A</f>
        <v>#NAME?</v>
      </c>
      <c r="B4865">
        <v>393.75</v>
      </c>
      <c r="C4865">
        <v>20.531590000000001</v>
      </c>
      <c r="D4865">
        <v>65</v>
      </c>
      <c r="E4865">
        <v>0</v>
      </c>
      <c r="F4865">
        <v>0</v>
      </c>
      <c r="G4865">
        <v>16</v>
      </c>
      <c r="H4865">
        <v>1570550197635</v>
      </c>
      <c r="I4865">
        <v>526.6875</v>
      </c>
      <c r="J4865" s="5">
        <f t="shared" si="75"/>
        <v>43746.955991145827</v>
      </c>
      <c r="K4865" s="6">
        <v>43746.955991145827</v>
      </c>
      <c r="L4865" s="7">
        <v>43746.955995370372</v>
      </c>
    </row>
    <row r="4866" spans="1:12" x14ac:dyDescent="0.25">
      <c r="A4866" t="e">
        <f>-Lqg4ZsxKaUAlJJrP4Zv</f>
        <v>#NAME?</v>
      </c>
      <c r="B4866">
        <v>393.75</v>
      </c>
      <c r="C4866">
        <v>20.478950000000001</v>
      </c>
      <c r="D4866">
        <v>65</v>
      </c>
      <c r="E4866">
        <v>0</v>
      </c>
      <c r="F4866">
        <v>0</v>
      </c>
      <c r="G4866">
        <v>14</v>
      </c>
      <c r="H4866">
        <v>1570550204844</v>
      </c>
      <c r="I4866">
        <v>526.6875</v>
      </c>
      <c r="J4866" s="4">
        <f t="shared" ref="J4866:K4929" si="76">(H4866/86400000)+25569+(7/24)</f>
        <v>43746.95607458333</v>
      </c>
      <c r="K4866" s="6">
        <v>43746.95607458333</v>
      </c>
      <c r="L4866" s="7">
        <v>43746.956076388888</v>
      </c>
    </row>
    <row r="4867" spans="1:12" x14ac:dyDescent="0.25">
      <c r="A4867" t="e">
        <f>-Lqg4ahCUmU73bKqBYnP</f>
        <v>#NAME?</v>
      </c>
      <c r="B4867">
        <v>393.75</v>
      </c>
      <c r="C4867">
        <v>20.584240000000001</v>
      </c>
      <c r="D4867">
        <v>68</v>
      </c>
      <c r="E4867">
        <v>0</v>
      </c>
      <c r="F4867">
        <v>0</v>
      </c>
      <c r="G4867">
        <v>14</v>
      </c>
      <c r="H4867">
        <v>1570550212053</v>
      </c>
      <c r="I4867">
        <v>526.5</v>
      </c>
      <c r="J4867" s="5">
        <f t="shared" si="76"/>
        <v>43746.956158020832</v>
      </c>
      <c r="K4867" s="6">
        <v>43746.956158020832</v>
      </c>
      <c r="L4867" s="7">
        <v>43746.956157407411</v>
      </c>
    </row>
    <row r="4868" spans="1:12" x14ac:dyDescent="0.25">
      <c r="A4868" t="s">
        <v>5903</v>
      </c>
      <c r="B4868">
        <v>393.75</v>
      </c>
      <c r="C4868">
        <v>20.531590000000001</v>
      </c>
      <c r="D4868">
        <v>69</v>
      </c>
      <c r="E4868">
        <v>0</v>
      </c>
      <c r="F4868">
        <v>0</v>
      </c>
      <c r="G4868">
        <v>18</v>
      </c>
      <c r="H4868">
        <v>1570550219284</v>
      </c>
      <c r="I4868">
        <v>526.6875</v>
      </c>
      <c r="J4868" s="4">
        <f t="shared" si="76"/>
        <v>43746.956241712956</v>
      </c>
      <c r="K4868" s="6">
        <v>43746.956241712956</v>
      </c>
      <c r="L4868" s="7">
        <v>43746.956238425926</v>
      </c>
    </row>
    <row r="4869" spans="1:12" x14ac:dyDescent="0.25">
      <c r="A4869" t="e">
        <f>-Lqg4dz4Es6QdAm9J2et</f>
        <v>#NAME?</v>
      </c>
      <c r="B4869">
        <v>393.75</v>
      </c>
      <c r="C4869">
        <v>20.531590000000001</v>
      </c>
      <c r="D4869">
        <v>68</v>
      </c>
      <c r="E4869">
        <v>0</v>
      </c>
      <c r="F4869">
        <v>0</v>
      </c>
      <c r="G4869">
        <v>5</v>
      </c>
      <c r="H4869">
        <v>1570550225454</v>
      </c>
      <c r="I4869">
        <v>526.6875</v>
      </c>
      <c r="J4869" s="5">
        <f t="shared" si="76"/>
        <v>43746.956313124996</v>
      </c>
      <c r="K4869" s="6">
        <v>43746.956313124996</v>
      </c>
      <c r="L4869" s="7">
        <v>43746.956307870372</v>
      </c>
    </row>
    <row r="4870" spans="1:12" x14ac:dyDescent="0.25">
      <c r="A4870" t="e">
        <f>-Lqg4feanH-oOyJCSARV</f>
        <v>#NAME?</v>
      </c>
      <c r="B4870">
        <v>393.75</v>
      </c>
      <c r="C4870">
        <v>20.531590000000001</v>
      </c>
      <c r="D4870">
        <v>67</v>
      </c>
      <c r="E4870">
        <v>0</v>
      </c>
      <c r="F4870">
        <v>0</v>
      </c>
      <c r="G4870">
        <v>4</v>
      </c>
      <c r="H4870">
        <v>1570550232664</v>
      </c>
      <c r="I4870">
        <v>526.5</v>
      </c>
      <c r="J4870" s="4">
        <f t="shared" si="76"/>
        <v>43746.956396574074</v>
      </c>
      <c r="K4870" s="6">
        <v>43746.956396574074</v>
      </c>
      <c r="L4870" s="7">
        <v>43746.956400462965</v>
      </c>
    </row>
    <row r="4871" spans="1:12" x14ac:dyDescent="0.25">
      <c r="A4871" t="e">
        <f>-Lqg4h9xeqwKaa9hc8lG</f>
        <v>#NAME?</v>
      </c>
      <c r="B4871">
        <v>393.75</v>
      </c>
      <c r="C4871">
        <v>20.531590000000001</v>
      </c>
      <c r="D4871">
        <v>68</v>
      </c>
      <c r="E4871">
        <v>0</v>
      </c>
      <c r="F4871">
        <v>0</v>
      </c>
      <c r="G4871">
        <v>11</v>
      </c>
      <c r="H4871">
        <v>1570550238863</v>
      </c>
      <c r="I4871">
        <v>526.6875</v>
      </c>
      <c r="J4871" s="5">
        <f t="shared" si="76"/>
        <v>43746.956468321754</v>
      </c>
      <c r="K4871" s="6">
        <v>43746.956468321754</v>
      </c>
      <c r="L4871" s="7">
        <v>43746.956469907411</v>
      </c>
    </row>
    <row r="4872" spans="1:12" x14ac:dyDescent="0.25">
      <c r="A4872" t="e">
        <f>-Lqg4iixwmgosffwXRtT</f>
        <v>#NAME?</v>
      </c>
      <c r="B4872">
        <v>393.75</v>
      </c>
      <c r="C4872">
        <v>20.478950000000001</v>
      </c>
      <c r="D4872">
        <v>67</v>
      </c>
      <c r="E4872">
        <v>0</v>
      </c>
      <c r="F4872">
        <v>0</v>
      </c>
      <c r="G4872">
        <v>9</v>
      </c>
      <c r="H4872">
        <v>1570550245033</v>
      </c>
      <c r="I4872">
        <v>526.6875</v>
      </c>
      <c r="J4872" s="4">
        <f t="shared" si="76"/>
        <v>43746.956539733794</v>
      </c>
      <c r="K4872" s="6">
        <v>43746.956539733794</v>
      </c>
      <c r="L4872" s="7">
        <v>43746.95653935185</v>
      </c>
    </row>
    <row r="4873" spans="1:12" x14ac:dyDescent="0.25">
      <c r="A4873" t="e">
        <f>-Lqg4kT3FbBwlyAoUg1z</f>
        <v>#NAME?</v>
      </c>
      <c r="B4873">
        <v>393.75</v>
      </c>
      <c r="C4873">
        <v>20.478950000000001</v>
      </c>
      <c r="D4873">
        <v>67</v>
      </c>
      <c r="E4873">
        <v>0</v>
      </c>
      <c r="F4873">
        <v>0</v>
      </c>
      <c r="G4873">
        <v>9</v>
      </c>
      <c r="H4873">
        <v>1570550252244</v>
      </c>
      <c r="I4873">
        <v>526.6875</v>
      </c>
      <c r="J4873" s="5">
        <f t="shared" si="76"/>
        <v>43746.956623194441</v>
      </c>
      <c r="K4873" s="6">
        <v>43746.956623194441</v>
      </c>
      <c r="L4873" s="7">
        <v>43746.956620370373</v>
      </c>
    </row>
    <row r="4874" spans="1:12" x14ac:dyDescent="0.25">
      <c r="A4874" t="e">
        <f>-Lqg4m12zdb501v2naaa</f>
        <v>#NAME?</v>
      </c>
      <c r="B4874">
        <v>393.75</v>
      </c>
      <c r="C4874">
        <v>20.531590000000001</v>
      </c>
      <c r="D4874">
        <v>66</v>
      </c>
      <c r="E4874">
        <v>0</v>
      </c>
      <c r="F4874">
        <v>0</v>
      </c>
      <c r="G4874">
        <v>3</v>
      </c>
      <c r="H4874">
        <v>1570550258424</v>
      </c>
      <c r="I4874">
        <v>526.6875</v>
      </c>
      <c r="J4874" s="4">
        <f t="shared" si="76"/>
        <v>43746.956694722219</v>
      </c>
      <c r="K4874" s="6">
        <v>43746.956694722219</v>
      </c>
      <c r="L4874" s="7">
        <v>43746.956689814811</v>
      </c>
    </row>
    <row r="4875" spans="1:12" x14ac:dyDescent="0.25">
      <c r="A4875" t="e">
        <f>-Lqg4o-KKn0D8Pp4Elst</f>
        <v>#NAME?</v>
      </c>
      <c r="B4875">
        <v>393.75</v>
      </c>
      <c r="C4875">
        <v>20.584240000000001</v>
      </c>
      <c r="D4875">
        <v>65</v>
      </c>
      <c r="E4875">
        <v>0</v>
      </c>
      <c r="F4875">
        <v>0</v>
      </c>
      <c r="G4875">
        <v>19</v>
      </c>
      <c r="H4875">
        <v>1570550266503</v>
      </c>
      <c r="I4875">
        <v>526.6875</v>
      </c>
      <c r="J4875" s="5">
        <f t="shared" si="76"/>
        <v>43746.956788229167</v>
      </c>
      <c r="K4875" s="6">
        <v>43746.956788229167</v>
      </c>
      <c r="L4875" s="7">
        <v>43746.956793981481</v>
      </c>
    </row>
    <row r="4876" spans="1:12" x14ac:dyDescent="0.25">
      <c r="A4876" t="e">
        <f>-Lqg4pY28HAg4qSzvUmK</f>
        <v>#NAME?</v>
      </c>
      <c r="B4876">
        <v>393.75</v>
      </c>
      <c r="C4876">
        <v>20.531590000000001</v>
      </c>
      <c r="D4876">
        <v>65</v>
      </c>
      <c r="E4876">
        <v>0</v>
      </c>
      <c r="F4876">
        <v>0</v>
      </c>
      <c r="G4876">
        <v>14</v>
      </c>
      <c r="H4876">
        <v>1570550272834</v>
      </c>
      <c r="I4876">
        <v>526.6875</v>
      </c>
      <c r="J4876" s="4">
        <f t="shared" si="76"/>
        <v>43746.956861504623</v>
      </c>
      <c r="K4876" s="6">
        <v>43746.956861504623</v>
      </c>
      <c r="L4876" s="7">
        <v>43746.956863425927</v>
      </c>
    </row>
    <row r="4877" spans="1:12" x14ac:dyDescent="0.25">
      <c r="A4877" t="e">
        <f>-Lqg4rGCC4n36e51QctK</f>
        <v>#NAME?</v>
      </c>
      <c r="B4877">
        <v>393.75</v>
      </c>
      <c r="C4877">
        <v>20.531590000000001</v>
      </c>
      <c r="D4877">
        <v>66</v>
      </c>
      <c r="E4877">
        <v>0</v>
      </c>
      <c r="F4877">
        <v>0</v>
      </c>
      <c r="G4877">
        <v>8</v>
      </c>
      <c r="H4877">
        <v>1570550280085</v>
      </c>
      <c r="I4877">
        <v>526.6875</v>
      </c>
      <c r="J4877" s="5">
        <f t="shared" si="76"/>
        <v>43746.956945428239</v>
      </c>
      <c r="K4877" s="6">
        <v>43746.956945428239</v>
      </c>
      <c r="L4877" s="7">
        <v>43746.956944444442</v>
      </c>
    </row>
    <row r="4878" spans="1:12" x14ac:dyDescent="0.25">
      <c r="A4878" t="e">
        <f>-Lqg4t34WdfxPzH4ujYd</f>
        <v>#NAME?</v>
      </c>
      <c r="B4878">
        <v>393.75</v>
      </c>
      <c r="C4878">
        <v>20.584240000000001</v>
      </c>
      <c r="D4878">
        <v>67</v>
      </c>
      <c r="E4878">
        <v>0</v>
      </c>
      <c r="F4878">
        <v>0</v>
      </c>
      <c r="G4878">
        <v>10</v>
      </c>
      <c r="H4878">
        <v>1570550287283</v>
      </c>
      <c r="I4878">
        <v>526.6875</v>
      </c>
      <c r="J4878" s="4">
        <f t="shared" si="76"/>
        <v>43746.957028738419</v>
      </c>
      <c r="K4878" s="6">
        <v>43746.957028738419</v>
      </c>
      <c r="L4878" s="7">
        <v>43746.957025462965</v>
      </c>
    </row>
    <row r="4879" spans="1:12" x14ac:dyDescent="0.25">
      <c r="A4879" t="e">
        <f>-Lqg4um4_XULlzfzmBt9</f>
        <v>#NAME?</v>
      </c>
      <c r="B4879">
        <v>393.75</v>
      </c>
      <c r="C4879">
        <v>20.584240000000001</v>
      </c>
      <c r="D4879">
        <v>67</v>
      </c>
      <c r="E4879">
        <v>0</v>
      </c>
      <c r="F4879">
        <v>0</v>
      </c>
      <c r="G4879">
        <v>14</v>
      </c>
      <c r="H4879">
        <v>1570550294485</v>
      </c>
      <c r="I4879">
        <v>526.5</v>
      </c>
      <c r="J4879" s="5">
        <f t="shared" si="76"/>
        <v>43746.957112094904</v>
      </c>
      <c r="K4879" s="6">
        <v>43746.957112094904</v>
      </c>
      <c r="L4879" s="7">
        <v>43746.957106481481</v>
      </c>
    </row>
    <row r="4880" spans="1:12" x14ac:dyDescent="0.25">
      <c r="A4880" t="e">
        <f>-Lqg4wfdE1jN3ea90fl1</f>
        <v>#NAME?</v>
      </c>
      <c r="B4880">
        <v>393.75</v>
      </c>
      <c r="C4880">
        <v>20.531590000000001</v>
      </c>
      <c r="D4880">
        <v>67</v>
      </c>
      <c r="E4880">
        <v>0</v>
      </c>
      <c r="F4880">
        <v>0</v>
      </c>
      <c r="G4880">
        <v>7</v>
      </c>
      <c r="H4880">
        <v>1570550302195</v>
      </c>
      <c r="I4880">
        <v>526.6875</v>
      </c>
      <c r="J4880" s="4">
        <f t="shared" si="76"/>
        <v>43746.957201331017</v>
      </c>
      <c r="K4880" s="6">
        <v>43746.957201331017</v>
      </c>
      <c r="L4880" s="7">
        <v>43746.957199074073</v>
      </c>
    </row>
    <row r="4881" spans="1:12" x14ac:dyDescent="0.25">
      <c r="A4881" t="e">
        <f>-Lqg4yI25w1h2kraQz2e</f>
        <v>#NAME?</v>
      </c>
      <c r="B4881">
        <v>393.75</v>
      </c>
      <c r="C4881">
        <v>20.531590000000001</v>
      </c>
      <c r="D4881">
        <v>67</v>
      </c>
      <c r="E4881">
        <v>0</v>
      </c>
      <c r="F4881">
        <v>0</v>
      </c>
      <c r="G4881">
        <v>11</v>
      </c>
      <c r="H4881">
        <v>1570550308944</v>
      </c>
      <c r="I4881">
        <v>526.6875</v>
      </c>
      <c r="J4881" s="5">
        <f t="shared" si="76"/>
        <v>43746.957279444447</v>
      </c>
      <c r="K4881" s="6">
        <v>43746.957279444447</v>
      </c>
      <c r="L4881" s="7">
        <v>43746.957280092596</v>
      </c>
    </row>
    <row r="4882" spans="1:12" x14ac:dyDescent="0.25">
      <c r="A4882" t="e">
        <f>-Lqg4zm251w2Z188wun9</f>
        <v>#NAME?</v>
      </c>
      <c r="B4882">
        <v>393.75</v>
      </c>
      <c r="C4882">
        <v>20.478950000000001</v>
      </c>
      <c r="D4882">
        <v>67</v>
      </c>
      <c r="E4882">
        <v>0</v>
      </c>
      <c r="F4882">
        <v>0</v>
      </c>
      <c r="G4882">
        <v>8</v>
      </c>
      <c r="H4882">
        <v>1570550315113</v>
      </c>
      <c r="I4882">
        <v>526.6875</v>
      </c>
      <c r="J4882" s="4">
        <f t="shared" si="76"/>
        <v>43746.957350844903</v>
      </c>
      <c r="K4882" s="6">
        <v>43746.957350844903</v>
      </c>
      <c r="L4882" s="7">
        <v>43746.957349537035</v>
      </c>
    </row>
    <row r="4883" spans="1:12" x14ac:dyDescent="0.25">
      <c r="A4883" t="s">
        <v>5918</v>
      </c>
      <c r="B4883">
        <v>393.75</v>
      </c>
      <c r="C4883">
        <v>20.531590000000001</v>
      </c>
      <c r="D4883">
        <v>66</v>
      </c>
      <c r="E4883">
        <v>0</v>
      </c>
      <c r="F4883">
        <v>0</v>
      </c>
      <c r="G4883">
        <v>3</v>
      </c>
      <c r="H4883">
        <v>1570550321295</v>
      </c>
      <c r="I4883">
        <v>526.6875</v>
      </c>
      <c r="J4883" s="5">
        <f t="shared" si="76"/>
        <v>43746.957422395826</v>
      </c>
      <c r="K4883" s="6">
        <v>43746.957422395826</v>
      </c>
      <c r="L4883" s="7">
        <v>43746.957418981481</v>
      </c>
    </row>
    <row r="4884" spans="1:12" x14ac:dyDescent="0.25">
      <c r="A4884" t="e">
        <f>-Lqg51p4Q0IR2f9ItjbF</f>
        <v>#NAME?</v>
      </c>
      <c r="B4884">
        <v>431.25</v>
      </c>
      <c r="C4884">
        <v>20.531590000000001</v>
      </c>
      <c r="D4884">
        <v>70</v>
      </c>
      <c r="E4884">
        <v>0</v>
      </c>
      <c r="F4884">
        <v>0</v>
      </c>
      <c r="G4884">
        <v>7</v>
      </c>
      <c r="H4884">
        <v>1570550327454</v>
      </c>
      <c r="I4884">
        <v>538.3125</v>
      </c>
      <c r="J4884" s="4">
        <f t="shared" si="76"/>
        <v>43746.957493680551</v>
      </c>
      <c r="K4884" s="6">
        <v>43746.957493680551</v>
      </c>
      <c r="L4884" s="7">
        <v>43746.957488425927</v>
      </c>
    </row>
    <row r="4885" spans="1:12" x14ac:dyDescent="0.25">
      <c r="A4885" t="e">
        <f>-Lqg53MxF8YTqmP95rT0</f>
        <v>#NAME?</v>
      </c>
      <c r="B4885">
        <v>393.75</v>
      </c>
      <c r="C4885">
        <v>20.531590000000001</v>
      </c>
      <c r="D4885">
        <v>72</v>
      </c>
      <c r="E4885">
        <v>0</v>
      </c>
      <c r="F4885">
        <v>0</v>
      </c>
      <c r="G4885">
        <v>9</v>
      </c>
      <c r="H4885">
        <v>1570550333665</v>
      </c>
      <c r="I4885">
        <v>526.6875</v>
      </c>
      <c r="J4885" s="5">
        <f t="shared" si="76"/>
        <v>43746.957565567129</v>
      </c>
      <c r="K4885" s="6">
        <v>43746.957565567129</v>
      </c>
      <c r="L4885" s="7">
        <v>43746.957569444443</v>
      </c>
    </row>
    <row r="4886" spans="1:12" x14ac:dyDescent="0.25">
      <c r="A4886" t="e">
        <f>-Lqg5562AEN7zrVJ-cHD</f>
        <v>#NAME?</v>
      </c>
      <c r="B4886">
        <v>393.75</v>
      </c>
      <c r="C4886">
        <v>20.531590000000001</v>
      </c>
      <c r="D4886">
        <v>69</v>
      </c>
      <c r="E4886">
        <v>0</v>
      </c>
      <c r="F4886">
        <v>0</v>
      </c>
      <c r="G4886">
        <v>8</v>
      </c>
      <c r="H4886">
        <v>1570550340883</v>
      </c>
      <c r="I4886">
        <v>526.6875</v>
      </c>
      <c r="J4886" s="4">
        <f t="shared" si="76"/>
        <v>43746.957649108794</v>
      </c>
      <c r="K4886" s="6">
        <v>43746.957649108794</v>
      </c>
      <c r="L4886" s="7">
        <v>43746.957650462966</v>
      </c>
    </row>
    <row r="4887" spans="1:12" x14ac:dyDescent="0.25">
      <c r="A4887" t="e">
        <f>-Lqg56e6yQxQeZ-U8HUh</f>
        <v>#NAME?</v>
      </c>
      <c r="B4887">
        <v>393.75</v>
      </c>
      <c r="C4887">
        <v>20.531590000000001</v>
      </c>
      <c r="D4887">
        <v>68</v>
      </c>
      <c r="E4887">
        <v>0</v>
      </c>
      <c r="F4887">
        <v>0</v>
      </c>
      <c r="G4887">
        <v>12</v>
      </c>
      <c r="H4887">
        <v>1570550347065</v>
      </c>
      <c r="I4887">
        <v>526.5</v>
      </c>
      <c r="J4887" s="5">
        <f t="shared" si="76"/>
        <v>43746.957720659724</v>
      </c>
      <c r="K4887" s="6">
        <v>43746.957720659724</v>
      </c>
      <c r="L4887" s="7">
        <v>43746.957719907405</v>
      </c>
    </row>
    <row r="4888" spans="1:12" x14ac:dyDescent="0.25">
      <c r="A4888" t="e">
        <f>-Lqg58O3FzeAzf4Ad0PO</f>
        <v>#NAME?</v>
      </c>
      <c r="B4888">
        <v>393.75</v>
      </c>
      <c r="C4888">
        <v>20.531590000000001</v>
      </c>
      <c r="D4888">
        <v>68</v>
      </c>
      <c r="E4888">
        <v>0</v>
      </c>
      <c r="F4888">
        <v>0</v>
      </c>
      <c r="G4888">
        <v>7</v>
      </c>
      <c r="H4888">
        <v>1570550354273</v>
      </c>
      <c r="I4888">
        <v>526.6875</v>
      </c>
      <c r="J4888" s="4">
        <f t="shared" si="76"/>
        <v>43746.95780408565</v>
      </c>
      <c r="K4888" s="6">
        <v>43746.95780408565</v>
      </c>
      <c r="L4888" s="7">
        <v>43746.957800925928</v>
      </c>
    </row>
    <row r="4889" spans="1:12" x14ac:dyDescent="0.25">
      <c r="A4889" t="e">
        <f>-Lqg59s27rgsYsqSsDsx</f>
        <v>#NAME?</v>
      </c>
      <c r="B4889">
        <v>393.75</v>
      </c>
      <c r="C4889">
        <v>20.478950000000001</v>
      </c>
      <c r="D4889">
        <v>66</v>
      </c>
      <c r="E4889">
        <v>0</v>
      </c>
      <c r="F4889">
        <v>0</v>
      </c>
      <c r="G4889">
        <v>10</v>
      </c>
      <c r="H4889">
        <v>1570550360477</v>
      </c>
      <c r="I4889">
        <v>526.6875</v>
      </c>
      <c r="J4889" s="5">
        <f t="shared" si="76"/>
        <v>43746.957875891203</v>
      </c>
      <c r="K4889" s="6">
        <v>43746.957875891203</v>
      </c>
      <c r="L4889" s="7">
        <v>43746.957870370374</v>
      </c>
    </row>
    <row r="4890" spans="1:12" x14ac:dyDescent="0.25">
      <c r="A4890" t="e">
        <f>-Lqg5BS178P7_vtEyqDy</f>
        <v>#NAME?</v>
      </c>
      <c r="B4890">
        <v>393.75</v>
      </c>
      <c r="C4890">
        <v>20.531590000000001</v>
      </c>
      <c r="D4890">
        <v>65</v>
      </c>
      <c r="E4890">
        <v>0</v>
      </c>
      <c r="F4890">
        <v>0</v>
      </c>
      <c r="G4890">
        <v>6</v>
      </c>
      <c r="H4890">
        <v>1570550366645</v>
      </c>
      <c r="I4890">
        <v>526.6875</v>
      </c>
      <c r="J4890" s="4">
        <f t="shared" si="76"/>
        <v>43746.957947280091</v>
      </c>
      <c r="K4890" s="6">
        <v>43746.957947280091</v>
      </c>
      <c r="L4890" s="7">
        <v>43746.957951388889</v>
      </c>
    </row>
    <row r="4891" spans="1:12" x14ac:dyDescent="0.25">
      <c r="A4891" t="e">
        <f>-Lqg5D92ZZwvxF65OrT5</f>
        <v>#NAME?</v>
      </c>
      <c r="B4891">
        <v>412.5</v>
      </c>
      <c r="C4891">
        <v>20.478950000000001</v>
      </c>
      <c r="D4891">
        <v>65</v>
      </c>
      <c r="E4891">
        <v>0</v>
      </c>
      <c r="F4891">
        <v>0</v>
      </c>
      <c r="G4891">
        <v>10</v>
      </c>
      <c r="H4891">
        <v>1570550373847</v>
      </c>
      <c r="I4891">
        <v>532.125</v>
      </c>
      <c r="J4891" s="5">
        <f t="shared" si="76"/>
        <v>43746.958030636575</v>
      </c>
      <c r="K4891" s="6">
        <v>43746.958030636575</v>
      </c>
      <c r="L4891" s="7">
        <v>43746.958032407405</v>
      </c>
    </row>
    <row r="4892" spans="1:12" x14ac:dyDescent="0.25">
      <c r="A4892" t="e">
        <f>-Lqg5Ei2BPtHEt_6lIoO</f>
        <v>#NAME?</v>
      </c>
      <c r="B4892">
        <v>393.75</v>
      </c>
      <c r="C4892">
        <v>20.531590000000001</v>
      </c>
      <c r="D4892">
        <v>66</v>
      </c>
      <c r="E4892">
        <v>0</v>
      </c>
      <c r="F4892">
        <v>0</v>
      </c>
      <c r="G4892">
        <v>14</v>
      </c>
      <c r="H4892">
        <v>1570550380035</v>
      </c>
      <c r="I4892">
        <v>526.6875</v>
      </c>
      <c r="J4892" s="4">
        <f t="shared" si="76"/>
        <v>43746.95810225694</v>
      </c>
      <c r="K4892" s="6">
        <v>43746.95810225694</v>
      </c>
      <c r="L4892" s="7">
        <v>43746.958101851851</v>
      </c>
    </row>
    <row r="4893" spans="1:12" x14ac:dyDescent="0.25">
      <c r="A4893" t="e">
        <f>-Lqg5GR2J7jPqq6S74dU</f>
        <v>#NAME?</v>
      </c>
      <c r="B4893">
        <v>393.75</v>
      </c>
      <c r="C4893">
        <v>20.478950000000001</v>
      </c>
      <c r="D4893">
        <v>66</v>
      </c>
      <c r="E4893">
        <v>0</v>
      </c>
      <c r="F4893">
        <v>0</v>
      </c>
      <c r="G4893">
        <v>19</v>
      </c>
      <c r="H4893">
        <v>1570550387254</v>
      </c>
      <c r="I4893">
        <v>526.5</v>
      </c>
      <c r="J4893" s="5">
        <f t="shared" si="76"/>
        <v>43746.958185810181</v>
      </c>
      <c r="K4893" s="6">
        <v>43746.958185810181</v>
      </c>
      <c r="L4893" s="7">
        <v>43746.958182870374</v>
      </c>
    </row>
    <row r="4894" spans="1:12" x14ac:dyDescent="0.25">
      <c r="A4894" t="e">
        <f>-Lqg5Hv2VJhb4CyUcVNf</f>
        <v>#NAME?</v>
      </c>
      <c r="B4894">
        <v>393.75</v>
      </c>
      <c r="C4894">
        <v>20.531590000000001</v>
      </c>
      <c r="D4894">
        <v>66</v>
      </c>
      <c r="E4894">
        <v>0</v>
      </c>
      <c r="F4894">
        <v>0</v>
      </c>
      <c r="G4894">
        <v>10</v>
      </c>
      <c r="H4894">
        <v>1570550393435</v>
      </c>
      <c r="I4894">
        <v>526.6875</v>
      </c>
      <c r="J4894" s="4">
        <f t="shared" si="76"/>
        <v>43746.958257349535</v>
      </c>
      <c r="K4894" s="6">
        <v>43746.958257349535</v>
      </c>
      <c r="L4894" s="7">
        <v>43746.958252314813</v>
      </c>
    </row>
    <row r="4895" spans="1:12" x14ac:dyDescent="0.25">
      <c r="A4895" t="e">
        <f>-Lqg5JknFlMohs151mgI</f>
        <v>#NAME?</v>
      </c>
      <c r="B4895">
        <v>393.75</v>
      </c>
      <c r="C4895">
        <v>20.531590000000001</v>
      </c>
      <c r="D4895">
        <v>66</v>
      </c>
      <c r="E4895">
        <v>0</v>
      </c>
      <c r="F4895">
        <v>0</v>
      </c>
      <c r="G4895">
        <v>14</v>
      </c>
      <c r="H4895">
        <v>1570550399626</v>
      </c>
      <c r="I4895">
        <v>526.5</v>
      </c>
      <c r="J4895" s="5">
        <f t="shared" si="76"/>
        <v>43746.958329004628</v>
      </c>
      <c r="K4895" s="6">
        <v>43746.958329004628</v>
      </c>
      <c r="L4895" s="7">
        <v>43746.958333333336</v>
      </c>
    </row>
    <row r="4896" spans="1:12" x14ac:dyDescent="0.25">
      <c r="A4896" t="e">
        <f>-Lqg5LW2qWqi3G8DXcPt</f>
        <v>#NAME?</v>
      </c>
      <c r="B4896">
        <v>393.75</v>
      </c>
      <c r="C4896">
        <v>20.531590000000001</v>
      </c>
      <c r="D4896">
        <v>66</v>
      </c>
      <c r="E4896">
        <v>0</v>
      </c>
      <c r="F4896">
        <v>0</v>
      </c>
      <c r="G4896">
        <v>10</v>
      </c>
      <c r="H4896">
        <v>1570550407863</v>
      </c>
      <c r="I4896">
        <v>526.6875</v>
      </c>
      <c r="J4896" s="4">
        <f t="shared" si="76"/>
        <v>43746.958424340271</v>
      </c>
      <c r="K4896" s="6">
        <v>43746.958424340271</v>
      </c>
      <c r="L4896" s="7">
        <v>43746.958425925928</v>
      </c>
    </row>
    <row r="4897" spans="1:12" x14ac:dyDescent="0.25">
      <c r="A4897" t="e">
        <f>-Lqg5Nm38uXAY14sSyLK</f>
        <v>#NAME?</v>
      </c>
      <c r="B4897">
        <v>393.75</v>
      </c>
      <c r="C4897">
        <v>20.478950000000001</v>
      </c>
      <c r="D4897">
        <v>66</v>
      </c>
      <c r="E4897">
        <v>0</v>
      </c>
      <c r="F4897">
        <v>0</v>
      </c>
      <c r="G4897">
        <v>11</v>
      </c>
      <c r="H4897">
        <v>1570550417165</v>
      </c>
      <c r="I4897">
        <v>526.6875</v>
      </c>
      <c r="J4897" s="5">
        <f t="shared" si="76"/>
        <v>43746.958532002311</v>
      </c>
      <c r="K4897" s="6">
        <v>43746.958532002311</v>
      </c>
      <c r="L4897" s="7">
        <v>43746.95853009259</v>
      </c>
    </row>
    <row r="4898" spans="1:12" x14ac:dyDescent="0.25">
      <c r="A4898" t="e">
        <f>-Lqg5PTnS3qiGUglAhKk</f>
        <v>#NAME?</v>
      </c>
      <c r="B4898">
        <v>393.75</v>
      </c>
      <c r="C4898">
        <v>20.531590000000001</v>
      </c>
      <c r="D4898">
        <v>66</v>
      </c>
      <c r="E4898">
        <v>0</v>
      </c>
      <c r="F4898">
        <v>0</v>
      </c>
      <c r="G4898">
        <v>2</v>
      </c>
      <c r="H4898">
        <v>1570550424353</v>
      </c>
      <c r="I4898">
        <v>526.6875</v>
      </c>
      <c r="J4898" s="4">
        <f t="shared" si="76"/>
        <v>43746.95861519676</v>
      </c>
      <c r="K4898" s="6">
        <v>43746.95861519676</v>
      </c>
      <c r="L4898" s="7">
        <v>43746.958611111113</v>
      </c>
    </row>
    <row r="4899" spans="1:12" x14ac:dyDescent="0.25">
      <c r="A4899" t="e">
        <f>-Lqg5Qz20fjA8wBg1z4V</f>
        <v>#NAME?</v>
      </c>
      <c r="B4899">
        <v>393.75</v>
      </c>
      <c r="C4899">
        <v>20.531590000000001</v>
      </c>
      <c r="D4899">
        <v>66</v>
      </c>
      <c r="E4899">
        <v>0</v>
      </c>
      <c r="F4899">
        <v>0</v>
      </c>
      <c r="G4899">
        <v>7</v>
      </c>
      <c r="H4899">
        <v>1570550430553</v>
      </c>
      <c r="I4899">
        <v>526.6875</v>
      </c>
      <c r="J4899" s="5">
        <f t="shared" si="76"/>
        <v>43746.958686956015</v>
      </c>
      <c r="K4899" s="6">
        <v>43746.958686956015</v>
      </c>
      <c r="L4899" s="7">
        <v>43746.958692129629</v>
      </c>
    </row>
    <row r="4900" spans="1:12" x14ac:dyDescent="0.25">
      <c r="A4900" t="e">
        <f>-Lqg5SY2TKcK8fdEklKv</f>
        <v>#NAME?</v>
      </c>
      <c r="B4900">
        <v>393.75</v>
      </c>
      <c r="C4900">
        <v>20.531590000000001</v>
      </c>
      <c r="D4900">
        <v>68</v>
      </c>
      <c r="E4900">
        <v>0</v>
      </c>
      <c r="F4900">
        <v>0</v>
      </c>
      <c r="G4900">
        <v>14</v>
      </c>
      <c r="H4900">
        <v>1570550436713</v>
      </c>
      <c r="I4900">
        <v>526.6875</v>
      </c>
      <c r="J4900" s="4">
        <f t="shared" si="76"/>
        <v>43746.958758252316</v>
      </c>
      <c r="K4900" s="6">
        <v>43746.958758252316</v>
      </c>
      <c r="L4900" s="7">
        <v>43746.958761574075</v>
      </c>
    </row>
    <row r="4901" spans="1:12" x14ac:dyDescent="0.25">
      <c r="A4901" t="e">
        <f>-Lqg5UDoP9AHkOM_wv_K</f>
        <v>#NAME?</v>
      </c>
      <c r="B4901">
        <v>393.75</v>
      </c>
      <c r="C4901">
        <v>20.478950000000001</v>
      </c>
      <c r="D4901">
        <v>69</v>
      </c>
      <c r="E4901">
        <v>0</v>
      </c>
      <c r="F4901">
        <v>0</v>
      </c>
      <c r="G4901">
        <v>10</v>
      </c>
      <c r="H4901">
        <v>1570550443921</v>
      </c>
      <c r="I4901">
        <v>526.5</v>
      </c>
      <c r="J4901" s="5">
        <f t="shared" si="76"/>
        <v>43746.958841678243</v>
      </c>
      <c r="K4901" s="6">
        <v>43746.958841678243</v>
      </c>
      <c r="L4901" s="7">
        <v>43746.95884259259</v>
      </c>
    </row>
    <row r="4902" spans="1:12" x14ac:dyDescent="0.25">
      <c r="A4902" t="e">
        <f>-Lqg5W23YU47H-yt7H_V</f>
        <v>#NAME?</v>
      </c>
      <c r="B4902">
        <v>393.75</v>
      </c>
      <c r="C4902">
        <v>20.531590000000001</v>
      </c>
      <c r="D4902">
        <v>67</v>
      </c>
      <c r="E4902">
        <v>0</v>
      </c>
      <c r="F4902">
        <v>0</v>
      </c>
      <c r="G4902">
        <v>3</v>
      </c>
      <c r="H4902">
        <v>1570550451143</v>
      </c>
      <c r="I4902">
        <v>526.6875</v>
      </c>
      <c r="J4902" s="4">
        <f t="shared" si="76"/>
        <v>43746.958925266204</v>
      </c>
      <c r="K4902" s="6">
        <v>43746.958925266204</v>
      </c>
      <c r="L4902" s="7">
        <v>43746.958923611113</v>
      </c>
    </row>
    <row r="4903" spans="1:12" x14ac:dyDescent="0.25">
      <c r="A4903" t="e">
        <f>-Lqg5Xm17rWCXpiBSm7M</f>
        <v>#NAME?</v>
      </c>
      <c r="B4903">
        <v>393.75</v>
      </c>
      <c r="C4903">
        <v>20.478950000000001</v>
      </c>
      <c r="D4903">
        <v>65</v>
      </c>
      <c r="E4903">
        <v>0</v>
      </c>
      <c r="F4903">
        <v>0</v>
      </c>
      <c r="G4903">
        <v>13</v>
      </c>
      <c r="H4903">
        <v>1570550458333</v>
      </c>
      <c r="I4903">
        <v>526.6875</v>
      </c>
      <c r="J4903" s="5">
        <f t="shared" si="76"/>
        <v>43746.959008483791</v>
      </c>
      <c r="K4903" s="6">
        <v>43746.959008483791</v>
      </c>
      <c r="L4903" s="7">
        <v>43746.959004629629</v>
      </c>
    </row>
    <row r="4904" spans="1:12" x14ac:dyDescent="0.25">
      <c r="A4904" t="e">
        <f>-Lqg5ZL1Fvrd9n2THPil</f>
        <v>#NAME?</v>
      </c>
      <c r="B4904">
        <v>393.75</v>
      </c>
      <c r="C4904">
        <v>20.531590000000001</v>
      </c>
      <c r="D4904">
        <v>68</v>
      </c>
      <c r="E4904">
        <v>0</v>
      </c>
      <c r="F4904">
        <v>0</v>
      </c>
      <c r="G4904">
        <v>15</v>
      </c>
      <c r="H4904">
        <v>1570550464541</v>
      </c>
      <c r="I4904">
        <v>526.6875</v>
      </c>
      <c r="J4904" s="4">
        <f t="shared" si="76"/>
        <v>43746.959080335648</v>
      </c>
      <c r="K4904" s="6">
        <v>43746.959080335648</v>
      </c>
      <c r="L4904" s="7">
        <v>43746.959085648145</v>
      </c>
    </row>
    <row r="4905" spans="1:12" x14ac:dyDescent="0.25">
      <c r="A4905" t="e">
        <f>-Lqg5a0hXkxJm4qu_RuC</f>
        <v>#NAME?</v>
      </c>
      <c r="B4905">
        <v>393.75</v>
      </c>
      <c r="C4905">
        <v>20.478950000000001</v>
      </c>
      <c r="D4905">
        <v>70</v>
      </c>
      <c r="E4905">
        <v>0</v>
      </c>
      <c r="F4905">
        <v>0</v>
      </c>
      <c r="G4905">
        <v>12</v>
      </c>
      <c r="H4905">
        <v>1570550471762</v>
      </c>
      <c r="I4905">
        <v>526.6875</v>
      </c>
      <c r="J4905" s="5">
        <f t="shared" si="76"/>
        <v>43746.959163912034</v>
      </c>
      <c r="K4905" s="6">
        <v>43746.959163912034</v>
      </c>
      <c r="L4905" s="7">
        <v>43746.959166666667</v>
      </c>
    </row>
    <row r="4906" spans="1:12" x14ac:dyDescent="0.25">
      <c r="A4906" t="e">
        <f>-Lqg5bbsoxHG1D6Cxs1h</f>
        <v>#NAME?</v>
      </c>
      <c r="B4906">
        <v>393.75</v>
      </c>
      <c r="C4906">
        <v>20.478950000000001</v>
      </c>
      <c r="D4906">
        <v>70</v>
      </c>
      <c r="E4906">
        <v>0</v>
      </c>
      <c r="F4906">
        <v>0</v>
      </c>
      <c r="G4906">
        <v>12</v>
      </c>
      <c r="H4906">
        <v>1570550477942</v>
      </c>
      <c r="I4906">
        <v>526.6875</v>
      </c>
      <c r="J4906" s="4">
        <f t="shared" si="76"/>
        <v>43746.959235439812</v>
      </c>
      <c r="K4906" s="6">
        <v>43746.959235439812</v>
      </c>
      <c r="L4906" s="7">
        <v>43746.959236111114</v>
      </c>
    </row>
    <row r="4907" spans="1:12" x14ac:dyDescent="0.25">
      <c r="A4907" t="e">
        <f>-Lqg5dJSdq4Ai1Bl2guM</f>
        <v>#NAME?</v>
      </c>
      <c r="B4907">
        <v>393.75</v>
      </c>
      <c r="C4907">
        <v>20.531590000000001</v>
      </c>
      <c r="D4907">
        <v>71</v>
      </c>
      <c r="E4907">
        <v>0</v>
      </c>
      <c r="F4907">
        <v>0</v>
      </c>
      <c r="G4907">
        <v>10</v>
      </c>
      <c r="H4907">
        <v>1570550485151</v>
      </c>
      <c r="I4907">
        <v>526.6875</v>
      </c>
      <c r="J4907" s="5">
        <f t="shared" si="76"/>
        <v>43746.959318877307</v>
      </c>
      <c r="K4907" s="6">
        <v>43746.959318877307</v>
      </c>
      <c r="L4907" s="7">
        <v>43746.959317129629</v>
      </c>
    </row>
    <row r="4908" spans="1:12" x14ac:dyDescent="0.25">
      <c r="A4908" t="e">
        <f>-Lqg5f6wbqgaHFyjv1XS</f>
        <v>#NAME?</v>
      </c>
      <c r="B4908">
        <v>393.75</v>
      </c>
      <c r="C4908">
        <v>20.531590000000001</v>
      </c>
      <c r="D4908">
        <v>71</v>
      </c>
      <c r="E4908">
        <v>0</v>
      </c>
      <c r="F4908">
        <v>0</v>
      </c>
      <c r="G4908">
        <v>1</v>
      </c>
      <c r="H4908">
        <v>1570550492497</v>
      </c>
      <c r="I4908">
        <v>526.6875</v>
      </c>
      <c r="J4908" s="4">
        <f t="shared" si="76"/>
        <v>43746.959403900466</v>
      </c>
      <c r="K4908" s="6">
        <v>43746.959403900466</v>
      </c>
      <c r="L4908" s="7">
        <v>43746.959398148145</v>
      </c>
    </row>
    <row r="4909" spans="1:12" x14ac:dyDescent="0.25">
      <c r="A4909" t="s">
        <v>5944</v>
      </c>
      <c r="B4909">
        <v>412.5</v>
      </c>
      <c r="C4909">
        <v>20.584240000000001</v>
      </c>
      <c r="D4909">
        <v>71</v>
      </c>
      <c r="E4909">
        <v>0</v>
      </c>
      <c r="F4909">
        <v>0</v>
      </c>
      <c r="G4909">
        <v>9</v>
      </c>
      <c r="H4909">
        <v>1570550499156</v>
      </c>
      <c r="I4909">
        <v>532.3125</v>
      </c>
      <c r="J4909" s="5">
        <f t="shared" si="76"/>
        <v>43746.959480972218</v>
      </c>
      <c r="K4909" s="6">
        <v>43746.959480972218</v>
      </c>
      <c r="L4909" s="7">
        <v>43746.959479166668</v>
      </c>
    </row>
    <row r="4910" spans="1:12" x14ac:dyDescent="0.25">
      <c r="A4910" t="e">
        <f>-Lqg5iJwiqvcnbiVxw6p</f>
        <v>#NAME?</v>
      </c>
      <c r="B4910">
        <v>393.75</v>
      </c>
      <c r="C4910">
        <v>20.478950000000001</v>
      </c>
      <c r="D4910">
        <v>68</v>
      </c>
      <c r="E4910">
        <v>0</v>
      </c>
      <c r="F4910">
        <v>0</v>
      </c>
      <c r="G4910">
        <v>10</v>
      </c>
      <c r="H4910">
        <v>1570550505763</v>
      </c>
      <c r="I4910">
        <v>526.6875</v>
      </c>
      <c r="J4910" s="4">
        <f t="shared" si="76"/>
        <v>43746.959557442126</v>
      </c>
      <c r="K4910" s="6">
        <v>43746.959557442126</v>
      </c>
      <c r="L4910" s="7">
        <v>43746.959560185183</v>
      </c>
    </row>
    <row r="4911" spans="1:12" x14ac:dyDescent="0.25">
      <c r="A4911" t="e">
        <f>-Lqg5jsxlauw7p0qU0Ue</f>
        <v>#NAME?</v>
      </c>
      <c r="B4911">
        <v>393.75</v>
      </c>
      <c r="C4911">
        <v>20.531590000000001</v>
      </c>
      <c r="D4911">
        <v>68</v>
      </c>
      <c r="E4911">
        <v>0</v>
      </c>
      <c r="F4911">
        <v>0</v>
      </c>
      <c r="G4911">
        <v>5</v>
      </c>
      <c r="H4911">
        <v>1570550511942</v>
      </c>
      <c r="I4911">
        <v>526.6875</v>
      </c>
      <c r="J4911" s="5">
        <f t="shared" si="76"/>
        <v>43746.959628958335</v>
      </c>
      <c r="K4911" s="6">
        <v>43746.959628958335</v>
      </c>
      <c r="L4911" s="7">
        <v>43746.959629629629</v>
      </c>
    </row>
    <row r="4912" spans="1:12" x14ac:dyDescent="0.25">
      <c r="A4912" t="s">
        <v>5947</v>
      </c>
      <c r="B4912">
        <v>393.75</v>
      </c>
      <c r="C4912">
        <v>20.584240000000001</v>
      </c>
      <c r="D4912">
        <v>68</v>
      </c>
      <c r="E4912">
        <v>0</v>
      </c>
      <c r="F4912">
        <v>0</v>
      </c>
      <c r="G4912">
        <v>7</v>
      </c>
      <c r="H4912">
        <v>1570550518132</v>
      </c>
      <c r="I4912">
        <v>526.6875</v>
      </c>
      <c r="J4912" s="4">
        <f t="shared" si="76"/>
        <v>43746.959700601852</v>
      </c>
      <c r="K4912" s="6">
        <v>43746.959700601852</v>
      </c>
      <c r="L4912" s="7">
        <v>43746.959699074076</v>
      </c>
    </row>
    <row r="4913" spans="1:12" x14ac:dyDescent="0.25">
      <c r="A4913" t="e">
        <f>-Lqg5n8fXf93en0HT2G2</f>
        <v>#NAME?</v>
      </c>
      <c r="B4913">
        <v>393.75</v>
      </c>
      <c r="C4913">
        <v>20.531590000000001</v>
      </c>
      <c r="D4913">
        <v>68</v>
      </c>
      <c r="E4913">
        <v>0</v>
      </c>
      <c r="F4913">
        <v>0</v>
      </c>
      <c r="G4913">
        <v>10</v>
      </c>
      <c r="H4913">
        <v>1570550524311</v>
      </c>
      <c r="I4913">
        <v>526.6875</v>
      </c>
      <c r="J4913" s="5">
        <f t="shared" si="76"/>
        <v>43746.959772118054</v>
      </c>
      <c r="K4913" s="6">
        <v>43746.959772118054</v>
      </c>
      <c r="L4913" s="7">
        <v>43746.959768518522</v>
      </c>
    </row>
    <row r="4914" spans="1:12" x14ac:dyDescent="0.25">
      <c r="A4914" t="e">
        <f>-Lqg5ogHs03FFMTKtFKz</f>
        <v>#NAME?</v>
      </c>
      <c r="B4914">
        <v>393.75</v>
      </c>
      <c r="C4914">
        <v>20.478950000000001</v>
      </c>
      <c r="D4914">
        <v>68</v>
      </c>
      <c r="E4914">
        <v>0</v>
      </c>
      <c r="F4914">
        <v>0</v>
      </c>
      <c r="G4914">
        <v>14</v>
      </c>
      <c r="H4914">
        <v>1570550531532</v>
      </c>
      <c r="I4914">
        <v>526.6875</v>
      </c>
      <c r="J4914" s="4">
        <f t="shared" si="76"/>
        <v>43746.959855694447</v>
      </c>
      <c r="K4914" s="6">
        <v>43746.959855694447</v>
      </c>
      <c r="L4914" s="7">
        <v>43746.959861111114</v>
      </c>
    </row>
    <row r="4915" spans="1:12" x14ac:dyDescent="0.25">
      <c r="A4915" t="e">
        <f>-Lqg5qRwEH7SBqx1xmQO</f>
        <v>#NAME?</v>
      </c>
      <c r="B4915">
        <v>393.75</v>
      </c>
      <c r="C4915">
        <v>20.531590000000001</v>
      </c>
      <c r="D4915">
        <v>67</v>
      </c>
      <c r="E4915">
        <v>0</v>
      </c>
      <c r="F4915">
        <v>0</v>
      </c>
      <c r="G4915">
        <v>8</v>
      </c>
      <c r="H4915">
        <v>1570550538742</v>
      </c>
      <c r="I4915">
        <v>526.6875</v>
      </c>
      <c r="J4915" s="5">
        <f t="shared" si="76"/>
        <v>43746.959939143511</v>
      </c>
      <c r="K4915" s="6">
        <v>43746.959939143511</v>
      </c>
      <c r="L4915" s="7">
        <v>43746.95994212963</v>
      </c>
    </row>
    <row r="4916" spans="1:12" x14ac:dyDescent="0.25">
      <c r="A4916" t="e">
        <f>-Lqg5s9xv4cITibwNIDE</f>
        <v>#NAME?</v>
      </c>
      <c r="B4916">
        <v>393.75</v>
      </c>
      <c r="C4916">
        <v>20.531590000000001</v>
      </c>
      <c r="D4916">
        <v>67</v>
      </c>
      <c r="E4916">
        <v>0</v>
      </c>
      <c r="F4916">
        <v>0</v>
      </c>
      <c r="G4916">
        <v>9</v>
      </c>
      <c r="H4916">
        <v>1570550545967</v>
      </c>
      <c r="I4916">
        <v>526.6875</v>
      </c>
      <c r="J4916" s="4">
        <f t="shared" si="76"/>
        <v>43746.960022766201</v>
      </c>
      <c r="K4916" s="6">
        <v>43746.960022766201</v>
      </c>
      <c r="L4916" s="7">
        <v>43746.960023148145</v>
      </c>
    </row>
    <row r="4917" spans="1:12" x14ac:dyDescent="0.25">
      <c r="A4917" t="e">
        <f>-Lqg5tdxADq97ej3JctU</f>
        <v>#NAME?</v>
      </c>
      <c r="B4917">
        <v>393.75</v>
      </c>
      <c r="C4917">
        <v>20.478950000000001</v>
      </c>
      <c r="D4917">
        <v>67</v>
      </c>
      <c r="E4917">
        <v>0</v>
      </c>
      <c r="F4917">
        <v>0</v>
      </c>
      <c r="G4917">
        <v>8</v>
      </c>
      <c r="H4917">
        <v>1570550552142</v>
      </c>
      <c r="I4917">
        <v>526.6875</v>
      </c>
      <c r="J4917" s="5">
        <f t="shared" si="76"/>
        <v>43746.960094236107</v>
      </c>
      <c r="K4917" s="6">
        <v>43746.960094236107</v>
      </c>
      <c r="L4917" s="7">
        <v>43746.960092592592</v>
      </c>
    </row>
    <row r="4918" spans="1:12" x14ac:dyDescent="0.25">
      <c r="A4918" t="e">
        <f>-Lqg5v9Dcalm4tUY5Wx0</f>
        <v>#NAME?</v>
      </c>
      <c r="B4918">
        <v>393.75</v>
      </c>
      <c r="C4918">
        <v>20.478950000000001</v>
      </c>
      <c r="D4918">
        <v>68</v>
      </c>
      <c r="E4918">
        <v>0</v>
      </c>
      <c r="F4918">
        <v>0</v>
      </c>
      <c r="G4918">
        <v>9</v>
      </c>
      <c r="H4918">
        <v>1570550558322</v>
      </c>
      <c r="I4918">
        <v>526.6875</v>
      </c>
      <c r="J4918" s="4">
        <f t="shared" si="76"/>
        <v>43746.960165763885</v>
      </c>
      <c r="K4918" s="6">
        <v>43746.960165763885</v>
      </c>
      <c r="L4918" s="7">
        <v>43746.960162037038</v>
      </c>
    </row>
    <row r="4919" spans="1:12" x14ac:dyDescent="0.25">
      <c r="A4919" t="e">
        <f>-Lqg5wx2wXcaIDUv5gI_</f>
        <v>#NAME?</v>
      </c>
      <c r="B4919">
        <v>393.75</v>
      </c>
      <c r="C4919">
        <v>20.531590000000001</v>
      </c>
      <c r="D4919">
        <v>71</v>
      </c>
      <c r="E4919">
        <v>0</v>
      </c>
      <c r="F4919">
        <v>0</v>
      </c>
      <c r="G4919">
        <v>21</v>
      </c>
      <c r="H4919">
        <v>1570550565303</v>
      </c>
      <c r="I4919">
        <v>526.6875</v>
      </c>
      <c r="J4919" s="5">
        <f t="shared" si="76"/>
        <v>43746.960246562499</v>
      </c>
      <c r="K4919" s="6">
        <v>43746.960246562499</v>
      </c>
      <c r="L4919" s="7">
        <v>43746.960243055553</v>
      </c>
    </row>
    <row r="4920" spans="1:12" x14ac:dyDescent="0.25">
      <c r="A4920" t="e">
        <f>-Lqg5yWB_FvJEyZ9kglc</f>
        <v>#NAME?</v>
      </c>
      <c r="B4920">
        <v>393.75</v>
      </c>
      <c r="C4920">
        <v>20.531590000000001</v>
      </c>
      <c r="D4920">
        <v>70</v>
      </c>
      <c r="E4920">
        <v>0</v>
      </c>
      <c r="F4920">
        <v>0</v>
      </c>
      <c r="G4920">
        <v>9</v>
      </c>
      <c r="H4920">
        <v>1570550571722</v>
      </c>
      <c r="I4920">
        <v>526.5</v>
      </c>
      <c r="J4920" s="4">
        <f t="shared" si="76"/>
        <v>43746.96032085648</v>
      </c>
      <c r="K4920" s="6">
        <v>43746.96032085648</v>
      </c>
      <c r="L4920" s="7">
        <v>43746.960324074076</v>
      </c>
    </row>
    <row r="4921" spans="1:12" x14ac:dyDescent="0.25">
      <c r="A4921" t="e">
        <f>-#REF!-E9sLoa6neR2HSr</f>
        <v>#REF!</v>
      </c>
      <c r="B4921">
        <v>393.75</v>
      </c>
      <c r="C4921">
        <v>20.478950000000001</v>
      </c>
      <c r="D4921">
        <v>69</v>
      </c>
      <c r="E4921">
        <v>0</v>
      </c>
      <c r="F4921">
        <v>0</v>
      </c>
      <c r="G4921">
        <v>9</v>
      </c>
      <c r="H4921">
        <v>1570550578932</v>
      </c>
      <c r="I4921">
        <v>526.5</v>
      </c>
      <c r="J4921" s="5">
        <f t="shared" si="76"/>
        <v>43746.960404305551</v>
      </c>
      <c r="K4921" s="6">
        <v>43746.960404305551</v>
      </c>
      <c r="L4921" s="7">
        <v>43746.960405092592</v>
      </c>
    </row>
    <row r="4922" spans="1:12" x14ac:dyDescent="0.25">
      <c r="A4922" t="e">
        <f>-Lqg60gxcIuuf-oqXhRl</f>
        <v>#NAME?</v>
      </c>
      <c r="B4922">
        <v>393.75</v>
      </c>
      <c r="C4922">
        <v>20.584240000000001</v>
      </c>
      <c r="D4922">
        <v>67</v>
      </c>
      <c r="E4922">
        <v>0</v>
      </c>
      <c r="F4922">
        <v>0</v>
      </c>
      <c r="G4922">
        <v>12</v>
      </c>
      <c r="H4922">
        <v>1570550585113</v>
      </c>
      <c r="I4922">
        <v>526.5</v>
      </c>
      <c r="J4922" s="4">
        <f t="shared" si="76"/>
        <v>43746.960475844906</v>
      </c>
      <c r="K4922" s="6">
        <v>43746.960475844906</v>
      </c>
      <c r="L4922" s="7">
        <v>43746.960474537038</v>
      </c>
    </row>
    <row r="4923" spans="1:12" x14ac:dyDescent="0.25">
      <c r="A4923" t="s">
        <v>5958</v>
      </c>
      <c r="B4923">
        <v>393.75</v>
      </c>
      <c r="C4923">
        <v>20.478950000000001</v>
      </c>
      <c r="D4923">
        <v>67</v>
      </c>
      <c r="E4923">
        <v>0</v>
      </c>
      <c r="F4923">
        <v>0</v>
      </c>
      <c r="G4923">
        <v>15</v>
      </c>
      <c r="H4923">
        <v>1570550591303</v>
      </c>
      <c r="I4923">
        <v>526.6875</v>
      </c>
      <c r="J4923" s="5">
        <f t="shared" si="76"/>
        <v>43746.960547488423</v>
      </c>
      <c r="K4923" s="6">
        <v>43746.960547488423</v>
      </c>
      <c r="L4923" s="7">
        <v>43746.960543981484</v>
      </c>
    </row>
    <row r="4924" spans="1:12" x14ac:dyDescent="0.25">
      <c r="A4924" t="e">
        <f>-Lqg63jxTyH2-_eDVqYA</f>
        <v>#NAME?</v>
      </c>
      <c r="B4924">
        <v>393.75</v>
      </c>
      <c r="C4924">
        <v>20.531590000000001</v>
      </c>
      <c r="D4924">
        <v>67</v>
      </c>
      <c r="E4924">
        <v>0</v>
      </c>
      <c r="F4924">
        <v>0</v>
      </c>
      <c r="G4924">
        <v>12</v>
      </c>
      <c r="H4924">
        <v>1570550597473</v>
      </c>
      <c r="I4924">
        <v>526.5</v>
      </c>
      <c r="J4924" s="4">
        <f t="shared" si="76"/>
        <v>43746.960618900463</v>
      </c>
      <c r="K4924" s="6">
        <v>43746.960618900463</v>
      </c>
      <c r="L4924" s="7">
        <v>43746.960613425923</v>
      </c>
    </row>
    <row r="4925" spans="1:12" x14ac:dyDescent="0.25">
      <c r="A4925" t="e">
        <f>-Lqg65MFjxkOQpq-_QJW</f>
        <v>#NAME?</v>
      </c>
      <c r="B4925">
        <v>393.75</v>
      </c>
      <c r="C4925">
        <v>20.478950000000001</v>
      </c>
      <c r="D4925">
        <v>63</v>
      </c>
      <c r="E4925">
        <v>0</v>
      </c>
      <c r="F4925">
        <v>0</v>
      </c>
      <c r="G4925">
        <v>10</v>
      </c>
      <c r="H4925">
        <v>1570550603665</v>
      </c>
      <c r="I4925">
        <v>526.5</v>
      </c>
      <c r="J4925" s="5">
        <f t="shared" si="76"/>
        <v>43746.960690567132</v>
      </c>
      <c r="K4925" s="6">
        <v>43746.960690567132</v>
      </c>
      <c r="L4925" s="7">
        <v>43746.960694444446</v>
      </c>
    </row>
    <row r="4926" spans="1:12" x14ac:dyDescent="0.25">
      <c r="A4926" t="e">
        <f>-Lqg6722Z-clTsvjQkPg</f>
        <v>#NAME?</v>
      </c>
      <c r="B4926">
        <v>393.75</v>
      </c>
      <c r="C4926">
        <v>20.478950000000001</v>
      </c>
      <c r="D4926">
        <v>63</v>
      </c>
      <c r="E4926">
        <v>0</v>
      </c>
      <c r="F4926">
        <v>0</v>
      </c>
      <c r="G4926">
        <v>10</v>
      </c>
      <c r="H4926">
        <v>1570550610884</v>
      </c>
      <c r="I4926">
        <v>526.6875</v>
      </c>
      <c r="J4926" s="4">
        <f t="shared" si="76"/>
        <v>43746.960774120373</v>
      </c>
      <c r="K4926" s="6">
        <v>43746.960774120373</v>
      </c>
      <c r="L4926" s="7">
        <v>43746.960775462961</v>
      </c>
    </row>
    <row r="4927" spans="1:12" x14ac:dyDescent="0.25">
      <c r="A4927" t="e">
        <f>-Lqg68UhXqguTDuohI9A</f>
        <v>#NAME?</v>
      </c>
      <c r="B4927">
        <v>393.75</v>
      </c>
      <c r="C4927">
        <v>20.478950000000001</v>
      </c>
      <c r="D4927">
        <v>63</v>
      </c>
      <c r="E4927">
        <v>0</v>
      </c>
      <c r="F4927">
        <v>0</v>
      </c>
      <c r="G4927">
        <v>16</v>
      </c>
      <c r="H4927">
        <v>1570550617043</v>
      </c>
      <c r="I4927">
        <v>526.6875</v>
      </c>
      <c r="J4927" s="5">
        <f t="shared" si="76"/>
        <v>43746.96084540509</v>
      </c>
      <c r="K4927" s="6">
        <v>43746.96084540509</v>
      </c>
      <c r="L4927" s="7">
        <v>43746.960844907408</v>
      </c>
    </row>
    <row r="4928" spans="1:12" x14ac:dyDescent="0.25">
      <c r="A4928" t="e">
        <f>-Lqg6APbw_MoEHh6ZGCd</f>
        <v>#NAME?</v>
      </c>
      <c r="B4928">
        <v>393.75</v>
      </c>
      <c r="C4928">
        <v>20.531590000000001</v>
      </c>
      <c r="D4928">
        <v>63</v>
      </c>
      <c r="E4928">
        <v>0</v>
      </c>
      <c r="F4928">
        <v>0</v>
      </c>
      <c r="G4928">
        <v>9</v>
      </c>
      <c r="H4928">
        <v>1570550623244</v>
      </c>
      <c r="I4928">
        <v>526.6875</v>
      </c>
      <c r="J4928" s="4">
        <f t="shared" si="76"/>
        <v>43746.960917175922</v>
      </c>
      <c r="K4928" s="6">
        <v>43746.960917175922</v>
      </c>
      <c r="L4928" s="7">
        <v>43746.960914351854</v>
      </c>
    </row>
    <row r="4929" spans="1:12" x14ac:dyDescent="0.25">
      <c r="A4929" t="e">
        <f>-Lqg6C25NJf2ny2w2Ule</f>
        <v>#NAME?</v>
      </c>
      <c r="B4929">
        <v>393.75</v>
      </c>
      <c r="C4929">
        <v>20.478950000000001</v>
      </c>
      <c r="D4929">
        <v>64</v>
      </c>
      <c r="E4929">
        <v>0</v>
      </c>
      <c r="F4929">
        <v>0</v>
      </c>
      <c r="G4929">
        <v>7</v>
      </c>
      <c r="H4929">
        <v>1570550631514</v>
      </c>
      <c r="I4929">
        <v>526.6875</v>
      </c>
      <c r="J4929" s="5">
        <f t="shared" si="76"/>
        <v>43746.961012893516</v>
      </c>
      <c r="K4929" s="6">
        <v>43746.961012893516</v>
      </c>
      <c r="L4929" s="7">
        <v>43746.961018518516</v>
      </c>
    </row>
    <row r="4930" spans="1:12" x14ac:dyDescent="0.25">
      <c r="A4930" t="e">
        <f>-Lqg6Db6qQ5YfadKw2Fa</f>
        <v>#NAME?</v>
      </c>
      <c r="B4930">
        <v>393.75</v>
      </c>
      <c r="C4930">
        <v>20.531590000000001</v>
      </c>
      <c r="D4930">
        <v>63</v>
      </c>
      <c r="E4930">
        <v>0</v>
      </c>
      <c r="F4930">
        <v>0</v>
      </c>
      <c r="G4930">
        <v>10</v>
      </c>
      <c r="H4930">
        <v>1570550637687</v>
      </c>
      <c r="I4930">
        <v>526.6875</v>
      </c>
      <c r="J4930" s="4">
        <f t="shared" ref="J4930:K4993" si="77">(H4930/86400000)+25569+(7/24)</f>
        <v>43746.961084340277</v>
      </c>
      <c r="K4930" s="6">
        <v>43746.961084340277</v>
      </c>
      <c r="L4930" s="7">
        <v>43746.961087962962</v>
      </c>
    </row>
    <row r="4931" spans="1:12" x14ac:dyDescent="0.25">
      <c r="A4931" t="e">
        <f>-Lqg6FK7sHM9wUqUwWyD</f>
        <v>#NAME?</v>
      </c>
      <c r="B4931">
        <v>393.75</v>
      </c>
      <c r="C4931">
        <v>20.531590000000001</v>
      </c>
      <c r="D4931">
        <v>62</v>
      </c>
      <c r="E4931">
        <v>0</v>
      </c>
      <c r="F4931">
        <v>0</v>
      </c>
      <c r="G4931">
        <v>11</v>
      </c>
      <c r="H4931">
        <v>1570550644887</v>
      </c>
      <c r="I4931">
        <v>526.6875</v>
      </c>
      <c r="J4931" s="5">
        <f t="shared" si="77"/>
        <v>43746.961167673609</v>
      </c>
      <c r="K4931" s="6">
        <v>43746.961167673609</v>
      </c>
      <c r="L4931" s="7">
        <v>43746.961168981485</v>
      </c>
    </row>
    <row r="4932" spans="1:12" x14ac:dyDescent="0.25">
      <c r="A4932" t="s">
        <v>5967</v>
      </c>
      <c r="B4932">
        <v>393.75</v>
      </c>
      <c r="C4932">
        <v>20.531590000000001</v>
      </c>
      <c r="D4932">
        <v>63</v>
      </c>
      <c r="E4932">
        <v>0</v>
      </c>
      <c r="F4932">
        <v>0</v>
      </c>
      <c r="G4932">
        <v>13</v>
      </c>
      <c r="H4932">
        <v>1570550651075</v>
      </c>
      <c r="I4932">
        <v>526.6875</v>
      </c>
      <c r="J4932" s="4">
        <f t="shared" si="77"/>
        <v>43746.961239293982</v>
      </c>
      <c r="K4932" s="6">
        <v>43746.961239293982</v>
      </c>
      <c r="L4932" s="7">
        <v>43746.961238425924</v>
      </c>
    </row>
    <row r="4933" spans="1:12" x14ac:dyDescent="0.25">
      <c r="A4933" t="e">
        <f>-Lqg6Ib506YiZ-BOdk5I</f>
        <v>#NAME?</v>
      </c>
      <c r="B4933">
        <v>393.75</v>
      </c>
      <c r="C4933">
        <v>20.478950000000001</v>
      </c>
      <c r="D4933">
        <v>63</v>
      </c>
      <c r="E4933">
        <v>0</v>
      </c>
      <c r="F4933">
        <v>0</v>
      </c>
      <c r="G4933">
        <v>7</v>
      </c>
      <c r="H4933">
        <v>1570550658284</v>
      </c>
      <c r="I4933">
        <v>526.6875</v>
      </c>
      <c r="J4933" s="5">
        <f t="shared" si="77"/>
        <v>43746.961322731477</v>
      </c>
      <c r="K4933" s="6">
        <v>43746.961322731477</v>
      </c>
      <c r="L4933" s="7">
        <v>43746.961319444446</v>
      </c>
    </row>
    <row r="4934" spans="1:12" x14ac:dyDescent="0.25">
      <c r="A4934" t="e">
        <f>-Lqg6K54o74yXS3t3gtw</f>
        <v>#NAME?</v>
      </c>
      <c r="B4934">
        <v>412.5</v>
      </c>
      <c r="C4934">
        <v>20.531590000000001</v>
      </c>
      <c r="D4934">
        <v>64</v>
      </c>
      <c r="E4934">
        <v>0</v>
      </c>
      <c r="F4934">
        <v>0</v>
      </c>
      <c r="G4934">
        <v>9</v>
      </c>
      <c r="H4934">
        <v>1570550664486</v>
      </c>
      <c r="I4934">
        <v>532.3125</v>
      </c>
      <c r="J4934" s="4">
        <f t="shared" si="77"/>
        <v>43746.961394513892</v>
      </c>
      <c r="K4934" s="6">
        <v>43746.961394513892</v>
      </c>
      <c r="L4934" s="7">
        <v>43746.961388888885</v>
      </c>
    </row>
    <row r="4935" spans="1:12" x14ac:dyDescent="0.25">
      <c r="A4935" t="e">
        <f>-Lqg6Le3sVC0HPgTrWMq</f>
        <v>#NAME?</v>
      </c>
      <c r="B4935">
        <v>393.75</v>
      </c>
      <c r="C4935">
        <v>20.531590000000001</v>
      </c>
      <c r="D4935">
        <v>66</v>
      </c>
      <c r="E4935">
        <v>0</v>
      </c>
      <c r="F4935">
        <v>0</v>
      </c>
      <c r="G4935">
        <v>1</v>
      </c>
      <c r="H4935">
        <v>1570550670658</v>
      </c>
      <c r="I4935">
        <v>526.5</v>
      </c>
      <c r="J4935" s="5">
        <f t="shared" si="77"/>
        <v>43746.961465949069</v>
      </c>
      <c r="K4935" s="6">
        <v>43746.961465949069</v>
      </c>
      <c r="L4935" s="7">
        <v>43746.961469907408</v>
      </c>
    </row>
    <row r="4936" spans="1:12" x14ac:dyDescent="0.25">
      <c r="A4936" t="e">
        <f>-Lqg6N6zINjSYTNCl01M</f>
        <v>#NAME?</v>
      </c>
      <c r="B4936">
        <v>393.75</v>
      </c>
      <c r="C4936">
        <v>20.478950000000001</v>
      </c>
      <c r="D4936">
        <v>66</v>
      </c>
      <c r="E4936">
        <v>0</v>
      </c>
      <c r="F4936">
        <v>0</v>
      </c>
      <c r="G4936">
        <v>11</v>
      </c>
      <c r="H4936">
        <v>1570550676837</v>
      </c>
      <c r="I4936">
        <v>526.6875</v>
      </c>
      <c r="J4936" s="4">
        <f t="shared" si="77"/>
        <v>43746.961537465271</v>
      </c>
      <c r="K4936" s="6">
        <v>43746.961537465271</v>
      </c>
      <c r="L4936" s="7">
        <v>43746.961539351854</v>
      </c>
    </row>
    <row r="4937" spans="1:12" x14ac:dyDescent="0.25">
      <c r="A4937" t="e">
        <f>-Lqg6Oc403AvLnHifoxg</f>
        <v>#NAME?</v>
      </c>
      <c r="B4937">
        <v>393.75</v>
      </c>
      <c r="C4937">
        <v>20.478950000000001</v>
      </c>
      <c r="D4937">
        <v>65</v>
      </c>
      <c r="E4937">
        <v>0</v>
      </c>
      <c r="F4937">
        <v>0</v>
      </c>
      <c r="G4937">
        <v>11</v>
      </c>
      <c r="H4937">
        <v>1570550683027</v>
      </c>
      <c r="I4937">
        <v>526.6875</v>
      </c>
      <c r="J4937" s="5">
        <f t="shared" si="77"/>
        <v>43746.961609108796</v>
      </c>
      <c r="K4937" s="6">
        <v>43746.961609108796</v>
      </c>
      <c r="L4937" s="7">
        <v>43746.961608796293</v>
      </c>
    </row>
    <row r="4938" spans="1:12" x14ac:dyDescent="0.25">
      <c r="A4938" t="s">
        <v>5973</v>
      </c>
      <c r="B4938">
        <v>393.75</v>
      </c>
      <c r="C4938">
        <v>20.478950000000001</v>
      </c>
      <c r="D4938">
        <v>64</v>
      </c>
      <c r="E4938">
        <v>0</v>
      </c>
      <c r="F4938">
        <v>0</v>
      </c>
      <c r="G4938">
        <v>11</v>
      </c>
      <c r="H4938">
        <v>1570550689206</v>
      </c>
      <c r="I4938">
        <v>526.6875</v>
      </c>
      <c r="J4938" s="4">
        <f t="shared" si="77"/>
        <v>43746.961680624998</v>
      </c>
      <c r="K4938" s="6">
        <v>43746.961680624998</v>
      </c>
      <c r="L4938" s="7">
        <v>43746.961678240739</v>
      </c>
    </row>
    <row r="4939" spans="1:12" x14ac:dyDescent="0.25">
      <c r="A4939" t="e">
        <f>-Lqg6RriyUmzYykO_cK6</f>
        <v>#NAME?</v>
      </c>
      <c r="B4939">
        <v>393.75</v>
      </c>
      <c r="C4939">
        <v>20.531590000000001</v>
      </c>
      <c r="D4939">
        <v>65</v>
      </c>
      <c r="E4939">
        <v>0</v>
      </c>
      <c r="F4939">
        <v>0</v>
      </c>
      <c r="G4939">
        <v>14</v>
      </c>
      <c r="H4939">
        <v>1570550696406</v>
      </c>
      <c r="I4939">
        <v>526.6875</v>
      </c>
      <c r="J4939" s="5">
        <f t="shared" si="77"/>
        <v>43746.96176395833</v>
      </c>
      <c r="K4939" s="6">
        <v>43746.96176395833</v>
      </c>
      <c r="L4939" s="7">
        <v>43746.961759259262</v>
      </c>
    </row>
    <row r="4940" spans="1:12" x14ac:dyDescent="0.25">
      <c r="A4940" t="e">
        <f>-Lqg6TS-oU6_M5Qq8BpH</f>
        <v>#NAME?</v>
      </c>
      <c r="B4940">
        <v>393.75</v>
      </c>
      <c r="C4940">
        <v>20.531590000000001</v>
      </c>
      <c r="D4940">
        <v>66</v>
      </c>
      <c r="E4940">
        <v>0</v>
      </c>
      <c r="F4940">
        <v>0</v>
      </c>
      <c r="G4940">
        <v>8</v>
      </c>
      <c r="H4940">
        <v>1570550702605</v>
      </c>
      <c r="I4940">
        <v>526.6875</v>
      </c>
      <c r="J4940" s="4">
        <f t="shared" si="77"/>
        <v>43746.961835706017</v>
      </c>
      <c r="K4940" s="6">
        <v>43746.961835706017</v>
      </c>
      <c r="L4940" s="7">
        <v>43746.961840277778</v>
      </c>
    </row>
    <row r="4941" spans="1:12" x14ac:dyDescent="0.25">
      <c r="A4941" t="e">
        <f>-Lqg6V9zzS83Q9XZ5Vhh</f>
        <v>#NAME?</v>
      </c>
      <c r="B4941">
        <v>393.75</v>
      </c>
      <c r="C4941">
        <v>20.478950000000001</v>
      </c>
      <c r="D4941">
        <v>64</v>
      </c>
      <c r="E4941">
        <v>0</v>
      </c>
      <c r="F4941">
        <v>0</v>
      </c>
      <c r="G4941">
        <v>10</v>
      </c>
      <c r="H4941">
        <v>1570550709828</v>
      </c>
      <c r="I4941">
        <v>526.6875</v>
      </c>
      <c r="J4941" s="5">
        <f t="shared" si="77"/>
        <v>43746.961919305548</v>
      </c>
      <c r="K4941" s="6">
        <v>43746.961919305548</v>
      </c>
      <c r="L4941" s="7">
        <v>43746.961921296293</v>
      </c>
    </row>
    <row r="4942" spans="1:12" x14ac:dyDescent="0.25">
      <c r="A4942" t="e">
        <f>-Lqg6Wg18uZDLIP8gsZr</f>
        <v>#NAME?</v>
      </c>
      <c r="B4942">
        <v>393.75</v>
      </c>
      <c r="C4942">
        <v>20.531590000000001</v>
      </c>
      <c r="D4942">
        <v>64</v>
      </c>
      <c r="E4942">
        <v>0</v>
      </c>
      <c r="F4942">
        <v>0</v>
      </c>
      <c r="G4942">
        <v>7</v>
      </c>
      <c r="H4942">
        <v>1570550716006</v>
      </c>
      <c r="I4942">
        <v>526.6875</v>
      </c>
      <c r="J4942" s="4">
        <f t="shared" si="77"/>
        <v>43746.961990810181</v>
      </c>
      <c r="K4942" s="6">
        <v>43746.961990810181</v>
      </c>
      <c r="L4942" s="7">
        <v>43746.96199074074</v>
      </c>
    </row>
    <row r="4943" spans="1:12" x14ac:dyDescent="0.25">
      <c r="A4943" t="e">
        <f>-Lqg6YE44mesWVHvxQJa</f>
        <v>#NAME?</v>
      </c>
      <c r="B4943">
        <v>393.75</v>
      </c>
      <c r="C4943">
        <v>20.584240000000001</v>
      </c>
      <c r="D4943">
        <v>65</v>
      </c>
      <c r="E4943">
        <v>0</v>
      </c>
      <c r="F4943">
        <v>0</v>
      </c>
      <c r="G4943">
        <v>9</v>
      </c>
      <c r="H4943">
        <v>1570550722186</v>
      </c>
      <c r="I4943">
        <v>526.6875</v>
      </c>
      <c r="J4943" s="5">
        <f t="shared" si="77"/>
        <v>43746.96206233796</v>
      </c>
      <c r="K4943" s="6">
        <v>43746.96206233796</v>
      </c>
      <c r="L4943" s="7">
        <v>43746.962060185186</v>
      </c>
    </row>
    <row r="4944" spans="1:12" x14ac:dyDescent="0.25">
      <c r="A4944" t="e">
        <f>-Lqg6Zx1966awXiBzaZD</f>
        <v>#NAME?</v>
      </c>
      <c r="B4944">
        <v>393.75</v>
      </c>
      <c r="C4944">
        <v>20.531590000000001</v>
      </c>
      <c r="D4944">
        <v>65</v>
      </c>
      <c r="E4944">
        <v>0</v>
      </c>
      <c r="F4944">
        <v>0</v>
      </c>
      <c r="G4944">
        <v>10</v>
      </c>
      <c r="H4944">
        <v>1570550728367</v>
      </c>
      <c r="I4944">
        <v>526.6875</v>
      </c>
      <c r="J4944" s="4">
        <f t="shared" si="77"/>
        <v>43746.962133877314</v>
      </c>
      <c r="K4944" s="6">
        <v>43746.962133877314</v>
      </c>
      <c r="L4944" s="7">
        <v>43746.962129629632</v>
      </c>
    </row>
    <row r="4945" spans="1:12" x14ac:dyDescent="0.25">
      <c r="A4945" t="e">
        <f>-Lqg6aUzN1cFLnSfXJZo</f>
        <v>#NAME?</v>
      </c>
      <c r="B4945">
        <v>393.75</v>
      </c>
      <c r="C4945">
        <v>20.531590000000001</v>
      </c>
      <c r="D4945">
        <v>65</v>
      </c>
      <c r="E4945">
        <v>0</v>
      </c>
      <c r="F4945">
        <v>0</v>
      </c>
      <c r="G4945">
        <v>7</v>
      </c>
      <c r="H4945">
        <v>1570550735556</v>
      </c>
      <c r="I4945">
        <v>526.6875</v>
      </c>
      <c r="J4945" s="5">
        <f t="shared" si="77"/>
        <v>43746.962217083332</v>
      </c>
      <c r="K4945" s="6">
        <v>43746.962217083332</v>
      </c>
      <c r="L4945" s="7">
        <v>43746.962222222224</v>
      </c>
    </row>
    <row r="4946" spans="1:12" x14ac:dyDescent="0.25">
      <c r="A4946" t="e">
        <f>-Lqg6cE4d-aV4gSxc_0w</f>
        <v>#NAME?</v>
      </c>
      <c r="B4946">
        <v>393.75</v>
      </c>
      <c r="C4946">
        <v>20.531590000000001</v>
      </c>
      <c r="D4946">
        <v>64</v>
      </c>
      <c r="E4946">
        <v>0</v>
      </c>
      <c r="F4946">
        <v>0</v>
      </c>
      <c r="G4946">
        <v>7</v>
      </c>
      <c r="H4946">
        <v>1570550742807</v>
      </c>
      <c r="I4946">
        <v>526.6875</v>
      </c>
      <c r="J4946" s="4">
        <f t="shared" si="77"/>
        <v>43746.962301006941</v>
      </c>
      <c r="K4946" s="6">
        <v>43746.962301006941</v>
      </c>
      <c r="L4946" s="7">
        <v>43746.96230324074</v>
      </c>
    </row>
    <row r="4947" spans="1:12" x14ac:dyDescent="0.25">
      <c r="A4947" t="e">
        <f>-Lqg6dn6FEikkwSoFWOZ</f>
        <v>#NAME?</v>
      </c>
      <c r="B4947">
        <v>393.75</v>
      </c>
      <c r="C4947">
        <v>20.478950000000001</v>
      </c>
      <c r="D4947">
        <v>65</v>
      </c>
      <c r="E4947">
        <v>0</v>
      </c>
      <c r="F4947">
        <v>0</v>
      </c>
      <c r="G4947">
        <v>4</v>
      </c>
      <c r="H4947">
        <v>1570550748985</v>
      </c>
      <c r="I4947">
        <v>526.6875</v>
      </c>
      <c r="J4947" s="5">
        <f t="shared" si="77"/>
        <v>43746.962372511574</v>
      </c>
      <c r="K4947" s="6">
        <v>43746.962372511574</v>
      </c>
      <c r="L4947" s="7">
        <v>43746.962372685186</v>
      </c>
    </row>
    <row r="4948" spans="1:12" x14ac:dyDescent="0.25">
      <c r="A4948" t="e">
        <f>-Lqg6fUzQ0VWKLJpwz5K</f>
        <v>#NAME?</v>
      </c>
      <c r="B4948">
        <v>393.75</v>
      </c>
      <c r="C4948">
        <v>20.584240000000001</v>
      </c>
      <c r="D4948">
        <v>65</v>
      </c>
      <c r="E4948">
        <v>0</v>
      </c>
      <c r="F4948">
        <v>0</v>
      </c>
      <c r="G4948">
        <v>8</v>
      </c>
      <c r="H4948">
        <v>1570550756195</v>
      </c>
      <c r="I4948">
        <v>526.6875</v>
      </c>
      <c r="J4948" s="4">
        <f t="shared" si="77"/>
        <v>43746.962455960645</v>
      </c>
      <c r="K4948" s="6">
        <v>43746.962455960645</v>
      </c>
      <c r="L4948" s="7">
        <v>43746.962453703702</v>
      </c>
    </row>
    <row r="4949" spans="1:12" x14ac:dyDescent="0.25">
      <c r="A4949" t="e">
        <f>-Lqg6h44VdIvw6SCytgS</f>
        <v>#NAME?</v>
      </c>
      <c r="B4949">
        <v>393.75</v>
      </c>
      <c r="C4949">
        <v>20.531590000000001</v>
      </c>
      <c r="D4949">
        <v>64</v>
      </c>
      <c r="E4949">
        <v>0</v>
      </c>
      <c r="F4949">
        <v>0</v>
      </c>
      <c r="G4949">
        <v>11</v>
      </c>
      <c r="H4949">
        <v>1570550762600</v>
      </c>
      <c r="I4949">
        <v>526.6875</v>
      </c>
      <c r="J4949" s="5">
        <f t="shared" si="77"/>
        <v>43746.962530092591</v>
      </c>
      <c r="K4949" s="6">
        <v>43746.962530092591</v>
      </c>
      <c r="L4949" s="7">
        <v>43746.962534722225</v>
      </c>
    </row>
    <row r="4950" spans="1:12" x14ac:dyDescent="0.25">
      <c r="A4950" t="e">
        <f>-Lqg6in32DuIMWME7w3o</f>
        <v>#NAME?</v>
      </c>
      <c r="B4950">
        <v>393.75</v>
      </c>
      <c r="C4950">
        <v>20.478950000000001</v>
      </c>
      <c r="D4950">
        <v>65</v>
      </c>
      <c r="E4950">
        <v>0</v>
      </c>
      <c r="F4950">
        <v>0</v>
      </c>
      <c r="G4950">
        <v>19</v>
      </c>
      <c r="H4950">
        <v>1570550769625</v>
      </c>
      <c r="I4950">
        <v>526.6875</v>
      </c>
      <c r="J4950" s="4">
        <f t="shared" si="77"/>
        <v>43746.962611400457</v>
      </c>
      <c r="K4950" s="6">
        <v>43746.962611400457</v>
      </c>
      <c r="L4950" s="7">
        <v>43746.96261574074</v>
      </c>
    </row>
    <row r="4951" spans="1:12" x14ac:dyDescent="0.25">
      <c r="A4951" t="e">
        <f>-Lqg6kEjMpn4ysp3miaY</f>
        <v>#NAME?</v>
      </c>
      <c r="B4951">
        <v>393.75</v>
      </c>
      <c r="C4951">
        <v>20.531590000000001</v>
      </c>
      <c r="D4951">
        <v>65</v>
      </c>
      <c r="E4951">
        <v>0</v>
      </c>
      <c r="F4951">
        <v>0</v>
      </c>
      <c r="G4951">
        <v>12</v>
      </c>
      <c r="H4951">
        <v>1570550775766</v>
      </c>
      <c r="I4951">
        <v>526.6875</v>
      </c>
      <c r="J4951" s="5">
        <f t="shared" si="77"/>
        <v>43746.962682476849</v>
      </c>
      <c r="K4951" s="6">
        <v>43746.962682476849</v>
      </c>
      <c r="L4951" s="7">
        <v>43746.962685185186</v>
      </c>
    </row>
    <row r="4952" spans="1:12" x14ac:dyDescent="0.25">
      <c r="A4952" t="e">
        <f>-Lqg6ll4f7BEdyQPXp2e</f>
        <v>#NAME?</v>
      </c>
      <c r="B4952">
        <v>393.75</v>
      </c>
      <c r="C4952">
        <v>20.478950000000001</v>
      </c>
      <c r="D4952">
        <v>65</v>
      </c>
      <c r="E4952">
        <v>0</v>
      </c>
      <c r="F4952">
        <v>0</v>
      </c>
      <c r="G4952">
        <v>12</v>
      </c>
      <c r="H4952">
        <v>1570550781965</v>
      </c>
      <c r="I4952">
        <v>526.5</v>
      </c>
      <c r="J4952" s="4">
        <f t="shared" si="77"/>
        <v>43746.962754224536</v>
      </c>
      <c r="K4952" s="6">
        <v>43746.962754224536</v>
      </c>
      <c r="L4952" s="7">
        <v>43746.962754629632</v>
      </c>
    </row>
    <row r="4953" spans="1:12" x14ac:dyDescent="0.25">
      <c r="A4953" t="e">
        <f>-Lqg6nJ-Rje4ANBbILAp</f>
        <v>#NAME?</v>
      </c>
      <c r="B4953">
        <v>393.75</v>
      </c>
      <c r="C4953">
        <v>20.531590000000001</v>
      </c>
      <c r="D4953">
        <v>66</v>
      </c>
      <c r="E4953">
        <v>0</v>
      </c>
      <c r="F4953">
        <v>0</v>
      </c>
      <c r="G4953">
        <v>10</v>
      </c>
      <c r="H4953">
        <v>1570550788144</v>
      </c>
      <c r="I4953">
        <v>526.6875</v>
      </c>
      <c r="J4953" s="5">
        <f t="shared" si="77"/>
        <v>43746.962825740738</v>
      </c>
      <c r="K4953" s="6">
        <v>43746.962825740738</v>
      </c>
      <c r="L4953" s="7">
        <v>43746.962824074071</v>
      </c>
    </row>
    <row r="4954" spans="1:12" x14ac:dyDescent="0.25">
      <c r="A4954" t="e">
        <f>-Lqg6omx0QCSyzsKDKya</f>
        <v>#NAME?</v>
      </c>
      <c r="B4954">
        <v>393.75</v>
      </c>
      <c r="C4954">
        <v>20.478950000000001</v>
      </c>
      <c r="D4954">
        <v>68</v>
      </c>
      <c r="E4954">
        <v>0</v>
      </c>
      <c r="F4954">
        <v>0</v>
      </c>
      <c r="G4954">
        <v>11</v>
      </c>
      <c r="H4954">
        <v>1570550794325</v>
      </c>
      <c r="I4954">
        <v>526.6875</v>
      </c>
      <c r="J4954" s="4">
        <f t="shared" si="77"/>
        <v>43746.962897280093</v>
      </c>
      <c r="K4954" s="6">
        <v>43746.962897280093</v>
      </c>
      <c r="L4954" s="7">
        <v>43746.962893518517</v>
      </c>
    </row>
    <row r="4955" spans="1:12" x14ac:dyDescent="0.25">
      <c r="A4955" t="e">
        <f>-Lqg6qM-z4ZrthPPMp4p</f>
        <v>#NAME?</v>
      </c>
      <c r="B4955">
        <v>412.5</v>
      </c>
      <c r="C4955">
        <v>20.531590000000001</v>
      </c>
      <c r="D4955">
        <v>68</v>
      </c>
      <c r="E4955">
        <v>0</v>
      </c>
      <c r="F4955">
        <v>0</v>
      </c>
      <c r="G4955">
        <v>9</v>
      </c>
      <c r="H4955">
        <v>1570550800517</v>
      </c>
      <c r="I4955">
        <v>532.125</v>
      </c>
      <c r="J4955" s="5">
        <f t="shared" si="77"/>
        <v>43746.962968946762</v>
      </c>
      <c r="K4955" s="6">
        <v>43746.962968946762</v>
      </c>
      <c r="L4955" s="7">
        <v>43746.96297453704</v>
      </c>
    </row>
    <row r="4956" spans="1:12" x14ac:dyDescent="0.25">
      <c r="A4956" t="e">
        <f>-Lqg6s54fqG6rkEfiH0b</f>
        <v>#NAME?</v>
      </c>
      <c r="B4956">
        <v>393.75</v>
      </c>
      <c r="C4956">
        <v>20.531590000000001</v>
      </c>
      <c r="D4956">
        <v>66</v>
      </c>
      <c r="E4956">
        <v>0</v>
      </c>
      <c r="F4956">
        <v>0</v>
      </c>
      <c r="G4956">
        <v>9</v>
      </c>
      <c r="H4956">
        <v>1570550807727</v>
      </c>
      <c r="I4956">
        <v>526.6875</v>
      </c>
      <c r="J4956" s="4">
        <f t="shared" si="77"/>
        <v>43746.963052395826</v>
      </c>
      <c r="K4956" s="6">
        <v>43746.963052395826</v>
      </c>
      <c r="L4956" s="7">
        <v>43746.963055555556</v>
      </c>
    </row>
    <row r="4957" spans="1:12" x14ac:dyDescent="0.25">
      <c r="A4957" t="e">
        <f>-Lqg6t_5Jbr5_aCkrvh6</f>
        <v>#NAME?</v>
      </c>
      <c r="B4957">
        <v>393.75</v>
      </c>
      <c r="C4957">
        <v>20.478950000000001</v>
      </c>
      <c r="D4957">
        <v>66</v>
      </c>
      <c r="E4957">
        <v>0</v>
      </c>
      <c r="F4957">
        <v>0</v>
      </c>
      <c r="G4957">
        <v>9</v>
      </c>
      <c r="H4957">
        <v>1570550813915</v>
      </c>
      <c r="I4957">
        <v>526.6875</v>
      </c>
      <c r="J4957" s="5">
        <f t="shared" si="77"/>
        <v>43746.963124016205</v>
      </c>
      <c r="K4957" s="6">
        <v>43746.963124016205</v>
      </c>
      <c r="L4957" s="7">
        <v>43746.963125000002</v>
      </c>
    </row>
    <row r="4958" spans="1:12" x14ac:dyDescent="0.25">
      <c r="A4958" t="e">
        <f>-Lqg6v85kV5vTv1GgYH_</f>
        <v>#NAME?</v>
      </c>
      <c r="B4958">
        <v>393.75</v>
      </c>
      <c r="C4958">
        <v>20.478950000000001</v>
      </c>
      <c r="D4958">
        <v>66</v>
      </c>
      <c r="E4958">
        <v>0</v>
      </c>
      <c r="F4958">
        <v>0</v>
      </c>
      <c r="G4958">
        <v>6</v>
      </c>
      <c r="H4958">
        <v>1570550820096</v>
      </c>
      <c r="I4958">
        <v>526.5</v>
      </c>
      <c r="J4958" s="4">
        <f t="shared" si="77"/>
        <v>43746.963195555552</v>
      </c>
      <c r="K4958" s="6">
        <v>43746.963195555552</v>
      </c>
      <c r="L4958" s="7">
        <v>43746.963194444441</v>
      </c>
    </row>
    <row r="4959" spans="1:12" x14ac:dyDescent="0.25">
      <c r="A4959" t="e">
        <f>-Lqg6wojcOLxPCqfeINS</f>
        <v>#NAME?</v>
      </c>
      <c r="B4959">
        <v>393.75</v>
      </c>
      <c r="C4959">
        <v>20.531590000000001</v>
      </c>
      <c r="D4959">
        <v>66</v>
      </c>
      <c r="E4959">
        <v>0</v>
      </c>
      <c r="F4959">
        <v>0</v>
      </c>
      <c r="G4959">
        <v>11</v>
      </c>
      <c r="H4959">
        <v>1570550827286</v>
      </c>
      <c r="I4959">
        <v>526.6875</v>
      </c>
      <c r="J4959" s="5">
        <f t="shared" si="77"/>
        <v>43746.963278773146</v>
      </c>
      <c r="K4959" s="6">
        <v>43746.963278773146</v>
      </c>
      <c r="L4959" s="7">
        <v>43746.963275462964</v>
      </c>
    </row>
    <row r="4960" spans="1:12" x14ac:dyDescent="0.25">
      <c r="A4960" t="e">
        <f>-Lqg6yjICg6yXbg-YDAQ</f>
        <v>#NAME?</v>
      </c>
      <c r="B4960">
        <v>393.75</v>
      </c>
      <c r="C4960">
        <v>20.531590000000001</v>
      </c>
      <c r="D4960">
        <v>66</v>
      </c>
      <c r="E4960">
        <v>0</v>
      </c>
      <c r="F4960">
        <v>0</v>
      </c>
      <c r="G4960">
        <v>13</v>
      </c>
      <c r="H4960">
        <v>1570550833496</v>
      </c>
      <c r="I4960">
        <v>526.6875</v>
      </c>
      <c r="J4960" s="4">
        <f t="shared" si="77"/>
        <v>43746.96335064814</v>
      </c>
      <c r="K4960" s="6">
        <v>43746.96335064814</v>
      </c>
      <c r="L4960" s="7">
        <v>43746.96334490741</v>
      </c>
    </row>
    <row r="4961" spans="1:12" x14ac:dyDescent="0.25">
      <c r="A4961" t="e">
        <f>-#REF!-#REF!-XOjoefTOfES</f>
        <v>#REF!</v>
      </c>
      <c r="B4961">
        <v>393.75</v>
      </c>
      <c r="C4961">
        <v>20.478950000000001</v>
      </c>
      <c r="D4961">
        <v>65</v>
      </c>
      <c r="E4961">
        <v>0</v>
      </c>
      <c r="F4961">
        <v>0</v>
      </c>
      <c r="G4961">
        <v>12</v>
      </c>
      <c r="H4961">
        <v>1570550841757</v>
      </c>
      <c r="I4961">
        <v>526.6875</v>
      </c>
      <c r="J4961" s="5">
        <f t="shared" si="77"/>
        <v>43746.963446261572</v>
      </c>
      <c r="K4961" s="6">
        <v>43746.963446261572</v>
      </c>
      <c r="L4961" s="7">
        <v>43746.963449074072</v>
      </c>
    </row>
    <row r="4962" spans="1:12" x14ac:dyDescent="0.25">
      <c r="A4962" t="e">
        <f>-Lqg7195Y1uT-qwRI7kB</f>
        <v>#NAME?</v>
      </c>
      <c r="B4962">
        <v>393.75</v>
      </c>
      <c r="C4962">
        <v>20.478950000000001</v>
      </c>
      <c r="D4962">
        <v>67</v>
      </c>
      <c r="E4962">
        <v>0</v>
      </c>
      <c r="F4962">
        <v>0</v>
      </c>
      <c r="G4962">
        <v>16</v>
      </c>
      <c r="H4962">
        <v>1570550848993</v>
      </c>
      <c r="I4962">
        <v>526.6875</v>
      </c>
      <c r="J4962" s="4">
        <f t="shared" si="77"/>
        <v>43746.96353001157</v>
      </c>
      <c r="K4962" s="6">
        <v>43746.96353001157</v>
      </c>
      <c r="L4962" s="7">
        <v>43746.963530092595</v>
      </c>
    </row>
    <row r="4963" spans="1:12" x14ac:dyDescent="0.25">
      <c r="A4963" t="e">
        <f>-Lqg72ryQD1fBLx_rmlK</f>
        <v>#NAME?</v>
      </c>
      <c r="B4963">
        <v>412.5</v>
      </c>
      <c r="C4963">
        <v>20.531590000000001</v>
      </c>
      <c r="D4963">
        <v>67</v>
      </c>
      <c r="E4963">
        <v>0</v>
      </c>
      <c r="F4963">
        <v>0</v>
      </c>
      <c r="G4963">
        <v>1</v>
      </c>
      <c r="H4963">
        <v>1570550856164</v>
      </c>
      <c r="I4963">
        <v>532.875</v>
      </c>
      <c r="J4963" s="5">
        <f t="shared" si="77"/>
        <v>43746.963613009262</v>
      </c>
      <c r="K4963" s="6">
        <v>43746.963613009262</v>
      </c>
      <c r="L4963" s="7">
        <v>43746.96361111111</v>
      </c>
    </row>
    <row r="4964" spans="1:12" x14ac:dyDescent="0.25">
      <c r="A4964" t="e">
        <f>-Lqg74QxkEnVjbnpQ2oD</f>
        <v>#NAME?</v>
      </c>
      <c r="B4964">
        <v>393.75</v>
      </c>
      <c r="C4964">
        <v>20.478950000000001</v>
      </c>
      <c r="D4964">
        <v>66</v>
      </c>
      <c r="E4964">
        <v>0</v>
      </c>
      <c r="F4964">
        <v>0</v>
      </c>
      <c r="G4964">
        <v>12</v>
      </c>
      <c r="H4964">
        <v>1570550862344</v>
      </c>
      <c r="I4964">
        <v>526.6875</v>
      </c>
      <c r="J4964" s="4">
        <f t="shared" si="77"/>
        <v>43746.963684537033</v>
      </c>
      <c r="K4964" s="6">
        <v>43746.963684537033</v>
      </c>
      <c r="L4964" s="7">
        <v>43746.963680555556</v>
      </c>
    </row>
    <row r="4965" spans="1:12" x14ac:dyDescent="0.25">
      <c r="A4965" t="e">
        <f>-Lqg75w4_qrIwUvsn_-x</f>
        <v>#NAME?</v>
      </c>
      <c r="B4965">
        <v>393.75</v>
      </c>
      <c r="C4965">
        <v>20.531590000000001</v>
      </c>
      <c r="D4965">
        <v>66</v>
      </c>
      <c r="E4965">
        <v>0</v>
      </c>
      <c r="F4965">
        <v>0</v>
      </c>
      <c r="G4965">
        <v>5</v>
      </c>
      <c r="H4965">
        <v>1570550868533</v>
      </c>
      <c r="I4965">
        <v>526.6875</v>
      </c>
      <c r="J4965" s="5">
        <f t="shared" si="77"/>
        <v>43746.963756168981</v>
      </c>
      <c r="K4965" s="6">
        <v>43746.963756168981</v>
      </c>
      <c r="L4965" s="7">
        <v>43746.963761574072</v>
      </c>
    </row>
    <row r="4966" spans="1:12" x14ac:dyDescent="0.25">
      <c r="A4966" t="e">
        <f>-Lqg77P0NOCY8oI4eqB3</f>
        <v>#NAME?</v>
      </c>
      <c r="B4966">
        <v>393.75</v>
      </c>
      <c r="C4966">
        <v>20.478950000000001</v>
      </c>
      <c r="D4966">
        <v>65</v>
      </c>
      <c r="E4966">
        <v>0</v>
      </c>
      <c r="F4966">
        <v>0</v>
      </c>
      <c r="G4966">
        <v>12</v>
      </c>
      <c r="H4966">
        <v>1570550874715</v>
      </c>
      <c r="I4966">
        <v>526.6875</v>
      </c>
      <c r="J4966" s="4">
        <f t="shared" si="77"/>
        <v>43746.963827719905</v>
      </c>
      <c r="K4966" s="6">
        <v>43746.963827719905</v>
      </c>
      <c r="L4966" s="7">
        <v>43746.963831018518</v>
      </c>
    </row>
    <row r="4967" spans="1:12" x14ac:dyDescent="0.25">
      <c r="A4967" t="e">
        <f>-Lqg78y6WDHjySWXbkoC</f>
        <v>#NAME?</v>
      </c>
      <c r="B4967">
        <v>393.75</v>
      </c>
      <c r="C4967">
        <v>20.531590000000001</v>
      </c>
      <c r="D4967">
        <v>66</v>
      </c>
      <c r="E4967">
        <v>0</v>
      </c>
      <c r="F4967">
        <v>0</v>
      </c>
      <c r="G4967">
        <v>5</v>
      </c>
      <c r="H4967">
        <v>1570550880904</v>
      </c>
      <c r="I4967">
        <v>526.6875</v>
      </c>
      <c r="J4967" s="5">
        <f t="shared" si="77"/>
        <v>43746.963899351853</v>
      </c>
      <c r="K4967" s="6">
        <v>43746.963899351853</v>
      </c>
      <c r="L4967" s="7">
        <v>43746.963900462964</v>
      </c>
    </row>
    <row r="4968" spans="1:12" x14ac:dyDescent="0.25">
      <c r="A4968" t="e">
        <f>-Lqg7Ah3NCcpsoI94OTl</f>
        <v>#NAME?</v>
      </c>
      <c r="B4968">
        <v>393.75</v>
      </c>
      <c r="C4968">
        <v>20.478950000000001</v>
      </c>
      <c r="D4968">
        <v>66</v>
      </c>
      <c r="E4968">
        <v>0</v>
      </c>
      <c r="F4968">
        <v>0</v>
      </c>
      <c r="G4968">
        <v>6</v>
      </c>
      <c r="H4968">
        <v>1570550888085</v>
      </c>
      <c r="I4968">
        <v>526.6875</v>
      </c>
      <c r="J4968" s="4">
        <f t="shared" si="77"/>
        <v>43746.963982465277</v>
      </c>
      <c r="K4968" s="6">
        <v>43746.963982465277</v>
      </c>
      <c r="L4968" s="7">
        <v>43746.96398148148</v>
      </c>
    </row>
    <row r="4969" spans="1:12" x14ac:dyDescent="0.25">
      <c r="A4969" t="e">
        <f>-Lqg7CExaUTE-oNjUxRM</f>
        <v>#NAME?</v>
      </c>
      <c r="B4969">
        <v>393.75</v>
      </c>
      <c r="C4969">
        <v>20.478950000000001</v>
      </c>
      <c r="D4969">
        <v>71</v>
      </c>
      <c r="E4969">
        <v>0</v>
      </c>
      <c r="F4969">
        <v>0</v>
      </c>
      <c r="G4969">
        <v>13</v>
      </c>
      <c r="H4969">
        <v>1570550894293</v>
      </c>
      <c r="I4969">
        <v>526.6875</v>
      </c>
      <c r="J4969" s="5">
        <f t="shared" si="77"/>
        <v>43746.964054317126</v>
      </c>
      <c r="K4969" s="6">
        <v>43746.964054317126</v>
      </c>
      <c r="L4969" s="7">
        <v>43746.964050925926</v>
      </c>
    </row>
    <row r="4970" spans="1:12" x14ac:dyDescent="0.25">
      <c r="A4970" t="e">
        <f>-Lqg7DgK3dNLoRDyXXPs</f>
        <v>#NAME?</v>
      </c>
      <c r="B4970">
        <v>415.625</v>
      </c>
      <c r="C4970">
        <v>20.478950000000001</v>
      </c>
      <c r="D4970">
        <v>69</v>
      </c>
      <c r="E4970">
        <v>0</v>
      </c>
      <c r="F4970">
        <v>0</v>
      </c>
      <c r="G4970">
        <v>7</v>
      </c>
      <c r="H4970">
        <v>1570550900484</v>
      </c>
      <c r="I4970">
        <v>533.25</v>
      </c>
      <c r="J4970" s="4">
        <f t="shared" si="77"/>
        <v>43746.964125972219</v>
      </c>
      <c r="K4970" s="6">
        <v>43746.964125972219</v>
      </c>
      <c r="L4970" s="7">
        <v>43746.964120370372</v>
      </c>
    </row>
    <row r="4971" spans="1:12" x14ac:dyDescent="0.25">
      <c r="A4971" t="e">
        <f>-Lqg7FCwWkScl16PYQZk</f>
        <v>#NAME?</v>
      </c>
      <c r="B4971">
        <v>393.75</v>
      </c>
      <c r="C4971">
        <v>20.478950000000001</v>
      </c>
      <c r="D4971">
        <v>69</v>
      </c>
      <c r="E4971">
        <v>0</v>
      </c>
      <c r="F4971">
        <v>0</v>
      </c>
      <c r="G4971">
        <v>4</v>
      </c>
      <c r="H4971">
        <v>1570550906645</v>
      </c>
      <c r="I4971">
        <v>526.6875</v>
      </c>
      <c r="J4971" s="5">
        <f t="shared" si="77"/>
        <v>43746.964197280089</v>
      </c>
      <c r="K4971" s="6">
        <v>43746.964197280089</v>
      </c>
      <c r="L4971" s="7">
        <v>43746.964201388888</v>
      </c>
    </row>
    <row r="4972" spans="1:12" x14ac:dyDescent="0.25">
      <c r="A4972" t="e">
        <f>-Lqg7Gi5dimUV5RUL-Lv</f>
        <v>#NAME?</v>
      </c>
      <c r="B4972">
        <v>393.75</v>
      </c>
      <c r="C4972">
        <v>20.478950000000001</v>
      </c>
      <c r="D4972">
        <v>69</v>
      </c>
      <c r="E4972">
        <v>0</v>
      </c>
      <c r="F4972">
        <v>0</v>
      </c>
      <c r="G4972">
        <v>7</v>
      </c>
      <c r="H4972">
        <v>1570550912809</v>
      </c>
      <c r="I4972">
        <v>526.6875</v>
      </c>
      <c r="J4972" s="4">
        <f t="shared" si="77"/>
        <v>43746.96426862268</v>
      </c>
      <c r="K4972" s="6">
        <v>43746.96426862268</v>
      </c>
      <c r="L4972" s="7">
        <v>43746.964270833334</v>
      </c>
    </row>
    <row r="4973" spans="1:12" x14ac:dyDescent="0.25">
      <c r="A4973" t="e">
        <f>-Lqg7IFzIc26Yo7aZfje</f>
        <v>#NAME?</v>
      </c>
      <c r="B4973">
        <v>393.75</v>
      </c>
      <c r="C4973">
        <v>20.478950000000001</v>
      </c>
      <c r="D4973">
        <v>69</v>
      </c>
      <c r="E4973">
        <v>0</v>
      </c>
      <c r="F4973">
        <v>0</v>
      </c>
      <c r="G4973">
        <v>11</v>
      </c>
      <c r="H4973">
        <v>1570550919150</v>
      </c>
      <c r="I4973">
        <v>526.6875</v>
      </c>
      <c r="J4973" s="5">
        <f t="shared" si="77"/>
        <v>43746.964342013882</v>
      </c>
      <c r="K4973" s="6">
        <v>43746.964342013882</v>
      </c>
      <c r="L4973" s="7">
        <v>43746.96434027778</v>
      </c>
    </row>
    <row r="4974" spans="1:12" x14ac:dyDescent="0.25">
      <c r="A4974" t="e">
        <f>-Lqg7Jl3bWwHGu0M5lQa</f>
        <v>#NAME?</v>
      </c>
      <c r="B4974">
        <v>393.75</v>
      </c>
      <c r="C4974">
        <v>20.531590000000001</v>
      </c>
      <c r="D4974">
        <v>69</v>
      </c>
      <c r="E4974">
        <v>0</v>
      </c>
      <c r="F4974">
        <v>0</v>
      </c>
      <c r="G4974">
        <v>0</v>
      </c>
      <c r="H4974">
        <v>1570550925205</v>
      </c>
      <c r="I4974">
        <v>526.6875</v>
      </c>
      <c r="J4974" s="4">
        <f t="shared" si="77"/>
        <v>43746.964412094901</v>
      </c>
      <c r="K4974" s="6">
        <v>43746.964412094901</v>
      </c>
      <c r="L4974" s="7">
        <v>43746.964409722219</v>
      </c>
    </row>
    <row r="4975" spans="1:12" x14ac:dyDescent="0.25">
      <c r="A4975" t="e">
        <f>-Lqg7LFS7LZJUqBeiJGF</f>
        <v>#NAME?</v>
      </c>
      <c r="B4975">
        <v>393.75</v>
      </c>
      <c r="C4975">
        <v>20.531590000000001</v>
      </c>
      <c r="D4975">
        <v>69</v>
      </c>
      <c r="E4975">
        <v>0</v>
      </c>
      <c r="F4975">
        <v>0</v>
      </c>
      <c r="G4975">
        <v>12</v>
      </c>
      <c r="H4975">
        <v>1570550931366</v>
      </c>
      <c r="I4975">
        <v>526.6875</v>
      </c>
      <c r="J4975" s="5">
        <f t="shared" si="77"/>
        <v>43746.964483402779</v>
      </c>
      <c r="K4975" s="6">
        <v>43746.964483402779</v>
      </c>
      <c r="L4975" s="7">
        <v>43746.964479166665</v>
      </c>
    </row>
    <row r="4976" spans="1:12" x14ac:dyDescent="0.25">
      <c r="A4976" t="e">
        <f>-Lqg7Mn8nD2nT-rYY5WY</f>
        <v>#NAME?</v>
      </c>
      <c r="B4976">
        <v>393.75</v>
      </c>
      <c r="C4976">
        <v>20.584240000000001</v>
      </c>
      <c r="D4976">
        <v>68</v>
      </c>
      <c r="E4976">
        <v>0</v>
      </c>
      <c r="F4976">
        <v>0</v>
      </c>
      <c r="G4976">
        <v>9</v>
      </c>
      <c r="H4976">
        <v>1570550937583</v>
      </c>
      <c r="I4976">
        <v>526.6875</v>
      </c>
      <c r="J4976" s="4">
        <f t="shared" si="77"/>
        <v>43746.964555358798</v>
      </c>
      <c r="K4976" s="6">
        <v>43746.964555358798</v>
      </c>
      <c r="L4976" s="7">
        <v>43746.964560185188</v>
      </c>
    </row>
    <row r="4977" spans="1:12" x14ac:dyDescent="0.25">
      <c r="A4977" t="e">
        <f>-Lqg7OFhbQfwRew5Nuub</f>
        <v>#NAME?</v>
      </c>
      <c r="B4977">
        <v>393.75</v>
      </c>
      <c r="C4977">
        <v>20.478950000000001</v>
      </c>
      <c r="D4977">
        <v>68</v>
      </c>
      <c r="E4977">
        <v>0</v>
      </c>
      <c r="F4977">
        <v>0</v>
      </c>
      <c r="G4977">
        <v>9</v>
      </c>
      <c r="H4977">
        <v>1570550943763</v>
      </c>
      <c r="I4977">
        <v>526.6875</v>
      </c>
      <c r="J4977" s="5">
        <f t="shared" si="77"/>
        <v>43746.964626886569</v>
      </c>
      <c r="K4977" s="6">
        <v>43746.964626886569</v>
      </c>
      <c r="L4977" s="7">
        <v>43746.964629629627</v>
      </c>
    </row>
    <row r="4978" spans="1:12" x14ac:dyDescent="0.25">
      <c r="A4978" t="e">
        <f>-Lqg7PpxF6GadXl_4P3I</f>
        <v>#NAME?</v>
      </c>
      <c r="B4978">
        <v>393.75</v>
      </c>
      <c r="C4978">
        <v>20.531590000000001</v>
      </c>
      <c r="D4978">
        <v>68</v>
      </c>
      <c r="E4978">
        <v>0</v>
      </c>
      <c r="F4978">
        <v>0</v>
      </c>
      <c r="G4978">
        <v>9</v>
      </c>
      <c r="H4978">
        <v>1570550949943</v>
      </c>
      <c r="I4978">
        <v>526.6875</v>
      </c>
      <c r="J4978" s="4">
        <f t="shared" si="77"/>
        <v>43746.964698414355</v>
      </c>
      <c r="K4978" s="6">
        <v>43746.964698414355</v>
      </c>
      <c r="L4978" s="7">
        <v>43746.964699074073</v>
      </c>
    </row>
    <row r="4979" spans="1:12" x14ac:dyDescent="0.25">
      <c r="A4979" t="e">
        <f>-Lqg7RKksURraC8tIThv</f>
        <v>#NAME?</v>
      </c>
      <c r="B4979">
        <v>393.75</v>
      </c>
      <c r="C4979">
        <v>20.531590000000001</v>
      </c>
      <c r="D4979">
        <v>68</v>
      </c>
      <c r="E4979">
        <v>0</v>
      </c>
      <c r="F4979">
        <v>0</v>
      </c>
      <c r="G4979">
        <v>5</v>
      </c>
      <c r="H4979">
        <v>1570550956125</v>
      </c>
      <c r="I4979">
        <v>526.6875</v>
      </c>
      <c r="J4979" s="5">
        <f t="shared" si="77"/>
        <v>43746.964769965278</v>
      </c>
      <c r="K4979" s="6">
        <v>43746.964769965278</v>
      </c>
      <c r="L4979" s="7">
        <v>43746.964768518519</v>
      </c>
    </row>
    <row r="4980" spans="1:12" x14ac:dyDescent="0.25">
      <c r="A4980" t="e">
        <f>-Lqg7SpCmbwsG6bH0UdZ</f>
        <v>#NAME?</v>
      </c>
      <c r="B4980">
        <v>393.75</v>
      </c>
      <c r="C4980">
        <v>20.478950000000001</v>
      </c>
      <c r="D4980">
        <v>67</v>
      </c>
      <c r="E4980">
        <v>0</v>
      </c>
      <c r="F4980">
        <v>0</v>
      </c>
      <c r="G4980">
        <v>8</v>
      </c>
      <c r="H4980">
        <v>1570550962324</v>
      </c>
      <c r="I4980">
        <v>526.6875</v>
      </c>
      <c r="J4980" s="4">
        <f t="shared" si="77"/>
        <v>43746.964841712957</v>
      </c>
      <c r="K4980" s="6">
        <v>43746.964841712957</v>
      </c>
      <c r="L4980" s="7">
        <v>43746.964837962965</v>
      </c>
    </row>
    <row r="4981" spans="1:12" x14ac:dyDescent="0.25">
      <c r="A4981" t="e">
        <f>-Lqg7UJ2lky1n-nGCaAA</f>
        <v>#NAME?</v>
      </c>
      <c r="B4981">
        <v>393.75</v>
      </c>
      <c r="C4981">
        <v>20.478950000000001</v>
      </c>
      <c r="D4981">
        <v>66</v>
      </c>
      <c r="E4981">
        <v>0</v>
      </c>
      <c r="F4981">
        <v>0</v>
      </c>
      <c r="G4981">
        <v>3</v>
      </c>
      <c r="H4981">
        <v>1570550968495</v>
      </c>
      <c r="I4981">
        <v>526.6875</v>
      </c>
      <c r="J4981" s="5">
        <f t="shared" si="77"/>
        <v>43746.964913136573</v>
      </c>
      <c r="K4981" s="6">
        <v>43746.964913136573</v>
      </c>
      <c r="L4981" s="7">
        <v>43746.964907407404</v>
      </c>
    </row>
    <row r="4982" spans="1:12" x14ac:dyDescent="0.25">
      <c r="A4982" t="e">
        <f>-Lqg7Vs5C5PPSGP3EaFl</f>
        <v>#NAME?</v>
      </c>
      <c r="B4982">
        <v>393.75</v>
      </c>
      <c r="C4982">
        <v>20.531590000000001</v>
      </c>
      <c r="D4982">
        <v>67</v>
      </c>
      <c r="E4982">
        <v>0</v>
      </c>
      <c r="F4982">
        <v>0</v>
      </c>
      <c r="G4982">
        <v>12</v>
      </c>
      <c r="H4982">
        <v>1570550974686</v>
      </c>
      <c r="I4982">
        <v>526.6875</v>
      </c>
      <c r="J4982" s="4">
        <f t="shared" si="77"/>
        <v>43746.964984791666</v>
      </c>
      <c r="K4982" s="6">
        <v>43746.964984791666</v>
      </c>
      <c r="L4982" s="7">
        <v>43746.964988425927</v>
      </c>
    </row>
    <row r="4983" spans="1:12" x14ac:dyDescent="0.25">
      <c r="A4983" t="e">
        <f>-Lqg7XKzTT34Oo_PPHG8</f>
        <v>#NAME?</v>
      </c>
      <c r="B4983">
        <v>415.625</v>
      </c>
      <c r="C4983">
        <v>20.531590000000001</v>
      </c>
      <c r="D4983">
        <v>67</v>
      </c>
      <c r="E4983">
        <v>0</v>
      </c>
      <c r="F4983">
        <v>0</v>
      </c>
      <c r="G4983">
        <v>13</v>
      </c>
      <c r="H4983">
        <v>1570550980833</v>
      </c>
      <c r="I4983">
        <v>533.625</v>
      </c>
      <c r="J4983" s="5">
        <f t="shared" si="77"/>
        <v>43746.965055937493</v>
      </c>
      <c r="K4983" s="6">
        <v>43746.965055937493</v>
      </c>
      <c r="L4983" s="7">
        <v>43746.965057870373</v>
      </c>
    </row>
    <row r="4984" spans="1:12" x14ac:dyDescent="0.25">
      <c r="A4984" t="e">
        <f>-Lqg7YqCsMfje8Nfuwoi</f>
        <v>#NAME?</v>
      </c>
      <c r="B4984">
        <v>393.75</v>
      </c>
      <c r="C4984">
        <v>20.478950000000001</v>
      </c>
      <c r="D4984">
        <v>67</v>
      </c>
      <c r="E4984">
        <v>0</v>
      </c>
      <c r="F4984">
        <v>0</v>
      </c>
      <c r="G4984">
        <v>8</v>
      </c>
      <c r="H4984">
        <v>1570550987046</v>
      </c>
      <c r="I4984">
        <v>526.6875</v>
      </c>
      <c r="J4984" s="4">
        <f t="shared" si="77"/>
        <v>43746.965127847223</v>
      </c>
      <c r="K4984" s="6">
        <v>43746.965127847223</v>
      </c>
      <c r="L4984" s="7">
        <v>43746.965127314812</v>
      </c>
    </row>
    <row r="4985" spans="1:12" x14ac:dyDescent="0.25">
      <c r="A4985" t="e">
        <f>-Lqg7_NzAR_nnWUGGlXQ</f>
        <v>#NAME?</v>
      </c>
      <c r="B4985">
        <v>393.75</v>
      </c>
      <c r="C4985">
        <v>20.531590000000001</v>
      </c>
      <c r="D4985">
        <v>67</v>
      </c>
      <c r="E4985">
        <v>0</v>
      </c>
      <c r="F4985">
        <v>0</v>
      </c>
      <c r="G4985">
        <v>11</v>
      </c>
      <c r="H4985">
        <v>1570550993226</v>
      </c>
      <c r="I4985">
        <v>526.6875</v>
      </c>
      <c r="J4985" s="5">
        <f t="shared" si="77"/>
        <v>43746.965199374994</v>
      </c>
      <c r="K4985" s="6">
        <v>43746.965199374994</v>
      </c>
      <c r="L4985" s="7">
        <v>43746.965196759258</v>
      </c>
    </row>
    <row r="4986" spans="1:12" x14ac:dyDescent="0.25">
      <c r="A4986" t="e">
        <f>-Lqg7arxfQBBK2dQt_nQ</f>
        <v>#NAME?</v>
      </c>
      <c r="B4986">
        <v>393.75</v>
      </c>
      <c r="C4986">
        <v>20.531590000000001</v>
      </c>
      <c r="D4986">
        <v>65</v>
      </c>
      <c r="E4986">
        <v>0</v>
      </c>
      <c r="F4986">
        <v>0</v>
      </c>
      <c r="G4986">
        <v>4</v>
      </c>
      <c r="H4986">
        <v>1570550999414</v>
      </c>
      <c r="I4986">
        <v>526.5</v>
      </c>
      <c r="J4986" s="4">
        <f t="shared" si="77"/>
        <v>43746.965270995366</v>
      </c>
      <c r="K4986" s="6">
        <v>43746.965270995366</v>
      </c>
      <c r="L4986" s="7">
        <v>43746.965266203704</v>
      </c>
    </row>
    <row r="4987" spans="1:12" x14ac:dyDescent="0.25">
      <c r="A4987" t="e">
        <f>-Lqg7cN2hBn9gqQegT-0</f>
        <v>#NAME?</v>
      </c>
      <c r="B4987">
        <v>393.75</v>
      </c>
      <c r="C4987">
        <v>20.531590000000001</v>
      </c>
      <c r="D4987">
        <v>65</v>
      </c>
      <c r="E4987">
        <v>0</v>
      </c>
      <c r="F4987">
        <v>0</v>
      </c>
      <c r="G4987">
        <v>4</v>
      </c>
      <c r="H4987">
        <v>1570551005595</v>
      </c>
      <c r="I4987">
        <v>526.6875</v>
      </c>
      <c r="J4987" s="5">
        <f t="shared" si="77"/>
        <v>43746.965342534721</v>
      </c>
      <c r="K4987" s="6">
        <v>43746.965342534721</v>
      </c>
      <c r="L4987" s="7">
        <v>43746.96534722222</v>
      </c>
    </row>
    <row r="4988" spans="1:12" x14ac:dyDescent="0.25">
      <c r="A4988" t="e">
        <f>-Lqg7e3fkPOue_7D1_Lt</f>
        <v>#NAME?</v>
      </c>
      <c r="B4988">
        <v>393.75</v>
      </c>
      <c r="C4988">
        <v>20.478950000000001</v>
      </c>
      <c r="D4988">
        <v>65</v>
      </c>
      <c r="E4988">
        <v>0</v>
      </c>
      <c r="F4988">
        <v>0</v>
      </c>
      <c r="G4988">
        <v>1</v>
      </c>
      <c r="H4988">
        <v>1570551012396</v>
      </c>
      <c r="I4988">
        <v>526.6875</v>
      </c>
      <c r="J4988" s="4">
        <f t="shared" si="77"/>
        <v>43746.965421249995</v>
      </c>
      <c r="K4988" s="6">
        <v>43746.965421249995</v>
      </c>
      <c r="L4988" s="7">
        <v>43746.965416666666</v>
      </c>
    </row>
    <row r="4989" spans="1:12" x14ac:dyDescent="0.25">
      <c r="A4989" t="e">
        <f>-Lqg7fcwuH7nA96F6x8B</f>
        <v>#NAME?</v>
      </c>
      <c r="B4989">
        <v>393.75</v>
      </c>
      <c r="C4989">
        <v>20.478950000000001</v>
      </c>
      <c r="D4989">
        <v>66</v>
      </c>
      <c r="E4989">
        <v>0</v>
      </c>
      <c r="F4989">
        <v>0</v>
      </c>
      <c r="G4989">
        <v>8</v>
      </c>
      <c r="H4989">
        <v>1570551018965</v>
      </c>
      <c r="I4989">
        <v>526.6875</v>
      </c>
      <c r="J4989" s="5">
        <f t="shared" si="77"/>
        <v>43746.965497280085</v>
      </c>
      <c r="K4989" s="6">
        <v>43746.965497280085</v>
      </c>
      <c r="L4989" s="7">
        <v>43746.965497685182</v>
      </c>
    </row>
    <row r="4990" spans="1:12" x14ac:dyDescent="0.25">
      <c r="A4990" t="e">
        <f>-Lqg7hBxHwUWpIkH8Ilb</f>
        <v>#NAME?</v>
      </c>
      <c r="B4990">
        <v>393.75</v>
      </c>
      <c r="C4990">
        <v>20.478950000000001</v>
      </c>
      <c r="D4990">
        <v>64</v>
      </c>
      <c r="E4990">
        <v>0</v>
      </c>
      <c r="F4990">
        <v>0</v>
      </c>
      <c r="G4990">
        <v>10</v>
      </c>
      <c r="H4990">
        <v>1570551025173</v>
      </c>
      <c r="I4990">
        <v>526.5</v>
      </c>
      <c r="J4990" s="4">
        <f t="shared" si="77"/>
        <v>43746.965569131942</v>
      </c>
      <c r="K4990" s="6">
        <v>43746.965569131942</v>
      </c>
      <c r="L4990" s="7">
        <v>43746.965567129628</v>
      </c>
    </row>
    <row r="4991" spans="1:12" x14ac:dyDescent="0.25">
      <c r="A4991" t="e">
        <f>-Lqg7ifz6Iwx1EfG1ADa</f>
        <v>#NAME?</v>
      </c>
      <c r="B4991">
        <v>412.5</v>
      </c>
      <c r="C4991">
        <v>20.531590000000001</v>
      </c>
      <c r="D4991">
        <v>64</v>
      </c>
      <c r="E4991">
        <v>0</v>
      </c>
      <c r="F4991">
        <v>0</v>
      </c>
      <c r="G4991">
        <v>5</v>
      </c>
      <c r="H4991">
        <v>1570551031354</v>
      </c>
      <c r="I4991">
        <v>532.3125</v>
      </c>
      <c r="J4991" s="5">
        <f t="shared" si="77"/>
        <v>43746.965640671297</v>
      </c>
      <c r="K4991" s="6">
        <v>43746.965640671297</v>
      </c>
      <c r="L4991" s="7">
        <v>43746.965636574074</v>
      </c>
    </row>
    <row r="4992" spans="1:12" x14ac:dyDescent="0.25">
      <c r="A4992" t="e">
        <f>-Lqg7k8jKfBw8_q4utoC</f>
        <v>#NAME?</v>
      </c>
      <c r="B4992">
        <v>393.75</v>
      </c>
      <c r="C4992">
        <v>20.478950000000001</v>
      </c>
      <c r="D4992">
        <v>65</v>
      </c>
      <c r="E4992">
        <v>0</v>
      </c>
      <c r="F4992">
        <v>0</v>
      </c>
      <c r="G4992">
        <v>9</v>
      </c>
      <c r="H4992">
        <v>1570551037524</v>
      </c>
      <c r="I4992">
        <v>526.6875</v>
      </c>
      <c r="J4992" s="4">
        <f t="shared" si="77"/>
        <v>43746.965712083336</v>
      </c>
      <c r="K4992" s="6">
        <v>43746.965712083336</v>
      </c>
      <c r="L4992" s="7">
        <v>43746.965717592589</v>
      </c>
    </row>
    <row r="4993" spans="1:12" x14ac:dyDescent="0.25">
      <c r="A4993" t="e">
        <f>-Lqg7lk366PN7C4Tlym7</f>
        <v>#NAME?</v>
      </c>
      <c r="B4993">
        <v>393.75</v>
      </c>
      <c r="C4993">
        <v>20.478950000000001</v>
      </c>
      <c r="D4993">
        <v>65</v>
      </c>
      <c r="E4993">
        <v>0</v>
      </c>
      <c r="F4993">
        <v>0</v>
      </c>
      <c r="G4993">
        <v>8</v>
      </c>
      <c r="H4993">
        <v>1570551043724</v>
      </c>
      <c r="I4993">
        <v>526.6875</v>
      </c>
      <c r="J4993" s="5">
        <f t="shared" si="77"/>
        <v>43746.965783842592</v>
      </c>
      <c r="K4993" s="6">
        <v>43746.965783842592</v>
      </c>
      <c r="L4993" s="7">
        <v>43746.965787037036</v>
      </c>
    </row>
    <row r="4994" spans="1:12" x14ac:dyDescent="0.25">
      <c r="A4994" t="e">
        <f>-Lqg7nT216QCxx7QLXGn</f>
        <v>#NAME?</v>
      </c>
      <c r="B4994">
        <v>393.75</v>
      </c>
      <c r="C4994">
        <v>20.478950000000001</v>
      </c>
      <c r="D4994">
        <v>66</v>
      </c>
      <c r="E4994">
        <v>0</v>
      </c>
      <c r="F4994">
        <v>0</v>
      </c>
      <c r="G4994">
        <v>5</v>
      </c>
      <c r="H4994">
        <v>1570551050944</v>
      </c>
      <c r="I4994">
        <v>526.6875</v>
      </c>
      <c r="J4994" s="4">
        <f t="shared" ref="J4994:K5057" si="78">(H4994/86400000)+25569+(7/24)</f>
        <v>43746.965867407409</v>
      </c>
      <c r="K4994" s="6">
        <v>43746.965867407409</v>
      </c>
      <c r="L4994" s="7">
        <v>43746.965868055559</v>
      </c>
    </row>
    <row r="4995" spans="1:12" x14ac:dyDescent="0.25">
      <c r="A4995" t="e">
        <f>-Lqg7pF3Bgbm6PhjYYiY</f>
        <v>#NAME?</v>
      </c>
      <c r="B4995">
        <v>393.75</v>
      </c>
      <c r="C4995">
        <v>20.531590000000001</v>
      </c>
      <c r="D4995">
        <v>66</v>
      </c>
      <c r="E4995">
        <v>0</v>
      </c>
      <c r="F4995">
        <v>0</v>
      </c>
      <c r="G4995">
        <v>10</v>
      </c>
      <c r="H4995">
        <v>1570551057124</v>
      </c>
      <c r="I4995">
        <v>526.6875</v>
      </c>
      <c r="J4995" s="5">
        <f t="shared" si="78"/>
        <v>43746.96593893518</v>
      </c>
      <c r="K4995" s="6">
        <v>43746.96593893518</v>
      </c>
      <c r="L4995" s="7">
        <v>43746.965937499997</v>
      </c>
    </row>
    <row r="4996" spans="1:12" x14ac:dyDescent="0.25">
      <c r="A4996" t="e">
        <f>-Lqg7qwh12LjbBdgoUBv</f>
        <v>#NAME?</v>
      </c>
      <c r="B4996">
        <v>393.75</v>
      </c>
      <c r="C4996">
        <v>20.478950000000001</v>
      </c>
      <c r="D4996">
        <v>66</v>
      </c>
      <c r="E4996">
        <v>0</v>
      </c>
      <c r="F4996">
        <v>0</v>
      </c>
      <c r="G4996">
        <v>16</v>
      </c>
      <c r="H4996">
        <v>1570551065362</v>
      </c>
      <c r="I4996">
        <v>526.6875</v>
      </c>
      <c r="J4996" s="4">
        <f t="shared" si="78"/>
        <v>43746.966034282406</v>
      </c>
      <c r="K4996" s="6">
        <v>43746.966034282406</v>
      </c>
      <c r="L4996" s="7">
        <v>43746.96603009259</v>
      </c>
    </row>
    <row r="4997" spans="1:12" x14ac:dyDescent="0.25">
      <c r="A4997" t="e">
        <f>-Lqg7sWweM-ldHgDUkiv</f>
        <v>#NAME?</v>
      </c>
      <c r="B4997">
        <v>421.875</v>
      </c>
      <c r="C4997">
        <v>20.478950000000001</v>
      </c>
      <c r="D4997">
        <v>66</v>
      </c>
      <c r="E4997">
        <v>0</v>
      </c>
      <c r="F4997">
        <v>0</v>
      </c>
      <c r="G4997">
        <v>0</v>
      </c>
      <c r="H4997">
        <v>1570551071552</v>
      </c>
      <c r="I4997">
        <v>535.5</v>
      </c>
      <c r="J4997" s="5">
        <f t="shared" si="78"/>
        <v>43746.966105925923</v>
      </c>
      <c r="K4997" s="6">
        <v>43746.966105925923</v>
      </c>
      <c r="L4997" s="7">
        <v>43746.966111111113</v>
      </c>
    </row>
    <row r="4998" spans="1:12" x14ac:dyDescent="0.25">
      <c r="A4998" t="e">
        <f>-Lqg7u1ooWYVmo5qCFbI</f>
        <v>#NAME?</v>
      </c>
      <c r="B4998">
        <v>393.75</v>
      </c>
      <c r="C4998">
        <v>20.478950000000001</v>
      </c>
      <c r="D4998">
        <v>66</v>
      </c>
      <c r="E4998">
        <v>0</v>
      </c>
      <c r="F4998">
        <v>0</v>
      </c>
      <c r="G4998">
        <v>5</v>
      </c>
      <c r="H4998">
        <v>1570551077723</v>
      </c>
      <c r="I4998">
        <v>526.6875</v>
      </c>
      <c r="J4998" s="4">
        <f t="shared" si="78"/>
        <v>43746.966177349539</v>
      </c>
      <c r="K4998" s="6">
        <v>43746.966177349539</v>
      </c>
      <c r="L4998" s="7">
        <v>43746.966180555559</v>
      </c>
    </row>
    <row r="4999" spans="1:12" x14ac:dyDescent="0.25">
      <c r="A4999" t="e">
        <f>-Lqg7vk2fU41JQk4xEU4</f>
        <v>#NAME?</v>
      </c>
      <c r="B4999">
        <v>393.75</v>
      </c>
      <c r="C4999">
        <v>20.531590000000001</v>
      </c>
      <c r="D4999">
        <v>66</v>
      </c>
      <c r="E4999">
        <v>0</v>
      </c>
      <c r="F4999">
        <v>0</v>
      </c>
      <c r="G4999">
        <v>5</v>
      </c>
      <c r="H4999">
        <v>1570551084944</v>
      </c>
      <c r="I4999">
        <v>526.6875</v>
      </c>
      <c r="J4999" s="5">
        <f t="shared" si="78"/>
        <v>43746.966260925925</v>
      </c>
      <c r="K4999" s="6">
        <v>43746.966260925925</v>
      </c>
      <c r="L4999" s="7">
        <v>43746.966261574074</v>
      </c>
    </row>
    <row r="5000" spans="1:12" x14ac:dyDescent="0.25">
      <c r="A5000" t="e">
        <f>-Lqg7xEMk9cezUueRvbY</f>
        <v>#NAME?</v>
      </c>
      <c r="B5000">
        <v>393.75</v>
      </c>
      <c r="C5000">
        <v>20.531590000000001</v>
      </c>
      <c r="D5000">
        <v>65</v>
      </c>
      <c r="E5000">
        <v>0</v>
      </c>
      <c r="F5000">
        <v>0</v>
      </c>
      <c r="G5000">
        <v>16</v>
      </c>
      <c r="H5000">
        <v>1570551091122</v>
      </c>
      <c r="I5000">
        <v>526.6875</v>
      </c>
      <c r="J5000" s="4">
        <f t="shared" si="78"/>
        <v>43746.966332430551</v>
      </c>
      <c r="K5000" s="6">
        <v>43746.966332430551</v>
      </c>
      <c r="L5000" s="7">
        <v>43746.966331018521</v>
      </c>
    </row>
    <row r="5001" spans="1:12" x14ac:dyDescent="0.25">
      <c r="A5001" t="e">
        <f>-Lqg7z11RywENXWGlcmE</f>
        <v>#NAME?</v>
      </c>
      <c r="B5001">
        <v>393.75</v>
      </c>
      <c r="C5001">
        <v>20.478950000000001</v>
      </c>
      <c r="D5001">
        <v>65</v>
      </c>
      <c r="E5001">
        <v>0</v>
      </c>
      <c r="F5001">
        <v>0</v>
      </c>
      <c r="G5001">
        <v>7</v>
      </c>
      <c r="H5001">
        <v>1570551097314</v>
      </c>
      <c r="I5001">
        <v>526.6875</v>
      </c>
      <c r="J5001" s="5">
        <f t="shared" si="78"/>
        <v>43746.96640409722</v>
      </c>
      <c r="K5001" s="6">
        <v>43746.96640409722</v>
      </c>
      <c r="L5001" s="7">
        <v>43746.966400462959</v>
      </c>
    </row>
    <row r="5002" spans="1:12" x14ac:dyDescent="0.25">
      <c r="A5002" t="e">
        <f>-#REF!-ZwgLqRcgLQ3z7D</f>
        <v>#REF!</v>
      </c>
      <c r="B5002">
        <v>393.75</v>
      </c>
      <c r="C5002">
        <v>20.478950000000001</v>
      </c>
      <c r="D5002">
        <v>64</v>
      </c>
      <c r="E5002">
        <v>0</v>
      </c>
      <c r="F5002">
        <v>0</v>
      </c>
      <c r="G5002">
        <v>14</v>
      </c>
      <c r="H5002">
        <v>1570551104523</v>
      </c>
      <c r="I5002">
        <v>526.6875</v>
      </c>
      <c r="J5002" s="4">
        <f t="shared" si="78"/>
        <v>43746.966487534715</v>
      </c>
      <c r="K5002" s="6">
        <v>43746.966487534715</v>
      </c>
      <c r="L5002" s="7">
        <v>43746.966493055559</v>
      </c>
    </row>
    <row r="5003" spans="1:12" x14ac:dyDescent="0.25">
      <c r="A5003" t="e">
        <f>-Lqg8142HFrnSkj10kms</f>
        <v>#NAME?</v>
      </c>
      <c r="B5003">
        <v>393.75</v>
      </c>
      <c r="C5003">
        <v>20.478950000000001</v>
      </c>
      <c r="D5003">
        <v>64</v>
      </c>
      <c r="E5003">
        <v>0</v>
      </c>
      <c r="F5003">
        <v>0</v>
      </c>
      <c r="G5003">
        <v>13</v>
      </c>
      <c r="H5003">
        <v>1570551110683</v>
      </c>
      <c r="I5003">
        <v>526.6875</v>
      </c>
      <c r="J5003" s="5">
        <f t="shared" si="78"/>
        <v>43746.966558831016</v>
      </c>
      <c r="K5003" s="6">
        <v>43746.966558831016</v>
      </c>
      <c r="L5003" s="7">
        <v>43746.966562499998</v>
      </c>
    </row>
    <row r="5004" spans="1:12" x14ac:dyDescent="0.25">
      <c r="A5004" t="e">
        <f>-Lqg82X-LcEKHWdGwfiX</f>
        <v>#NAME?</v>
      </c>
      <c r="B5004">
        <v>412.5</v>
      </c>
      <c r="C5004">
        <v>20.531590000000001</v>
      </c>
      <c r="D5004">
        <v>65</v>
      </c>
      <c r="E5004">
        <v>0</v>
      </c>
      <c r="F5004">
        <v>0</v>
      </c>
      <c r="G5004">
        <v>9</v>
      </c>
      <c r="H5004">
        <v>1570551116882</v>
      </c>
      <c r="I5004">
        <v>532.3125</v>
      </c>
      <c r="J5004" s="4">
        <f t="shared" si="78"/>
        <v>43746.966630578703</v>
      </c>
      <c r="K5004" s="6">
        <v>43746.966630578703</v>
      </c>
      <c r="L5004" s="7">
        <v>43746.966631944444</v>
      </c>
    </row>
    <row r="5005" spans="1:12" x14ac:dyDescent="0.25">
      <c r="A5005" t="e">
        <f>-Lqg84716Rw9lwqP7MTD</f>
        <v>#NAME?</v>
      </c>
      <c r="B5005">
        <v>393.75</v>
      </c>
      <c r="C5005">
        <v>20.478950000000001</v>
      </c>
      <c r="D5005">
        <v>65</v>
      </c>
      <c r="E5005">
        <v>0</v>
      </c>
      <c r="F5005">
        <v>0</v>
      </c>
      <c r="G5005">
        <v>19</v>
      </c>
      <c r="H5005">
        <v>1570551123072</v>
      </c>
      <c r="I5005">
        <v>526.6875</v>
      </c>
      <c r="J5005" s="5">
        <f t="shared" si="78"/>
        <v>43746.96670222222</v>
      </c>
      <c r="K5005" s="6">
        <v>43746.96670222222</v>
      </c>
      <c r="L5005" s="7">
        <v>43746.96670138889</v>
      </c>
    </row>
    <row r="5006" spans="1:12" x14ac:dyDescent="0.25">
      <c r="A5006" t="e">
        <f>-Lqg85q1rNuWoPNPwyqr</f>
        <v>#NAME?</v>
      </c>
      <c r="B5006">
        <v>393.75</v>
      </c>
      <c r="C5006">
        <v>20.478950000000001</v>
      </c>
      <c r="D5006">
        <v>65</v>
      </c>
      <c r="E5006">
        <v>0</v>
      </c>
      <c r="F5006">
        <v>0</v>
      </c>
      <c r="G5006">
        <v>6</v>
      </c>
      <c r="H5006">
        <v>1570551130282</v>
      </c>
      <c r="I5006">
        <v>526.6875</v>
      </c>
      <c r="J5006" s="4">
        <f t="shared" si="78"/>
        <v>43746.966785671299</v>
      </c>
      <c r="K5006" s="6">
        <v>43746.966785671299</v>
      </c>
      <c r="L5006" s="7">
        <v>43746.966782407406</v>
      </c>
    </row>
    <row r="5007" spans="1:12" x14ac:dyDescent="0.25">
      <c r="A5007" t="s">
        <v>6042</v>
      </c>
      <c r="B5007">
        <v>393.75</v>
      </c>
      <c r="C5007">
        <v>20.478950000000001</v>
      </c>
      <c r="D5007">
        <v>66</v>
      </c>
      <c r="E5007">
        <v>0</v>
      </c>
      <c r="F5007">
        <v>0</v>
      </c>
      <c r="G5007">
        <v>7</v>
      </c>
      <c r="H5007">
        <v>1570551136472</v>
      </c>
      <c r="I5007">
        <v>526.6875</v>
      </c>
      <c r="J5007" s="5">
        <f t="shared" si="78"/>
        <v>43746.966857314816</v>
      </c>
      <c r="K5007" s="6">
        <v>43746.966857314816</v>
      </c>
      <c r="L5007" s="7">
        <v>43746.966851851852</v>
      </c>
    </row>
    <row r="5008" spans="1:12" x14ac:dyDescent="0.25">
      <c r="A5008" t="e">
        <f>-Lqg89JgDQtMFWx6nSl7</f>
        <v>#NAME?</v>
      </c>
      <c r="B5008">
        <v>393.75</v>
      </c>
      <c r="C5008">
        <v>20.531590000000001</v>
      </c>
      <c r="D5008">
        <v>66</v>
      </c>
      <c r="E5008">
        <v>0</v>
      </c>
      <c r="F5008">
        <v>0</v>
      </c>
      <c r="G5008">
        <v>10</v>
      </c>
      <c r="H5008">
        <v>1570551144722</v>
      </c>
      <c r="I5008">
        <v>526.5</v>
      </c>
      <c r="J5008" s="4">
        <f t="shared" si="78"/>
        <v>43746.966952800918</v>
      </c>
      <c r="K5008" s="6">
        <v>43746.966952800918</v>
      </c>
      <c r="L5008" s="7">
        <v>43746.966956018521</v>
      </c>
    </row>
    <row r="5009" spans="1:12" x14ac:dyDescent="0.25">
      <c r="A5009" t="e">
        <f>-Lqg8Av2SrbwIcgPdUI6</f>
        <v>#NAME?</v>
      </c>
      <c r="B5009">
        <v>393.75</v>
      </c>
      <c r="C5009">
        <v>20.531590000000001</v>
      </c>
      <c r="D5009">
        <v>66</v>
      </c>
      <c r="E5009">
        <v>0</v>
      </c>
      <c r="F5009">
        <v>0</v>
      </c>
      <c r="G5009">
        <v>0</v>
      </c>
      <c r="H5009">
        <v>1570551150909</v>
      </c>
      <c r="I5009">
        <v>526.6875</v>
      </c>
      <c r="J5009" s="5">
        <f t="shared" si="78"/>
        <v>43746.967024409721</v>
      </c>
      <c r="K5009" s="6">
        <v>43746.967024409721</v>
      </c>
      <c r="L5009" s="7">
        <v>43746.96702546296</v>
      </c>
    </row>
    <row r="5010" spans="1:12" x14ac:dyDescent="0.25">
      <c r="A5010" t="e">
        <f>-Lqg8Cbwh92yxPie0iwi</f>
        <v>#NAME?</v>
      </c>
      <c r="B5010">
        <v>393.75</v>
      </c>
      <c r="C5010">
        <v>20.478950000000001</v>
      </c>
      <c r="D5010">
        <v>66</v>
      </c>
      <c r="E5010">
        <v>0</v>
      </c>
      <c r="F5010">
        <v>0</v>
      </c>
      <c r="G5010">
        <v>14</v>
      </c>
      <c r="H5010">
        <v>1570551158130</v>
      </c>
      <c r="I5010">
        <v>526.6875</v>
      </c>
      <c r="J5010" s="4">
        <f t="shared" si="78"/>
        <v>43746.967107986107</v>
      </c>
      <c r="K5010" s="6">
        <v>43746.967107986107</v>
      </c>
      <c r="L5010" s="7">
        <v>43746.967106481483</v>
      </c>
    </row>
    <row r="5011" spans="1:12" x14ac:dyDescent="0.25">
      <c r="A5011" t="e">
        <f>-Lqg8E651cwCLp0EhsR1</f>
        <v>#NAME?</v>
      </c>
      <c r="B5011">
        <v>393.75</v>
      </c>
      <c r="C5011">
        <v>20.531590000000001</v>
      </c>
      <c r="D5011">
        <v>67</v>
      </c>
      <c r="E5011">
        <v>0</v>
      </c>
      <c r="F5011">
        <v>0</v>
      </c>
      <c r="G5011">
        <v>3</v>
      </c>
      <c r="H5011">
        <v>1570551164316</v>
      </c>
      <c r="I5011">
        <v>526.6875</v>
      </c>
      <c r="J5011" s="5">
        <f t="shared" si="78"/>
        <v>43746.967179583335</v>
      </c>
      <c r="K5011" s="6">
        <v>43746.967179583335</v>
      </c>
      <c r="L5011" s="7">
        <v>43746.967175925929</v>
      </c>
    </row>
    <row r="5012" spans="1:12" x14ac:dyDescent="0.25">
      <c r="A5012" t="e">
        <f>-Lqg8Fg1n6ZhFvNXXY9i</f>
        <v>#NAME?</v>
      </c>
      <c r="B5012">
        <v>393.75</v>
      </c>
      <c r="C5012">
        <v>20.531590000000001</v>
      </c>
      <c r="D5012">
        <v>67</v>
      </c>
      <c r="E5012">
        <v>0</v>
      </c>
      <c r="F5012">
        <v>0</v>
      </c>
      <c r="G5012">
        <v>0</v>
      </c>
      <c r="H5012">
        <v>1570551170472</v>
      </c>
      <c r="I5012">
        <v>526.6875</v>
      </c>
      <c r="J5012" s="4">
        <f t="shared" si="78"/>
        <v>43746.967250833331</v>
      </c>
      <c r="K5012" s="6">
        <v>43746.967250833331</v>
      </c>
      <c r="L5012" s="7">
        <v>43746.967245370368</v>
      </c>
    </row>
    <row r="5013" spans="1:12" x14ac:dyDescent="0.25">
      <c r="A5013" t="e">
        <f>-Lqg8HMgl_ZJkVlzzfC5</f>
        <v>#NAME?</v>
      </c>
      <c r="B5013">
        <v>434.375</v>
      </c>
      <c r="C5013">
        <v>20.531590000000001</v>
      </c>
      <c r="D5013">
        <v>67</v>
      </c>
      <c r="E5013">
        <v>0</v>
      </c>
      <c r="F5013">
        <v>0</v>
      </c>
      <c r="G5013">
        <v>10</v>
      </c>
      <c r="H5013">
        <v>1570551177685</v>
      </c>
      <c r="I5013">
        <v>539.8125</v>
      </c>
      <c r="J5013" s="5">
        <f t="shared" si="78"/>
        <v>43746.967334317123</v>
      </c>
      <c r="K5013" s="6">
        <v>43746.967334317123</v>
      </c>
      <c r="L5013" s="7">
        <v>43746.96733796296</v>
      </c>
    </row>
    <row r="5014" spans="1:12" x14ac:dyDescent="0.25">
      <c r="A5014" t="e">
        <f>-Lqg8IyBXRrQ57ABq6C5</f>
        <v>#NAME?</v>
      </c>
      <c r="B5014">
        <v>393.75</v>
      </c>
      <c r="C5014">
        <v>20.584240000000001</v>
      </c>
      <c r="D5014">
        <v>68</v>
      </c>
      <c r="E5014">
        <v>0</v>
      </c>
      <c r="F5014">
        <v>0</v>
      </c>
      <c r="G5014">
        <v>5</v>
      </c>
      <c r="H5014">
        <v>1570551183873</v>
      </c>
      <c r="I5014">
        <v>526.6875</v>
      </c>
      <c r="J5014" s="4">
        <f t="shared" si="78"/>
        <v>43746.967405937503</v>
      </c>
      <c r="K5014" s="6">
        <v>43746.967405937503</v>
      </c>
      <c r="L5014" s="7">
        <v>43746.967407407406</v>
      </c>
    </row>
    <row r="5015" spans="1:12" x14ac:dyDescent="0.25">
      <c r="A5015" t="e">
        <f>-Lqg8KeygzBZM3uOsLrS</f>
        <v>#NAME?</v>
      </c>
      <c r="B5015">
        <v>393.75</v>
      </c>
      <c r="C5015">
        <v>20.531590000000001</v>
      </c>
      <c r="D5015">
        <v>65</v>
      </c>
      <c r="E5015">
        <v>0</v>
      </c>
      <c r="F5015">
        <v>0</v>
      </c>
      <c r="G5015">
        <v>12</v>
      </c>
      <c r="H5015">
        <v>1570551191093</v>
      </c>
      <c r="I5015">
        <v>526.6875</v>
      </c>
      <c r="J5015" s="5">
        <f t="shared" si="78"/>
        <v>43746.967489502313</v>
      </c>
      <c r="K5015" s="6">
        <v>43746.967489502313</v>
      </c>
      <c r="L5015" s="7">
        <v>43746.967488425929</v>
      </c>
    </row>
    <row r="5016" spans="1:12" x14ac:dyDescent="0.25">
      <c r="A5016" t="s">
        <v>6051</v>
      </c>
      <c r="B5016">
        <v>412.5</v>
      </c>
      <c r="C5016">
        <v>20.531590000000001</v>
      </c>
      <c r="D5016">
        <v>65</v>
      </c>
      <c r="E5016">
        <v>0</v>
      </c>
      <c r="F5016">
        <v>0</v>
      </c>
      <c r="G5016">
        <v>12</v>
      </c>
      <c r="H5016">
        <v>1570551197274</v>
      </c>
      <c r="I5016">
        <v>532.5</v>
      </c>
      <c r="J5016" s="4">
        <f t="shared" si="78"/>
        <v>43746.967561041667</v>
      </c>
      <c r="K5016" s="6">
        <v>43746.967561041667</v>
      </c>
      <c r="L5016" s="7">
        <v>43746.967557870368</v>
      </c>
    </row>
    <row r="5017" spans="1:12" x14ac:dyDescent="0.25">
      <c r="A5017" t="e">
        <f>-Lqg8Nhyp2eZ_SiBi62D</f>
        <v>#NAME?</v>
      </c>
      <c r="B5017">
        <v>393.75</v>
      </c>
      <c r="C5017">
        <v>20.478950000000001</v>
      </c>
      <c r="D5017">
        <v>65</v>
      </c>
      <c r="E5017">
        <v>0</v>
      </c>
      <c r="F5017">
        <v>0</v>
      </c>
      <c r="G5017">
        <v>15</v>
      </c>
      <c r="H5017">
        <v>1570551203462</v>
      </c>
      <c r="I5017">
        <v>526.6875</v>
      </c>
      <c r="J5017" s="5">
        <f t="shared" si="78"/>
        <v>43746.967632662032</v>
      </c>
      <c r="K5017" s="6">
        <v>43746.967632662032</v>
      </c>
      <c r="L5017" s="7">
        <v>43746.967627314814</v>
      </c>
    </row>
    <row r="5018" spans="1:12" x14ac:dyDescent="0.25">
      <c r="A5018" t="e">
        <f>-Lqg8PBwAhoyLChMjTLF</f>
        <v>#NAME?</v>
      </c>
      <c r="B5018">
        <v>393.75</v>
      </c>
      <c r="C5018">
        <v>20.531590000000001</v>
      </c>
      <c r="D5018">
        <v>66</v>
      </c>
      <c r="E5018">
        <v>0</v>
      </c>
      <c r="F5018">
        <v>0</v>
      </c>
      <c r="G5018">
        <v>15</v>
      </c>
      <c r="H5018">
        <v>1570551209644</v>
      </c>
      <c r="I5018">
        <v>526.6875</v>
      </c>
      <c r="J5018" s="4">
        <f t="shared" si="78"/>
        <v>43746.967704212955</v>
      </c>
      <c r="K5018" s="6">
        <v>43746.967704212955</v>
      </c>
      <c r="L5018" s="7">
        <v>43746.96770833333</v>
      </c>
    </row>
    <row r="5019" spans="1:12" x14ac:dyDescent="0.25">
      <c r="A5019" t="e">
        <f>-Lqg8Qm1ajoHLQFko3f5</f>
        <v>#NAME?</v>
      </c>
      <c r="B5019">
        <v>393.75</v>
      </c>
      <c r="C5019">
        <v>20.531590000000001</v>
      </c>
      <c r="D5019">
        <v>67</v>
      </c>
      <c r="E5019">
        <v>0</v>
      </c>
      <c r="F5019">
        <v>0</v>
      </c>
      <c r="G5019">
        <v>8</v>
      </c>
      <c r="H5019">
        <v>1570551215865</v>
      </c>
      <c r="I5019">
        <v>526.6875</v>
      </c>
      <c r="J5019" s="5">
        <f t="shared" si="78"/>
        <v>43746.967776215279</v>
      </c>
      <c r="K5019" s="6">
        <v>43746.967776215279</v>
      </c>
      <c r="L5019" s="7">
        <v>43746.967777777776</v>
      </c>
    </row>
    <row r="5020" spans="1:12" x14ac:dyDescent="0.25">
      <c r="A5020" t="e">
        <f>-Lqg8SV1Fk5WaTz1reWN</f>
        <v>#NAME?</v>
      </c>
      <c r="B5020">
        <v>412.5</v>
      </c>
      <c r="C5020">
        <v>20.531590000000001</v>
      </c>
      <c r="D5020">
        <v>67</v>
      </c>
      <c r="E5020">
        <v>0</v>
      </c>
      <c r="F5020">
        <v>0</v>
      </c>
      <c r="G5020">
        <v>17</v>
      </c>
      <c r="H5020">
        <v>1570551223042</v>
      </c>
      <c r="I5020">
        <v>532.875</v>
      </c>
      <c r="J5020" s="4">
        <f t="shared" si="78"/>
        <v>43746.967859282406</v>
      </c>
      <c r="K5020" s="6">
        <v>43746.967859282406</v>
      </c>
      <c r="L5020" s="7">
        <v>43746.967858796299</v>
      </c>
    </row>
    <row r="5021" spans="1:12" x14ac:dyDescent="0.25">
      <c r="A5021" t="e">
        <f>-Lqg8TycXPrdCr0QIkD9</f>
        <v>#NAME?</v>
      </c>
      <c r="B5021">
        <v>393.75</v>
      </c>
      <c r="C5021">
        <v>20.531590000000001</v>
      </c>
      <c r="D5021">
        <v>67</v>
      </c>
      <c r="E5021">
        <v>0</v>
      </c>
      <c r="F5021">
        <v>0</v>
      </c>
      <c r="G5021">
        <v>19</v>
      </c>
      <c r="H5021">
        <v>1570551229213</v>
      </c>
      <c r="I5021">
        <v>526.6875</v>
      </c>
      <c r="J5021" s="5">
        <f t="shared" si="78"/>
        <v>43746.967930706021</v>
      </c>
      <c r="K5021" s="6">
        <v>43746.967930706021</v>
      </c>
      <c r="L5021" s="7">
        <v>43746.967928240738</v>
      </c>
    </row>
    <row r="5022" spans="1:12" x14ac:dyDescent="0.25">
      <c r="A5022" t="e">
        <f>-Lqg8VY2iobtqG8UFixj</f>
        <v>#NAME?</v>
      </c>
      <c r="B5022">
        <v>393.75</v>
      </c>
      <c r="C5022">
        <v>20.478950000000001</v>
      </c>
      <c r="D5022">
        <v>67</v>
      </c>
      <c r="E5022">
        <v>0</v>
      </c>
      <c r="F5022">
        <v>0</v>
      </c>
      <c r="G5022">
        <v>9</v>
      </c>
      <c r="H5022">
        <v>1570551235402</v>
      </c>
      <c r="I5022">
        <v>526.6875</v>
      </c>
      <c r="J5022" s="4">
        <f t="shared" si="78"/>
        <v>43746.968002337955</v>
      </c>
      <c r="K5022" s="6">
        <v>43746.968002337955</v>
      </c>
      <c r="L5022" s="7">
        <v>43746.967997685184</v>
      </c>
    </row>
    <row r="5023" spans="1:12" x14ac:dyDescent="0.25">
      <c r="A5023" t="e">
        <f>-Lqg8XDq-ylSSeZ57cSY</f>
        <v>#NAME?</v>
      </c>
      <c r="B5023">
        <v>393.75</v>
      </c>
      <c r="C5023">
        <v>20.531590000000001</v>
      </c>
      <c r="D5023">
        <v>67</v>
      </c>
      <c r="E5023">
        <v>0</v>
      </c>
      <c r="F5023">
        <v>0</v>
      </c>
      <c r="G5023">
        <v>7</v>
      </c>
      <c r="H5023">
        <v>1570551242643</v>
      </c>
      <c r="I5023">
        <v>526.6875</v>
      </c>
      <c r="J5023" s="5">
        <f t="shared" si="78"/>
        <v>43746.968086145826</v>
      </c>
      <c r="K5023" s="6">
        <v>43746.968086145826</v>
      </c>
      <c r="L5023" s="7">
        <v>43746.968090277776</v>
      </c>
    </row>
    <row r="5024" spans="1:12" x14ac:dyDescent="0.25">
      <c r="A5024" t="e">
        <f>-Lqg8Z32jwhijcmiEN4F</f>
        <v>#NAME?</v>
      </c>
      <c r="B5024">
        <v>393.75</v>
      </c>
      <c r="C5024">
        <v>20.478950000000001</v>
      </c>
      <c r="D5024">
        <v>68</v>
      </c>
      <c r="E5024">
        <v>0</v>
      </c>
      <c r="F5024">
        <v>0</v>
      </c>
      <c r="G5024">
        <v>13</v>
      </c>
      <c r="H5024">
        <v>1570551249974</v>
      </c>
      <c r="I5024">
        <v>526.6875</v>
      </c>
      <c r="J5024" s="4">
        <f t="shared" si="78"/>
        <v>43746.968170995366</v>
      </c>
      <c r="K5024" s="6">
        <v>43746.968170995366</v>
      </c>
      <c r="L5024" s="7">
        <v>43746.968171296299</v>
      </c>
    </row>
    <row r="5025" spans="1:12" x14ac:dyDescent="0.25">
      <c r="A5025" t="e">
        <f>-Lqg8_jFO0BJD-P_K088</f>
        <v>#NAME?</v>
      </c>
      <c r="B5025">
        <v>393.75</v>
      </c>
      <c r="C5025">
        <v>20.478950000000001</v>
      </c>
      <c r="D5025">
        <v>69</v>
      </c>
      <c r="E5025">
        <v>0</v>
      </c>
      <c r="F5025">
        <v>0</v>
      </c>
      <c r="G5025">
        <v>14</v>
      </c>
      <c r="H5025">
        <v>1570551257043</v>
      </c>
      <c r="I5025">
        <v>526.6875</v>
      </c>
      <c r="J5025" s="5">
        <f t="shared" si="78"/>
        <v>43746.968252812498</v>
      </c>
      <c r="K5025" s="6">
        <v>43746.968252812498</v>
      </c>
      <c r="L5025" s="7">
        <v>43746.968252314815</v>
      </c>
    </row>
    <row r="5026" spans="1:12" x14ac:dyDescent="0.25">
      <c r="A5026" t="e">
        <f>-Lqg8bJxP7WtoHyD1NNX</f>
        <v>#NAME?</v>
      </c>
      <c r="B5026">
        <v>393.75</v>
      </c>
      <c r="C5026">
        <v>20.478950000000001</v>
      </c>
      <c r="D5026">
        <v>69</v>
      </c>
      <c r="E5026">
        <v>0</v>
      </c>
      <c r="F5026">
        <v>0</v>
      </c>
      <c r="G5026">
        <v>16</v>
      </c>
      <c r="H5026">
        <v>1570551263234</v>
      </c>
      <c r="I5026">
        <v>526.6875</v>
      </c>
      <c r="J5026" s="4">
        <f t="shared" si="78"/>
        <v>43746.968324467591</v>
      </c>
      <c r="K5026" s="6">
        <v>43746.968324467591</v>
      </c>
      <c r="L5026" s="7">
        <v>43746.968321759261</v>
      </c>
    </row>
    <row r="5027" spans="1:12" x14ac:dyDescent="0.25">
      <c r="A5027" t="e">
        <f>-Lqg8cnwgM3CEQu6bH7M</f>
        <v>#NAME?</v>
      </c>
      <c r="B5027">
        <v>393.75</v>
      </c>
      <c r="C5027">
        <v>20.478950000000001</v>
      </c>
      <c r="D5027">
        <v>69</v>
      </c>
      <c r="E5027">
        <v>0</v>
      </c>
      <c r="F5027">
        <v>0</v>
      </c>
      <c r="G5027">
        <v>10</v>
      </c>
      <c r="H5027">
        <v>1570551269404</v>
      </c>
      <c r="I5027">
        <v>526.6875</v>
      </c>
      <c r="J5027" s="5">
        <f t="shared" si="78"/>
        <v>43746.96839587963</v>
      </c>
      <c r="K5027" s="6">
        <v>43746.96839587963</v>
      </c>
      <c r="L5027" s="7">
        <v>43746.968391203707</v>
      </c>
    </row>
    <row r="5028" spans="1:12" x14ac:dyDescent="0.25">
      <c r="A5028" t="e">
        <f>-Lqg8eZoG7sAZv1JXXKZ</f>
        <v>#NAME?</v>
      </c>
      <c r="B5028">
        <v>393.75</v>
      </c>
      <c r="C5028">
        <v>20.531590000000001</v>
      </c>
      <c r="D5028">
        <v>70</v>
      </c>
      <c r="E5028">
        <v>0</v>
      </c>
      <c r="F5028">
        <v>0</v>
      </c>
      <c r="G5028">
        <v>7</v>
      </c>
      <c r="H5028">
        <v>1570551275605</v>
      </c>
      <c r="I5028">
        <v>526.6875</v>
      </c>
      <c r="J5028" s="4">
        <f t="shared" si="78"/>
        <v>43746.968467650462</v>
      </c>
      <c r="K5028" s="6">
        <v>43746.968467650462</v>
      </c>
      <c r="L5028" s="7">
        <v>43746.968472222223</v>
      </c>
    </row>
    <row r="5029" spans="1:12" x14ac:dyDescent="0.25">
      <c r="A5029" t="e">
        <f>-Lqg8g66dJFOkMe6odoy</f>
        <v>#NAME?</v>
      </c>
      <c r="B5029">
        <v>393.75</v>
      </c>
      <c r="C5029">
        <v>20.478950000000001</v>
      </c>
      <c r="D5029">
        <v>70</v>
      </c>
      <c r="E5029">
        <v>0</v>
      </c>
      <c r="F5029">
        <v>0</v>
      </c>
      <c r="G5029">
        <v>11</v>
      </c>
      <c r="H5029">
        <v>1570551282815</v>
      </c>
      <c r="I5029">
        <v>526.6875</v>
      </c>
      <c r="J5029" s="5">
        <f t="shared" si="78"/>
        <v>43746.968551099533</v>
      </c>
      <c r="K5029" s="6">
        <v>43746.968551099533</v>
      </c>
      <c r="L5029" s="7">
        <v>43746.968553240738</v>
      </c>
    </row>
    <row r="5030" spans="1:12" x14ac:dyDescent="0.25">
      <c r="A5030" t="e">
        <f>-Lqg8hq1kFtCPeXwZY4S</f>
        <v>#NAME?</v>
      </c>
      <c r="B5030">
        <v>393.75</v>
      </c>
      <c r="C5030">
        <v>20.531590000000001</v>
      </c>
      <c r="D5030">
        <v>68</v>
      </c>
      <c r="E5030">
        <v>0</v>
      </c>
      <c r="F5030">
        <v>0</v>
      </c>
      <c r="G5030">
        <v>10</v>
      </c>
      <c r="H5030">
        <v>1570551290036</v>
      </c>
      <c r="I5030">
        <v>526.6875</v>
      </c>
      <c r="J5030" s="4">
        <f t="shared" si="78"/>
        <v>43746.968634675919</v>
      </c>
      <c r="K5030" s="6">
        <v>43746.968634675919</v>
      </c>
      <c r="L5030" s="7">
        <v>43746.968634259261</v>
      </c>
    </row>
    <row r="5031" spans="1:12" x14ac:dyDescent="0.25">
      <c r="A5031" t="e">
        <f>-Lqg8jT42_DypAN6V2V7</f>
        <v>#NAME?</v>
      </c>
      <c r="B5031">
        <v>393.75</v>
      </c>
      <c r="C5031">
        <v>20.531590000000001</v>
      </c>
      <c r="D5031">
        <v>68</v>
      </c>
      <c r="E5031">
        <v>0</v>
      </c>
      <c r="F5031">
        <v>0</v>
      </c>
      <c r="G5031">
        <v>8</v>
      </c>
      <c r="H5031">
        <v>1570551296215</v>
      </c>
      <c r="I5031">
        <v>526.6875</v>
      </c>
      <c r="J5031" s="5">
        <f t="shared" si="78"/>
        <v>43746.968706192129</v>
      </c>
      <c r="K5031" s="6">
        <v>43746.968706192129</v>
      </c>
      <c r="L5031" s="7">
        <v>43746.9687037037</v>
      </c>
    </row>
    <row r="5032" spans="1:12" x14ac:dyDescent="0.25">
      <c r="A5032" t="e">
        <f>-Lqg8l65z_GY1sGTN3W2</f>
        <v>#NAME?</v>
      </c>
      <c r="B5032">
        <v>412.5</v>
      </c>
      <c r="C5032">
        <v>20.531590000000001</v>
      </c>
      <c r="D5032">
        <v>66</v>
      </c>
      <c r="E5032">
        <v>0</v>
      </c>
      <c r="F5032">
        <v>0</v>
      </c>
      <c r="G5032">
        <v>4</v>
      </c>
      <c r="H5032">
        <v>1570551303446</v>
      </c>
      <c r="I5032">
        <v>532.125</v>
      </c>
      <c r="J5032" s="4">
        <f t="shared" si="78"/>
        <v>43746.96878988426</v>
      </c>
      <c r="K5032" s="6">
        <v>43746.96878988426</v>
      </c>
      <c r="L5032" s="7">
        <v>43746.968784722223</v>
      </c>
    </row>
    <row r="5033" spans="1:12" x14ac:dyDescent="0.25">
      <c r="A5033" t="e">
        <f>-Lqg8mfF79hf93At4p5l</f>
        <v>#NAME?</v>
      </c>
      <c r="B5033">
        <v>393.75</v>
      </c>
      <c r="C5033">
        <v>20.531590000000001</v>
      </c>
      <c r="D5033">
        <v>66</v>
      </c>
      <c r="E5033">
        <v>0</v>
      </c>
      <c r="F5033">
        <v>0</v>
      </c>
      <c r="G5033">
        <v>4</v>
      </c>
      <c r="H5033">
        <v>1570551309617</v>
      </c>
      <c r="I5033">
        <v>526.6875</v>
      </c>
      <c r="J5033" s="5">
        <f t="shared" si="78"/>
        <v>43746.968861307869</v>
      </c>
      <c r="K5033" s="6">
        <v>43746.968861307869</v>
      </c>
      <c r="L5033" s="7">
        <v>43746.968865740739</v>
      </c>
    </row>
    <row r="5034" spans="1:12" x14ac:dyDescent="0.25">
      <c r="A5034" t="e">
        <f>-Lqg8oO5AzfYgqe9LNNA</f>
        <v>#NAME?</v>
      </c>
      <c r="B5034">
        <v>393.75</v>
      </c>
      <c r="C5034">
        <v>20.531590000000001</v>
      </c>
      <c r="D5034">
        <v>66</v>
      </c>
      <c r="E5034">
        <v>0</v>
      </c>
      <c r="F5034">
        <v>0</v>
      </c>
      <c r="G5034">
        <v>12</v>
      </c>
      <c r="H5034">
        <v>1570551316826</v>
      </c>
      <c r="I5034">
        <v>526.5</v>
      </c>
      <c r="J5034" s="4">
        <f t="shared" si="78"/>
        <v>43746.968944745364</v>
      </c>
      <c r="K5034" s="6">
        <v>43746.968944745364</v>
      </c>
      <c r="L5034" s="7">
        <v>43746.968946759262</v>
      </c>
    </row>
    <row r="5035" spans="1:12" x14ac:dyDescent="0.25">
      <c r="A5035" t="e">
        <f>-Lqg8ps5hvpC2udToIDq</f>
        <v>#NAME?</v>
      </c>
      <c r="B5035">
        <v>412.5</v>
      </c>
      <c r="C5035">
        <v>20.478950000000001</v>
      </c>
      <c r="D5035">
        <v>66</v>
      </c>
      <c r="E5035">
        <v>0</v>
      </c>
      <c r="F5035">
        <v>0</v>
      </c>
      <c r="G5035">
        <v>12</v>
      </c>
      <c r="H5035">
        <v>1570551323025</v>
      </c>
      <c r="I5035">
        <v>532.3125</v>
      </c>
      <c r="J5035" s="5">
        <f t="shared" si="78"/>
        <v>43746.969016493058</v>
      </c>
      <c r="K5035" s="6">
        <v>43746.969016493058</v>
      </c>
      <c r="L5035" s="7">
        <v>43746.9690162037</v>
      </c>
    </row>
    <row r="5036" spans="1:12" x14ac:dyDescent="0.25">
      <c r="A5036" t="e">
        <f>-Lqg8rR4IXVEVuNJj2xB</f>
        <v>#NAME?</v>
      </c>
      <c r="B5036">
        <v>393.75</v>
      </c>
      <c r="C5036">
        <v>20.531590000000001</v>
      </c>
      <c r="D5036">
        <v>65</v>
      </c>
      <c r="E5036">
        <v>0</v>
      </c>
      <c r="F5036">
        <v>0</v>
      </c>
      <c r="G5036">
        <v>12</v>
      </c>
      <c r="H5036">
        <v>1570551329206</v>
      </c>
      <c r="I5036">
        <v>526.6875</v>
      </c>
      <c r="J5036" s="4">
        <f t="shared" si="78"/>
        <v>43746.969088032405</v>
      </c>
      <c r="K5036" s="6">
        <v>43746.969088032405</v>
      </c>
      <c r="L5036" s="7">
        <v>43746.969085648147</v>
      </c>
    </row>
    <row r="5037" spans="1:12" x14ac:dyDescent="0.25">
      <c r="A5037" t="e">
        <f>-Lqg8t95o-nuzkBtai2S</f>
        <v>#NAME?</v>
      </c>
      <c r="B5037">
        <v>393.75</v>
      </c>
      <c r="C5037">
        <v>20.531590000000001</v>
      </c>
      <c r="D5037">
        <v>67</v>
      </c>
      <c r="E5037">
        <v>0</v>
      </c>
      <c r="F5037">
        <v>0</v>
      </c>
      <c r="G5037">
        <v>2</v>
      </c>
      <c r="H5037">
        <v>1570551336406</v>
      </c>
      <c r="I5037">
        <v>526.6875</v>
      </c>
      <c r="J5037" s="5">
        <f t="shared" si="78"/>
        <v>43746.969171365738</v>
      </c>
      <c r="K5037" s="6">
        <v>43746.969171365738</v>
      </c>
      <c r="L5037" s="7">
        <v>43746.969166666669</v>
      </c>
    </row>
    <row r="5038" spans="1:12" x14ac:dyDescent="0.25">
      <c r="A5038" t="e">
        <f>-Lqg8uhdXKn-_6PsnggF</f>
        <v>#NAME?</v>
      </c>
      <c r="B5038">
        <v>393.75</v>
      </c>
      <c r="C5038">
        <v>20.478950000000001</v>
      </c>
      <c r="D5038">
        <v>66</v>
      </c>
      <c r="E5038">
        <v>0</v>
      </c>
      <c r="F5038">
        <v>0</v>
      </c>
      <c r="G5038">
        <v>15</v>
      </c>
      <c r="H5038">
        <v>1570551342597</v>
      </c>
      <c r="I5038">
        <v>526.6875</v>
      </c>
      <c r="J5038" s="4">
        <f t="shared" si="78"/>
        <v>43746.969243020831</v>
      </c>
      <c r="K5038" s="6">
        <v>43746.969243020831</v>
      </c>
      <c r="L5038" s="7">
        <v>43746.969247685185</v>
      </c>
    </row>
    <row r="5039" spans="1:12" x14ac:dyDescent="0.25">
      <c r="A5039" t="e">
        <f>-Lqg8wR6mZqMd_gNYUq9</f>
        <v>#NAME?</v>
      </c>
      <c r="B5039">
        <v>393.75</v>
      </c>
      <c r="C5039">
        <v>20.478950000000001</v>
      </c>
      <c r="D5039">
        <v>66</v>
      </c>
      <c r="E5039">
        <v>0</v>
      </c>
      <c r="F5039">
        <v>0</v>
      </c>
      <c r="G5039">
        <v>4</v>
      </c>
      <c r="H5039">
        <v>1570551349807</v>
      </c>
      <c r="I5039">
        <v>526.6875</v>
      </c>
      <c r="J5039" s="5">
        <f t="shared" si="78"/>
        <v>43746.969326469909</v>
      </c>
      <c r="K5039" s="6">
        <v>43746.969326469909</v>
      </c>
      <c r="L5039" s="7">
        <v>43746.969328703701</v>
      </c>
    </row>
    <row r="5040" spans="1:12" x14ac:dyDescent="0.25">
      <c r="A5040" t="e">
        <f>-Lqg8xv5Li6WDkW-upmZ</f>
        <v>#NAME?</v>
      </c>
      <c r="B5040">
        <v>393.75</v>
      </c>
      <c r="C5040">
        <v>20.584240000000001</v>
      </c>
      <c r="D5040">
        <v>67</v>
      </c>
      <c r="E5040">
        <v>0</v>
      </c>
      <c r="F5040">
        <v>0</v>
      </c>
      <c r="G5040">
        <v>3</v>
      </c>
      <c r="H5040">
        <v>1570551355997</v>
      </c>
      <c r="I5040">
        <v>526.5</v>
      </c>
      <c r="J5040" s="4">
        <f t="shared" si="78"/>
        <v>43746.969398113426</v>
      </c>
      <c r="K5040" s="6">
        <v>43746.969398113426</v>
      </c>
      <c r="L5040" s="7">
        <v>43746.969398148147</v>
      </c>
    </row>
    <row r="5041" spans="1:12" x14ac:dyDescent="0.25">
      <c r="A5041" t="e">
        <f>-Lqg8zU5__hf0TvXIyR3</f>
        <v>#NAME?</v>
      </c>
      <c r="B5041">
        <v>393.75</v>
      </c>
      <c r="C5041">
        <v>20.478950000000001</v>
      </c>
      <c r="D5041">
        <v>67</v>
      </c>
      <c r="E5041">
        <v>0</v>
      </c>
      <c r="F5041">
        <v>0</v>
      </c>
      <c r="G5041">
        <v>20</v>
      </c>
      <c r="H5041">
        <v>1570551362187</v>
      </c>
      <c r="I5041">
        <v>526.6875</v>
      </c>
      <c r="J5041" s="5">
        <f t="shared" si="78"/>
        <v>43746.969469756943</v>
      </c>
      <c r="K5041" s="6">
        <v>43746.969469756943</v>
      </c>
      <c r="L5041" s="7">
        <v>43746.969467592593</v>
      </c>
    </row>
    <row r="5042" spans="1:12" x14ac:dyDescent="0.25">
      <c r="A5042" t="e">
        <f>-#REF!-y6E8hUz7pYWW59</f>
        <v>#REF!</v>
      </c>
      <c r="B5042">
        <v>393.75</v>
      </c>
      <c r="C5042">
        <v>20.531590000000001</v>
      </c>
      <c r="D5042">
        <v>67</v>
      </c>
      <c r="E5042">
        <v>0</v>
      </c>
      <c r="F5042">
        <v>0</v>
      </c>
      <c r="G5042">
        <v>15</v>
      </c>
      <c r="H5042">
        <v>1570551368366</v>
      </c>
      <c r="I5042">
        <v>526.6875</v>
      </c>
      <c r="J5042" s="4">
        <f t="shared" si="78"/>
        <v>43746.969541273145</v>
      </c>
      <c r="K5042" s="6">
        <v>43746.969541273145</v>
      </c>
      <c r="L5042" s="7">
        <v>43746.969537037039</v>
      </c>
    </row>
    <row r="5043" spans="1:12" x14ac:dyDescent="0.25">
      <c r="A5043" t="e">
        <f>-Lqg91SG027ejxdOPEqD</f>
        <v>#NAME?</v>
      </c>
      <c r="B5043">
        <v>393.75</v>
      </c>
      <c r="C5043">
        <v>20.531590000000001</v>
      </c>
      <c r="D5043">
        <v>65</v>
      </c>
      <c r="E5043">
        <v>0</v>
      </c>
      <c r="F5043">
        <v>0</v>
      </c>
      <c r="G5043">
        <v>5</v>
      </c>
      <c r="H5043">
        <v>1570551374547</v>
      </c>
      <c r="I5043">
        <v>526.5</v>
      </c>
      <c r="J5043" s="5">
        <f t="shared" si="78"/>
        <v>43746.9696128125</v>
      </c>
      <c r="K5043" s="6">
        <v>43746.9696128125</v>
      </c>
      <c r="L5043" s="7">
        <v>43746.969618055555</v>
      </c>
    </row>
    <row r="5044" spans="1:12" x14ac:dyDescent="0.25">
      <c r="A5044" t="e">
        <f>-Lqg9306VgbDfWoe_9L0</f>
        <v>#NAME?</v>
      </c>
      <c r="B5044">
        <v>393.75</v>
      </c>
      <c r="C5044">
        <v>20.478950000000001</v>
      </c>
      <c r="D5044">
        <v>63</v>
      </c>
      <c r="E5044">
        <v>0</v>
      </c>
      <c r="F5044">
        <v>0</v>
      </c>
      <c r="G5044">
        <v>13</v>
      </c>
      <c r="H5044">
        <v>1570551380737</v>
      </c>
      <c r="I5044">
        <v>526.6875</v>
      </c>
      <c r="J5044" s="4">
        <f t="shared" si="78"/>
        <v>43746.969684456017</v>
      </c>
      <c r="K5044" s="6">
        <v>43746.969684456017</v>
      </c>
      <c r="L5044" s="7">
        <v>43746.969687500001</v>
      </c>
    </row>
    <row r="5045" spans="1:12" x14ac:dyDescent="0.25">
      <c r="A5045" t="e">
        <f>-Lqg94j7tWjd1NvvIehQ</f>
        <v>#NAME?</v>
      </c>
      <c r="B5045">
        <v>393.75</v>
      </c>
      <c r="C5045">
        <v>20.531590000000001</v>
      </c>
      <c r="D5045">
        <v>63</v>
      </c>
      <c r="E5045">
        <v>0</v>
      </c>
      <c r="F5045">
        <v>0</v>
      </c>
      <c r="G5045">
        <v>9</v>
      </c>
      <c r="H5045">
        <v>1570551387928</v>
      </c>
      <c r="I5045">
        <v>526.5</v>
      </c>
      <c r="J5045" s="5">
        <f t="shared" si="78"/>
        <v>43746.969767685187</v>
      </c>
      <c r="K5045" s="6">
        <v>43746.969767685187</v>
      </c>
      <c r="L5045" s="7">
        <v>43746.969768518517</v>
      </c>
    </row>
    <row r="5046" spans="1:12" x14ac:dyDescent="0.25">
      <c r="A5046" t="e">
        <f>-Lqg96D515jlSCP_81fO</f>
        <v>#NAME?</v>
      </c>
      <c r="B5046">
        <v>393.75</v>
      </c>
      <c r="C5046">
        <v>20.478950000000001</v>
      </c>
      <c r="D5046">
        <v>63</v>
      </c>
      <c r="E5046">
        <v>0</v>
      </c>
      <c r="F5046">
        <v>0</v>
      </c>
      <c r="G5046">
        <v>12</v>
      </c>
      <c r="H5046">
        <v>1570551394127</v>
      </c>
      <c r="I5046">
        <v>526.6875</v>
      </c>
      <c r="J5046" s="4">
        <f t="shared" si="78"/>
        <v>43746.969839432866</v>
      </c>
      <c r="K5046" s="6">
        <v>43746.969839432866</v>
      </c>
      <c r="L5046" s="7">
        <v>43746.969837962963</v>
      </c>
    </row>
    <row r="5047" spans="1:12" x14ac:dyDescent="0.25">
      <c r="A5047" t="e">
        <f>-Lqg97m4m1Dod0u9iVOA</f>
        <v>#NAME?</v>
      </c>
      <c r="B5047">
        <v>393.75</v>
      </c>
      <c r="C5047">
        <v>20.531590000000001</v>
      </c>
      <c r="D5047">
        <v>63</v>
      </c>
      <c r="E5047">
        <v>0</v>
      </c>
      <c r="F5047">
        <v>0</v>
      </c>
      <c r="G5047">
        <v>10</v>
      </c>
      <c r="H5047">
        <v>1570551400308</v>
      </c>
      <c r="I5047">
        <v>526.6875</v>
      </c>
      <c r="J5047" s="5">
        <f t="shared" si="78"/>
        <v>43746.969910972221</v>
      </c>
      <c r="K5047" s="6">
        <v>43746.969910972221</v>
      </c>
      <c r="L5047" s="7">
        <v>43746.969907407409</v>
      </c>
    </row>
    <row r="5048" spans="1:12" x14ac:dyDescent="0.25">
      <c r="A5048" t="e">
        <f>-Lqg99GHwvMkBMETklWy</f>
        <v>#NAME?</v>
      </c>
      <c r="B5048">
        <v>393.75</v>
      </c>
      <c r="C5048">
        <v>20.478950000000001</v>
      </c>
      <c r="D5048">
        <v>65</v>
      </c>
      <c r="E5048">
        <v>0</v>
      </c>
      <c r="F5048">
        <v>0</v>
      </c>
      <c r="G5048">
        <v>9</v>
      </c>
      <c r="H5048">
        <v>1570551406485</v>
      </c>
      <c r="I5048">
        <v>526.6875</v>
      </c>
      <c r="J5048" s="4">
        <f t="shared" si="78"/>
        <v>43746.969982465271</v>
      </c>
      <c r="K5048" s="6">
        <v>43746.969982465271</v>
      </c>
      <c r="L5048" s="7">
        <v>43746.969976851855</v>
      </c>
    </row>
    <row r="5049" spans="1:12" x14ac:dyDescent="0.25">
      <c r="A5049" t="s">
        <v>6084</v>
      </c>
      <c r="B5049">
        <v>393.75</v>
      </c>
      <c r="C5049">
        <v>20.531590000000001</v>
      </c>
      <c r="D5049">
        <v>65</v>
      </c>
      <c r="E5049">
        <v>0</v>
      </c>
      <c r="F5049">
        <v>0</v>
      </c>
      <c r="G5049">
        <v>13</v>
      </c>
      <c r="H5049">
        <v>1570551413706</v>
      </c>
      <c r="I5049">
        <v>526.6875</v>
      </c>
      <c r="J5049" s="5">
        <f t="shared" si="78"/>
        <v>43746.970066041664</v>
      </c>
      <c r="K5049" s="6">
        <v>43746.970066041664</v>
      </c>
      <c r="L5049" s="7">
        <v>43746.970069444447</v>
      </c>
    </row>
    <row r="5050" spans="1:12" x14ac:dyDescent="0.25">
      <c r="A5050" t="e">
        <f>-Lqg9CY6G8ktW2XEBW8S</f>
        <v>#NAME?</v>
      </c>
      <c r="B5050">
        <v>393.75</v>
      </c>
      <c r="C5050">
        <v>20.478950000000001</v>
      </c>
      <c r="D5050">
        <v>65</v>
      </c>
      <c r="E5050">
        <v>0</v>
      </c>
      <c r="F5050">
        <v>0</v>
      </c>
      <c r="G5050">
        <v>9</v>
      </c>
      <c r="H5050">
        <v>1570551419886</v>
      </c>
      <c r="I5050">
        <v>526.6875</v>
      </c>
      <c r="J5050" s="4">
        <f t="shared" si="78"/>
        <v>43746.970137569442</v>
      </c>
      <c r="K5050" s="6">
        <v>43746.970137569442</v>
      </c>
      <c r="L5050" s="7">
        <v>43746.970138888886</v>
      </c>
    </row>
    <row r="5051" spans="1:12" x14ac:dyDescent="0.25">
      <c r="A5051" t="e">
        <f>-Lqg9E15KDiOY4nUwc1D</f>
        <v>#NAME?</v>
      </c>
      <c r="B5051">
        <v>393.75</v>
      </c>
      <c r="C5051">
        <v>20.478950000000001</v>
      </c>
      <c r="D5051">
        <v>65</v>
      </c>
      <c r="E5051">
        <v>0</v>
      </c>
      <c r="F5051">
        <v>0</v>
      </c>
      <c r="G5051">
        <v>11</v>
      </c>
      <c r="H5051">
        <v>1570551426087</v>
      </c>
      <c r="I5051">
        <v>526.5</v>
      </c>
      <c r="J5051" s="5">
        <f t="shared" si="78"/>
        <v>43746.970209340274</v>
      </c>
      <c r="K5051" s="6">
        <v>43746.970209340274</v>
      </c>
      <c r="L5051" s="7">
        <v>43746.970208333332</v>
      </c>
    </row>
    <row r="5052" spans="1:12" x14ac:dyDescent="0.25">
      <c r="A5052" t="e">
        <f>-Lqg9Fa5f3cX6oPil22X</f>
        <v>#NAME?</v>
      </c>
      <c r="B5052">
        <v>393.75</v>
      </c>
      <c r="C5052">
        <v>20.531590000000001</v>
      </c>
      <c r="D5052">
        <v>65</v>
      </c>
      <c r="E5052">
        <v>0</v>
      </c>
      <c r="F5052">
        <v>0</v>
      </c>
      <c r="G5052">
        <v>11</v>
      </c>
      <c r="H5052">
        <v>1570551432256</v>
      </c>
      <c r="I5052">
        <v>526.6875</v>
      </c>
      <c r="J5052" s="4">
        <f t="shared" si="78"/>
        <v>43746.970280740738</v>
      </c>
      <c r="K5052" s="6">
        <v>43746.970280740738</v>
      </c>
      <c r="L5052" s="7">
        <v>43746.970277777778</v>
      </c>
    </row>
    <row r="5053" spans="1:12" x14ac:dyDescent="0.25">
      <c r="A5053" t="e">
        <f>-Lqg9H47ZvOmqKRkCV90</f>
        <v>#NAME?</v>
      </c>
      <c r="B5053">
        <v>412.5</v>
      </c>
      <c r="C5053">
        <v>20.531590000000001</v>
      </c>
      <c r="D5053">
        <v>65</v>
      </c>
      <c r="E5053">
        <v>0</v>
      </c>
      <c r="F5053">
        <v>0</v>
      </c>
      <c r="G5053">
        <v>13</v>
      </c>
      <c r="H5053">
        <v>1570551438437</v>
      </c>
      <c r="I5053">
        <v>532.125</v>
      </c>
      <c r="J5053" s="5">
        <f t="shared" si="78"/>
        <v>43746.970352280092</v>
      </c>
      <c r="K5053" s="6">
        <v>43746.970352280092</v>
      </c>
      <c r="L5053" s="7">
        <v>43746.970347222225</v>
      </c>
    </row>
    <row r="5054" spans="1:12" x14ac:dyDescent="0.25">
      <c r="A5054" t="e">
        <f>-Lqg9IZG1E9TZy9D40wq</f>
        <v>#NAME?</v>
      </c>
      <c r="B5054">
        <v>393.75</v>
      </c>
      <c r="C5054">
        <v>20.531590000000001</v>
      </c>
      <c r="D5054">
        <v>64</v>
      </c>
      <c r="E5054">
        <v>0</v>
      </c>
      <c r="F5054">
        <v>0</v>
      </c>
      <c r="G5054">
        <v>0</v>
      </c>
      <c r="H5054">
        <v>1570551444645</v>
      </c>
      <c r="I5054">
        <v>526.5</v>
      </c>
      <c r="J5054" s="4">
        <f t="shared" si="78"/>
        <v>43746.970424131941</v>
      </c>
      <c r="K5054" s="6">
        <v>43746.970424131941</v>
      </c>
      <c r="L5054" s="7">
        <v>43746.97042824074</v>
      </c>
    </row>
    <row r="5055" spans="1:12" x14ac:dyDescent="0.25">
      <c r="A5055" t="e">
        <f>-Lqg9KM9yahdz3BTxiC2</f>
        <v>#NAME?</v>
      </c>
      <c r="B5055">
        <v>393.75</v>
      </c>
      <c r="C5055">
        <v>20.531590000000001</v>
      </c>
      <c r="D5055">
        <v>64</v>
      </c>
      <c r="E5055">
        <v>0</v>
      </c>
      <c r="F5055">
        <v>0</v>
      </c>
      <c r="G5055">
        <v>11</v>
      </c>
      <c r="H5055">
        <v>1570551451906</v>
      </c>
      <c r="I5055">
        <v>526.6875</v>
      </c>
      <c r="J5055" s="5">
        <f t="shared" si="78"/>
        <v>43746.970508171296</v>
      </c>
      <c r="K5055" s="6">
        <v>43746.970508171296</v>
      </c>
      <c r="L5055" s="7">
        <v>43746.970509259256</v>
      </c>
    </row>
    <row r="5056" spans="1:12" x14ac:dyDescent="0.25">
      <c r="A5056" t="e">
        <f>-Lqg9LqFxW_PjXgadLJ9</f>
        <v>#NAME?</v>
      </c>
      <c r="B5056">
        <v>393.75</v>
      </c>
      <c r="C5056">
        <v>20.478950000000001</v>
      </c>
      <c r="D5056">
        <v>66</v>
      </c>
      <c r="E5056">
        <v>0</v>
      </c>
      <c r="F5056">
        <v>0</v>
      </c>
      <c r="G5056">
        <v>16</v>
      </c>
      <c r="H5056">
        <v>1570551458014</v>
      </c>
      <c r="I5056">
        <v>526.6875</v>
      </c>
      <c r="J5056" s="4">
        <f t="shared" si="78"/>
        <v>43746.970578865737</v>
      </c>
      <c r="K5056" s="6">
        <v>43746.970578865737</v>
      </c>
      <c r="L5056" s="7">
        <v>43746.970578703702</v>
      </c>
    </row>
    <row r="5057" spans="1:12" x14ac:dyDescent="0.25">
      <c r="A5057" t="e">
        <f>-Lqg9NP5R2EvWGP9MNOP</f>
        <v>#NAME?</v>
      </c>
      <c r="B5057">
        <v>393.75</v>
      </c>
      <c r="C5057">
        <v>20.478950000000001</v>
      </c>
      <c r="D5057">
        <v>65</v>
      </c>
      <c r="E5057">
        <v>0</v>
      </c>
      <c r="F5057">
        <v>0</v>
      </c>
      <c r="G5057">
        <v>9</v>
      </c>
      <c r="H5057">
        <v>1570551464205</v>
      </c>
      <c r="I5057">
        <v>526.6875</v>
      </c>
      <c r="J5057" s="5">
        <f t="shared" si="78"/>
        <v>43746.970650520831</v>
      </c>
      <c r="K5057" s="6">
        <v>43746.970650520831</v>
      </c>
      <c r="L5057" s="7">
        <v>43746.970648148148</v>
      </c>
    </row>
    <row r="5058" spans="1:12" x14ac:dyDescent="0.25">
      <c r="A5058" t="e">
        <f>-Lqg9P76fl9vtAq7cKjG</f>
        <v>#NAME?</v>
      </c>
      <c r="B5058">
        <v>393.75</v>
      </c>
      <c r="C5058">
        <v>20.531590000000001</v>
      </c>
      <c r="D5058">
        <v>64</v>
      </c>
      <c r="E5058">
        <v>0</v>
      </c>
      <c r="F5058">
        <v>0</v>
      </c>
      <c r="G5058">
        <v>7</v>
      </c>
      <c r="H5058">
        <v>1570551471416</v>
      </c>
      <c r="I5058">
        <v>526.6875</v>
      </c>
      <c r="J5058" s="4">
        <f t="shared" ref="J5058:K5121" si="79">(H5058/86400000)+25569+(7/24)</f>
        <v>43746.970733981478</v>
      </c>
      <c r="K5058" s="6">
        <v>43746.970733981478</v>
      </c>
      <c r="L5058" s="7">
        <v>43746.970729166664</v>
      </c>
    </row>
    <row r="5059" spans="1:12" x14ac:dyDescent="0.25">
      <c r="A5059" t="e">
        <f>-Lqg9QbFCt0bj8Fblpjx</f>
        <v>#NAME?</v>
      </c>
      <c r="B5059">
        <v>393.75</v>
      </c>
      <c r="C5059">
        <v>20.531590000000001</v>
      </c>
      <c r="D5059">
        <v>64</v>
      </c>
      <c r="E5059">
        <v>0</v>
      </c>
      <c r="F5059">
        <v>0</v>
      </c>
      <c r="G5059">
        <v>9</v>
      </c>
      <c r="H5059">
        <v>1570551477606</v>
      </c>
      <c r="I5059">
        <v>526.6875</v>
      </c>
      <c r="J5059" s="5">
        <f t="shared" si="79"/>
        <v>43746.970805625002</v>
      </c>
      <c r="K5059" s="6">
        <v>43746.970805625002</v>
      </c>
      <c r="L5059" s="7">
        <v>43746.970810185187</v>
      </c>
    </row>
    <row r="5060" spans="1:12" x14ac:dyDescent="0.25">
      <c r="A5060" t="e">
        <f>-Lqg9SA4eYAQY_DOonk_</f>
        <v>#NAME?</v>
      </c>
      <c r="B5060">
        <v>412.5</v>
      </c>
      <c r="C5060">
        <v>20.478950000000001</v>
      </c>
      <c r="D5060">
        <v>63</v>
      </c>
      <c r="E5060">
        <v>0</v>
      </c>
      <c r="F5060">
        <v>0</v>
      </c>
      <c r="G5060">
        <v>8</v>
      </c>
      <c r="H5060">
        <v>1570551483786</v>
      </c>
      <c r="I5060">
        <v>532.125</v>
      </c>
      <c r="J5060" s="4">
        <f t="shared" si="79"/>
        <v>43746.970877152773</v>
      </c>
      <c r="K5060" s="6">
        <v>43746.970877152773</v>
      </c>
      <c r="L5060" s="7">
        <v>43746.970879629633</v>
      </c>
    </row>
    <row r="5061" spans="1:12" x14ac:dyDescent="0.25">
      <c r="A5061" t="e">
        <f>-Lqg9TeDrihzUOsLA6dV</f>
        <v>#NAME?</v>
      </c>
      <c r="B5061">
        <v>393.75</v>
      </c>
      <c r="C5061">
        <v>20.478950000000001</v>
      </c>
      <c r="D5061">
        <v>63</v>
      </c>
      <c r="E5061">
        <v>0</v>
      </c>
      <c r="F5061">
        <v>0</v>
      </c>
      <c r="G5061">
        <v>3</v>
      </c>
      <c r="H5061">
        <v>1570551489967</v>
      </c>
      <c r="I5061">
        <v>526.6875</v>
      </c>
      <c r="J5061" s="5">
        <f t="shared" si="79"/>
        <v>43746.970948692127</v>
      </c>
      <c r="K5061" s="6">
        <v>43746.970948692127</v>
      </c>
      <c r="L5061" s="7">
        <v>43746.970949074072</v>
      </c>
    </row>
    <row r="5062" spans="1:12" x14ac:dyDescent="0.25">
      <c r="A5062" t="e">
        <f>-Lqg9VR4Xyqwlx7yzlxX</f>
        <v>#NAME?</v>
      </c>
      <c r="B5062">
        <v>393.75</v>
      </c>
      <c r="C5062">
        <v>20.531590000000001</v>
      </c>
      <c r="D5062">
        <v>62</v>
      </c>
      <c r="E5062">
        <v>0</v>
      </c>
      <c r="F5062">
        <v>0</v>
      </c>
      <c r="G5062">
        <v>13</v>
      </c>
      <c r="H5062">
        <v>1570551497399</v>
      </c>
      <c r="I5062">
        <v>526.5</v>
      </c>
      <c r="J5062" s="4">
        <f t="shared" si="79"/>
        <v>43746.971034710645</v>
      </c>
      <c r="K5062" s="6">
        <v>43746.971034710645</v>
      </c>
      <c r="L5062" s="7">
        <v>43746.971030092594</v>
      </c>
    </row>
    <row r="5063" spans="1:12" x14ac:dyDescent="0.25">
      <c r="A5063" t="e">
        <f>-Lqg9X7iZUqnMBn7jN6L</f>
        <v>#NAME?</v>
      </c>
      <c r="B5063">
        <v>415.625</v>
      </c>
      <c r="C5063">
        <v>20.478950000000001</v>
      </c>
      <c r="D5063">
        <v>62</v>
      </c>
      <c r="E5063">
        <v>0</v>
      </c>
      <c r="F5063">
        <v>0</v>
      </c>
      <c r="G5063">
        <v>16</v>
      </c>
      <c r="H5063">
        <v>1570551504403</v>
      </c>
      <c r="I5063">
        <v>533.0625</v>
      </c>
      <c r="J5063" s="5">
        <f t="shared" si="79"/>
        <v>43746.971115775457</v>
      </c>
      <c r="K5063" s="6">
        <v>43746.971115775457</v>
      </c>
      <c r="L5063" s="7">
        <v>43746.97111111111</v>
      </c>
    </row>
    <row r="5064" spans="1:12" x14ac:dyDescent="0.25">
      <c r="A5064" t="s">
        <v>6099</v>
      </c>
      <c r="B5064">
        <v>393.75</v>
      </c>
      <c r="C5064">
        <v>20.531590000000001</v>
      </c>
      <c r="D5064">
        <v>62</v>
      </c>
      <c r="E5064">
        <v>0</v>
      </c>
      <c r="F5064">
        <v>0</v>
      </c>
      <c r="G5064">
        <v>15</v>
      </c>
      <c r="H5064">
        <v>1570551510582</v>
      </c>
      <c r="I5064">
        <v>526.6875</v>
      </c>
      <c r="J5064" s="4">
        <f t="shared" si="79"/>
        <v>43746.97118729166</v>
      </c>
      <c r="K5064" s="6">
        <v>43746.97118729166</v>
      </c>
      <c r="L5064" s="7">
        <v>43746.971192129633</v>
      </c>
    </row>
    <row r="5065" spans="1:12" x14ac:dyDescent="0.25">
      <c r="A5065" t="e">
        <f>-Lqg9_R_JZ2YM02M2kmm</f>
        <v>#NAME?</v>
      </c>
      <c r="B5065">
        <v>393.75</v>
      </c>
      <c r="C5065">
        <v>20.478950000000001</v>
      </c>
      <c r="D5065">
        <v>61</v>
      </c>
      <c r="E5065">
        <v>0</v>
      </c>
      <c r="F5065">
        <v>0</v>
      </c>
      <c r="G5065">
        <v>13</v>
      </c>
      <c r="H5065">
        <v>1570551517793</v>
      </c>
      <c r="I5065">
        <v>526.6875</v>
      </c>
      <c r="J5065" s="5">
        <f t="shared" si="79"/>
        <v>43746.971270752314</v>
      </c>
      <c r="K5065" s="6">
        <v>43746.971270752314</v>
      </c>
      <c r="L5065" s="7">
        <v>43746.971273148149</v>
      </c>
    </row>
    <row r="5066" spans="1:12" x14ac:dyDescent="0.25">
      <c r="A5066" t="e">
        <f>-Lqg9b92KRqKOQRmmM1G</f>
        <v>#NAME?</v>
      </c>
      <c r="B5066">
        <v>412.5</v>
      </c>
      <c r="C5066">
        <v>20.478950000000001</v>
      </c>
      <c r="D5066">
        <v>62</v>
      </c>
      <c r="E5066">
        <v>0</v>
      </c>
      <c r="F5066">
        <v>0</v>
      </c>
      <c r="G5066">
        <v>12</v>
      </c>
      <c r="H5066">
        <v>1570551523997</v>
      </c>
      <c r="I5066">
        <v>532.125</v>
      </c>
      <c r="J5066" s="4">
        <f t="shared" si="79"/>
        <v>43746.971342557867</v>
      </c>
      <c r="K5066" s="6">
        <v>43746.971342557867</v>
      </c>
      <c r="L5066" s="7">
        <v>43746.971342592595</v>
      </c>
    </row>
    <row r="5067" spans="1:12" x14ac:dyDescent="0.25">
      <c r="A5067" t="e">
        <f>-Lqg9ci-pfdkYos8IC86</f>
        <v>#NAME?</v>
      </c>
      <c r="B5067">
        <v>393.75</v>
      </c>
      <c r="C5067">
        <v>20.531590000000001</v>
      </c>
      <c r="D5067">
        <v>62</v>
      </c>
      <c r="E5067">
        <v>0</v>
      </c>
      <c r="F5067">
        <v>0</v>
      </c>
      <c r="G5067">
        <v>6</v>
      </c>
      <c r="H5067">
        <v>1570551531192</v>
      </c>
      <c r="I5067">
        <v>526.6875</v>
      </c>
      <c r="J5067" s="5">
        <f t="shared" si="79"/>
        <v>43746.971425833333</v>
      </c>
      <c r="K5067" s="6">
        <v>43746.971425833333</v>
      </c>
      <c r="L5067" s="7">
        <v>43746.97142361111</v>
      </c>
    </row>
    <row r="5068" spans="1:12" x14ac:dyDescent="0.25">
      <c r="A5068" t="e">
        <f>-Lqg9eAgJ1yq0xxmQu01</f>
        <v>#NAME?</v>
      </c>
      <c r="B5068">
        <v>393.75</v>
      </c>
      <c r="C5068">
        <v>20.531590000000001</v>
      </c>
      <c r="D5068">
        <v>62</v>
      </c>
      <c r="E5068">
        <v>0</v>
      </c>
      <c r="F5068">
        <v>0</v>
      </c>
      <c r="G5068">
        <v>1</v>
      </c>
      <c r="H5068">
        <v>1570551537364</v>
      </c>
      <c r="I5068">
        <v>526.6875</v>
      </c>
      <c r="J5068" s="4">
        <f t="shared" si="79"/>
        <v>43746.971497268518</v>
      </c>
      <c r="K5068" s="6">
        <v>43746.971497268518</v>
      </c>
      <c r="L5068" s="7">
        <v>43746.971493055556</v>
      </c>
    </row>
    <row r="5069" spans="1:12" x14ac:dyDescent="0.25">
      <c r="A5069" t="e">
        <f>-Lqg9fkylQ7F4DNZERH3</f>
        <v>#NAME?</v>
      </c>
      <c r="B5069">
        <v>393.75</v>
      </c>
      <c r="C5069">
        <v>20.531590000000001</v>
      </c>
      <c r="D5069">
        <v>63</v>
      </c>
      <c r="E5069">
        <v>0</v>
      </c>
      <c r="F5069">
        <v>0</v>
      </c>
      <c r="G5069">
        <v>3</v>
      </c>
      <c r="H5069">
        <v>1570551543553</v>
      </c>
      <c r="I5069">
        <v>526.5</v>
      </c>
      <c r="J5069" s="5">
        <f t="shared" si="79"/>
        <v>43746.971568900459</v>
      </c>
      <c r="K5069" s="6">
        <v>43746.971568900459</v>
      </c>
      <c r="L5069" s="7">
        <v>43746.971574074072</v>
      </c>
    </row>
    <row r="5070" spans="1:12" x14ac:dyDescent="0.25">
      <c r="A5070" t="e">
        <f>-Lqg9hTnyx-AyuCyvOK8</f>
        <v>#NAME?</v>
      </c>
      <c r="B5070">
        <v>393.75</v>
      </c>
      <c r="C5070">
        <v>20.478950000000001</v>
      </c>
      <c r="D5070">
        <v>64</v>
      </c>
      <c r="E5070">
        <v>0</v>
      </c>
      <c r="F5070">
        <v>0</v>
      </c>
      <c r="G5070">
        <v>2</v>
      </c>
      <c r="H5070">
        <v>1570551550773</v>
      </c>
      <c r="I5070">
        <v>526.6875</v>
      </c>
      <c r="J5070" s="4">
        <f t="shared" si="79"/>
        <v>43746.971652465276</v>
      </c>
      <c r="K5070" s="6">
        <v>43746.971652465276</v>
      </c>
      <c r="L5070" s="7">
        <v>43746.971655092595</v>
      </c>
    </row>
    <row r="5071" spans="1:12" x14ac:dyDescent="0.25">
      <c r="A5071" t="e">
        <f>-Lqg9ixwwHV07c6LHX8Z</f>
        <v>#NAME?</v>
      </c>
      <c r="B5071">
        <v>393.75</v>
      </c>
      <c r="C5071">
        <v>20.531590000000001</v>
      </c>
      <c r="D5071">
        <v>64</v>
      </c>
      <c r="E5071">
        <v>0</v>
      </c>
      <c r="F5071">
        <v>0</v>
      </c>
      <c r="G5071">
        <v>7</v>
      </c>
      <c r="H5071">
        <v>1570551556954</v>
      </c>
      <c r="I5071">
        <v>526.6875</v>
      </c>
      <c r="J5071" s="5">
        <f t="shared" si="79"/>
        <v>43746.971724004623</v>
      </c>
      <c r="K5071" s="6">
        <v>43746.971724004623</v>
      </c>
      <c r="L5071" s="7">
        <v>43746.971724537034</v>
      </c>
    </row>
    <row r="5072" spans="1:12" x14ac:dyDescent="0.25">
      <c r="A5072" t="e">
        <f>-Lqg9kY2fdGCW5W39GJb</f>
        <v>#NAME?</v>
      </c>
      <c r="B5072">
        <v>393.75</v>
      </c>
      <c r="C5072">
        <v>20.478950000000001</v>
      </c>
      <c r="D5072">
        <v>64</v>
      </c>
      <c r="E5072">
        <v>0</v>
      </c>
      <c r="F5072">
        <v>0</v>
      </c>
      <c r="G5072">
        <v>5</v>
      </c>
      <c r="H5072">
        <v>1570551563135</v>
      </c>
      <c r="I5072">
        <v>526.5</v>
      </c>
      <c r="J5072" s="4">
        <f t="shared" si="79"/>
        <v>43746.971795543977</v>
      </c>
      <c r="K5072" s="6">
        <v>43746.971795543977</v>
      </c>
      <c r="L5072" s="7">
        <v>43746.97179398148</v>
      </c>
    </row>
    <row r="5073" spans="1:12" x14ac:dyDescent="0.25">
      <c r="A5073" t="e">
        <f>-Lqg9m1AZpMCiRz1-inb</f>
        <v>#NAME?</v>
      </c>
      <c r="B5073">
        <v>393.75</v>
      </c>
      <c r="C5073">
        <v>20.531590000000001</v>
      </c>
      <c r="D5073">
        <v>64</v>
      </c>
      <c r="E5073">
        <v>0</v>
      </c>
      <c r="F5073">
        <v>0</v>
      </c>
      <c r="G5073">
        <v>14</v>
      </c>
      <c r="H5073">
        <v>1570551569313</v>
      </c>
      <c r="I5073">
        <v>526.6875</v>
      </c>
      <c r="J5073" s="5">
        <f t="shared" si="79"/>
        <v>43746.971867048611</v>
      </c>
      <c r="K5073" s="6">
        <v>43746.971867048611</v>
      </c>
      <c r="L5073" s="7">
        <v>43746.971863425926</v>
      </c>
    </row>
    <row r="5074" spans="1:12" x14ac:dyDescent="0.25">
      <c r="A5074" t="e">
        <f>-Lqg9nUyLfj9UaVBZ5Ur</f>
        <v>#NAME?</v>
      </c>
      <c r="B5074">
        <v>393.75</v>
      </c>
      <c r="C5074">
        <v>20.531590000000001</v>
      </c>
      <c r="D5074">
        <v>65</v>
      </c>
      <c r="E5074">
        <v>0</v>
      </c>
      <c r="F5074">
        <v>0</v>
      </c>
      <c r="G5074">
        <v>6</v>
      </c>
      <c r="H5074">
        <v>1570551575502</v>
      </c>
      <c r="I5074">
        <v>526.6875</v>
      </c>
      <c r="J5074" s="4">
        <f t="shared" si="79"/>
        <v>43746.971938680552</v>
      </c>
      <c r="K5074" s="6">
        <v>43746.971938680552</v>
      </c>
      <c r="L5074" s="7">
        <v>43746.971944444442</v>
      </c>
    </row>
    <row r="5075" spans="1:12" x14ac:dyDescent="0.25">
      <c r="A5075" t="e">
        <f>-Lqg9p4ADBrJrYQiTy7B</f>
        <v>#NAME?</v>
      </c>
      <c r="B5075">
        <v>393.75</v>
      </c>
      <c r="C5075">
        <v>20.531590000000001</v>
      </c>
      <c r="D5075">
        <v>67</v>
      </c>
      <c r="E5075">
        <v>0</v>
      </c>
      <c r="F5075">
        <v>0</v>
      </c>
      <c r="G5075">
        <v>13</v>
      </c>
      <c r="H5075">
        <v>1570551581683</v>
      </c>
      <c r="I5075">
        <v>526.5</v>
      </c>
      <c r="J5075" s="5">
        <f t="shared" si="79"/>
        <v>43746.972010219906</v>
      </c>
      <c r="K5075" s="6">
        <v>43746.972010219906</v>
      </c>
      <c r="L5075" s="7">
        <v>43746.972013888888</v>
      </c>
    </row>
    <row r="5076" spans="1:12" x14ac:dyDescent="0.25">
      <c r="A5076" t="e">
        <f>-Lqg9qly1eENuV5OgZAE</f>
        <v>#NAME?</v>
      </c>
      <c r="B5076">
        <v>393.75</v>
      </c>
      <c r="C5076">
        <v>20.478950000000001</v>
      </c>
      <c r="D5076">
        <v>66</v>
      </c>
      <c r="E5076">
        <v>0</v>
      </c>
      <c r="F5076">
        <v>0</v>
      </c>
      <c r="G5076">
        <v>12</v>
      </c>
      <c r="H5076">
        <v>1570551588900</v>
      </c>
      <c r="I5076">
        <v>526.6875</v>
      </c>
      <c r="J5076" s="4">
        <f t="shared" si="79"/>
        <v>43746.972093750002</v>
      </c>
      <c r="K5076" s="6">
        <v>43746.972093750002</v>
      </c>
      <c r="L5076" s="7">
        <v>43746.972094907411</v>
      </c>
    </row>
    <row r="5077" spans="1:12" x14ac:dyDescent="0.25">
      <c r="A5077" t="e">
        <f>-Lqg9sMN-osiJzS5JwYn</f>
        <v>#NAME?</v>
      </c>
      <c r="B5077">
        <v>393.75</v>
      </c>
      <c r="C5077">
        <v>20.531590000000001</v>
      </c>
      <c r="D5077">
        <v>67</v>
      </c>
      <c r="E5077">
        <v>0</v>
      </c>
      <c r="F5077">
        <v>0</v>
      </c>
      <c r="G5077">
        <v>8</v>
      </c>
      <c r="H5077">
        <v>1570551595084</v>
      </c>
      <c r="I5077">
        <v>526.6875</v>
      </c>
      <c r="J5077" s="5">
        <f t="shared" si="79"/>
        <v>43746.97216532407</v>
      </c>
      <c r="K5077" s="6">
        <v>43746.97216532407</v>
      </c>
      <c r="L5077" s="7">
        <v>43746.97216435185</v>
      </c>
    </row>
    <row r="5078" spans="1:12" x14ac:dyDescent="0.25">
      <c r="A5078" t="e">
        <f>-Lqg9uq3Bmyx7nWxve3N</f>
        <v>#NAME?</v>
      </c>
      <c r="B5078">
        <v>393.75</v>
      </c>
      <c r="C5078">
        <v>20.478950000000001</v>
      </c>
      <c r="D5078">
        <v>67</v>
      </c>
      <c r="E5078">
        <v>0</v>
      </c>
      <c r="F5078">
        <v>0</v>
      </c>
      <c r="G5078">
        <v>8</v>
      </c>
      <c r="H5078">
        <v>1570551602305</v>
      </c>
      <c r="I5078">
        <v>526.6875</v>
      </c>
      <c r="J5078" s="4">
        <f t="shared" si="79"/>
        <v>43746.972248900456</v>
      </c>
      <c r="K5078" s="6">
        <v>43746.972248900456</v>
      </c>
      <c r="L5078" s="7">
        <v>43746.972245370373</v>
      </c>
    </row>
    <row r="5079" spans="1:12" x14ac:dyDescent="0.25">
      <c r="A5079" t="e">
        <f>-Lqg9wZ57qqwwQvhR9Jh</f>
        <v>#NAME?</v>
      </c>
      <c r="B5079">
        <v>393.75</v>
      </c>
      <c r="C5079">
        <v>20.531590000000001</v>
      </c>
      <c r="D5079">
        <v>66</v>
      </c>
      <c r="E5079">
        <v>0</v>
      </c>
      <c r="F5079">
        <v>0</v>
      </c>
      <c r="G5079">
        <v>10</v>
      </c>
      <c r="H5079">
        <v>1570551612624</v>
      </c>
      <c r="I5079">
        <v>526.6875</v>
      </c>
      <c r="J5079" s="5">
        <f t="shared" si="79"/>
        <v>43746.972368333336</v>
      </c>
      <c r="K5079" s="6">
        <v>43746.972368333336</v>
      </c>
      <c r="L5079" s="7">
        <v>43746.972372685188</v>
      </c>
    </row>
    <row r="5080" spans="1:12" x14ac:dyDescent="0.25">
      <c r="A5080" t="e">
        <f>-Lqg9y831ZRf_10b4KrI</f>
        <v>#NAME?</v>
      </c>
      <c r="B5080">
        <v>393.75</v>
      </c>
      <c r="C5080">
        <v>20.478950000000001</v>
      </c>
      <c r="D5080">
        <v>66</v>
      </c>
      <c r="E5080">
        <v>0</v>
      </c>
      <c r="F5080">
        <v>0</v>
      </c>
      <c r="G5080">
        <v>7</v>
      </c>
      <c r="H5080">
        <v>1570551618792</v>
      </c>
      <c r="I5080">
        <v>526.6875</v>
      </c>
      <c r="J5080" s="4">
        <f t="shared" si="79"/>
        <v>43746.972439722223</v>
      </c>
      <c r="K5080" s="6">
        <v>43746.972439722223</v>
      </c>
      <c r="L5080" s="7">
        <v>43746.972442129627</v>
      </c>
    </row>
    <row r="5081" spans="1:12" x14ac:dyDescent="0.25">
      <c r="A5081" t="e">
        <f>-Lqg9zoicdcvfGCTPiWV</f>
        <v>#NAME?</v>
      </c>
      <c r="B5081">
        <v>393.75</v>
      </c>
      <c r="C5081">
        <v>20.584240000000001</v>
      </c>
      <c r="D5081">
        <v>65</v>
      </c>
      <c r="E5081">
        <v>0</v>
      </c>
      <c r="F5081">
        <v>0</v>
      </c>
      <c r="G5081">
        <v>2</v>
      </c>
      <c r="H5081">
        <v>1570551626003</v>
      </c>
      <c r="I5081">
        <v>526.6875</v>
      </c>
      <c r="J5081" s="5">
        <f t="shared" si="79"/>
        <v>43746.972523182871</v>
      </c>
      <c r="K5081" s="6">
        <v>43746.972523182871</v>
      </c>
      <c r="L5081" s="7">
        <v>43746.97252314815</v>
      </c>
    </row>
    <row r="5082" spans="1:12" x14ac:dyDescent="0.25">
      <c r="A5082" t="e">
        <f>-LqgA0KaQ5WXoBIF2HnZ</f>
        <v>#NAME?</v>
      </c>
      <c r="B5082">
        <v>393.75</v>
      </c>
      <c r="C5082">
        <v>20.531590000000001</v>
      </c>
      <c r="D5082">
        <v>65</v>
      </c>
      <c r="E5082">
        <v>0</v>
      </c>
      <c r="F5082">
        <v>0</v>
      </c>
      <c r="G5082">
        <v>0</v>
      </c>
      <c r="H5082">
        <v>1570551632184</v>
      </c>
      <c r="I5082">
        <v>526.5</v>
      </c>
      <c r="J5082" s="4">
        <f t="shared" si="79"/>
        <v>43746.972594722225</v>
      </c>
      <c r="K5082" s="6">
        <v>43746.972594722225</v>
      </c>
      <c r="L5082" s="7">
        <v>43746.972592592596</v>
      </c>
    </row>
    <row r="5083" spans="1:12" x14ac:dyDescent="0.25">
      <c r="A5083" t="e">
        <f>-LqgA1sy5okJPknz1Crz</f>
        <v>#NAME?</v>
      </c>
      <c r="B5083">
        <v>393.75</v>
      </c>
      <c r="C5083">
        <v>20.531590000000001</v>
      </c>
      <c r="D5083">
        <v>65</v>
      </c>
      <c r="E5083">
        <v>0</v>
      </c>
      <c r="F5083">
        <v>0</v>
      </c>
      <c r="G5083">
        <v>8</v>
      </c>
      <c r="H5083">
        <v>1570551638375</v>
      </c>
      <c r="I5083">
        <v>526.6875</v>
      </c>
      <c r="J5083" s="5">
        <f t="shared" si="79"/>
        <v>43746.972666377311</v>
      </c>
      <c r="K5083" s="6">
        <v>43746.972666377311</v>
      </c>
      <c r="L5083" s="7">
        <v>43746.972662037035</v>
      </c>
    </row>
    <row r="5084" spans="1:12" x14ac:dyDescent="0.25">
      <c r="A5084" t="e">
        <f>-LqgA3LiI4fB50Oycudl</f>
        <v>#NAME?</v>
      </c>
      <c r="B5084">
        <v>412.5</v>
      </c>
      <c r="C5084">
        <v>20.531590000000001</v>
      </c>
      <c r="D5084">
        <v>64</v>
      </c>
      <c r="E5084">
        <v>0</v>
      </c>
      <c r="F5084">
        <v>0</v>
      </c>
      <c r="G5084">
        <v>8</v>
      </c>
      <c r="H5084">
        <v>1570551644563</v>
      </c>
      <c r="I5084">
        <v>532.3125</v>
      </c>
      <c r="J5084" s="4">
        <f t="shared" si="79"/>
        <v>43746.972737997683</v>
      </c>
      <c r="K5084" s="6">
        <v>43746.972737997683</v>
      </c>
      <c r="L5084" s="7">
        <v>43746.972743055558</v>
      </c>
    </row>
    <row r="5085" spans="1:12" x14ac:dyDescent="0.25">
      <c r="A5085" t="e">
        <f>-LqgA4vzjccmmXFAMQEf</f>
        <v>#NAME?</v>
      </c>
      <c r="B5085">
        <v>393.75</v>
      </c>
      <c r="C5085">
        <v>20.478950000000001</v>
      </c>
      <c r="D5085">
        <v>65</v>
      </c>
      <c r="E5085">
        <v>0</v>
      </c>
      <c r="F5085">
        <v>0</v>
      </c>
      <c r="G5085">
        <v>10</v>
      </c>
      <c r="H5085">
        <v>1570551650744</v>
      </c>
      <c r="I5085">
        <v>526.5</v>
      </c>
      <c r="J5085" s="5">
        <f t="shared" si="79"/>
        <v>43746.97280953703</v>
      </c>
      <c r="K5085" s="6">
        <v>43746.97280953703</v>
      </c>
      <c r="L5085" s="7">
        <v>43746.972812499997</v>
      </c>
    </row>
    <row r="5086" spans="1:12" x14ac:dyDescent="0.25">
      <c r="A5086" t="e">
        <f>-LqgA6fDQDxJBY1lPPkZ</f>
        <v>#NAME?</v>
      </c>
      <c r="B5086">
        <v>393.75</v>
      </c>
      <c r="C5086">
        <v>20.478950000000001</v>
      </c>
      <c r="D5086">
        <v>66</v>
      </c>
      <c r="E5086">
        <v>0</v>
      </c>
      <c r="F5086">
        <v>0</v>
      </c>
      <c r="G5086">
        <v>7</v>
      </c>
      <c r="H5086">
        <v>1570551657955</v>
      </c>
      <c r="I5086">
        <v>526.6875</v>
      </c>
      <c r="J5086" s="4">
        <f t="shared" si="79"/>
        <v>43746.972892997685</v>
      </c>
      <c r="K5086" s="6">
        <v>43746.972892997685</v>
      </c>
      <c r="L5086" s="7">
        <v>43746.972893518519</v>
      </c>
    </row>
    <row r="5087" spans="1:12" x14ac:dyDescent="0.25">
      <c r="A5087" t="e">
        <f>-LqgA8916XKJaFF791ff</f>
        <v>#NAME?</v>
      </c>
      <c r="B5087">
        <v>393.75</v>
      </c>
      <c r="C5087">
        <v>20.531590000000001</v>
      </c>
      <c r="D5087">
        <v>66</v>
      </c>
      <c r="E5087">
        <v>0</v>
      </c>
      <c r="F5087">
        <v>0</v>
      </c>
      <c r="G5087">
        <v>0</v>
      </c>
      <c r="H5087">
        <v>1570551664153</v>
      </c>
      <c r="I5087">
        <v>526.5</v>
      </c>
      <c r="J5087" s="5">
        <f t="shared" si="79"/>
        <v>43746.972964733795</v>
      </c>
      <c r="K5087" s="6">
        <v>43746.972964733795</v>
      </c>
      <c r="L5087" s="7">
        <v>43746.972962962966</v>
      </c>
    </row>
    <row r="5088" spans="1:12" x14ac:dyDescent="0.25">
      <c r="A5088" t="e">
        <f>-LqgA9dC5IO_g6Uq8jDd</f>
        <v>#NAME?</v>
      </c>
      <c r="B5088">
        <v>393.75</v>
      </c>
      <c r="C5088">
        <v>20.478950000000001</v>
      </c>
      <c r="D5088">
        <v>66</v>
      </c>
      <c r="E5088">
        <v>0</v>
      </c>
      <c r="F5088">
        <v>0</v>
      </c>
      <c r="G5088">
        <v>15</v>
      </c>
      <c r="H5088">
        <v>1570551670323</v>
      </c>
      <c r="I5088">
        <v>526.6875</v>
      </c>
      <c r="J5088" s="4">
        <f t="shared" si="79"/>
        <v>43746.973036145828</v>
      </c>
      <c r="K5088" s="6">
        <v>43746.973036145828</v>
      </c>
      <c r="L5088" s="7">
        <v>43746.973032407404</v>
      </c>
    </row>
    <row r="5089" spans="1:12" x14ac:dyDescent="0.25">
      <c r="A5089" t="e">
        <f>-LqgABC3tgz7-NJsKZaE</f>
        <v>#NAME?</v>
      </c>
      <c r="B5089">
        <v>393.75</v>
      </c>
      <c r="C5089">
        <v>20.478950000000001</v>
      </c>
      <c r="D5089">
        <v>66</v>
      </c>
      <c r="E5089">
        <v>0</v>
      </c>
      <c r="F5089">
        <v>0</v>
      </c>
      <c r="G5089">
        <v>8</v>
      </c>
      <c r="H5089">
        <v>1570551676504</v>
      </c>
      <c r="I5089">
        <v>526.6875</v>
      </c>
      <c r="J5089" s="5">
        <f t="shared" si="79"/>
        <v>43746.973107685182</v>
      </c>
      <c r="K5089" s="6">
        <v>43746.973107685182</v>
      </c>
      <c r="L5089" s="7">
        <v>43746.973113425927</v>
      </c>
    </row>
    <row r="5090" spans="1:12" x14ac:dyDescent="0.25">
      <c r="A5090" t="e">
        <f>-LqgACeygDfkFIcf53lo</f>
        <v>#NAME?</v>
      </c>
      <c r="B5090">
        <v>393.75</v>
      </c>
      <c r="C5090">
        <v>20.478950000000001</v>
      </c>
      <c r="D5090">
        <v>67</v>
      </c>
      <c r="E5090">
        <v>0</v>
      </c>
      <c r="F5090">
        <v>0</v>
      </c>
      <c r="G5090">
        <v>10</v>
      </c>
      <c r="H5090">
        <v>1570551682703</v>
      </c>
      <c r="I5090">
        <v>526.6875</v>
      </c>
      <c r="J5090" s="4">
        <f t="shared" si="79"/>
        <v>43746.973179432869</v>
      </c>
      <c r="K5090" s="6">
        <v>43746.973179432869</v>
      </c>
      <c r="L5090" s="7">
        <v>43746.973182870373</v>
      </c>
    </row>
    <row r="5091" spans="1:12" x14ac:dyDescent="0.25">
      <c r="A5091" t="s">
        <v>6126</v>
      </c>
      <c r="B5091">
        <v>393.75</v>
      </c>
      <c r="C5091">
        <v>20.531590000000001</v>
      </c>
      <c r="D5091">
        <v>67</v>
      </c>
      <c r="E5091">
        <v>0</v>
      </c>
      <c r="F5091">
        <v>0</v>
      </c>
      <c r="G5091">
        <v>11</v>
      </c>
      <c r="H5091">
        <v>1570551688873</v>
      </c>
      <c r="I5091">
        <v>526.6875</v>
      </c>
      <c r="J5091" s="5">
        <f t="shared" si="79"/>
        <v>43746.973250844901</v>
      </c>
      <c r="K5091" s="6">
        <v>43746.973250844901</v>
      </c>
      <c r="L5091" s="7">
        <v>43746.973252314812</v>
      </c>
    </row>
    <row r="5092" spans="1:12" x14ac:dyDescent="0.25">
      <c r="A5092" t="e">
        <f>-LqgAFjN9U9_IKkl2pAX</f>
        <v>#NAME?</v>
      </c>
      <c r="B5092">
        <v>393.75</v>
      </c>
      <c r="C5092">
        <v>20.478950000000001</v>
      </c>
      <c r="D5092">
        <v>67</v>
      </c>
      <c r="E5092">
        <v>0</v>
      </c>
      <c r="F5092">
        <v>0</v>
      </c>
      <c r="G5092">
        <v>6</v>
      </c>
      <c r="H5092">
        <v>1570551695055</v>
      </c>
      <c r="I5092">
        <v>526.6875</v>
      </c>
      <c r="J5092" s="4">
        <f t="shared" si="79"/>
        <v>43746.973322395832</v>
      </c>
      <c r="K5092" s="6">
        <v>43746.973322395832</v>
      </c>
      <c r="L5092" s="7">
        <v>43746.973321759258</v>
      </c>
    </row>
    <row r="5093" spans="1:12" x14ac:dyDescent="0.25">
      <c r="A5093" t="e">
        <f>-LqgAHAh4bUnTsdWbyjr</f>
        <v>#NAME?</v>
      </c>
      <c r="B5093">
        <v>393.75</v>
      </c>
      <c r="C5093">
        <v>20.478950000000001</v>
      </c>
      <c r="D5093">
        <v>67</v>
      </c>
      <c r="E5093">
        <v>0</v>
      </c>
      <c r="F5093">
        <v>0</v>
      </c>
      <c r="G5093">
        <v>18</v>
      </c>
      <c r="H5093">
        <v>1570551701204</v>
      </c>
      <c r="I5093">
        <v>526.6875</v>
      </c>
      <c r="J5093" s="5">
        <f t="shared" si="79"/>
        <v>43746.973393564811</v>
      </c>
      <c r="K5093" s="6">
        <v>43746.973393564811</v>
      </c>
      <c r="L5093" s="7">
        <v>43746.973391203705</v>
      </c>
    </row>
    <row r="5094" spans="1:12" x14ac:dyDescent="0.25">
      <c r="A5094" t="e">
        <f>-LqgAImOH3r_NJ4E2suu</f>
        <v>#NAME?</v>
      </c>
      <c r="B5094">
        <v>393.75</v>
      </c>
      <c r="C5094">
        <v>20.531590000000001</v>
      </c>
      <c r="D5094">
        <v>68</v>
      </c>
      <c r="E5094">
        <v>0</v>
      </c>
      <c r="F5094">
        <v>0</v>
      </c>
      <c r="G5094">
        <v>10</v>
      </c>
      <c r="H5094">
        <v>1570551707424</v>
      </c>
      <c r="I5094">
        <v>526.5</v>
      </c>
      <c r="J5094" s="4">
        <f t="shared" si="79"/>
        <v>43746.973465555559</v>
      </c>
      <c r="K5094" s="6">
        <v>43746.973465555559</v>
      </c>
      <c r="L5094" s="7">
        <v>43746.973460648151</v>
      </c>
    </row>
    <row r="5095" spans="1:12" x14ac:dyDescent="0.25">
      <c r="A5095" t="e">
        <f>-LqgAKmq1MsshHn7Aa1l</f>
        <v>#NAME?</v>
      </c>
      <c r="B5095">
        <v>393.75</v>
      </c>
      <c r="C5095">
        <v>20.584240000000001</v>
      </c>
      <c r="D5095">
        <v>68</v>
      </c>
      <c r="E5095">
        <v>0</v>
      </c>
      <c r="F5095">
        <v>0</v>
      </c>
      <c r="G5095">
        <v>8</v>
      </c>
      <c r="H5095">
        <v>1570551714644</v>
      </c>
      <c r="I5095">
        <v>526.6875</v>
      </c>
      <c r="J5095" s="5">
        <f t="shared" si="79"/>
        <v>43746.973549120368</v>
      </c>
      <c r="K5095" s="6">
        <v>43746.973549120368</v>
      </c>
      <c r="L5095" s="7">
        <v>43746.973553240743</v>
      </c>
    </row>
    <row r="5096" spans="1:12" x14ac:dyDescent="0.25">
      <c r="A5096" t="e">
        <f>-LqgAMX6yn23zrzl-pfB</f>
        <v>#NAME?</v>
      </c>
      <c r="B5096">
        <v>393.75</v>
      </c>
      <c r="C5096">
        <v>20.531590000000001</v>
      </c>
      <c r="D5096">
        <v>67</v>
      </c>
      <c r="E5096">
        <v>0</v>
      </c>
      <c r="F5096">
        <v>0</v>
      </c>
      <c r="G5096">
        <v>16</v>
      </c>
      <c r="H5096">
        <v>1570551722885</v>
      </c>
      <c r="I5096">
        <v>526.6875</v>
      </c>
      <c r="J5096" s="4">
        <f t="shared" si="79"/>
        <v>43746.973644502308</v>
      </c>
      <c r="K5096" s="6">
        <v>43746.973644502308</v>
      </c>
      <c r="L5096" s="7">
        <v>43746.973645833335</v>
      </c>
    </row>
    <row r="5097" spans="1:12" x14ac:dyDescent="0.25">
      <c r="A5097" t="e">
        <f>-LqgAO05g2OQ-j0VM8ex</f>
        <v>#NAME?</v>
      </c>
      <c r="B5097">
        <v>393.75</v>
      </c>
      <c r="C5097">
        <v>20.584240000000001</v>
      </c>
      <c r="D5097">
        <v>66</v>
      </c>
      <c r="E5097">
        <v>0</v>
      </c>
      <c r="F5097">
        <v>0</v>
      </c>
      <c r="G5097">
        <v>12</v>
      </c>
      <c r="H5097">
        <v>1570551729047</v>
      </c>
      <c r="I5097">
        <v>526.6875</v>
      </c>
      <c r="J5097" s="5">
        <f t="shared" si="79"/>
        <v>43746.973715821754</v>
      </c>
      <c r="K5097" s="6">
        <v>43746.973715821754</v>
      </c>
      <c r="L5097" s="7">
        <v>43746.973715277774</v>
      </c>
    </row>
    <row r="5098" spans="1:12" x14ac:dyDescent="0.25">
      <c r="A5098" t="e">
        <f>-LqgAP_5FO_1r1caZvs9</f>
        <v>#NAME?</v>
      </c>
      <c r="B5098">
        <v>412.5</v>
      </c>
      <c r="C5098">
        <v>20.531590000000001</v>
      </c>
      <c r="D5098">
        <v>66</v>
      </c>
      <c r="E5098">
        <v>0</v>
      </c>
      <c r="F5098">
        <v>0</v>
      </c>
      <c r="G5098">
        <v>12</v>
      </c>
      <c r="H5098">
        <v>1570551735255</v>
      </c>
      <c r="I5098">
        <v>532.3125</v>
      </c>
      <c r="J5098" s="4">
        <f t="shared" si="79"/>
        <v>43746.973787673611</v>
      </c>
      <c r="K5098" s="6">
        <v>43746.973787673611</v>
      </c>
      <c r="L5098" s="7">
        <v>43746.97378472222</v>
      </c>
    </row>
    <row r="5099" spans="1:12" x14ac:dyDescent="0.25">
      <c r="A5099" t="e">
        <f>-LqgARI4Ptve3_Lal05f</f>
        <v>#NAME?</v>
      </c>
      <c r="B5099">
        <v>393.75</v>
      </c>
      <c r="C5099">
        <v>20.478950000000001</v>
      </c>
      <c r="D5099">
        <v>66</v>
      </c>
      <c r="E5099">
        <v>0</v>
      </c>
      <c r="F5099">
        <v>0</v>
      </c>
      <c r="G5099">
        <v>11</v>
      </c>
      <c r="H5099">
        <v>1570551742485</v>
      </c>
      <c r="I5099">
        <v>526.5</v>
      </c>
      <c r="J5099" s="5">
        <f t="shared" si="79"/>
        <v>43746.973871354166</v>
      </c>
      <c r="K5099" s="6">
        <v>43746.973871354166</v>
      </c>
      <c r="L5099" s="7">
        <v>43746.973865740743</v>
      </c>
    </row>
    <row r="5100" spans="1:12" x14ac:dyDescent="0.25">
      <c r="A5100" t="e">
        <f>-LqgASm5Q4EZNEpgZEc0</f>
        <v>#NAME?</v>
      </c>
      <c r="B5100">
        <v>393.75</v>
      </c>
      <c r="C5100">
        <v>20.584240000000001</v>
      </c>
      <c r="D5100">
        <v>65</v>
      </c>
      <c r="E5100">
        <v>0</v>
      </c>
      <c r="F5100">
        <v>0</v>
      </c>
      <c r="G5100">
        <v>7</v>
      </c>
      <c r="H5100">
        <v>1570551748645</v>
      </c>
      <c r="I5100">
        <v>526.6875</v>
      </c>
      <c r="J5100" s="4">
        <f t="shared" si="79"/>
        <v>43746.97394265046</v>
      </c>
      <c r="K5100" s="6">
        <v>43746.97394265046</v>
      </c>
      <c r="L5100" s="7">
        <v>43746.973946759259</v>
      </c>
    </row>
    <row r="5101" spans="1:12" x14ac:dyDescent="0.25">
      <c r="A5101" t="e">
        <f>-LqgAUL5ejpNUYiW8tf3</f>
        <v>#NAME?</v>
      </c>
      <c r="B5101">
        <v>393.75</v>
      </c>
      <c r="C5101">
        <v>20.478950000000001</v>
      </c>
      <c r="D5101">
        <v>65</v>
      </c>
      <c r="E5101">
        <v>0</v>
      </c>
      <c r="F5101">
        <v>0</v>
      </c>
      <c r="G5101">
        <v>5</v>
      </c>
      <c r="H5101">
        <v>1570551754836</v>
      </c>
      <c r="I5101">
        <v>526.6875</v>
      </c>
      <c r="J5101" s="5">
        <f t="shared" si="79"/>
        <v>43746.974014305553</v>
      </c>
      <c r="K5101" s="6">
        <v>43746.974014305553</v>
      </c>
      <c r="L5101" s="7">
        <v>43746.974016203705</v>
      </c>
    </row>
    <row r="5102" spans="1:12" x14ac:dyDescent="0.25">
      <c r="A5102" t="e">
        <f>-LqgAVp4aVn0FF_d-#REF!</f>
        <v>#NAME?</v>
      </c>
      <c r="B5102">
        <v>393.75</v>
      </c>
      <c r="C5102">
        <v>20.531590000000001</v>
      </c>
      <c r="D5102">
        <v>65</v>
      </c>
      <c r="E5102">
        <v>0</v>
      </c>
      <c r="F5102">
        <v>0</v>
      </c>
      <c r="G5102">
        <v>8</v>
      </c>
      <c r="H5102">
        <v>1570551760995</v>
      </c>
      <c r="I5102">
        <v>526.6875</v>
      </c>
      <c r="J5102" s="4">
        <f t="shared" si="79"/>
        <v>43746.974085590271</v>
      </c>
      <c r="K5102" s="6">
        <v>43746.974085590271</v>
      </c>
      <c r="L5102" s="7">
        <v>43746.974085648151</v>
      </c>
    </row>
    <row r="5103" spans="1:12" x14ac:dyDescent="0.25">
      <c r="A5103" t="e">
        <f>-LqgAXJ4m0y0nRPfEOd7</f>
        <v>#NAME?</v>
      </c>
      <c r="B5103">
        <v>393.75</v>
      </c>
      <c r="C5103">
        <v>20.478950000000001</v>
      </c>
      <c r="D5103">
        <v>66</v>
      </c>
      <c r="E5103">
        <v>0</v>
      </c>
      <c r="F5103">
        <v>0</v>
      </c>
      <c r="G5103">
        <v>8</v>
      </c>
      <c r="H5103">
        <v>1570551767206</v>
      </c>
      <c r="I5103">
        <v>526.6875</v>
      </c>
      <c r="J5103" s="5">
        <f t="shared" si="79"/>
        <v>43746.974157476849</v>
      </c>
      <c r="K5103" s="6">
        <v>43746.974157476849</v>
      </c>
      <c r="L5103" s="7">
        <v>43746.97415509259</v>
      </c>
    </row>
    <row r="5104" spans="1:12" x14ac:dyDescent="0.25">
      <c r="A5104" t="e">
        <f>-LqgAYs4ZGG_SK7bZKO0</f>
        <v>#NAME?</v>
      </c>
      <c r="B5104">
        <v>393.75</v>
      </c>
      <c r="C5104">
        <v>20.584240000000001</v>
      </c>
      <c r="D5104">
        <v>66</v>
      </c>
      <c r="E5104">
        <v>0</v>
      </c>
      <c r="F5104">
        <v>0</v>
      </c>
      <c r="G5104">
        <v>12</v>
      </c>
      <c r="H5104">
        <v>1570551773386</v>
      </c>
      <c r="I5104">
        <v>526.6875</v>
      </c>
      <c r="J5104" s="4">
        <f t="shared" si="79"/>
        <v>43746.974229004627</v>
      </c>
      <c r="K5104" s="6">
        <v>43746.974229004627</v>
      </c>
      <c r="L5104" s="7">
        <v>43746.974224537036</v>
      </c>
    </row>
    <row r="5105" spans="1:12" x14ac:dyDescent="0.25">
      <c r="A5105" t="e">
        <f>-LqgA_a5oeimQrGRaflz</f>
        <v>#NAME?</v>
      </c>
      <c r="B5105">
        <v>393.75</v>
      </c>
      <c r="C5105">
        <v>20.478950000000001</v>
      </c>
      <c r="D5105">
        <v>66</v>
      </c>
      <c r="E5105">
        <v>0</v>
      </c>
      <c r="F5105">
        <v>0</v>
      </c>
      <c r="G5105">
        <v>8</v>
      </c>
      <c r="H5105">
        <v>1570551780566</v>
      </c>
      <c r="I5105">
        <v>526.5</v>
      </c>
      <c r="J5105" s="5">
        <f t="shared" si="79"/>
        <v>43746.974312106475</v>
      </c>
      <c r="K5105" s="6">
        <v>43746.974312106475</v>
      </c>
      <c r="L5105" s="7">
        <v>43746.974317129629</v>
      </c>
    </row>
    <row r="5106" spans="1:12" x14ac:dyDescent="0.25">
      <c r="A5106" t="e">
        <f>-LqgAbO5VmnoTZm7e5ul</f>
        <v>#NAME?</v>
      </c>
      <c r="B5106">
        <v>393.75</v>
      </c>
      <c r="C5106">
        <v>20.531590000000001</v>
      </c>
      <c r="D5106">
        <v>66</v>
      </c>
      <c r="E5106">
        <v>0</v>
      </c>
      <c r="F5106">
        <v>0</v>
      </c>
      <c r="G5106">
        <v>14</v>
      </c>
      <c r="H5106">
        <v>1570551788085</v>
      </c>
      <c r="I5106">
        <v>526.5</v>
      </c>
      <c r="J5106" s="4">
        <f t="shared" si="79"/>
        <v>43746.974399131941</v>
      </c>
      <c r="K5106" s="6">
        <v>43746.974399131941</v>
      </c>
      <c r="L5106" s="7">
        <v>43746.974398148152</v>
      </c>
    </row>
    <row r="5107" spans="1:12" x14ac:dyDescent="0.25">
      <c r="A5107" t="e">
        <f>-LqgAcs4qEl9fkH_YNTc</f>
        <v>#NAME?</v>
      </c>
      <c r="B5107">
        <v>393.75</v>
      </c>
      <c r="C5107">
        <v>20.531590000000001</v>
      </c>
      <c r="D5107">
        <v>67</v>
      </c>
      <c r="E5107">
        <v>0</v>
      </c>
      <c r="F5107">
        <v>0</v>
      </c>
      <c r="G5107">
        <v>20</v>
      </c>
      <c r="H5107">
        <v>1570551794007</v>
      </c>
      <c r="I5107">
        <v>526.6875</v>
      </c>
      <c r="J5107" s="5">
        <f t="shared" si="79"/>
        <v>43746.974467673608</v>
      </c>
      <c r="K5107" s="6">
        <v>43746.974467673608</v>
      </c>
      <c r="L5107" s="7">
        <v>43746.97446759259</v>
      </c>
    </row>
    <row r="5108" spans="1:12" x14ac:dyDescent="0.25">
      <c r="A5108" t="e">
        <f>-LqgAeR5UATA_8CkJLrD</f>
        <v>#NAME?</v>
      </c>
      <c r="B5108">
        <v>415.625</v>
      </c>
      <c r="C5108">
        <v>20.478950000000001</v>
      </c>
      <c r="D5108">
        <v>67</v>
      </c>
      <c r="E5108">
        <v>0</v>
      </c>
      <c r="F5108">
        <v>0</v>
      </c>
      <c r="G5108">
        <v>9</v>
      </c>
      <c r="H5108">
        <v>1570551800175</v>
      </c>
      <c r="I5108">
        <v>533.8125</v>
      </c>
      <c r="J5108" s="4">
        <f t="shared" si="79"/>
        <v>43746.974539062496</v>
      </c>
      <c r="K5108" s="6">
        <v>43746.974539062496</v>
      </c>
      <c r="L5108" s="7">
        <v>43746.974537037036</v>
      </c>
    </row>
    <row r="5109" spans="1:12" x14ac:dyDescent="0.25">
      <c r="A5109" t="e">
        <f>-LqgAg9OS8bzJZMwyFtA</f>
        <v>#NAME?</v>
      </c>
      <c r="B5109">
        <v>393.75</v>
      </c>
      <c r="C5109">
        <v>20.531590000000001</v>
      </c>
      <c r="D5109">
        <v>67</v>
      </c>
      <c r="E5109">
        <v>0</v>
      </c>
      <c r="F5109">
        <v>0</v>
      </c>
      <c r="G5109">
        <v>12</v>
      </c>
      <c r="H5109">
        <v>1570551807397</v>
      </c>
      <c r="I5109">
        <v>526.6875</v>
      </c>
      <c r="J5109" s="5">
        <f t="shared" si="79"/>
        <v>43746.974622650458</v>
      </c>
      <c r="K5109" s="6">
        <v>43746.974622650458</v>
      </c>
      <c r="L5109" s="7">
        <v>43746.974618055552</v>
      </c>
    </row>
    <row r="5110" spans="1:12" x14ac:dyDescent="0.25">
      <c r="A5110" t="e">
        <f>-LqgAhd4MBMK69FBK3rN</f>
        <v>#NAME?</v>
      </c>
      <c r="B5110">
        <v>393.75</v>
      </c>
      <c r="C5110">
        <v>20.531590000000001</v>
      </c>
      <c r="D5110">
        <v>66</v>
      </c>
      <c r="E5110">
        <v>0</v>
      </c>
      <c r="F5110">
        <v>0</v>
      </c>
      <c r="G5110">
        <v>14</v>
      </c>
      <c r="H5110">
        <v>1570551813597</v>
      </c>
      <c r="I5110">
        <v>526.6875</v>
      </c>
      <c r="J5110" s="4">
        <f t="shared" si="79"/>
        <v>43746.974694409721</v>
      </c>
      <c r="K5110" s="6">
        <v>43746.974694409721</v>
      </c>
      <c r="L5110" s="7">
        <v>43746.974699074075</v>
      </c>
    </row>
    <row r="5111" spans="1:12" x14ac:dyDescent="0.25">
      <c r="A5111" t="e">
        <f>-LqgAjCNt_z_pJRN9qZl</f>
        <v>#NAME?</v>
      </c>
      <c r="B5111">
        <v>393.75</v>
      </c>
      <c r="C5111">
        <v>20.531590000000001</v>
      </c>
      <c r="D5111">
        <v>66</v>
      </c>
      <c r="E5111">
        <v>0</v>
      </c>
      <c r="F5111">
        <v>0</v>
      </c>
      <c r="G5111">
        <v>11</v>
      </c>
      <c r="H5111">
        <v>1570551819764</v>
      </c>
      <c r="I5111">
        <v>526.6875</v>
      </c>
      <c r="J5111" s="5">
        <f t="shared" si="79"/>
        <v>43746.974765787039</v>
      </c>
      <c r="K5111" s="6">
        <v>43746.974765787039</v>
      </c>
      <c r="L5111" s="7">
        <v>43746.974768518521</v>
      </c>
    </row>
    <row r="5112" spans="1:12" x14ac:dyDescent="0.25">
      <c r="A5112" t="e">
        <f>-LqgAkv3equ1iME-Tecq</f>
        <v>#NAME?</v>
      </c>
      <c r="B5112">
        <v>393.75</v>
      </c>
      <c r="C5112">
        <v>20.531590000000001</v>
      </c>
      <c r="D5112">
        <v>65</v>
      </c>
      <c r="E5112">
        <v>0</v>
      </c>
      <c r="F5112">
        <v>0</v>
      </c>
      <c r="G5112">
        <v>18</v>
      </c>
      <c r="H5112">
        <v>1570551826964</v>
      </c>
      <c r="I5112">
        <v>526.6875</v>
      </c>
      <c r="J5112" s="4">
        <f t="shared" si="79"/>
        <v>43746.974849120372</v>
      </c>
      <c r="K5112" s="6">
        <v>43746.974849120372</v>
      </c>
      <c r="L5112" s="7">
        <v>43746.974849537037</v>
      </c>
    </row>
    <row r="5113" spans="1:12" x14ac:dyDescent="0.25">
      <c r="A5113" t="e">
        <f>-LqgAmUMKCQPSkTKluvC</f>
        <v>#NAME?</v>
      </c>
      <c r="B5113">
        <v>393.75</v>
      </c>
      <c r="C5113">
        <v>20.531590000000001</v>
      </c>
      <c r="D5113">
        <v>62</v>
      </c>
      <c r="E5113">
        <v>0</v>
      </c>
      <c r="F5113">
        <v>0</v>
      </c>
      <c r="G5113">
        <v>6</v>
      </c>
      <c r="H5113">
        <v>1570551833138</v>
      </c>
      <c r="I5113">
        <v>526.6875</v>
      </c>
      <c r="J5113" s="5">
        <f t="shared" si="79"/>
        <v>43746.974920578701</v>
      </c>
      <c r="K5113" s="6">
        <v>43746.974920578701</v>
      </c>
      <c r="L5113" s="7">
        <v>43746.974918981483</v>
      </c>
    </row>
    <row r="5114" spans="1:12" x14ac:dyDescent="0.25">
      <c r="A5114" t="e">
        <f>-LqgAoeWipjbTRTXAazx</f>
        <v>#NAME?</v>
      </c>
      <c r="B5114">
        <v>393.75</v>
      </c>
      <c r="C5114">
        <v>20.531590000000001</v>
      </c>
      <c r="D5114">
        <v>62</v>
      </c>
      <c r="E5114">
        <v>0</v>
      </c>
      <c r="F5114">
        <v>0</v>
      </c>
      <c r="G5114">
        <v>16</v>
      </c>
      <c r="H5114">
        <v>1570551840376</v>
      </c>
      <c r="I5114">
        <v>526.6875</v>
      </c>
      <c r="J5114" s="4">
        <f t="shared" si="79"/>
        <v>43746.975004351851</v>
      </c>
      <c r="K5114" s="6">
        <v>43746.975004351851</v>
      </c>
      <c r="L5114" s="7">
        <v>43746.974999999999</v>
      </c>
    </row>
    <row r="5115" spans="1:12" x14ac:dyDescent="0.25">
      <c r="A5115" t="s">
        <v>6150</v>
      </c>
      <c r="B5115">
        <v>393.75</v>
      </c>
      <c r="C5115">
        <v>20.531590000000001</v>
      </c>
      <c r="D5115">
        <v>63</v>
      </c>
      <c r="E5115">
        <v>0</v>
      </c>
      <c r="F5115">
        <v>0</v>
      </c>
      <c r="G5115">
        <v>6</v>
      </c>
      <c r="H5115">
        <v>1570551848616</v>
      </c>
      <c r="I5115">
        <v>526.6875</v>
      </c>
      <c r="J5115" s="5">
        <f t="shared" si="79"/>
        <v>43746.975099722222</v>
      </c>
      <c r="K5115" s="6">
        <v>43746.975099722222</v>
      </c>
      <c r="L5115" s="7">
        <v>43746.975104166668</v>
      </c>
    </row>
    <row r="5116" spans="1:12" x14ac:dyDescent="0.25">
      <c r="A5116" t="e">
        <f>-LqgArxF0R4xIZ9aDvC3</f>
        <v>#NAME?</v>
      </c>
      <c r="B5116">
        <v>393.75</v>
      </c>
      <c r="C5116">
        <v>20.478950000000001</v>
      </c>
      <c r="D5116">
        <v>63</v>
      </c>
      <c r="E5116">
        <v>0</v>
      </c>
      <c r="F5116">
        <v>0</v>
      </c>
      <c r="G5116">
        <v>11</v>
      </c>
      <c r="H5116">
        <v>1570551855835</v>
      </c>
      <c r="I5116">
        <v>526.6875</v>
      </c>
      <c r="J5116" s="4">
        <f t="shared" si="79"/>
        <v>43746.975183275463</v>
      </c>
      <c r="K5116" s="6">
        <v>43746.975183275463</v>
      </c>
      <c r="L5116" s="7">
        <v>43746.975185185183</v>
      </c>
    </row>
    <row r="5117" spans="1:12" x14ac:dyDescent="0.25">
      <c r="A5117" t="e">
        <f>-LqgAtRZ8FxwHe_LvPK3</f>
        <v>#NAME?</v>
      </c>
      <c r="B5117">
        <v>393.75</v>
      </c>
      <c r="C5117">
        <v>20.531590000000001</v>
      </c>
      <c r="D5117">
        <v>63</v>
      </c>
      <c r="E5117">
        <v>0</v>
      </c>
      <c r="F5117">
        <v>0</v>
      </c>
      <c r="G5117">
        <v>11</v>
      </c>
      <c r="H5117">
        <v>1570551862014</v>
      </c>
      <c r="I5117">
        <v>526.6875</v>
      </c>
      <c r="J5117" s="5">
        <f t="shared" si="79"/>
        <v>43746.975254791665</v>
      </c>
      <c r="K5117" s="6">
        <v>43746.975254791665</v>
      </c>
      <c r="L5117" s="7">
        <v>43746.975254629629</v>
      </c>
    </row>
    <row r="5118" spans="1:12" x14ac:dyDescent="0.25">
      <c r="A5118" t="e">
        <f>-LqgAv-EFjrN1rmvkf8B</f>
        <v>#NAME?</v>
      </c>
      <c r="B5118">
        <v>393.75</v>
      </c>
      <c r="C5118">
        <v>20.478950000000001</v>
      </c>
      <c r="D5118">
        <v>64</v>
      </c>
      <c r="E5118">
        <v>0</v>
      </c>
      <c r="F5118">
        <v>0</v>
      </c>
      <c r="G5118">
        <v>17</v>
      </c>
      <c r="H5118">
        <v>1570551868205</v>
      </c>
      <c r="I5118">
        <v>526.6875</v>
      </c>
      <c r="J5118" s="4">
        <f t="shared" si="79"/>
        <v>43746.975326446758</v>
      </c>
      <c r="K5118" s="6">
        <v>43746.975326446758</v>
      </c>
      <c r="L5118" s="7">
        <v>43746.975324074076</v>
      </c>
    </row>
    <row r="5119" spans="1:12" x14ac:dyDescent="0.25">
      <c r="A5119" t="e">
        <f>-LqgAwn3wZWrvZXcO0XG</f>
        <v>#NAME?</v>
      </c>
      <c r="B5119">
        <v>393.75</v>
      </c>
      <c r="C5119">
        <v>20.478950000000001</v>
      </c>
      <c r="D5119">
        <v>64</v>
      </c>
      <c r="E5119">
        <v>0</v>
      </c>
      <c r="F5119">
        <v>0</v>
      </c>
      <c r="G5119">
        <v>18</v>
      </c>
      <c r="H5119">
        <v>1570551875414</v>
      </c>
      <c r="I5119">
        <v>526.6875</v>
      </c>
      <c r="J5119" s="5">
        <f t="shared" si="79"/>
        <v>43746.97540988426</v>
      </c>
      <c r="K5119" s="6">
        <v>43746.97540988426</v>
      </c>
      <c r="L5119" s="7">
        <v>43746.975405092591</v>
      </c>
    </row>
    <row r="5120" spans="1:12" x14ac:dyDescent="0.25">
      <c r="A5120" t="e">
        <f>-LqgAylyTiGDE-1-sT5S</f>
        <v>#NAME?</v>
      </c>
      <c r="B5120">
        <v>393.75</v>
      </c>
      <c r="C5120">
        <v>20.478950000000001</v>
      </c>
      <c r="D5120">
        <v>64</v>
      </c>
      <c r="E5120">
        <v>0</v>
      </c>
      <c r="F5120">
        <v>0</v>
      </c>
      <c r="G5120">
        <v>12</v>
      </c>
      <c r="H5120">
        <v>1570551882645</v>
      </c>
      <c r="I5120">
        <v>526.6875</v>
      </c>
      <c r="J5120" s="4">
        <f t="shared" si="79"/>
        <v>43746.975493576385</v>
      </c>
      <c r="K5120" s="6">
        <v>43746.975493576385</v>
      </c>
      <c r="L5120" s="7">
        <v>43746.975497685184</v>
      </c>
    </row>
    <row r="5121" spans="1:12" x14ac:dyDescent="0.25">
      <c r="A5121" t="e">
        <f>-LqgB-J4U2sKqpciwObW</f>
        <v>#NAME?</v>
      </c>
      <c r="B5121">
        <v>393.75</v>
      </c>
      <c r="C5121">
        <v>20.478950000000001</v>
      </c>
      <c r="D5121">
        <v>64</v>
      </c>
      <c r="E5121">
        <v>0</v>
      </c>
      <c r="F5121">
        <v>0</v>
      </c>
      <c r="G5121">
        <v>11</v>
      </c>
      <c r="H5121">
        <v>1570551889835</v>
      </c>
      <c r="I5121">
        <v>526.6875</v>
      </c>
      <c r="J5121" s="5">
        <f t="shared" si="79"/>
        <v>43746.975576793979</v>
      </c>
      <c r="K5121" s="6">
        <v>43746.975576793979</v>
      </c>
      <c r="L5121" s="7">
        <v>43746.975578703707</v>
      </c>
    </row>
    <row r="5122" spans="1:12" x14ac:dyDescent="0.25">
      <c r="A5122" t="e">
        <f>-LqgB114az37zLX59JBV</f>
        <v>#NAME?</v>
      </c>
      <c r="B5122">
        <v>393.75</v>
      </c>
      <c r="C5122">
        <v>20.531590000000001</v>
      </c>
      <c r="D5122">
        <v>65</v>
      </c>
      <c r="E5122">
        <v>0</v>
      </c>
      <c r="F5122">
        <v>0</v>
      </c>
      <c r="G5122">
        <v>6</v>
      </c>
      <c r="H5122">
        <v>1570551897045</v>
      </c>
      <c r="I5122">
        <v>526.6875</v>
      </c>
      <c r="J5122" s="4">
        <f t="shared" ref="J5122:K5185" si="80">(H5122/86400000)+25569+(7/24)</f>
        <v>43746.97566024305</v>
      </c>
      <c r="K5122" s="6">
        <v>43746.97566024305</v>
      </c>
      <c r="L5122" s="7">
        <v>43746.975659722222</v>
      </c>
    </row>
    <row r="5123" spans="1:12" x14ac:dyDescent="0.25">
      <c r="A5123" t="e">
        <f>-LqgB2a4sNsouRwOl97A</f>
        <v>#NAME?</v>
      </c>
      <c r="B5123">
        <v>393.75</v>
      </c>
      <c r="C5123">
        <v>20.478950000000001</v>
      </c>
      <c r="D5123">
        <v>65</v>
      </c>
      <c r="E5123">
        <v>0</v>
      </c>
      <c r="F5123">
        <v>0</v>
      </c>
      <c r="G5123">
        <v>13</v>
      </c>
      <c r="H5123">
        <v>1570551903234</v>
      </c>
      <c r="I5123">
        <v>526.6875</v>
      </c>
      <c r="J5123" s="5">
        <f t="shared" si="80"/>
        <v>43746.975731874998</v>
      </c>
      <c r="K5123" s="6">
        <v>43746.975731874998</v>
      </c>
      <c r="L5123" s="7">
        <v>43746.975729166668</v>
      </c>
    </row>
    <row r="5124" spans="1:12" x14ac:dyDescent="0.25">
      <c r="A5124" t="e">
        <f>-LqgB4JGioRli4fEOIRo</f>
        <v>#NAME?</v>
      </c>
      <c r="B5124">
        <v>393.75</v>
      </c>
      <c r="C5124">
        <v>20.531590000000001</v>
      </c>
      <c r="D5124">
        <v>66</v>
      </c>
      <c r="E5124">
        <v>0</v>
      </c>
      <c r="F5124">
        <v>0</v>
      </c>
      <c r="G5124">
        <v>13</v>
      </c>
      <c r="H5124">
        <v>1570551910447</v>
      </c>
      <c r="I5124">
        <v>526.6875</v>
      </c>
      <c r="J5124" s="4">
        <f t="shared" si="80"/>
        <v>43746.975815358797</v>
      </c>
      <c r="K5124" s="6">
        <v>43746.975815358797</v>
      </c>
      <c r="L5124" s="7">
        <v>43746.975810185184</v>
      </c>
    </row>
    <row r="5125" spans="1:12" x14ac:dyDescent="0.25">
      <c r="A5125" t="e">
        <f>-LqgB5n6ULMTjQz1XE6v</f>
        <v>#NAME?</v>
      </c>
      <c r="B5125">
        <v>393.75</v>
      </c>
      <c r="C5125">
        <v>20.478950000000001</v>
      </c>
      <c r="D5125">
        <v>65</v>
      </c>
      <c r="E5125">
        <v>0</v>
      </c>
      <c r="F5125">
        <v>0</v>
      </c>
      <c r="G5125">
        <v>11</v>
      </c>
      <c r="H5125">
        <v>1570551916638</v>
      </c>
      <c r="I5125">
        <v>526.5</v>
      </c>
      <c r="J5125" s="5">
        <f t="shared" si="80"/>
        <v>43746.975887013883</v>
      </c>
      <c r="K5125" s="6">
        <v>43746.975887013883</v>
      </c>
      <c r="L5125" s="7">
        <v>43746.975891203707</v>
      </c>
    </row>
    <row r="5126" spans="1:12" x14ac:dyDescent="0.25">
      <c r="A5126" t="e">
        <f>-LqgB7M5O72egjRKB4yV</f>
        <v>#NAME?</v>
      </c>
      <c r="B5126">
        <v>393.75</v>
      </c>
      <c r="C5126">
        <v>20.478950000000001</v>
      </c>
      <c r="D5126">
        <v>66</v>
      </c>
      <c r="E5126">
        <v>0</v>
      </c>
      <c r="F5126">
        <v>0</v>
      </c>
      <c r="G5126">
        <v>16</v>
      </c>
      <c r="H5126">
        <v>1570551922814</v>
      </c>
      <c r="I5126">
        <v>526.6875</v>
      </c>
      <c r="J5126" s="4">
        <f t="shared" si="80"/>
        <v>43746.975958495364</v>
      </c>
      <c r="K5126" s="6">
        <v>43746.975958495364</v>
      </c>
      <c r="L5126" s="7">
        <v>43746.975960648146</v>
      </c>
    </row>
    <row r="5127" spans="1:12" x14ac:dyDescent="0.25">
      <c r="A5127" t="e">
        <f>-LqgB8q4OouYB2Mg6tta</f>
        <v>#NAME?</v>
      </c>
      <c r="B5127">
        <v>393.75</v>
      </c>
      <c r="C5127">
        <v>20.531590000000001</v>
      </c>
      <c r="D5127">
        <v>66</v>
      </c>
      <c r="E5127">
        <v>0</v>
      </c>
      <c r="F5127">
        <v>0</v>
      </c>
      <c r="G5127">
        <v>12</v>
      </c>
      <c r="H5127">
        <v>1570551928995</v>
      </c>
      <c r="I5127">
        <v>526.6875</v>
      </c>
      <c r="J5127" s="5">
        <f t="shared" si="80"/>
        <v>43746.976030034719</v>
      </c>
      <c r="K5127" s="6">
        <v>43746.976030034719</v>
      </c>
      <c r="L5127" s="7">
        <v>43746.976030092592</v>
      </c>
    </row>
    <row r="5128" spans="1:12" x14ac:dyDescent="0.25">
      <c r="A5128" t="e">
        <f>-LqgBAemJCjI2XTfEos1</f>
        <v>#NAME?</v>
      </c>
      <c r="B5128">
        <v>393.75</v>
      </c>
      <c r="C5128">
        <v>20.531590000000001</v>
      </c>
      <c r="D5128">
        <v>64</v>
      </c>
      <c r="E5128">
        <v>0</v>
      </c>
      <c r="F5128">
        <v>0</v>
      </c>
      <c r="G5128">
        <v>11</v>
      </c>
      <c r="H5128">
        <v>1570551935186</v>
      </c>
      <c r="I5128">
        <v>526.6875</v>
      </c>
      <c r="J5128" s="4">
        <f t="shared" si="80"/>
        <v>43746.976101689812</v>
      </c>
      <c r="K5128" s="6">
        <v>43746.976101689812</v>
      </c>
      <c r="L5128" s="7">
        <v>43746.976099537038</v>
      </c>
    </row>
    <row r="5129" spans="1:12" x14ac:dyDescent="0.25">
      <c r="A5129" t="e">
        <f>-LqgBCM3KpfrzZ9KzN47</f>
        <v>#NAME?</v>
      </c>
      <c r="B5129">
        <v>393.75</v>
      </c>
      <c r="C5129">
        <v>20.531590000000001</v>
      </c>
      <c r="D5129">
        <v>64</v>
      </c>
      <c r="E5129">
        <v>0</v>
      </c>
      <c r="F5129">
        <v>0</v>
      </c>
      <c r="G5129">
        <v>8</v>
      </c>
      <c r="H5129">
        <v>1570551943454</v>
      </c>
      <c r="I5129">
        <v>526.6875</v>
      </c>
      <c r="J5129" s="5">
        <f t="shared" si="80"/>
        <v>43746.976197384261</v>
      </c>
      <c r="K5129" s="6">
        <v>43746.976197384261</v>
      </c>
      <c r="L5129" s="7">
        <v>43746.97619212963</v>
      </c>
    </row>
    <row r="5130" spans="1:12" x14ac:dyDescent="0.25">
      <c r="A5130" t="e">
        <f>-LqgBDq2LskJ5lZchgU0</f>
        <v>#NAME?</v>
      </c>
      <c r="B5130">
        <v>393.75</v>
      </c>
      <c r="C5130">
        <v>20.531590000000001</v>
      </c>
      <c r="D5130">
        <v>64</v>
      </c>
      <c r="E5130">
        <v>0</v>
      </c>
      <c r="F5130">
        <v>0</v>
      </c>
      <c r="G5130">
        <v>9</v>
      </c>
      <c r="H5130">
        <v>1570551949615</v>
      </c>
      <c r="I5130">
        <v>526.5</v>
      </c>
      <c r="J5130" s="4">
        <f t="shared" si="80"/>
        <v>43746.976268692124</v>
      </c>
      <c r="K5130" s="6">
        <v>43746.976268692124</v>
      </c>
      <c r="L5130" s="7">
        <v>43746.976273148146</v>
      </c>
    </row>
    <row r="5131" spans="1:12" x14ac:dyDescent="0.25">
      <c r="A5131" t="e">
        <f>-LqgBFP4K9S0X4GywIlU</f>
        <v>#NAME?</v>
      </c>
      <c r="B5131">
        <v>393.75</v>
      </c>
      <c r="C5131">
        <v>20.478950000000001</v>
      </c>
      <c r="D5131">
        <v>64</v>
      </c>
      <c r="E5131">
        <v>0</v>
      </c>
      <c r="F5131">
        <v>0</v>
      </c>
      <c r="G5131">
        <v>9</v>
      </c>
      <c r="H5131">
        <v>1570551955795</v>
      </c>
      <c r="I5131">
        <v>526.6875</v>
      </c>
      <c r="J5131" s="5">
        <f t="shared" si="80"/>
        <v>43746.97634021991</v>
      </c>
      <c r="K5131" s="6">
        <v>43746.97634021991</v>
      </c>
      <c r="L5131" s="7">
        <v>43746.976342592592</v>
      </c>
    </row>
    <row r="5132" spans="1:12" x14ac:dyDescent="0.25">
      <c r="A5132" t="e">
        <f>-LqgBGt6LqLkuYnV875p</f>
        <v>#NAME?</v>
      </c>
      <c r="B5132">
        <v>393.75</v>
      </c>
      <c r="C5132">
        <v>20.478950000000001</v>
      </c>
      <c r="D5132">
        <v>64</v>
      </c>
      <c r="E5132">
        <v>0</v>
      </c>
      <c r="F5132">
        <v>0</v>
      </c>
      <c r="G5132">
        <v>14</v>
      </c>
      <c r="H5132">
        <v>1570551961964</v>
      </c>
      <c r="I5132">
        <v>526.6875</v>
      </c>
      <c r="J5132" s="4">
        <f t="shared" si="80"/>
        <v>43746.976411620366</v>
      </c>
      <c r="K5132" s="6">
        <v>43746.976411620366</v>
      </c>
      <c r="L5132" s="7">
        <v>43746.976412037038</v>
      </c>
    </row>
    <row r="5133" spans="1:12" x14ac:dyDescent="0.25">
      <c r="A5133" t="e">
        <f>-LqgBIb2QcVZQjfFK4M0</f>
        <v>#NAME?</v>
      </c>
      <c r="B5133">
        <v>393.75</v>
      </c>
      <c r="C5133">
        <v>20.531590000000001</v>
      </c>
      <c r="D5133">
        <v>65</v>
      </c>
      <c r="E5133">
        <v>0</v>
      </c>
      <c r="F5133">
        <v>0</v>
      </c>
      <c r="G5133">
        <v>10</v>
      </c>
      <c r="H5133">
        <v>1570551968163</v>
      </c>
      <c r="I5133">
        <v>526.6875</v>
      </c>
      <c r="J5133" s="5">
        <f t="shared" si="80"/>
        <v>43746.976483368053</v>
      </c>
      <c r="K5133" s="6">
        <v>43746.976483368053</v>
      </c>
      <c r="L5133" s="7">
        <v>43746.976481481484</v>
      </c>
    </row>
    <row r="5134" spans="1:12" x14ac:dyDescent="0.25">
      <c r="A5134" t="e">
        <f>-LqgBKA3MTERStZV5HqM</f>
        <v>#NAME?</v>
      </c>
      <c r="B5134">
        <v>393.75</v>
      </c>
      <c r="C5134">
        <v>20.531590000000001</v>
      </c>
      <c r="D5134">
        <v>65</v>
      </c>
      <c r="E5134">
        <v>0</v>
      </c>
      <c r="F5134">
        <v>0</v>
      </c>
      <c r="G5134">
        <v>7</v>
      </c>
      <c r="H5134">
        <v>1570551975374</v>
      </c>
      <c r="I5134">
        <v>526.6875</v>
      </c>
      <c r="J5134" s="4">
        <f t="shared" si="80"/>
        <v>43746.9765668287</v>
      </c>
      <c r="K5134" s="6">
        <v>43746.9765668287</v>
      </c>
      <c r="L5134" s="7">
        <v>43746.9765625</v>
      </c>
    </row>
    <row r="5135" spans="1:12" x14ac:dyDescent="0.25">
      <c r="A5135" t="e">
        <f>-LqgBLbhOQcrzfQPCSk3</f>
        <v>#NAME?</v>
      </c>
      <c r="B5135">
        <v>393.75</v>
      </c>
      <c r="C5135">
        <v>20.584240000000001</v>
      </c>
      <c r="D5135">
        <v>63</v>
      </c>
      <c r="E5135">
        <v>0</v>
      </c>
      <c r="F5135">
        <v>0</v>
      </c>
      <c r="G5135">
        <v>14</v>
      </c>
      <c r="H5135">
        <v>1570551981533</v>
      </c>
      <c r="I5135">
        <v>526.6875</v>
      </c>
      <c r="J5135" s="5">
        <f t="shared" si="80"/>
        <v>43746.976638113425</v>
      </c>
      <c r="K5135" s="6">
        <v>43746.976638113425</v>
      </c>
      <c r="L5135" s="7">
        <v>43746.976643518516</v>
      </c>
    </row>
    <row r="5136" spans="1:12" x14ac:dyDescent="0.25">
      <c r="A5136" t="e">
        <f>-LqgBNBxfG4n5XTozHqn</f>
        <v>#NAME?</v>
      </c>
      <c r="B5136">
        <v>393.75</v>
      </c>
      <c r="C5136">
        <v>20.531590000000001</v>
      </c>
      <c r="D5136">
        <v>65</v>
      </c>
      <c r="E5136">
        <v>0</v>
      </c>
      <c r="F5136">
        <v>0</v>
      </c>
      <c r="G5136">
        <v>9</v>
      </c>
      <c r="H5136">
        <v>1570551987743</v>
      </c>
      <c r="I5136">
        <v>526.6875</v>
      </c>
      <c r="J5136" s="4">
        <f t="shared" si="80"/>
        <v>43746.976709988427</v>
      </c>
      <c r="K5136" s="6">
        <v>43746.976709988427</v>
      </c>
      <c r="L5136" s="7">
        <v>43746.976712962962</v>
      </c>
    </row>
    <row r="5137" spans="1:12" x14ac:dyDescent="0.25">
      <c r="A5137" t="e">
        <f>-LqgBOdKAvrQTBzKcYT1</f>
        <v>#NAME?</v>
      </c>
      <c r="B5137">
        <v>393.75</v>
      </c>
      <c r="C5137">
        <v>20.531590000000001</v>
      </c>
      <c r="D5137">
        <v>64</v>
      </c>
      <c r="E5137">
        <v>0</v>
      </c>
      <c r="F5137">
        <v>0</v>
      </c>
      <c r="G5137">
        <v>8</v>
      </c>
      <c r="H5137">
        <v>1570551993923</v>
      </c>
      <c r="I5137">
        <v>526.6875</v>
      </c>
      <c r="J5137" s="5">
        <f t="shared" si="80"/>
        <v>43746.976781516198</v>
      </c>
      <c r="K5137" s="6">
        <v>43746.976781516198</v>
      </c>
      <c r="L5137" s="7">
        <v>43746.976782407408</v>
      </c>
    </row>
    <row r="5138" spans="1:12" x14ac:dyDescent="0.25">
      <c r="A5138" t="e">
        <f>-LqgBQBGLPRg0UTpnXxa</f>
        <v>#NAME?</v>
      </c>
      <c r="B5138">
        <v>393.75</v>
      </c>
      <c r="C5138">
        <v>20.478950000000001</v>
      </c>
      <c r="D5138">
        <v>66</v>
      </c>
      <c r="E5138">
        <v>0</v>
      </c>
      <c r="F5138">
        <v>0</v>
      </c>
      <c r="G5138">
        <v>4</v>
      </c>
      <c r="H5138">
        <v>1570552000084</v>
      </c>
      <c r="I5138">
        <v>526.6875</v>
      </c>
      <c r="J5138" s="4">
        <f t="shared" si="80"/>
        <v>43746.976852824075</v>
      </c>
      <c r="K5138" s="6">
        <v>43746.976852824075</v>
      </c>
      <c r="L5138" s="7">
        <v>43746.976851851854</v>
      </c>
    </row>
    <row r="5139" spans="1:12" x14ac:dyDescent="0.25">
      <c r="A5139" t="e">
        <f>-LqgBRk33rqw7oYdWktn</f>
        <v>#NAME?</v>
      </c>
      <c r="B5139">
        <v>415.625</v>
      </c>
      <c r="C5139">
        <v>20.478950000000001</v>
      </c>
      <c r="D5139">
        <v>66</v>
      </c>
      <c r="E5139">
        <v>0</v>
      </c>
      <c r="F5139">
        <v>0</v>
      </c>
      <c r="G5139">
        <v>9</v>
      </c>
      <c r="H5139">
        <v>1570552006275</v>
      </c>
      <c r="I5139">
        <v>533.0625</v>
      </c>
      <c r="J5139" s="5">
        <f t="shared" si="80"/>
        <v>43746.976924479161</v>
      </c>
      <c r="K5139" s="6">
        <v>43746.976924479161</v>
      </c>
      <c r="L5139" s="7">
        <v>43746.976921296293</v>
      </c>
    </row>
    <row r="5140" spans="1:12" x14ac:dyDescent="0.25">
      <c r="A5140" t="e">
        <f>-LqgBTTCZahuIvBLhhcd</f>
        <v>#NAME?</v>
      </c>
      <c r="B5140">
        <v>396.875</v>
      </c>
      <c r="C5140">
        <v>20.478950000000001</v>
      </c>
      <c r="D5140">
        <v>65</v>
      </c>
      <c r="E5140">
        <v>0</v>
      </c>
      <c r="F5140">
        <v>0</v>
      </c>
      <c r="G5140">
        <v>8</v>
      </c>
      <c r="H5140">
        <v>1570552013523</v>
      </c>
      <c r="I5140">
        <v>527.4375</v>
      </c>
      <c r="J5140" s="4">
        <f t="shared" si="80"/>
        <v>43746.977008368056</v>
      </c>
      <c r="K5140" s="6">
        <v>43746.977008368056</v>
      </c>
      <c r="L5140" s="7">
        <v>43746.977013888885</v>
      </c>
    </row>
    <row r="5141" spans="1:12" x14ac:dyDescent="0.25">
      <c r="A5141" t="e">
        <f>-LqgBVB21u8VG4dzWNS3</f>
        <v>#NAME?</v>
      </c>
      <c r="B5141">
        <v>396.875</v>
      </c>
      <c r="C5141">
        <v>20.478950000000001</v>
      </c>
      <c r="D5141">
        <v>64</v>
      </c>
      <c r="E5141">
        <v>0</v>
      </c>
      <c r="F5141">
        <v>0</v>
      </c>
      <c r="G5141">
        <v>11</v>
      </c>
      <c r="H5141">
        <v>1570552020341</v>
      </c>
      <c r="I5141">
        <v>527.4375</v>
      </c>
      <c r="J5141" s="5">
        <f t="shared" si="80"/>
        <v>43746.977087280095</v>
      </c>
      <c r="K5141" s="6">
        <v>43746.977087280095</v>
      </c>
      <c r="L5141" s="7">
        <v>43746.977083333331</v>
      </c>
    </row>
    <row r="5142" spans="1:12" x14ac:dyDescent="0.25">
      <c r="A5142" t="e">
        <f>-LqgBWlJUHGrVzpX2VFu</f>
        <v>#NAME?</v>
      </c>
      <c r="B5142">
        <v>412.5</v>
      </c>
      <c r="C5142">
        <v>20.531590000000001</v>
      </c>
      <c r="D5142">
        <v>67</v>
      </c>
      <c r="E5142">
        <v>0</v>
      </c>
      <c r="F5142">
        <v>0</v>
      </c>
      <c r="G5142">
        <v>10</v>
      </c>
      <c r="H5142">
        <v>1570552026904</v>
      </c>
      <c r="I5142">
        <v>532.125</v>
      </c>
      <c r="J5142" s="4">
        <f t="shared" si="80"/>
        <v>43746.977163240743</v>
      </c>
      <c r="K5142" s="6">
        <v>43746.977163240743</v>
      </c>
      <c r="L5142" s="7">
        <v>43746.977164351854</v>
      </c>
    </row>
    <row r="5143" spans="1:12" x14ac:dyDescent="0.25">
      <c r="A5143" t="e">
        <f>-LqgBYBi3a9z1aEzXeHN</f>
        <v>#NAME?</v>
      </c>
      <c r="B5143">
        <v>396.875</v>
      </c>
      <c r="C5143">
        <v>20.478950000000001</v>
      </c>
      <c r="D5143">
        <v>67</v>
      </c>
      <c r="E5143">
        <v>0</v>
      </c>
      <c r="F5143">
        <v>0</v>
      </c>
      <c r="G5143">
        <v>5</v>
      </c>
      <c r="H5143">
        <v>1570552033043</v>
      </c>
      <c r="I5143">
        <v>527.4375</v>
      </c>
      <c r="J5143" s="5">
        <f t="shared" si="80"/>
        <v>43746.977234293976</v>
      </c>
      <c r="K5143" s="6">
        <v>43746.977234293976</v>
      </c>
      <c r="L5143" s="7">
        <v>43746.977233796293</v>
      </c>
    </row>
    <row r="5144" spans="1:12" x14ac:dyDescent="0.25">
      <c r="A5144" t="e">
        <f>-LqgBZnCL0nElUgh5DB4</f>
        <v>#NAME?</v>
      </c>
      <c r="B5144">
        <v>396.875</v>
      </c>
      <c r="C5144">
        <v>20.478950000000001</v>
      </c>
      <c r="D5144">
        <v>62</v>
      </c>
      <c r="E5144">
        <v>0</v>
      </c>
      <c r="F5144">
        <v>0</v>
      </c>
      <c r="G5144">
        <v>15</v>
      </c>
      <c r="H5144">
        <v>1570552039274</v>
      </c>
      <c r="I5144">
        <v>527.4375</v>
      </c>
      <c r="J5144" s="4">
        <f t="shared" si="80"/>
        <v>43746.977306412031</v>
      </c>
      <c r="K5144" s="6">
        <v>43746.977306412031</v>
      </c>
      <c r="L5144" s="7">
        <v>43746.977303240739</v>
      </c>
    </row>
    <row r="5145" spans="1:12" x14ac:dyDescent="0.25">
      <c r="A5145" t="e">
        <f>-LqgBaTjXvP4O7QoRmw1</f>
        <v>#NAME?</v>
      </c>
      <c r="B5145">
        <v>396.875</v>
      </c>
      <c r="C5145">
        <v>20.478950000000001</v>
      </c>
      <c r="D5145">
        <v>63</v>
      </c>
      <c r="E5145">
        <v>0</v>
      </c>
      <c r="F5145">
        <v>0</v>
      </c>
      <c r="G5145">
        <v>9</v>
      </c>
      <c r="H5145">
        <v>1570552046483</v>
      </c>
      <c r="I5145">
        <v>527.4375</v>
      </c>
      <c r="J5145" s="5">
        <f t="shared" si="80"/>
        <v>43746.977389849533</v>
      </c>
      <c r="K5145" s="6">
        <v>43746.977389849533</v>
      </c>
      <c r="L5145" s="7">
        <v>43746.977384259262</v>
      </c>
    </row>
    <row r="5146" spans="1:12" x14ac:dyDescent="0.25">
      <c r="A5146" t="e">
        <f>-LqgBc2yyQ_k4vzvLwhC</f>
        <v>#NAME?</v>
      </c>
      <c r="B5146">
        <v>396.875</v>
      </c>
      <c r="C5146">
        <v>20.584240000000001</v>
      </c>
      <c r="D5146">
        <v>63</v>
      </c>
      <c r="E5146">
        <v>0</v>
      </c>
      <c r="F5146">
        <v>0</v>
      </c>
      <c r="G5146">
        <v>6</v>
      </c>
      <c r="H5146">
        <v>1570552052664</v>
      </c>
      <c r="I5146">
        <v>527.4375</v>
      </c>
      <c r="J5146" s="4">
        <f t="shared" si="80"/>
        <v>43746.977461388888</v>
      </c>
      <c r="K5146" s="6">
        <v>43746.977461388888</v>
      </c>
      <c r="L5146" s="7">
        <v>43746.977465277778</v>
      </c>
    </row>
    <row r="5147" spans="1:12" x14ac:dyDescent="0.25">
      <c r="A5147" t="e">
        <f>-LqgBdlyo5dChXzcb2Q1</f>
        <v>#NAME?</v>
      </c>
      <c r="B5147">
        <v>396.875</v>
      </c>
      <c r="C5147">
        <v>20.531590000000001</v>
      </c>
      <c r="D5147">
        <v>63</v>
      </c>
      <c r="E5147">
        <v>0</v>
      </c>
      <c r="F5147">
        <v>0</v>
      </c>
      <c r="G5147">
        <v>8</v>
      </c>
      <c r="H5147">
        <v>1570552059884</v>
      </c>
      <c r="I5147">
        <v>527.4375</v>
      </c>
      <c r="J5147" s="5">
        <f t="shared" si="80"/>
        <v>43746.977544953705</v>
      </c>
      <c r="K5147" s="6">
        <v>43746.977544953705</v>
      </c>
      <c r="L5147" s="7">
        <v>43746.977546296293</v>
      </c>
    </row>
    <row r="5148" spans="1:12" x14ac:dyDescent="0.25">
      <c r="A5148" t="e">
        <f>-LqgBfH2TuOkmIuv4k-h</f>
        <v>#NAME?</v>
      </c>
      <c r="B5148">
        <v>396.875</v>
      </c>
      <c r="C5148">
        <v>20.478950000000001</v>
      </c>
      <c r="D5148">
        <v>64</v>
      </c>
      <c r="E5148">
        <v>0</v>
      </c>
      <c r="F5148">
        <v>0</v>
      </c>
      <c r="G5148">
        <v>13</v>
      </c>
      <c r="H5148">
        <v>1570552066074</v>
      </c>
      <c r="I5148">
        <v>527.4375</v>
      </c>
      <c r="J5148" s="4">
        <f t="shared" si="80"/>
        <v>43746.977616597222</v>
      </c>
      <c r="K5148" s="6">
        <v>43746.977616597222</v>
      </c>
      <c r="L5148" s="7">
        <v>43746.97761574074</v>
      </c>
    </row>
    <row r="5149" spans="1:12" x14ac:dyDescent="0.25">
      <c r="A5149" t="e">
        <f>-LqgBglC5ncJ0t_6911h</f>
        <v>#NAME?</v>
      </c>
      <c r="B5149">
        <v>396.875</v>
      </c>
      <c r="C5149">
        <v>20.478950000000001</v>
      </c>
      <c r="D5149">
        <v>64</v>
      </c>
      <c r="E5149">
        <v>0</v>
      </c>
      <c r="F5149">
        <v>0</v>
      </c>
      <c r="G5149">
        <v>8</v>
      </c>
      <c r="H5149">
        <v>1570552072244</v>
      </c>
      <c r="I5149">
        <v>527.4375</v>
      </c>
      <c r="J5149" s="5">
        <f t="shared" si="80"/>
        <v>43746.977688009261</v>
      </c>
      <c r="K5149" s="6">
        <v>43746.977688009261</v>
      </c>
      <c r="L5149" s="7">
        <v>43746.977685185186</v>
      </c>
    </row>
    <row r="5150" spans="1:12" x14ac:dyDescent="0.25">
      <c r="A5150" t="e">
        <f>-LqgBiIzz5qu3GLUxPpN</f>
        <v>#NAME?</v>
      </c>
      <c r="B5150">
        <v>396.875</v>
      </c>
      <c r="C5150">
        <v>20.478950000000001</v>
      </c>
      <c r="D5150">
        <v>64</v>
      </c>
      <c r="E5150">
        <v>0</v>
      </c>
      <c r="F5150">
        <v>0</v>
      </c>
      <c r="G5150">
        <v>14</v>
      </c>
      <c r="H5150">
        <v>1570552078434</v>
      </c>
      <c r="I5150">
        <v>527.4375</v>
      </c>
      <c r="J5150" s="4">
        <f t="shared" si="80"/>
        <v>43746.977759652778</v>
      </c>
      <c r="K5150" s="6">
        <v>43746.977759652778</v>
      </c>
      <c r="L5150" s="7">
        <v>43746.977754629632</v>
      </c>
    </row>
    <row r="5151" spans="1:12" x14ac:dyDescent="0.25">
      <c r="A5151" t="e">
        <f>-LqgBjmyCPA6PVfPvBXy</f>
        <v>#NAME?</v>
      </c>
      <c r="B5151">
        <v>393.75</v>
      </c>
      <c r="C5151">
        <v>20.478950000000001</v>
      </c>
      <c r="D5151">
        <v>65</v>
      </c>
      <c r="E5151">
        <v>0</v>
      </c>
      <c r="F5151">
        <v>0</v>
      </c>
      <c r="G5151">
        <v>12</v>
      </c>
      <c r="H5151">
        <v>1570552084623</v>
      </c>
      <c r="I5151">
        <v>526.6875</v>
      </c>
      <c r="J5151" s="5">
        <f t="shared" si="80"/>
        <v>43746.977831284719</v>
      </c>
      <c r="K5151" s="6">
        <v>43746.977831284719</v>
      </c>
      <c r="L5151" s="7">
        <v>43746.977835648147</v>
      </c>
    </row>
    <row r="5152" spans="1:12" x14ac:dyDescent="0.25">
      <c r="A5152" t="e">
        <f>-LqgBlN2VzjiXFo8Wl6a</f>
        <v>#NAME?</v>
      </c>
      <c r="B5152">
        <v>393.75</v>
      </c>
      <c r="C5152">
        <v>20.531590000000001</v>
      </c>
      <c r="D5152">
        <v>64</v>
      </c>
      <c r="E5152">
        <v>0</v>
      </c>
      <c r="F5152">
        <v>0</v>
      </c>
      <c r="G5152">
        <v>7</v>
      </c>
      <c r="H5152">
        <v>1570552090799</v>
      </c>
      <c r="I5152">
        <v>526.6875</v>
      </c>
      <c r="J5152" s="4">
        <f t="shared" si="80"/>
        <v>43746.977902766201</v>
      </c>
      <c r="K5152" s="6">
        <v>43746.977902766201</v>
      </c>
      <c r="L5152" s="7">
        <v>43746.977905092594</v>
      </c>
    </row>
    <row r="5153" spans="1:12" x14ac:dyDescent="0.25">
      <c r="A5153" t="e">
        <f>-LqgBn2iSACQuS2q9LMM</f>
        <v>#NAME?</v>
      </c>
      <c r="B5153">
        <v>393.75</v>
      </c>
      <c r="C5153">
        <v>20.478950000000001</v>
      </c>
      <c r="D5153">
        <v>68</v>
      </c>
      <c r="E5153">
        <v>0</v>
      </c>
      <c r="F5153">
        <v>0</v>
      </c>
      <c r="G5153">
        <v>12</v>
      </c>
      <c r="H5153">
        <v>1570552098006</v>
      </c>
      <c r="I5153">
        <v>526.6875</v>
      </c>
      <c r="J5153" s="5">
        <f t="shared" si="80"/>
        <v>43746.977986180551</v>
      </c>
      <c r="K5153" s="6">
        <v>43746.977986180551</v>
      </c>
      <c r="L5153" s="7">
        <v>43746.977986111109</v>
      </c>
    </row>
    <row r="5154" spans="1:12" x14ac:dyDescent="0.25">
      <c r="A5154" t="e">
        <f>-LqgBot47uZALRx-wEcO</f>
        <v>#NAME?</v>
      </c>
      <c r="B5154">
        <v>393.75</v>
      </c>
      <c r="C5154">
        <v>20.531590000000001</v>
      </c>
      <c r="D5154">
        <v>65</v>
      </c>
      <c r="E5154">
        <v>0</v>
      </c>
      <c r="F5154">
        <v>0</v>
      </c>
      <c r="G5154">
        <v>14</v>
      </c>
      <c r="H5154">
        <v>1570552105240</v>
      </c>
      <c r="I5154">
        <v>526.6875</v>
      </c>
      <c r="J5154" s="4">
        <f t="shared" si="80"/>
        <v>43746.978069907404</v>
      </c>
      <c r="K5154" s="6">
        <v>43746.978069907404</v>
      </c>
      <c r="L5154" s="7">
        <v>43746.978067129632</v>
      </c>
    </row>
    <row r="5155" spans="1:12" x14ac:dyDescent="0.25">
      <c r="A5155" t="e">
        <f>-LqgBqZDu0i-EntDJRre</f>
        <v>#NAME?</v>
      </c>
      <c r="B5155">
        <v>393.75</v>
      </c>
      <c r="C5155">
        <v>20.531590000000001</v>
      </c>
      <c r="D5155">
        <v>65</v>
      </c>
      <c r="E5155">
        <v>0</v>
      </c>
      <c r="F5155">
        <v>0</v>
      </c>
      <c r="G5155">
        <v>15</v>
      </c>
      <c r="H5155">
        <v>1570552112404</v>
      </c>
      <c r="I5155">
        <v>526.5</v>
      </c>
      <c r="J5155" s="5">
        <f t="shared" si="80"/>
        <v>43746.978152824071</v>
      </c>
      <c r="K5155" s="6">
        <v>43746.978152824071</v>
      </c>
      <c r="L5155" s="7">
        <v>43746.978148148148</v>
      </c>
    </row>
    <row r="5156" spans="1:12" x14ac:dyDescent="0.25">
      <c r="A5156" t="e">
        <f>-LqgBs98L10KZvZRONuh</f>
        <v>#NAME?</v>
      </c>
      <c r="B5156">
        <v>393.75</v>
      </c>
      <c r="C5156">
        <v>20.531590000000001</v>
      </c>
      <c r="D5156">
        <v>70</v>
      </c>
      <c r="E5156">
        <v>0</v>
      </c>
      <c r="F5156">
        <v>0</v>
      </c>
      <c r="G5156">
        <v>1</v>
      </c>
      <c r="H5156">
        <v>1570552118623</v>
      </c>
      <c r="I5156">
        <v>526.6875</v>
      </c>
      <c r="J5156" s="4">
        <f t="shared" si="80"/>
        <v>43746.978224803235</v>
      </c>
      <c r="K5156" s="6">
        <v>43746.978224803235</v>
      </c>
      <c r="L5156" s="7">
        <v>43746.978229166663</v>
      </c>
    </row>
    <row r="5157" spans="1:12" x14ac:dyDescent="0.25">
      <c r="A5157" t="e">
        <f>-LqgBtqtO0Fb7pOu57ht</f>
        <v>#NAME?</v>
      </c>
      <c r="B5157">
        <v>393.75</v>
      </c>
      <c r="C5157">
        <v>20.478950000000001</v>
      </c>
      <c r="D5157">
        <v>70</v>
      </c>
      <c r="E5157">
        <v>0</v>
      </c>
      <c r="F5157">
        <v>0</v>
      </c>
      <c r="G5157">
        <v>3</v>
      </c>
      <c r="H5157">
        <v>1570552125843</v>
      </c>
      <c r="I5157">
        <v>526.6875</v>
      </c>
      <c r="J5157" s="5">
        <f t="shared" si="80"/>
        <v>43746.978308368052</v>
      </c>
      <c r="K5157" s="6">
        <v>43746.978308368052</v>
      </c>
      <c r="L5157" s="7">
        <v>43746.978310185186</v>
      </c>
    </row>
    <row r="5158" spans="1:12" x14ac:dyDescent="0.25">
      <c r="A5158" t="e">
        <f>-LqgBvNWwfRhL47mJtE_</f>
        <v>#NAME?</v>
      </c>
      <c r="B5158">
        <v>415.625</v>
      </c>
      <c r="C5158">
        <v>20.531590000000001</v>
      </c>
      <c r="D5158">
        <v>70</v>
      </c>
      <c r="E5158">
        <v>0</v>
      </c>
      <c r="F5158">
        <v>0</v>
      </c>
      <c r="G5158">
        <v>4</v>
      </c>
      <c r="H5158">
        <v>1570552132015</v>
      </c>
      <c r="I5158">
        <v>533.25</v>
      </c>
      <c r="J5158" s="4">
        <f t="shared" si="80"/>
        <v>43746.978379803237</v>
      </c>
      <c r="K5158" s="6">
        <v>43746.978379803237</v>
      </c>
      <c r="L5158" s="7">
        <v>43746.978379629632</v>
      </c>
    </row>
    <row r="5159" spans="1:12" x14ac:dyDescent="0.25">
      <c r="A5159" t="e">
        <f>-LqgBwwDlzqpp3KG-uDh</f>
        <v>#NAME?</v>
      </c>
      <c r="B5159">
        <v>393.75</v>
      </c>
      <c r="C5159">
        <v>20.531590000000001</v>
      </c>
      <c r="D5159">
        <v>70</v>
      </c>
      <c r="E5159">
        <v>0</v>
      </c>
      <c r="F5159">
        <v>0</v>
      </c>
      <c r="G5159">
        <v>6</v>
      </c>
      <c r="H5159">
        <v>1570552138206</v>
      </c>
      <c r="I5159">
        <v>526.6875</v>
      </c>
      <c r="J5159" s="5">
        <f t="shared" si="80"/>
        <v>43746.97845145833</v>
      </c>
      <c r="K5159" s="6">
        <v>43746.97845145833</v>
      </c>
      <c r="L5159" s="7">
        <v>43746.978449074071</v>
      </c>
    </row>
    <row r="5160" spans="1:12" x14ac:dyDescent="0.25">
      <c r="A5160" t="e">
        <f>-LqgByQ54SRUgXhqpG7y</f>
        <v>#NAME?</v>
      </c>
      <c r="B5160">
        <v>393.75</v>
      </c>
      <c r="C5160">
        <v>20.478950000000001</v>
      </c>
      <c r="D5160">
        <v>70</v>
      </c>
      <c r="E5160">
        <v>0</v>
      </c>
      <c r="F5160">
        <v>0</v>
      </c>
      <c r="G5160">
        <v>9</v>
      </c>
      <c r="H5160">
        <v>1570552144363</v>
      </c>
      <c r="I5160">
        <v>526.6875</v>
      </c>
      <c r="J5160" s="4">
        <f t="shared" si="80"/>
        <v>43746.97852271991</v>
      </c>
      <c r="K5160" s="6">
        <v>43746.97852271991</v>
      </c>
      <c r="L5160" s="7">
        <v>43746.978518518517</v>
      </c>
    </row>
    <row r="5161" spans="1:12" x14ac:dyDescent="0.25">
      <c r="A5161" t="e">
        <f>-LqgBzu30KBmjAsmkHLp</f>
        <v>#NAME?</v>
      </c>
      <c r="B5161">
        <v>393.75</v>
      </c>
      <c r="C5161">
        <v>20.478950000000001</v>
      </c>
      <c r="D5161">
        <v>70</v>
      </c>
      <c r="E5161">
        <v>0</v>
      </c>
      <c r="F5161">
        <v>0</v>
      </c>
      <c r="G5161">
        <v>7</v>
      </c>
      <c r="H5161">
        <v>1570552150565</v>
      </c>
      <c r="I5161">
        <v>526.6875</v>
      </c>
      <c r="J5161" s="5">
        <f t="shared" si="80"/>
        <v>43746.97859450231</v>
      </c>
      <c r="K5161" s="6">
        <v>43746.97859450231</v>
      </c>
      <c r="L5161" s="7">
        <v>43746.97859953704</v>
      </c>
    </row>
    <row r="5162" spans="1:12" x14ac:dyDescent="0.25">
      <c r="A5162" t="e">
        <f>-LqgC0fyCHre51tAqjHh</f>
        <v>#NAME?</v>
      </c>
      <c r="B5162">
        <v>393.75</v>
      </c>
      <c r="C5162">
        <v>20.531590000000001</v>
      </c>
      <c r="D5162">
        <v>69</v>
      </c>
      <c r="E5162">
        <v>0</v>
      </c>
      <c r="F5162">
        <v>0</v>
      </c>
      <c r="G5162">
        <v>6</v>
      </c>
      <c r="H5162">
        <v>1570552157864</v>
      </c>
      <c r="I5162">
        <v>526.6875</v>
      </c>
      <c r="J5162" s="4">
        <f t="shared" si="80"/>
        <v>43746.978678981475</v>
      </c>
      <c r="K5162" s="6">
        <v>43746.978678981475</v>
      </c>
      <c r="L5162" s="7">
        <v>43746.978680555556</v>
      </c>
    </row>
    <row r="5163" spans="1:12" x14ac:dyDescent="0.25">
      <c r="A5163" t="e">
        <f>-LqgC2B3p8yaZAqlto0a</f>
        <v>#NAME?</v>
      </c>
      <c r="B5163">
        <v>393.75</v>
      </c>
      <c r="C5163">
        <v>20.531590000000001</v>
      </c>
      <c r="D5163">
        <v>69</v>
      </c>
      <c r="E5163">
        <v>0</v>
      </c>
      <c r="F5163">
        <v>0</v>
      </c>
      <c r="G5163">
        <v>7</v>
      </c>
      <c r="H5163">
        <v>1570552163932</v>
      </c>
      <c r="I5163">
        <v>526.5</v>
      </c>
      <c r="J5163" s="5">
        <f t="shared" si="80"/>
        <v>43746.978749212962</v>
      </c>
      <c r="K5163" s="6">
        <v>43746.978749212962</v>
      </c>
      <c r="L5163" s="7">
        <v>43746.978750000002</v>
      </c>
    </row>
    <row r="5164" spans="1:12" x14ac:dyDescent="0.25">
      <c r="A5164" t="e">
        <f>-LqgC3k1LAl046-vH_pX</f>
        <v>#NAME?</v>
      </c>
      <c r="B5164">
        <v>393.75</v>
      </c>
      <c r="C5164">
        <v>20.478950000000001</v>
      </c>
      <c r="D5164">
        <v>65</v>
      </c>
      <c r="E5164">
        <v>0</v>
      </c>
      <c r="F5164">
        <v>0</v>
      </c>
      <c r="G5164">
        <v>8</v>
      </c>
      <c r="H5164">
        <v>1570552170144</v>
      </c>
      <c r="I5164">
        <v>526.6875</v>
      </c>
      <c r="J5164" s="4">
        <f t="shared" si="80"/>
        <v>43746.978821111108</v>
      </c>
      <c r="K5164" s="6">
        <v>43746.978821111108</v>
      </c>
      <c r="L5164" s="7">
        <v>43746.978819444441</v>
      </c>
    </row>
    <row r="5165" spans="1:12" x14ac:dyDescent="0.25">
      <c r="A5165" t="e">
        <f>-LqgC5T9VB40KPOyGNPj</f>
        <v>#NAME?</v>
      </c>
      <c r="B5165">
        <v>393.75</v>
      </c>
      <c r="C5165">
        <v>20.531590000000001</v>
      </c>
      <c r="D5165">
        <v>66</v>
      </c>
      <c r="E5165">
        <v>0</v>
      </c>
      <c r="F5165">
        <v>0</v>
      </c>
      <c r="G5165">
        <v>7</v>
      </c>
      <c r="H5165">
        <v>1570552177371</v>
      </c>
      <c r="I5165">
        <v>526.6875</v>
      </c>
      <c r="J5165" s="5">
        <f t="shared" si="80"/>
        <v>43746.978904756943</v>
      </c>
      <c r="K5165" s="6">
        <v>43746.978904756943</v>
      </c>
      <c r="L5165" s="7">
        <v>43746.978900462964</v>
      </c>
    </row>
    <row r="5166" spans="1:12" x14ac:dyDescent="0.25">
      <c r="A5166" t="e">
        <f>-LqgC711Bq0dpfphbTxP</f>
        <v>#NAME?</v>
      </c>
      <c r="B5166">
        <v>393.75</v>
      </c>
      <c r="C5166">
        <v>20.478950000000001</v>
      </c>
      <c r="D5166">
        <v>68</v>
      </c>
      <c r="E5166">
        <v>0</v>
      </c>
      <c r="F5166">
        <v>0</v>
      </c>
      <c r="G5166">
        <v>8</v>
      </c>
      <c r="H5166">
        <v>1570552183543</v>
      </c>
      <c r="I5166">
        <v>526.6875</v>
      </c>
      <c r="J5166" s="4">
        <f t="shared" si="80"/>
        <v>43746.978976192127</v>
      </c>
      <c r="K5166" s="6">
        <v>43746.978976192127</v>
      </c>
      <c r="L5166" s="7">
        <v>43746.978981481479</v>
      </c>
    </row>
    <row r="5167" spans="1:12" x14ac:dyDescent="0.25">
      <c r="A5167" t="e">
        <f>-LqgC8ykccDAeHk320VE</f>
        <v>#NAME?</v>
      </c>
      <c r="B5167">
        <v>393.75</v>
      </c>
      <c r="C5167">
        <v>20.478950000000001</v>
      </c>
      <c r="D5167">
        <v>68</v>
      </c>
      <c r="E5167">
        <v>0</v>
      </c>
      <c r="F5167">
        <v>0</v>
      </c>
      <c r="G5167">
        <v>8</v>
      </c>
      <c r="H5167">
        <v>1570552191800</v>
      </c>
      <c r="I5167">
        <v>526.6875</v>
      </c>
      <c r="J5167" s="5">
        <f t="shared" si="80"/>
        <v>43746.979071759255</v>
      </c>
      <c r="K5167" s="6">
        <v>43746.979071759255</v>
      </c>
      <c r="L5167" s="7">
        <v>43746.979074074072</v>
      </c>
    </row>
    <row r="5168" spans="1:12" x14ac:dyDescent="0.25">
      <c r="A5168" t="e">
        <f>-LqgCAY2rtimlNZO4Zo3</f>
        <v>#NAME?</v>
      </c>
      <c r="B5168">
        <v>393.75</v>
      </c>
      <c r="C5168">
        <v>20.478950000000001</v>
      </c>
      <c r="D5168">
        <v>68</v>
      </c>
      <c r="E5168">
        <v>0</v>
      </c>
      <c r="F5168">
        <v>0</v>
      </c>
      <c r="G5168">
        <v>13</v>
      </c>
      <c r="H5168">
        <v>1570552197962</v>
      </c>
      <c r="I5168">
        <v>526.6875</v>
      </c>
      <c r="J5168" s="4">
        <f t="shared" si="80"/>
        <v>43746.979143078701</v>
      </c>
      <c r="K5168" s="6">
        <v>43746.979143078701</v>
      </c>
      <c r="L5168" s="7">
        <v>43746.979143518518</v>
      </c>
    </row>
    <row r="5169" spans="1:12" x14ac:dyDescent="0.25">
      <c r="A5169" t="e">
        <f>-LqgCCDggwka5Ao05j2e</f>
        <v>#NAME?</v>
      </c>
      <c r="B5169">
        <v>393.75</v>
      </c>
      <c r="C5169">
        <v>20.478950000000001</v>
      </c>
      <c r="D5169">
        <v>68</v>
      </c>
      <c r="E5169">
        <v>0</v>
      </c>
      <c r="F5169">
        <v>0</v>
      </c>
      <c r="G5169">
        <v>9</v>
      </c>
      <c r="H5169">
        <v>1570552205172</v>
      </c>
      <c r="I5169">
        <v>526.5</v>
      </c>
      <c r="J5169" s="5">
        <f t="shared" si="80"/>
        <v>43746.979226527772</v>
      </c>
      <c r="K5169" s="6">
        <v>43746.979226527772</v>
      </c>
      <c r="L5169" s="7">
        <v>43746.979224537034</v>
      </c>
    </row>
    <row r="5170" spans="1:12" x14ac:dyDescent="0.25">
      <c r="A5170" t="e">
        <f>-LqgCDk2YFxiJU8T8cPT</f>
        <v>#NAME?</v>
      </c>
      <c r="B5170">
        <v>396.875</v>
      </c>
      <c r="C5170">
        <v>20.531590000000001</v>
      </c>
      <c r="D5170">
        <v>68</v>
      </c>
      <c r="E5170">
        <v>0</v>
      </c>
      <c r="F5170">
        <v>0</v>
      </c>
      <c r="G5170">
        <v>8</v>
      </c>
      <c r="H5170">
        <v>1570552211363</v>
      </c>
      <c r="I5170">
        <v>527.4375</v>
      </c>
      <c r="J5170" s="4">
        <f t="shared" si="80"/>
        <v>43746.979298182872</v>
      </c>
      <c r="K5170" s="6">
        <v>43746.979298182872</v>
      </c>
      <c r="L5170" s="7">
        <v>43746.97929398148</v>
      </c>
    </row>
    <row r="5171" spans="1:12" x14ac:dyDescent="0.25">
      <c r="A5171" t="e">
        <f>-LqgCFJE2g39_uG9kx5z</f>
        <v>#NAME?</v>
      </c>
      <c r="B5171">
        <v>415.625</v>
      </c>
      <c r="C5171">
        <v>20.478950000000001</v>
      </c>
      <c r="D5171">
        <v>68</v>
      </c>
      <c r="E5171">
        <v>0</v>
      </c>
      <c r="F5171">
        <v>0</v>
      </c>
      <c r="G5171">
        <v>3</v>
      </c>
      <c r="H5171">
        <v>1570552217543</v>
      </c>
      <c r="I5171">
        <v>533.25</v>
      </c>
      <c r="J5171" s="5">
        <f t="shared" si="80"/>
        <v>43746.979369710643</v>
      </c>
      <c r="K5171" s="6">
        <v>43746.979369710643</v>
      </c>
      <c r="L5171" s="7">
        <v>43746.979375000003</v>
      </c>
    </row>
    <row r="5172" spans="1:12" x14ac:dyDescent="0.25">
      <c r="A5172" t="e">
        <f>-LqgCHK8jEp8V5QbqdtH</f>
        <v>#NAME?</v>
      </c>
      <c r="B5172">
        <v>396.875</v>
      </c>
      <c r="C5172">
        <v>20.531590000000001</v>
      </c>
      <c r="D5172">
        <v>69</v>
      </c>
      <c r="E5172">
        <v>0</v>
      </c>
      <c r="F5172">
        <v>0</v>
      </c>
      <c r="G5172">
        <v>7</v>
      </c>
      <c r="H5172">
        <v>1570552224732</v>
      </c>
      <c r="I5172">
        <v>527.4375</v>
      </c>
      <c r="J5172" s="4">
        <f t="shared" si="80"/>
        <v>43746.979452916661</v>
      </c>
      <c r="K5172" s="6">
        <v>43746.979452916661</v>
      </c>
      <c r="L5172" s="7">
        <v>43746.979456018518</v>
      </c>
    </row>
    <row r="5173" spans="1:12" x14ac:dyDescent="0.25">
      <c r="A5173" t="e">
        <f>-LqgCJ30ekcBmBNnM0CT</f>
        <v>#NAME?</v>
      </c>
      <c r="B5173">
        <v>437.5</v>
      </c>
      <c r="C5173">
        <v>20.478950000000001</v>
      </c>
      <c r="D5173">
        <v>68</v>
      </c>
      <c r="E5173">
        <v>0</v>
      </c>
      <c r="F5173">
        <v>0</v>
      </c>
      <c r="G5173">
        <v>0</v>
      </c>
      <c r="H5173">
        <v>1570552233003</v>
      </c>
      <c r="I5173">
        <v>540.375</v>
      </c>
      <c r="J5173" s="5">
        <f t="shared" si="80"/>
        <v>43746.979548645832</v>
      </c>
      <c r="K5173" s="6">
        <v>43746.979548645832</v>
      </c>
      <c r="L5173" s="7">
        <v>43746.979548611111</v>
      </c>
    </row>
    <row r="5174" spans="1:12" x14ac:dyDescent="0.25">
      <c r="A5174" t="e">
        <f>-LqgCKuwJhu547AbJJpr</f>
        <v>#NAME?</v>
      </c>
      <c r="B5174">
        <v>396.875</v>
      </c>
      <c r="C5174">
        <v>20.531590000000001</v>
      </c>
      <c r="D5174">
        <v>68</v>
      </c>
      <c r="E5174">
        <v>0</v>
      </c>
      <c r="F5174">
        <v>0</v>
      </c>
      <c r="G5174">
        <v>4</v>
      </c>
      <c r="H5174">
        <v>1570552240681</v>
      </c>
      <c r="I5174">
        <v>527.4375</v>
      </c>
      <c r="J5174" s="4">
        <f t="shared" si="80"/>
        <v>43746.979637511577</v>
      </c>
      <c r="K5174" s="6">
        <v>43746.979637511577</v>
      </c>
      <c r="L5174" s="7">
        <v>43746.979641203703</v>
      </c>
    </row>
    <row r="5175" spans="1:12" x14ac:dyDescent="0.25">
      <c r="A5175" t="e">
        <f>-LqgCM_9vl31dH2MqlUc</f>
        <v>#NAME?</v>
      </c>
      <c r="B5175">
        <v>396.875</v>
      </c>
      <c r="C5175">
        <v>20.478950000000001</v>
      </c>
      <c r="D5175">
        <v>67</v>
      </c>
      <c r="E5175">
        <v>0</v>
      </c>
      <c r="F5175">
        <v>0</v>
      </c>
      <c r="G5175">
        <v>0</v>
      </c>
      <c r="H5175">
        <v>1570552247443</v>
      </c>
      <c r="I5175">
        <v>527.4375</v>
      </c>
      <c r="J5175" s="5">
        <f t="shared" si="80"/>
        <v>43746.979715775458</v>
      </c>
      <c r="K5175" s="6">
        <v>43746.979715775458</v>
      </c>
      <c r="L5175" s="7">
        <v>43746.979710648149</v>
      </c>
    </row>
    <row r="5176" spans="1:12" x14ac:dyDescent="0.25">
      <c r="A5176" t="e">
        <f>-LqgCO3ADLDvlbr3w_my</f>
        <v>#NAME?</v>
      </c>
      <c r="B5176">
        <v>396.875</v>
      </c>
      <c r="C5176">
        <v>20.478950000000001</v>
      </c>
      <c r="D5176">
        <v>67</v>
      </c>
      <c r="E5176">
        <v>0</v>
      </c>
      <c r="F5176">
        <v>0</v>
      </c>
      <c r="G5176">
        <v>17</v>
      </c>
      <c r="H5176">
        <v>1570552253613</v>
      </c>
      <c r="I5176">
        <v>527.4375</v>
      </c>
      <c r="J5176" s="4">
        <f t="shared" si="80"/>
        <v>43746.979787187498</v>
      </c>
      <c r="K5176" s="6">
        <v>43746.979787187498</v>
      </c>
      <c r="L5176" s="7">
        <v>43746.979791666665</v>
      </c>
    </row>
    <row r="5177" spans="1:12" x14ac:dyDescent="0.25">
      <c r="A5177" t="e">
        <f>-LqgCPc20Z0bKC1PmSks</f>
        <v>#NAME?</v>
      </c>
      <c r="B5177">
        <v>396.875</v>
      </c>
      <c r="C5177">
        <v>20.478950000000001</v>
      </c>
      <c r="D5177">
        <v>67</v>
      </c>
      <c r="E5177">
        <v>0</v>
      </c>
      <c r="F5177">
        <v>0</v>
      </c>
      <c r="G5177">
        <v>19</v>
      </c>
      <c r="H5177">
        <v>1570552259792</v>
      </c>
      <c r="I5177">
        <v>527.4375</v>
      </c>
      <c r="J5177" s="5">
        <f t="shared" si="80"/>
        <v>43746.9798587037</v>
      </c>
      <c r="K5177" s="6">
        <v>43746.9798587037</v>
      </c>
      <c r="L5177" s="7">
        <v>43746.979861111111</v>
      </c>
    </row>
    <row r="5178" spans="1:12" x14ac:dyDescent="0.25">
      <c r="A5178" t="e">
        <f>-LqgCR54j32Oy9H0UZOL</f>
        <v>#NAME?</v>
      </c>
      <c r="B5178">
        <v>396.875</v>
      </c>
      <c r="C5178">
        <v>20.478950000000001</v>
      </c>
      <c r="D5178">
        <v>67</v>
      </c>
      <c r="E5178">
        <v>0</v>
      </c>
      <c r="F5178">
        <v>0</v>
      </c>
      <c r="G5178">
        <v>10</v>
      </c>
      <c r="H5178">
        <v>1570552265963</v>
      </c>
      <c r="I5178">
        <v>527.4375</v>
      </c>
      <c r="J5178" s="4">
        <f t="shared" si="80"/>
        <v>43746.979930127309</v>
      </c>
      <c r="K5178" s="6">
        <v>43746.979930127309</v>
      </c>
      <c r="L5178" s="7">
        <v>43746.979930555557</v>
      </c>
    </row>
    <row r="5179" spans="1:12" x14ac:dyDescent="0.25">
      <c r="A5179" t="e">
        <f>-LqgCT81HfnegNM0queo</f>
        <v>#NAME?</v>
      </c>
      <c r="B5179">
        <v>396.875</v>
      </c>
      <c r="C5179">
        <v>20.478950000000001</v>
      </c>
      <c r="D5179">
        <v>65</v>
      </c>
      <c r="E5179">
        <v>0</v>
      </c>
      <c r="F5179">
        <v>0</v>
      </c>
      <c r="G5179">
        <v>7</v>
      </c>
      <c r="H5179">
        <v>1570552274133</v>
      </c>
      <c r="I5179">
        <v>527.4375</v>
      </c>
      <c r="J5179" s="5">
        <f t="shared" si="80"/>
        <v>43746.980024687502</v>
      </c>
      <c r="K5179" s="6">
        <v>43746.980024687502</v>
      </c>
      <c r="L5179" s="7">
        <v>43746.980023148149</v>
      </c>
    </row>
    <row r="5180" spans="1:12" x14ac:dyDescent="0.25">
      <c r="A5180" t="e">
        <f>-LqgCUc2OcSUZSEk4qxI</f>
        <v>#NAME?</v>
      </c>
      <c r="B5180">
        <v>396.875</v>
      </c>
      <c r="C5180">
        <v>20.478950000000001</v>
      </c>
      <c r="D5180">
        <v>65</v>
      </c>
      <c r="E5180">
        <v>0</v>
      </c>
      <c r="F5180">
        <v>0</v>
      </c>
      <c r="G5180">
        <v>7</v>
      </c>
      <c r="H5180">
        <v>1570552280404</v>
      </c>
      <c r="I5180">
        <v>527.4375</v>
      </c>
      <c r="J5180" s="4">
        <f t="shared" si="80"/>
        <v>43746.980097268512</v>
      </c>
      <c r="K5180" s="6">
        <v>43746.980097268512</v>
      </c>
      <c r="L5180" s="7">
        <v>43746.980092592596</v>
      </c>
    </row>
    <row r="5181" spans="1:12" x14ac:dyDescent="0.25">
      <c r="A5181" t="e">
        <f>-LqgCW9w_B-uQgd_hn7G</f>
        <v>#NAME?</v>
      </c>
      <c r="B5181">
        <v>396.875</v>
      </c>
      <c r="C5181">
        <v>20.478950000000001</v>
      </c>
      <c r="D5181">
        <v>65</v>
      </c>
      <c r="E5181">
        <v>0</v>
      </c>
      <c r="F5181">
        <v>0</v>
      </c>
      <c r="G5181">
        <v>10</v>
      </c>
      <c r="H5181">
        <v>1570552286582</v>
      </c>
      <c r="I5181">
        <v>527.4375</v>
      </c>
      <c r="J5181" s="5">
        <f t="shared" si="80"/>
        <v>43746.980168773145</v>
      </c>
      <c r="K5181" s="6">
        <v>43746.980168773145</v>
      </c>
      <c r="L5181" s="7">
        <v>43746.980173611111</v>
      </c>
    </row>
    <row r="5182" spans="1:12" x14ac:dyDescent="0.25">
      <c r="A5182" t="e">
        <f>-LqgCXdxSGM8OOfwPC2k</f>
        <v>#NAME?</v>
      </c>
      <c r="B5182">
        <v>418.75</v>
      </c>
      <c r="C5182">
        <v>20.478950000000001</v>
      </c>
      <c r="D5182">
        <v>65</v>
      </c>
      <c r="E5182">
        <v>0</v>
      </c>
      <c r="F5182">
        <v>0</v>
      </c>
      <c r="G5182">
        <v>15</v>
      </c>
      <c r="H5182">
        <v>1570552292765</v>
      </c>
      <c r="I5182">
        <v>534</v>
      </c>
      <c r="J5182" s="4">
        <f t="shared" si="80"/>
        <v>43746.980240335644</v>
      </c>
      <c r="K5182" s="6">
        <v>43746.980240335644</v>
      </c>
      <c r="L5182" s="7">
        <v>43746.980243055557</v>
      </c>
    </row>
    <row r="5183" spans="1:12" x14ac:dyDescent="0.25">
      <c r="A5183" t="e">
        <f>-LqgCZ6gdAvxRZYsOmsQ</f>
        <v>#NAME?</v>
      </c>
      <c r="B5183">
        <v>396.875</v>
      </c>
      <c r="C5183">
        <v>20.531590000000001</v>
      </c>
      <c r="D5183">
        <v>65</v>
      </c>
      <c r="E5183">
        <v>0</v>
      </c>
      <c r="F5183">
        <v>0</v>
      </c>
      <c r="G5183">
        <v>8</v>
      </c>
      <c r="H5183">
        <v>1570552298963</v>
      </c>
      <c r="I5183">
        <v>527.4375</v>
      </c>
      <c r="J5183" s="5">
        <f t="shared" si="80"/>
        <v>43746.980312071755</v>
      </c>
      <c r="K5183" s="6">
        <v>43746.980312071755</v>
      </c>
      <c r="L5183" s="7">
        <v>43746.980312500003</v>
      </c>
    </row>
    <row r="5184" spans="1:12" x14ac:dyDescent="0.25">
      <c r="A5184" t="e">
        <f>-LqgC_sBZNfgNed_q4Bh</f>
        <v>#NAME?</v>
      </c>
      <c r="B5184">
        <v>396.875</v>
      </c>
      <c r="C5184">
        <v>20.478950000000001</v>
      </c>
      <c r="D5184">
        <v>65</v>
      </c>
      <c r="E5184">
        <v>0</v>
      </c>
      <c r="F5184">
        <v>0</v>
      </c>
      <c r="G5184">
        <v>3</v>
      </c>
      <c r="H5184">
        <v>1570552306163</v>
      </c>
      <c r="I5184">
        <v>527.4375</v>
      </c>
      <c r="J5184" s="4">
        <f t="shared" si="80"/>
        <v>43746.980395405095</v>
      </c>
      <c r="K5184" s="6">
        <v>43746.980395405095</v>
      </c>
      <c r="L5184" s="7">
        <v>43746.980393518519</v>
      </c>
    </row>
    <row r="5185" spans="1:12" x14ac:dyDescent="0.25">
      <c r="A5185" t="e">
        <f>-LqgCbR2IEIqv74W6CUF</f>
        <v>#NAME?</v>
      </c>
      <c r="B5185">
        <v>396.875</v>
      </c>
      <c r="C5185">
        <v>20.478950000000001</v>
      </c>
      <c r="D5185">
        <v>66</v>
      </c>
      <c r="E5185">
        <v>0</v>
      </c>
      <c r="F5185">
        <v>0</v>
      </c>
      <c r="G5185">
        <v>5</v>
      </c>
      <c r="H5185">
        <v>1570552312352</v>
      </c>
      <c r="I5185">
        <v>527.4375</v>
      </c>
      <c r="J5185" s="5">
        <f t="shared" si="80"/>
        <v>43746.980467037036</v>
      </c>
      <c r="K5185" s="6">
        <v>43746.980467037036</v>
      </c>
      <c r="L5185" s="7">
        <v>43746.980462962965</v>
      </c>
    </row>
    <row r="5186" spans="1:12" x14ac:dyDescent="0.25">
      <c r="A5186" t="e">
        <f>-LqgCctxq_zo7M8nJj0n</f>
        <v>#NAME?</v>
      </c>
      <c r="B5186">
        <v>396.875</v>
      </c>
      <c r="C5186">
        <v>20.478950000000001</v>
      </c>
      <c r="D5186">
        <v>66</v>
      </c>
      <c r="E5186">
        <v>0</v>
      </c>
      <c r="F5186">
        <v>0</v>
      </c>
      <c r="G5186">
        <v>6</v>
      </c>
      <c r="H5186">
        <v>1570552318543</v>
      </c>
      <c r="I5186">
        <v>527.4375</v>
      </c>
      <c r="J5186" s="4">
        <f t="shared" ref="J5186:K5249" si="81">(H5186/86400000)+25569+(7/24)</f>
        <v>43746.980538692129</v>
      </c>
      <c r="K5186" s="6">
        <v>43746.980538692129</v>
      </c>
      <c r="L5186" s="7">
        <v>43746.980543981481</v>
      </c>
    </row>
    <row r="5187" spans="1:12" x14ac:dyDescent="0.25">
      <c r="A5187" t="e">
        <f>-LqgCeSxbkupW8czbBH_</f>
        <v>#NAME?</v>
      </c>
      <c r="B5187">
        <v>396.875</v>
      </c>
      <c r="C5187">
        <v>20.478950000000001</v>
      </c>
      <c r="D5187">
        <v>68</v>
      </c>
      <c r="E5187">
        <v>0</v>
      </c>
      <c r="F5187">
        <v>0</v>
      </c>
      <c r="G5187">
        <v>6</v>
      </c>
      <c r="H5187">
        <v>1570552324712</v>
      </c>
      <c r="I5187">
        <v>527.4375</v>
      </c>
      <c r="J5187" s="5">
        <f t="shared" si="81"/>
        <v>43746.980610092585</v>
      </c>
      <c r="K5187" s="6">
        <v>43746.980610092585</v>
      </c>
      <c r="L5187" s="7">
        <v>43746.980613425927</v>
      </c>
    </row>
    <row r="5188" spans="1:12" x14ac:dyDescent="0.25">
      <c r="A5188" t="e">
        <f>-LqgCgDHKDMkF7mFf0Zz</f>
        <v>#NAME?</v>
      </c>
      <c r="B5188">
        <v>396.875</v>
      </c>
      <c r="C5188">
        <v>20.531590000000001</v>
      </c>
      <c r="D5188">
        <v>71</v>
      </c>
      <c r="E5188">
        <v>0</v>
      </c>
      <c r="F5188">
        <v>0</v>
      </c>
      <c r="G5188">
        <v>11</v>
      </c>
      <c r="H5188">
        <v>1570552331922</v>
      </c>
      <c r="I5188">
        <v>527.4375</v>
      </c>
      <c r="J5188" s="4">
        <f t="shared" si="81"/>
        <v>43746.980693541664</v>
      </c>
      <c r="K5188" s="6">
        <v>43746.980693541664</v>
      </c>
      <c r="L5188" s="7">
        <v>43746.980694444443</v>
      </c>
    </row>
    <row r="5189" spans="1:12" x14ac:dyDescent="0.25">
      <c r="A5189" t="e">
        <f>-LqgChl3Yw-gBD4xjf19</f>
        <v>#NAME?</v>
      </c>
      <c r="B5189">
        <v>415.625</v>
      </c>
      <c r="C5189">
        <v>20.531590000000001</v>
      </c>
      <c r="D5189">
        <v>71</v>
      </c>
      <c r="E5189">
        <v>0</v>
      </c>
      <c r="F5189">
        <v>0</v>
      </c>
      <c r="G5189">
        <v>9</v>
      </c>
      <c r="H5189">
        <v>1570552338114</v>
      </c>
      <c r="I5189">
        <v>533.0625</v>
      </c>
      <c r="J5189" s="5">
        <f t="shared" si="81"/>
        <v>43746.980765208333</v>
      </c>
      <c r="K5189" s="6">
        <v>43746.980765208333</v>
      </c>
      <c r="L5189" s="7">
        <v>43746.980763888889</v>
      </c>
    </row>
    <row r="5190" spans="1:12" x14ac:dyDescent="0.25">
      <c r="A5190" t="e">
        <f>-LqgCjSwSx3OYWMkpXyP</f>
        <v>#NAME?</v>
      </c>
      <c r="B5190">
        <v>396.875</v>
      </c>
      <c r="C5190">
        <v>20.478950000000001</v>
      </c>
      <c r="D5190">
        <v>68</v>
      </c>
      <c r="E5190">
        <v>0</v>
      </c>
      <c r="F5190">
        <v>0</v>
      </c>
      <c r="G5190">
        <v>10</v>
      </c>
      <c r="H5190">
        <v>1570552345322</v>
      </c>
      <c r="I5190">
        <v>527.4375</v>
      </c>
      <c r="J5190" s="4">
        <f t="shared" si="81"/>
        <v>43746.980848634259</v>
      </c>
      <c r="K5190" s="6">
        <v>43746.980848634259</v>
      </c>
      <c r="L5190" s="7">
        <v>43746.980844907404</v>
      </c>
    </row>
    <row r="5191" spans="1:12" x14ac:dyDescent="0.25">
      <c r="A5191" t="e">
        <f>-LqgClPEsrBzY96YtDpR</f>
        <v>#NAME?</v>
      </c>
      <c r="B5191">
        <v>396.875</v>
      </c>
      <c r="C5191">
        <v>20.478950000000001</v>
      </c>
      <c r="D5191">
        <v>69</v>
      </c>
      <c r="E5191">
        <v>0</v>
      </c>
      <c r="F5191">
        <v>0</v>
      </c>
      <c r="G5191">
        <v>9</v>
      </c>
      <c r="H5191">
        <v>1570552351542</v>
      </c>
      <c r="I5191">
        <v>527.25</v>
      </c>
      <c r="J5191" s="5">
        <f t="shared" si="81"/>
        <v>43746.980920624999</v>
      </c>
      <c r="K5191" s="6">
        <v>43746.980920624999</v>
      </c>
      <c r="L5191" s="7">
        <v>43746.980925925927</v>
      </c>
    </row>
    <row r="5192" spans="1:12" x14ac:dyDescent="0.25">
      <c r="A5192" t="s">
        <v>6227</v>
      </c>
      <c r="B5192">
        <v>396.875</v>
      </c>
      <c r="C5192">
        <v>20.531590000000001</v>
      </c>
      <c r="D5192">
        <v>68</v>
      </c>
      <c r="E5192">
        <v>0</v>
      </c>
      <c r="F5192">
        <v>0</v>
      </c>
      <c r="G5192">
        <v>11</v>
      </c>
      <c r="H5192">
        <v>1570552359762</v>
      </c>
      <c r="I5192">
        <v>527.4375</v>
      </c>
      <c r="J5192" s="4">
        <f t="shared" si="81"/>
        <v>43746.981015763886</v>
      </c>
      <c r="K5192" s="6">
        <v>43746.981015763886</v>
      </c>
      <c r="L5192" s="7">
        <v>43746.98101851852</v>
      </c>
    </row>
    <row r="5193" spans="1:12" x14ac:dyDescent="0.25">
      <c r="A5193" t="e">
        <f>-LqgCoU1kc0kL_g2Btqq</f>
        <v>#NAME?</v>
      </c>
      <c r="B5193">
        <v>396.875</v>
      </c>
      <c r="C5193">
        <v>20.478950000000001</v>
      </c>
      <c r="D5193">
        <v>68</v>
      </c>
      <c r="E5193">
        <v>0</v>
      </c>
      <c r="F5193">
        <v>0</v>
      </c>
      <c r="G5193">
        <v>8</v>
      </c>
      <c r="H5193">
        <v>1570552365932</v>
      </c>
      <c r="I5193">
        <v>527.4375</v>
      </c>
      <c r="J5193" s="5">
        <f t="shared" si="81"/>
        <v>43746.981087175918</v>
      </c>
      <c r="K5193" s="6">
        <v>43746.981087175918</v>
      </c>
      <c r="L5193" s="7">
        <v>43746.981087962966</v>
      </c>
    </row>
    <row r="5194" spans="1:12" x14ac:dyDescent="0.25">
      <c r="A5194" t="e">
        <f>-LqgCq17OiamvAnMgfyg</f>
        <v>#NAME?</v>
      </c>
      <c r="B5194">
        <v>396.875</v>
      </c>
      <c r="C5194">
        <v>20.478950000000001</v>
      </c>
      <c r="D5194">
        <v>69</v>
      </c>
      <c r="E5194">
        <v>0</v>
      </c>
      <c r="F5194">
        <v>0</v>
      </c>
      <c r="G5194">
        <v>4</v>
      </c>
      <c r="H5194">
        <v>1570552372123</v>
      </c>
      <c r="I5194">
        <v>527.4375</v>
      </c>
      <c r="J5194" s="4">
        <f t="shared" si="81"/>
        <v>43746.981158831019</v>
      </c>
      <c r="K5194" s="6">
        <v>43746.981158831019</v>
      </c>
      <c r="L5194" s="7">
        <v>43746.981157407405</v>
      </c>
    </row>
    <row r="5195" spans="1:12" x14ac:dyDescent="0.25">
      <c r="A5195" t="e">
        <f>-LqgCsMwQh72RVFf54nW</f>
        <v>#NAME?</v>
      </c>
      <c r="B5195">
        <v>412.5</v>
      </c>
      <c r="C5195">
        <v>20.478950000000001</v>
      </c>
      <c r="D5195">
        <v>70</v>
      </c>
      <c r="E5195">
        <v>0</v>
      </c>
      <c r="F5195">
        <v>0</v>
      </c>
      <c r="G5195">
        <v>0</v>
      </c>
      <c r="H5195">
        <v>1570552378323</v>
      </c>
      <c r="I5195">
        <v>532.125</v>
      </c>
      <c r="J5195" s="5">
        <f t="shared" si="81"/>
        <v>43746.981230590274</v>
      </c>
      <c r="K5195" s="6">
        <v>43746.981230590274</v>
      </c>
      <c r="L5195" s="7">
        <v>43746.981226851851</v>
      </c>
    </row>
    <row r="5196" spans="1:12" x14ac:dyDescent="0.25">
      <c r="A5196" t="e">
        <f>-LqgCu19R61DhNpgyfBB</f>
        <v>#NAME?</v>
      </c>
      <c r="B5196">
        <v>393.75</v>
      </c>
      <c r="C5196">
        <v>20.531590000000001</v>
      </c>
      <c r="D5196">
        <v>68</v>
      </c>
      <c r="E5196">
        <v>0</v>
      </c>
      <c r="F5196">
        <v>0</v>
      </c>
      <c r="G5196">
        <v>9</v>
      </c>
      <c r="H5196">
        <v>1570552388585</v>
      </c>
      <c r="I5196">
        <v>526.6875</v>
      </c>
      <c r="J5196" s="4">
        <f t="shared" si="81"/>
        <v>43746.981349363421</v>
      </c>
      <c r="K5196" s="6">
        <v>43746.981349363421</v>
      </c>
      <c r="L5196" s="7">
        <v>43746.981354166666</v>
      </c>
    </row>
    <row r="5197" spans="1:12" x14ac:dyDescent="0.25">
      <c r="A5197" t="e">
        <f>-LqgCva2O0eMdgGbYoTn</f>
        <v>#NAME?</v>
      </c>
      <c r="B5197">
        <v>396.875</v>
      </c>
      <c r="C5197">
        <v>20.531590000000001</v>
      </c>
      <c r="D5197">
        <v>68</v>
      </c>
      <c r="E5197">
        <v>0</v>
      </c>
      <c r="F5197">
        <v>0</v>
      </c>
      <c r="G5197">
        <v>8</v>
      </c>
      <c r="H5197">
        <v>1570552394793</v>
      </c>
      <c r="I5197">
        <v>527.4375</v>
      </c>
      <c r="J5197" s="5">
        <f t="shared" si="81"/>
        <v>43746.981421215278</v>
      </c>
      <c r="K5197" s="6">
        <v>43746.981421215278</v>
      </c>
      <c r="L5197" s="7">
        <v>43746.981423611112</v>
      </c>
    </row>
    <row r="5198" spans="1:12" x14ac:dyDescent="0.25">
      <c r="A5198" t="e">
        <f>-LqgCxGEQwNqCcclG5xD</f>
        <v>#NAME?</v>
      </c>
      <c r="B5198">
        <v>396.875</v>
      </c>
      <c r="C5198">
        <v>20.478950000000001</v>
      </c>
      <c r="D5198">
        <v>66</v>
      </c>
      <c r="E5198">
        <v>0</v>
      </c>
      <c r="F5198">
        <v>0</v>
      </c>
      <c r="G5198">
        <v>9</v>
      </c>
      <c r="H5198">
        <v>1570552402004</v>
      </c>
      <c r="I5198">
        <v>527.4375</v>
      </c>
      <c r="J5198" s="4">
        <f t="shared" si="81"/>
        <v>43746.981504675925</v>
      </c>
      <c r="K5198" s="6">
        <v>43746.981504675925</v>
      </c>
      <c r="L5198" s="7">
        <v>43746.981504629628</v>
      </c>
    </row>
    <row r="5199" spans="1:12" x14ac:dyDescent="0.25">
      <c r="A5199" t="e">
        <f>-LqgCys2tU6cVQ8B2ebe</f>
        <v>#NAME?</v>
      </c>
      <c r="B5199">
        <v>396.875</v>
      </c>
      <c r="C5199">
        <v>20.584240000000001</v>
      </c>
      <c r="D5199">
        <v>68</v>
      </c>
      <c r="E5199">
        <v>0</v>
      </c>
      <c r="F5199">
        <v>0</v>
      </c>
      <c r="G5199">
        <v>7</v>
      </c>
      <c r="H5199">
        <v>1570552408193</v>
      </c>
      <c r="I5199">
        <v>527.4375</v>
      </c>
      <c r="J5199" s="5">
        <f t="shared" si="81"/>
        <v>43746.981576307873</v>
      </c>
      <c r="K5199" s="6">
        <v>43746.981576307873</v>
      </c>
      <c r="L5199" s="7">
        <v>43746.981574074074</v>
      </c>
    </row>
    <row r="5200" spans="1:12" x14ac:dyDescent="0.25">
      <c r="A5200" t="e">
        <f>-LqgD-aEwtQ5PKOoFTaI</f>
        <v>#NAME?</v>
      </c>
      <c r="B5200">
        <v>396.875</v>
      </c>
      <c r="C5200">
        <v>20.478950000000001</v>
      </c>
      <c r="D5200">
        <v>69</v>
      </c>
      <c r="E5200">
        <v>0</v>
      </c>
      <c r="F5200">
        <v>0</v>
      </c>
      <c r="G5200">
        <v>6</v>
      </c>
      <c r="H5200">
        <v>1570552415405</v>
      </c>
      <c r="I5200">
        <v>527.4375</v>
      </c>
      <c r="J5200" s="4">
        <f t="shared" si="81"/>
        <v>43746.981659780089</v>
      </c>
      <c r="K5200" s="6">
        <v>43746.981659780089</v>
      </c>
      <c r="L5200" s="7">
        <v>43746.98165509259</v>
      </c>
    </row>
    <row r="5201" spans="1:12" x14ac:dyDescent="0.25">
      <c r="A5201" t="e">
        <f>-LqgD12xVbN7nmgFyTm4</f>
        <v>#NAME?</v>
      </c>
      <c r="B5201">
        <v>396.875</v>
      </c>
      <c r="C5201">
        <v>20.478950000000001</v>
      </c>
      <c r="D5201">
        <v>67</v>
      </c>
      <c r="E5201">
        <v>0</v>
      </c>
      <c r="F5201">
        <v>0</v>
      </c>
      <c r="G5201">
        <v>21</v>
      </c>
      <c r="H5201">
        <v>1570552421593</v>
      </c>
      <c r="I5201">
        <v>527.4375</v>
      </c>
      <c r="J5201" s="5">
        <f t="shared" si="81"/>
        <v>43746.981731400461</v>
      </c>
      <c r="K5201" s="6">
        <v>43746.981731400461</v>
      </c>
      <c r="L5201" s="7">
        <v>43746.981736111113</v>
      </c>
    </row>
    <row r="5202" spans="1:12" x14ac:dyDescent="0.25">
      <c r="A5202" t="e">
        <f>-LqgD2d2kIwdmj2LV22r</f>
        <v>#NAME?</v>
      </c>
      <c r="B5202">
        <v>396.875</v>
      </c>
      <c r="C5202">
        <v>20.531590000000001</v>
      </c>
      <c r="D5202">
        <v>67</v>
      </c>
      <c r="E5202">
        <v>0</v>
      </c>
      <c r="F5202">
        <v>0</v>
      </c>
      <c r="G5202">
        <v>6</v>
      </c>
      <c r="H5202">
        <v>1570552427774</v>
      </c>
      <c r="I5202">
        <v>527.4375</v>
      </c>
      <c r="J5202" s="4">
        <f t="shared" si="81"/>
        <v>43746.981802939808</v>
      </c>
      <c r="K5202" s="6">
        <v>43746.981802939808</v>
      </c>
      <c r="L5202" s="7">
        <v>43746.981805555559</v>
      </c>
    </row>
    <row r="5203" spans="1:12" x14ac:dyDescent="0.25">
      <c r="A5203" t="e">
        <f>-LqgD45yyD4DoCEzjEfh</f>
        <v>#NAME?</v>
      </c>
      <c r="B5203">
        <v>396.875</v>
      </c>
      <c r="C5203">
        <v>20.478950000000001</v>
      </c>
      <c r="D5203">
        <v>67</v>
      </c>
      <c r="E5203">
        <v>0</v>
      </c>
      <c r="F5203">
        <v>0</v>
      </c>
      <c r="G5203">
        <v>4</v>
      </c>
      <c r="H5203">
        <v>1570552433953</v>
      </c>
      <c r="I5203">
        <v>527.4375</v>
      </c>
      <c r="J5203" s="5">
        <f t="shared" si="81"/>
        <v>43746.981874456011</v>
      </c>
      <c r="K5203" s="6">
        <v>43746.981874456011</v>
      </c>
      <c r="L5203" s="7">
        <v>43746.981874999998</v>
      </c>
    </row>
    <row r="5204" spans="1:12" x14ac:dyDescent="0.25">
      <c r="A5204" t="e">
        <f>-LqgD5_yY_dWns1J4ieJ</f>
        <v>#NAME?</v>
      </c>
      <c r="B5204">
        <v>396.875</v>
      </c>
      <c r="C5204">
        <v>20.531590000000001</v>
      </c>
      <c r="D5204">
        <v>67</v>
      </c>
      <c r="E5204">
        <v>0</v>
      </c>
      <c r="F5204">
        <v>0</v>
      </c>
      <c r="G5204">
        <v>3</v>
      </c>
      <c r="H5204">
        <v>1570552440153</v>
      </c>
      <c r="I5204">
        <v>527.4375</v>
      </c>
      <c r="J5204" s="4">
        <f t="shared" si="81"/>
        <v>43746.981946215274</v>
      </c>
      <c r="K5204" s="6">
        <v>43746.981946215274</v>
      </c>
      <c r="L5204" s="7">
        <v>43746.981944444444</v>
      </c>
    </row>
    <row r="5205" spans="1:12" x14ac:dyDescent="0.25">
      <c r="A5205" t="e">
        <f>-LqgD7F2_QzINxcTTWH7</f>
        <v>#NAME?</v>
      </c>
      <c r="B5205">
        <v>396.875</v>
      </c>
      <c r="C5205">
        <v>20.584240000000001</v>
      </c>
      <c r="D5205">
        <v>67</v>
      </c>
      <c r="E5205">
        <v>0</v>
      </c>
      <c r="F5205">
        <v>0</v>
      </c>
      <c r="G5205">
        <v>3</v>
      </c>
      <c r="H5205">
        <v>1570552446323</v>
      </c>
      <c r="I5205">
        <v>527.4375</v>
      </c>
      <c r="J5205" s="5">
        <f t="shared" si="81"/>
        <v>43746.982017627313</v>
      </c>
      <c r="K5205" s="6">
        <v>43746.982017627313</v>
      </c>
      <c r="L5205" s="7">
        <v>43746.98201388889</v>
      </c>
    </row>
    <row r="5206" spans="1:12" x14ac:dyDescent="0.25">
      <c r="A5206" t="s">
        <v>6241</v>
      </c>
      <c r="B5206">
        <v>396.875</v>
      </c>
      <c r="C5206">
        <v>20.478950000000001</v>
      </c>
      <c r="D5206">
        <v>69</v>
      </c>
      <c r="E5206">
        <v>0</v>
      </c>
      <c r="F5206">
        <v>0</v>
      </c>
      <c r="G5206">
        <v>14</v>
      </c>
      <c r="H5206">
        <v>1570552453524</v>
      </c>
      <c r="I5206">
        <v>527.4375</v>
      </c>
      <c r="J5206" s="4">
        <f t="shared" si="81"/>
        <v>43746.982100972215</v>
      </c>
      <c r="K5206" s="6">
        <v>43746.982100972215</v>
      </c>
      <c r="L5206" s="7">
        <v>43746.982106481482</v>
      </c>
    </row>
    <row r="5207" spans="1:12" x14ac:dyDescent="0.25">
      <c r="A5207" t="e">
        <f>-LqgDAsVHr51745LSCvP</f>
        <v>#NAME?</v>
      </c>
      <c r="B5207">
        <v>396.875</v>
      </c>
      <c r="C5207">
        <v>20.478950000000001</v>
      </c>
      <c r="D5207">
        <v>69</v>
      </c>
      <c r="E5207">
        <v>0</v>
      </c>
      <c r="F5207">
        <v>0</v>
      </c>
      <c r="G5207">
        <v>6</v>
      </c>
      <c r="H5207">
        <v>1570552460755</v>
      </c>
      <c r="I5207">
        <v>527.4375</v>
      </c>
      <c r="J5207" s="5">
        <f t="shared" si="81"/>
        <v>43746.982184664354</v>
      </c>
      <c r="K5207" s="6">
        <v>43746.982184664354</v>
      </c>
      <c r="L5207" s="7">
        <v>43746.982187499998</v>
      </c>
    </row>
    <row r="5208" spans="1:12" x14ac:dyDescent="0.25">
      <c r="A5208" t="e">
        <f>-LqgDCP2NLH5Lt4yuzru</f>
        <v>#NAME?</v>
      </c>
      <c r="B5208">
        <v>396.875</v>
      </c>
      <c r="C5208">
        <v>20.478950000000001</v>
      </c>
      <c r="D5208">
        <v>69</v>
      </c>
      <c r="E5208">
        <v>0</v>
      </c>
      <c r="F5208">
        <v>0</v>
      </c>
      <c r="G5208">
        <v>11</v>
      </c>
      <c r="H5208">
        <v>1570552467936</v>
      </c>
      <c r="I5208">
        <v>527.4375</v>
      </c>
      <c r="J5208" s="4">
        <f t="shared" si="81"/>
        <v>43746.982267777777</v>
      </c>
      <c r="K5208" s="6">
        <v>43746.982267777777</v>
      </c>
      <c r="L5208" s="7">
        <v>43746.982268518521</v>
      </c>
    </row>
    <row r="5209" spans="1:12" x14ac:dyDescent="0.25">
      <c r="A5209" t="e">
        <f>-LqgDDy3Qs_rZlhvJKeP</f>
        <v>#NAME?</v>
      </c>
      <c r="B5209">
        <v>396.875</v>
      </c>
      <c r="C5209">
        <v>20.478950000000001</v>
      </c>
      <c r="D5209">
        <v>68</v>
      </c>
      <c r="E5209">
        <v>0</v>
      </c>
      <c r="F5209">
        <v>0</v>
      </c>
      <c r="G5209">
        <v>8</v>
      </c>
      <c r="H5209">
        <v>1570552474145</v>
      </c>
      <c r="I5209">
        <v>527.4375</v>
      </c>
      <c r="J5209" s="5">
        <f t="shared" si="81"/>
        <v>43746.982339641203</v>
      </c>
      <c r="K5209" s="6">
        <v>43746.982339641203</v>
      </c>
      <c r="L5209" s="7">
        <v>43746.98233796296</v>
      </c>
    </row>
    <row r="5210" spans="1:12" x14ac:dyDescent="0.25">
      <c r="A5210" t="e">
        <f>-LqgDFdiZx38lAOtyAg9</f>
        <v>#NAME?</v>
      </c>
      <c r="B5210">
        <v>393.75</v>
      </c>
      <c r="C5210">
        <v>20.478950000000001</v>
      </c>
      <c r="D5210">
        <v>69</v>
      </c>
      <c r="E5210">
        <v>0</v>
      </c>
      <c r="F5210">
        <v>0</v>
      </c>
      <c r="G5210">
        <v>9</v>
      </c>
      <c r="H5210">
        <v>1570552481365</v>
      </c>
      <c r="I5210">
        <v>526.6875</v>
      </c>
      <c r="J5210" s="4">
        <f t="shared" si="81"/>
        <v>43746.982423206013</v>
      </c>
      <c r="K5210" s="6">
        <v>43746.982423206013</v>
      </c>
      <c r="L5210" s="7">
        <v>43746.982418981483</v>
      </c>
    </row>
    <row r="5211" spans="1:12" x14ac:dyDescent="0.25">
      <c r="A5211" t="e">
        <f>-LqgDHGJEqHPMh0ibTeP</f>
        <v>#NAME?</v>
      </c>
      <c r="B5211">
        <v>396.875</v>
      </c>
      <c r="C5211">
        <v>20.531590000000001</v>
      </c>
      <c r="D5211">
        <v>68</v>
      </c>
      <c r="E5211">
        <v>0</v>
      </c>
      <c r="F5211">
        <v>0</v>
      </c>
      <c r="G5211">
        <v>12</v>
      </c>
      <c r="H5211">
        <v>1570552487543</v>
      </c>
      <c r="I5211">
        <v>527.4375</v>
      </c>
      <c r="J5211" s="5">
        <f t="shared" si="81"/>
        <v>43746.982494710646</v>
      </c>
      <c r="K5211" s="6">
        <v>43746.982494710646</v>
      </c>
      <c r="L5211" s="7">
        <v>43746.982499999998</v>
      </c>
    </row>
    <row r="5212" spans="1:12" x14ac:dyDescent="0.25">
      <c r="A5212" t="e">
        <f>-LqgDJ72OsvOXiUTL0h0</f>
        <v>#NAME?</v>
      </c>
      <c r="B5212">
        <v>415.625</v>
      </c>
      <c r="C5212">
        <v>20.531590000000001</v>
      </c>
      <c r="D5212">
        <v>68</v>
      </c>
      <c r="E5212">
        <v>0</v>
      </c>
      <c r="F5212">
        <v>0</v>
      </c>
      <c r="G5212">
        <v>5</v>
      </c>
      <c r="H5212">
        <v>1570552495304</v>
      </c>
      <c r="I5212">
        <v>533.0625</v>
      </c>
      <c r="J5212" s="4">
        <f t="shared" si="81"/>
        <v>43746.982584537036</v>
      </c>
      <c r="K5212" s="6">
        <v>43746.982584537036</v>
      </c>
      <c r="L5212" s="7">
        <v>43746.982581018521</v>
      </c>
    </row>
    <row r="5213" spans="1:12" x14ac:dyDescent="0.25">
      <c r="A5213" t="e">
        <f>-LqgDKk-I7NeNxuqFsNC</f>
        <v>#NAME?</v>
      </c>
      <c r="B5213">
        <v>396.875</v>
      </c>
      <c r="C5213">
        <v>20.531590000000001</v>
      </c>
      <c r="D5213">
        <v>67</v>
      </c>
      <c r="E5213">
        <v>0</v>
      </c>
      <c r="F5213">
        <v>0</v>
      </c>
      <c r="G5213">
        <v>6</v>
      </c>
      <c r="H5213">
        <v>1570552501976</v>
      </c>
      <c r="I5213">
        <v>527.4375</v>
      </c>
      <c r="J5213" s="5">
        <f t="shared" si="81"/>
        <v>43746.982661759255</v>
      </c>
      <c r="K5213" s="6">
        <v>43746.982661759255</v>
      </c>
      <c r="L5213" s="7">
        <v>43746.982662037037</v>
      </c>
    </row>
    <row r="5214" spans="1:12" x14ac:dyDescent="0.25">
      <c r="A5214" t="e">
        <f>-LqgDMUGdCzXGZ4d6pNh</f>
        <v>#NAME?</v>
      </c>
      <c r="B5214">
        <v>393.75</v>
      </c>
      <c r="C5214">
        <v>20.531590000000001</v>
      </c>
      <c r="D5214">
        <v>66</v>
      </c>
      <c r="E5214">
        <v>0</v>
      </c>
      <c r="F5214">
        <v>0</v>
      </c>
      <c r="G5214">
        <v>6</v>
      </c>
      <c r="H5214">
        <v>1570552509206</v>
      </c>
      <c r="I5214">
        <v>526.6875</v>
      </c>
      <c r="J5214" s="4">
        <f t="shared" si="81"/>
        <v>43746.982745439811</v>
      </c>
      <c r="K5214" s="6">
        <v>43746.982745439811</v>
      </c>
      <c r="L5214" s="7">
        <v>43746.982743055552</v>
      </c>
    </row>
    <row r="5215" spans="1:12" x14ac:dyDescent="0.25">
      <c r="A5215" t="e">
        <f>-LqgDOCBF3qMFZWTiMWn</f>
        <v>#NAME?</v>
      </c>
      <c r="B5215">
        <v>393.75</v>
      </c>
      <c r="C5215">
        <v>20.478950000000001</v>
      </c>
      <c r="D5215">
        <v>65</v>
      </c>
      <c r="E5215">
        <v>0</v>
      </c>
      <c r="F5215">
        <v>0</v>
      </c>
      <c r="G5215">
        <v>3</v>
      </c>
      <c r="H5215">
        <v>1570552516403</v>
      </c>
      <c r="I5215">
        <v>526.6875</v>
      </c>
      <c r="J5215" s="5">
        <f t="shared" si="81"/>
        <v>43746.982828738423</v>
      </c>
      <c r="K5215" s="6">
        <v>43746.982828738423</v>
      </c>
      <c r="L5215" s="7">
        <v>43746.982824074075</v>
      </c>
    </row>
    <row r="5216" spans="1:12" x14ac:dyDescent="0.25">
      <c r="A5216" t="s">
        <v>6251</v>
      </c>
      <c r="B5216">
        <v>393.75</v>
      </c>
      <c r="C5216">
        <v>20.478950000000001</v>
      </c>
      <c r="D5216">
        <v>65</v>
      </c>
      <c r="E5216">
        <v>0</v>
      </c>
      <c r="F5216">
        <v>0</v>
      </c>
      <c r="G5216">
        <v>8</v>
      </c>
      <c r="H5216">
        <v>1570552522583</v>
      </c>
      <c r="I5216">
        <v>526.6875</v>
      </c>
      <c r="J5216" s="4">
        <f t="shared" si="81"/>
        <v>43746.982900266201</v>
      </c>
      <c r="K5216" s="6">
        <v>43746.982900266201</v>
      </c>
      <c r="L5216" s="7">
        <v>43746.982905092591</v>
      </c>
    </row>
    <row r="5217" spans="1:12" x14ac:dyDescent="0.25">
      <c r="A5217" t="e">
        <f>-LqgDRF4m3f_r3FeBcY9</f>
        <v>#NAME?</v>
      </c>
      <c r="B5217">
        <v>393.75</v>
      </c>
      <c r="C5217">
        <v>20.478950000000001</v>
      </c>
      <c r="D5217">
        <v>63</v>
      </c>
      <c r="E5217">
        <v>0</v>
      </c>
      <c r="F5217">
        <v>0</v>
      </c>
      <c r="G5217">
        <v>0</v>
      </c>
      <c r="H5217">
        <v>1570552528733</v>
      </c>
      <c r="I5217">
        <v>526.6875</v>
      </c>
      <c r="J5217" s="5">
        <f t="shared" si="81"/>
        <v>43746.982971446756</v>
      </c>
      <c r="K5217" s="6">
        <v>43746.982971446756</v>
      </c>
      <c r="L5217" s="7">
        <v>43746.982974537037</v>
      </c>
    </row>
    <row r="5218" spans="1:12" x14ac:dyDescent="0.25">
      <c r="A5218" t="e">
        <f>-LqgDSpRmFBRbCm_6FLv</f>
        <v>#NAME?</v>
      </c>
      <c r="B5218">
        <v>393.75</v>
      </c>
      <c r="C5218">
        <v>20.478950000000001</v>
      </c>
      <c r="D5218">
        <v>64</v>
      </c>
      <c r="E5218">
        <v>0</v>
      </c>
      <c r="F5218">
        <v>0</v>
      </c>
      <c r="G5218">
        <v>7</v>
      </c>
      <c r="H5218">
        <v>1570552534953</v>
      </c>
      <c r="I5218">
        <v>526.6875</v>
      </c>
      <c r="J5218" s="4">
        <f t="shared" si="81"/>
        <v>43746.983043437496</v>
      </c>
      <c r="K5218" s="6">
        <v>43746.983043437496</v>
      </c>
      <c r="L5218" s="7">
        <v>43746.983043981483</v>
      </c>
    </row>
    <row r="5219" spans="1:12" x14ac:dyDescent="0.25">
      <c r="A5219" t="e">
        <f>-LqgDUUiH7w3QGJXSLSo</f>
        <v>#NAME?</v>
      </c>
      <c r="B5219">
        <v>396.875</v>
      </c>
      <c r="C5219">
        <v>20.478950000000001</v>
      </c>
      <c r="D5219">
        <v>64</v>
      </c>
      <c r="E5219">
        <v>0</v>
      </c>
      <c r="F5219">
        <v>0</v>
      </c>
      <c r="G5219">
        <v>1</v>
      </c>
      <c r="H5219">
        <v>1570552542163</v>
      </c>
      <c r="I5219">
        <v>527.4375</v>
      </c>
      <c r="J5219" s="5">
        <f t="shared" si="81"/>
        <v>43746.983126886575</v>
      </c>
      <c r="K5219" s="6">
        <v>43746.983126886575</v>
      </c>
      <c r="L5219" s="7">
        <v>43746.983124999999</v>
      </c>
    </row>
    <row r="5220" spans="1:12" x14ac:dyDescent="0.25">
      <c r="A5220" t="e">
        <f>-LqgDW4GTzV4beH4tPwt</f>
        <v>#NAME?</v>
      </c>
      <c r="B5220">
        <v>396.875</v>
      </c>
      <c r="C5220">
        <v>20.584240000000001</v>
      </c>
      <c r="D5220">
        <v>65</v>
      </c>
      <c r="E5220">
        <v>0</v>
      </c>
      <c r="F5220">
        <v>0</v>
      </c>
      <c r="G5220">
        <v>6</v>
      </c>
      <c r="H5220">
        <v>1570552548343</v>
      </c>
      <c r="I5220">
        <v>527.4375</v>
      </c>
      <c r="J5220" s="4">
        <f t="shared" si="81"/>
        <v>43746.983198414346</v>
      </c>
      <c r="K5220" s="6">
        <v>43746.983198414346</v>
      </c>
      <c r="L5220" s="7">
        <v>43746.983194444445</v>
      </c>
    </row>
    <row r="5221" spans="1:12" x14ac:dyDescent="0.25">
      <c r="A5221" t="e">
        <f>-LqgDXmwj-HGY6IRrQkd</f>
        <v>#NAME?</v>
      </c>
      <c r="B5221">
        <v>396.875</v>
      </c>
      <c r="C5221">
        <v>20.478950000000001</v>
      </c>
      <c r="D5221">
        <v>67</v>
      </c>
      <c r="E5221">
        <v>0</v>
      </c>
      <c r="F5221">
        <v>0</v>
      </c>
      <c r="G5221">
        <v>5</v>
      </c>
      <c r="H5221">
        <v>1570552555563</v>
      </c>
      <c r="I5221">
        <v>527.4375</v>
      </c>
      <c r="J5221" s="5">
        <f t="shared" si="81"/>
        <v>43746.983281979163</v>
      </c>
      <c r="K5221" s="6">
        <v>43746.983281979163</v>
      </c>
      <c r="L5221" s="7">
        <v>43746.983287037037</v>
      </c>
    </row>
    <row r="5222" spans="1:12" x14ac:dyDescent="0.25">
      <c r="A5222" t="e">
        <f>-LqgDZIAqmsy3QxTgiwB</f>
        <v>#NAME?</v>
      </c>
      <c r="B5222">
        <v>396.875</v>
      </c>
      <c r="C5222">
        <v>20.478950000000001</v>
      </c>
      <c r="D5222">
        <v>67</v>
      </c>
      <c r="E5222">
        <v>0</v>
      </c>
      <c r="F5222">
        <v>0</v>
      </c>
      <c r="G5222">
        <v>0</v>
      </c>
      <c r="H5222">
        <v>1570552561763</v>
      </c>
      <c r="I5222">
        <v>527.4375</v>
      </c>
      <c r="J5222" s="4">
        <f t="shared" si="81"/>
        <v>43746.983353738418</v>
      </c>
      <c r="K5222" s="6">
        <v>43746.983353738418</v>
      </c>
      <c r="L5222" s="7">
        <v>43746.983356481483</v>
      </c>
    </row>
    <row r="5223" spans="1:12" x14ac:dyDescent="0.25">
      <c r="A5223" t="e">
        <f>-LqgD_r2azlHhcOwgzOD</f>
        <v>#NAME?</v>
      </c>
      <c r="B5223">
        <v>396.875</v>
      </c>
      <c r="C5223">
        <v>20.478950000000001</v>
      </c>
      <c r="D5223">
        <v>67</v>
      </c>
      <c r="E5223">
        <v>0</v>
      </c>
      <c r="F5223">
        <v>0</v>
      </c>
      <c r="G5223">
        <v>12</v>
      </c>
      <c r="H5223">
        <v>1570552567925</v>
      </c>
      <c r="I5223">
        <v>527.4375</v>
      </c>
      <c r="J5223" s="5">
        <f t="shared" si="81"/>
        <v>43746.983425057864</v>
      </c>
      <c r="K5223" s="6">
        <v>43746.983425057864</v>
      </c>
      <c r="L5223" s="7">
        <v>43746.983425925922</v>
      </c>
    </row>
    <row r="5224" spans="1:12" x14ac:dyDescent="0.25">
      <c r="A5224" t="e">
        <f>-LqgDbXsJe1cl3k8vFfL</f>
        <v>#NAME?</v>
      </c>
      <c r="B5224">
        <v>415.625</v>
      </c>
      <c r="C5224">
        <v>20.531590000000001</v>
      </c>
      <c r="D5224">
        <v>70</v>
      </c>
      <c r="E5224">
        <v>0</v>
      </c>
      <c r="F5224">
        <v>0</v>
      </c>
      <c r="G5224">
        <v>5</v>
      </c>
      <c r="H5224">
        <v>1570552575124</v>
      </c>
      <c r="I5224">
        <v>533.4375</v>
      </c>
      <c r="J5224" s="4">
        <f t="shared" si="81"/>
        <v>43746.983508379628</v>
      </c>
      <c r="K5224" s="6">
        <v>43746.983508379628</v>
      </c>
      <c r="L5224" s="7">
        <v>43746.983506944445</v>
      </c>
    </row>
    <row r="5225" spans="1:12" x14ac:dyDescent="0.25">
      <c r="A5225" t="e">
        <f>-LqgDd3O9T7SvRGn50hQ</f>
        <v>#NAME?</v>
      </c>
      <c r="B5225">
        <v>393.75</v>
      </c>
      <c r="C5225">
        <v>20.478950000000001</v>
      </c>
      <c r="D5225">
        <v>71</v>
      </c>
      <c r="E5225">
        <v>0</v>
      </c>
      <c r="F5225">
        <v>0</v>
      </c>
      <c r="G5225">
        <v>3</v>
      </c>
      <c r="H5225">
        <v>1570552581322</v>
      </c>
      <c r="I5225">
        <v>526.6875</v>
      </c>
      <c r="J5225" s="5">
        <f t="shared" si="81"/>
        <v>43746.983580115739</v>
      </c>
      <c r="K5225" s="6">
        <v>43746.983580115739</v>
      </c>
      <c r="L5225" s="7">
        <v>43746.983576388891</v>
      </c>
    </row>
    <row r="5226" spans="1:12" x14ac:dyDescent="0.25">
      <c r="A5226" t="e">
        <f>-LqgDec3oXOo9bXfSIGf</f>
        <v>#NAME?</v>
      </c>
      <c r="B5226">
        <v>393.75</v>
      </c>
      <c r="C5226">
        <v>20.478950000000001</v>
      </c>
      <c r="D5226">
        <v>67</v>
      </c>
      <c r="E5226">
        <v>0</v>
      </c>
      <c r="F5226">
        <v>0</v>
      </c>
      <c r="G5226">
        <v>3</v>
      </c>
      <c r="H5226">
        <v>1570552587503</v>
      </c>
      <c r="I5226">
        <v>526.6875</v>
      </c>
      <c r="J5226" s="4">
        <f t="shared" si="81"/>
        <v>43746.983651655093</v>
      </c>
      <c r="K5226" s="6">
        <v>43746.983651655093</v>
      </c>
      <c r="L5226" s="7">
        <v>43746.983657407407</v>
      </c>
    </row>
    <row r="5227" spans="1:12" x14ac:dyDescent="0.25">
      <c r="A5227" t="e">
        <f>-LqgDg3Zvea7SyAPeDTJ</f>
        <v>#NAME?</v>
      </c>
      <c r="B5227">
        <v>393.75</v>
      </c>
      <c r="C5227">
        <v>20.531590000000001</v>
      </c>
      <c r="D5227">
        <v>68</v>
      </c>
      <c r="E5227">
        <v>0</v>
      </c>
      <c r="F5227">
        <v>0</v>
      </c>
      <c r="G5227">
        <v>1</v>
      </c>
      <c r="H5227">
        <v>1570552593651</v>
      </c>
      <c r="I5227">
        <v>526.6875</v>
      </c>
      <c r="J5227" s="5">
        <f t="shared" si="81"/>
        <v>43746.983722812496</v>
      </c>
      <c r="K5227" s="6">
        <v>43746.983722812496</v>
      </c>
      <c r="L5227" s="7">
        <v>43746.983726851853</v>
      </c>
    </row>
    <row r="5228" spans="1:12" x14ac:dyDescent="0.25">
      <c r="A5228" t="e">
        <f>-LqgDhzPRif2LftYw68c</f>
        <v>#NAME?</v>
      </c>
      <c r="B5228">
        <v>412.5</v>
      </c>
      <c r="C5228">
        <v>20.478950000000001</v>
      </c>
      <c r="D5228">
        <v>70</v>
      </c>
      <c r="E5228">
        <v>0</v>
      </c>
      <c r="F5228">
        <v>0</v>
      </c>
      <c r="G5228">
        <v>10</v>
      </c>
      <c r="H5228">
        <v>1570552599873</v>
      </c>
      <c r="I5228">
        <v>532.125</v>
      </c>
      <c r="J5228" s="4">
        <f t="shared" si="81"/>
        <v>43746.983794826381</v>
      </c>
      <c r="K5228" s="6">
        <v>43746.983794826381</v>
      </c>
      <c r="L5228" s="7">
        <v>43746.983796296299</v>
      </c>
    </row>
    <row r="5229" spans="1:12" x14ac:dyDescent="0.25">
      <c r="A5229" t="e">
        <f>-LqgDj_jWQXCERQjn1wb</f>
        <v>#NAME?</v>
      </c>
      <c r="B5229">
        <v>396.875</v>
      </c>
      <c r="C5229">
        <v>20.478950000000001</v>
      </c>
      <c r="D5229">
        <v>70</v>
      </c>
      <c r="E5229">
        <v>0</v>
      </c>
      <c r="F5229">
        <v>0</v>
      </c>
      <c r="G5229">
        <v>15</v>
      </c>
      <c r="H5229">
        <v>1570552608091</v>
      </c>
      <c r="I5229">
        <v>527.4375</v>
      </c>
      <c r="J5229" s="5">
        <f t="shared" si="81"/>
        <v>43746.983889942123</v>
      </c>
      <c r="K5229" s="6">
        <v>43746.983889942123</v>
      </c>
      <c r="L5229" s="7">
        <v>43746.983888888892</v>
      </c>
    </row>
    <row r="5230" spans="1:12" x14ac:dyDescent="0.25">
      <c r="A5230" t="e">
        <f>-LqgDl9nOOcH3JusURBR</f>
        <v>#NAME?</v>
      </c>
      <c r="B5230">
        <v>396.875</v>
      </c>
      <c r="C5230">
        <v>20.531590000000001</v>
      </c>
      <c r="D5230">
        <v>69</v>
      </c>
      <c r="E5230">
        <v>0</v>
      </c>
      <c r="F5230">
        <v>0</v>
      </c>
      <c r="G5230">
        <v>2</v>
      </c>
      <c r="H5230">
        <v>1570552614293</v>
      </c>
      <c r="I5230">
        <v>527.4375</v>
      </c>
      <c r="J5230" s="4">
        <f t="shared" si="81"/>
        <v>43746.983961724538</v>
      </c>
      <c r="K5230" s="6">
        <v>43746.983961724538</v>
      </c>
      <c r="L5230" s="7">
        <v>43746.983958333331</v>
      </c>
    </row>
    <row r="5231" spans="1:12" x14ac:dyDescent="0.25">
      <c r="A5231" t="e">
        <f>-LqgDmiYvxhGC4Rb_tSL</f>
        <v>#NAME?</v>
      </c>
      <c r="B5231">
        <v>396.875</v>
      </c>
      <c r="C5231">
        <v>20.478950000000001</v>
      </c>
      <c r="D5231">
        <v>70</v>
      </c>
      <c r="E5231">
        <v>0</v>
      </c>
      <c r="F5231">
        <v>0</v>
      </c>
      <c r="G5231">
        <v>8</v>
      </c>
      <c r="H5231">
        <v>1570552620723</v>
      </c>
      <c r="I5231">
        <v>527.4375</v>
      </c>
      <c r="J5231" s="5">
        <f t="shared" si="81"/>
        <v>43746.984036145826</v>
      </c>
      <c r="K5231" s="6">
        <v>43746.984036145826</v>
      </c>
      <c r="L5231" s="7">
        <v>43746.984039351853</v>
      </c>
    </row>
    <row r="5232" spans="1:12" x14ac:dyDescent="0.25">
      <c r="A5232" t="e">
        <f>-LqgDoO1ikkHt6yEpv5D</f>
        <v>#NAME?</v>
      </c>
      <c r="B5232">
        <v>396.875</v>
      </c>
      <c r="C5232">
        <v>20.478950000000001</v>
      </c>
      <c r="D5232">
        <v>69</v>
      </c>
      <c r="E5232">
        <v>0</v>
      </c>
      <c r="F5232">
        <v>0</v>
      </c>
      <c r="G5232">
        <v>7</v>
      </c>
      <c r="H5232">
        <v>1570552627694</v>
      </c>
      <c r="I5232">
        <v>527.4375</v>
      </c>
      <c r="J5232" s="4">
        <f t="shared" si="81"/>
        <v>43746.984116828702</v>
      </c>
      <c r="K5232" s="6">
        <v>43746.984116828702</v>
      </c>
      <c r="L5232" s="7">
        <v>43746.984120370369</v>
      </c>
    </row>
    <row r="5233" spans="1:12" x14ac:dyDescent="0.25">
      <c r="A5233" t="e">
        <f>-LqgDpvzzURaDZzcqOO7</f>
        <v>#NAME?</v>
      </c>
      <c r="B5233">
        <v>396.875</v>
      </c>
      <c r="C5233">
        <v>20.478950000000001</v>
      </c>
      <c r="D5233">
        <v>69</v>
      </c>
      <c r="E5233">
        <v>0</v>
      </c>
      <c r="F5233">
        <v>0</v>
      </c>
      <c r="G5233">
        <v>2</v>
      </c>
      <c r="H5233">
        <v>1570552633873</v>
      </c>
      <c r="I5233">
        <v>527.4375</v>
      </c>
      <c r="J5233" s="5">
        <f t="shared" si="81"/>
        <v>43746.984188344904</v>
      </c>
      <c r="K5233" s="6">
        <v>43746.984188344904</v>
      </c>
      <c r="L5233" s="7">
        <v>43746.984189814815</v>
      </c>
    </row>
    <row r="5234" spans="1:12" x14ac:dyDescent="0.25">
      <c r="A5234" t="e">
        <f>-LqgDrRCf7vw1q7hMhml</f>
        <v>#NAME?</v>
      </c>
      <c r="B5234">
        <v>396.875</v>
      </c>
      <c r="C5234">
        <v>20.531590000000001</v>
      </c>
      <c r="D5234">
        <v>68</v>
      </c>
      <c r="E5234">
        <v>0</v>
      </c>
      <c r="F5234">
        <v>0</v>
      </c>
      <c r="G5234">
        <v>6</v>
      </c>
      <c r="H5234">
        <v>1570552640064</v>
      </c>
      <c r="I5234">
        <v>527.625</v>
      </c>
      <c r="J5234" s="4">
        <f t="shared" si="81"/>
        <v>43746.984259999997</v>
      </c>
      <c r="K5234" s="6">
        <v>43746.984259999997</v>
      </c>
      <c r="L5234" s="7">
        <v>43746.984259259261</v>
      </c>
    </row>
    <row r="5235" spans="1:12" x14ac:dyDescent="0.25">
      <c r="A5235" t="e">
        <f>-LqgDstxY-DWvSX2RDjD</f>
        <v>#NAME?</v>
      </c>
      <c r="B5235">
        <v>396.875</v>
      </c>
      <c r="C5235">
        <v>20.478950000000001</v>
      </c>
      <c r="D5235">
        <v>68</v>
      </c>
      <c r="E5235">
        <v>0</v>
      </c>
      <c r="F5235">
        <v>0</v>
      </c>
      <c r="G5235">
        <v>3</v>
      </c>
      <c r="H5235">
        <v>1570552646243</v>
      </c>
      <c r="I5235">
        <v>527.4375</v>
      </c>
      <c r="J5235" s="5">
        <f t="shared" si="81"/>
        <v>43746.9843315162</v>
      </c>
      <c r="K5235" s="6">
        <v>43746.9843315162</v>
      </c>
      <c r="L5235" s="7">
        <v>43746.9843287037</v>
      </c>
    </row>
    <row r="5236" spans="1:12" x14ac:dyDescent="0.25">
      <c r="A5236" t="e">
        <f>-LqgDuU4FQ4LS5awfXaj</f>
        <v>#NAME?</v>
      </c>
      <c r="B5236">
        <v>396.875</v>
      </c>
      <c r="C5236">
        <v>20.478950000000001</v>
      </c>
      <c r="D5236">
        <v>68</v>
      </c>
      <c r="E5236">
        <v>0</v>
      </c>
      <c r="F5236">
        <v>0</v>
      </c>
      <c r="G5236">
        <v>5</v>
      </c>
      <c r="H5236">
        <v>1570552652423</v>
      </c>
      <c r="I5236">
        <v>527.4375</v>
      </c>
      <c r="J5236" s="4">
        <f t="shared" si="81"/>
        <v>43746.984403043978</v>
      </c>
      <c r="K5236" s="6">
        <v>43746.984403043978</v>
      </c>
      <c r="L5236" s="7">
        <v>43746.984398148146</v>
      </c>
    </row>
    <row r="5237" spans="1:12" x14ac:dyDescent="0.25">
      <c r="A5237" t="e">
        <f>-LqgDvwvXZ7dwcXroYiH</f>
        <v>#NAME?</v>
      </c>
      <c r="B5237">
        <v>400</v>
      </c>
      <c r="C5237">
        <v>20.478950000000001</v>
      </c>
      <c r="D5237">
        <v>68</v>
      </c>
      <c r="E5237">
        <v>0</v>
      </c>
      <c r="F5237">
        <v>0</v>
      </c>
      <c r="G5237">
        <v>2</v>
      </c>
      <c r="H5237">
        <v>1570552658605</v>
      </c>
      <c r="I5237">
        <v>528.375</v>
      </c>
      <c r="J5237" s="5">
        <f t="shared" si="81"/>
        <v>43746.984474594901</v>
      </c>
      <c r="K5237" s="6">
        <v>43746.984474594901</v>
      </c>
      <c r="L5237" s="7">
        <v>43746.984479166669</v>
      </c>
    </row>
    <row r="5238" spans="1:12" x14ac:dyDescent="0.25">
      <c r="A5238" t="e">
        <f>-LqgDxS3rBaOew79fCeB</f>
        <v>#NAME?</v>
      </c>
      <c r="B5238">
        <v>418.75</v>
      </c>
      <c r="C5238">
        <v>20.478950000000001</v>
      </c>
      <c r="D5238">
        <v>66</v>
      </c>
      <c r="E5238">
        <v>0</v>
      </c>
      <c r="F5238">
        <v>0</v>
      </c>
      <c r="G5238">
        <v>8</v>
      </c>
      <c r="H5238">
        <v>1570552664793</v>
      </c>
      <c r="I5238">
        <v>534.1875</v>
      </c>
      <c r="J5238" s="4">
        <f t="shared" si="81"/>
        <v>43746.984546215281</v>
      </c>
      <c r="K5238" s="6">
        <v>43746.984546215281</v>
      </c>
      <c r="L5238" s="7">
        <v>43746.984548611108</v>
      </c>
    </row>
    <row r="5239" spans="1:12" x14ac:dyDescent="0.25">
      <c r="A5239" t="e">
        <f>-LqgDz1IuhET_opWdljh</f>
        <v>#NAME?</v>
      </c>
      <c r="B5239">
        <v>400</v>
      </c>
      <c r="C5239">
        <v>20.478950000000001</v>
      </c>
      <c r="D5239">
        <v>66</v>
      </c>
      <c r="E5239">
        <v>0</v>
      </c>
      <c r="F5239">
        <v>0</v>
      </c>
      <c r="G5239">
        <v>8</v>
      </c>
      <c r="H5239">
        <v>1570552670973</v>
      </c>
      <c r="I5239">
        <v>528.1875</v>
      </c>
      <c r="J5239" s="5">
        <f t="shared" si="81"/>
        <v>43746.984617743052</v>
      </c>
      <c r="K5239" s="6">
        <v>43746.984617743052</v>
      </c>
      <c r="L5239" s="7">
        <v>43746.984618055554</v>
      </c>
    </row>
    <row r="5240" spans="1:12" x14ac:dyDescent="0.25">
      <c r="A5240" t="e">
        <f>-LqgE-j3mkm7-Mm8qWA1</f>
        <v>#NAME?</v>
      </c>
      <c r="B5240">
        <v>400</v>
      </c>
      <c r="C5240">
        <v>20.478950000000001</v>
      </c>
      <c r="D5240">
        <v>65</v>
      </c>
      <c r="E5240">
        <v>0</v>
      </c>
      <c r="F5240">
        <v>0</v>
      </c>
      <c r="G5240">
        <v>9</v>
      </c>
      <c r="H5240">
        <v>1570552678164</v>
      </c>
      <c r="I5240">
        <v>528.1875</v>
      </c>
      <c r="J5240" s="4">
        <f t="shared" si="81"/>
        <v>43746.984700972222</v>
      </c>
      <c r="K5240" s="6">
        <v>43746.984700972222</v>
      </c>
      <c r="L5240" s="7">
        <v>43746.984699074077</v>
      </c>
    </row>
    <row r="5241" spans="1:12" x14ac:dyDescent="0.25">
      <c r="A5241" t="e">
        <f>-LqgE1GxBYvIMYqJwxQZ</f>
        <v>#NAME?</v>
      </c>
      <c r="B5241">
        <v>396.875</v>
      </c>
      <c r="C5241">
        <v>20.478950000000001</v>
      </c>
      <c r="D5241">
        <v>67</v>
      </c>
      <c r="E5241">
        <v>0</v>
      </c>
      <c r="F5241">
        <v>0</v>
      </c>
      <c r="G5241">
        <v>5</v>
      </c>
      <c r="H5241">
        <v>1570552684373</v>
      </c>
      <c r="I5241">
        <v>527.4375</v>
      </c>
      <c r="J5241" s="5">
        <f t="shared" si="81"/>
        <v>43746.984772835647</v>
      </c>
      <c r="K5241" s="6">
        <v>43746.984772835647</v>
      </c>
      <c r="L5241" s="7">
        <v>43746.984768518516</v>
      </c>
    </row>
    <row r="5242" spans="1:12" x14ac:dyDescent="0.25">
      <c r="A5242" t="e">
        <f>-LqgE2mE513QePRVjRsp</f>
        <v>#NAME?</v>
      </c>
      <c r="B5242">
        <v>396.875</v>
      </c>
      <c r="C5242">
        <v>20.478950000000001</v>
      </c>
      <c r="D5242">
        <v>67</v>
      </c>
      <c r="E5242">
        <v>0</v>
      </c>
      <c r="F5242">
        <v>0</v>
      </c>
      <c r="G5242">
        <v>7</v>
      </c>
      <c r="H5242">
        <v>1570552690554</v>
      </c>
      <c r="I5242">
        <v>527.4375</v>
      </c>
      <c r="J5242" s="4">
        <f t="shared" si="81"/>
        <v>43746.984844375002</v>
      </c>
      <c r="K5242" s="6">
        <v>43746.984844375002</v>
      </c>
      <c r="L5242" s="7">
        <v>43746.984849537039</v>
      </c>
    </row>
    <row r="5243" spans="1:12" x14ac:dyDescent="0.25">
      <c r="A5243" t="e">
        <f>-LqgE4IMOt_GcXd4LFyA</f>
        <v>#NAME?</v>
      </c>
      <c r="B5243">
        <v>396.875</v>
      </c>
      <c r="C5243">
        <v>20.478950000000001</v>
      </c>
      <c r="D5243">
        <v>63</v>
      </c>
      <c r="E5243">
        <v>0</v>
      </c>
      <c r="F5243">
        <v>0</v>
      </c>
      <c r="G5243">
        <v>4</v>
      </c>
      <c r="H5243">
        <v>1570552696725</v>
      </c>
      <c r="I5243">
        <v>527.4375</v>
      </c>
      <c r="J5243" s="5">
        <f t="shared" si="81"/>
        <v>43746.98491579861</v>
      </c>
      <c r="K5243" s="6">
        <v>43746.98491579861</v>
      </c>
      <c r="L5243" s="7">
        <v>43746.984918981485</v>
      </c>
    </row>
    <row r="5244" spans="1:12" x14ac:dyDescent="0.25">
      <c r="A5244" t="e">
        <f>-LqgE5p4sYBv8NP2ORfp</f>
        <v>#NAME?</v>
      </c>
      <c r="B5244">
        <v>396.875</v>
      </c>
      <c r="C5244">
        <v>20.478950000000001</v>
      </c>
      <c r="D5244">
        <v>63</v>
      </c>
      <c r="E5244">
        <v>0</v>
      </c>
      <c r="F5244">
        <v>0</v>
      </c>
      <c r="G5244">
        <v>2</v>
      </c>
      <c r="H5244">
        <v>1570552702913</v>
      </c>
      <c r="I5244">
        <v>527.4375</v>
      </c>
      <c r="J5244" s="4">
        <f t="shared" si="81"/>
        <v>43746.984987418975</v>
      </c>
      <c r="K5244" s="6">
        <v>43746.984987418975</v>
      </c>
      <c r="L5244" s="7">
        <v>43746.984988425924</v>
      </c>
    </row>
    <row r="5245" spans="1:12" x14ac:dyDescent="0.25">
      <c r="A5245" t="e">
        <f>-LqgE7kywo-p4hPhKsMd</f>
        <v>#NAME?</v>
      </c>
      <c r="B5245">
        <v>396.875</v>
      </c>
      <c r="C5245">
        <v>20.478950000000001</v>
      </c>
      <c r="D5245">
        <v>65</v>
      </c>
      <c r="E5245">
        <v>0</v>
      </c>
      <c r="F5245">
        <v>0</v>
      </c>
      <c r="G5245">
        <v>5</v>
      </c>
      <c r="H5245">
        <v>1570552711040</v>
      </c>
      <c r="I5245">
        <v>527.4375</v>
      </c>
      <c r="J5245" s="5">
        <f t="shared" si="81"/>
        <v>43746.985081481478</v>
      </c>
      <c r="K5245" s="6">
        <v>43746.985081481478</v>
      </c>
      <c r="L5245" s="7">
        <v>43746.985081018516</v>
      </c>
    </row>
    <row r="5246" spans="1:12" x14ac:dyDescent="0.25">
      <c r="A5246" t="e">
        <f>-LqgE9JnDww_yoP0X_Ee</f>
        <v>#NAME?</v>
      </c>
      <c r="B5246">
        <v>396.875</v>
      </c>
      <c r="C5246">
        <v>20.531590000000001</v>
      </c>
      <c r="D5246">
        <v>66</v>
      </c>
      <c r="E5246">
        <v>0</v>
      </c>
      <c r="F5246">
        <v>0</v>
      </c>
      <c r="G5246">
        <v>3</v>
      </c>
      <c r="H5246">
        <v>1570552717345</v>
      </c>
      <c r="I5246">
        <v>527.4375</v>
      </c>
      <c r="J5246" s="4">
        <f t="shared" si="81"/>
        <v>43746.985154456015</v>
      </c>
      <c r="K5246" s="6">
        <v>43746.985154456015</v>
      </c>
      <c r="L5246" s="7">
        <v>43746.985150462962</v>
      </c>
    </row>
    <row r="5247" spans="1:12" x14ac:dyDescent="0.25">
      <c r="A5247" t="e">
        <f>-LqgEAp28hq4DjLYSqrn</f>
        <v>#NAME?</v>
      </c>
      <c r="B5247">
        <v>396.875</v>
      </c>
      <c r="C5247">
        <v>20.478950000000001</v>
      </c>
      <c r="D5247">
        <v>66</v>
      </c>
      <c r="E5247">
        <v>0</v>
      </c>
      <c r="F5247">
        <v>0</v>
      </c>
      <c r="G5247">
        <v>4</v>
      </c>
      <c r="H5247">
        <v>1570552723534</v>
      </c>
      <c r="I5247">
        <v>527.4375</v>
      </c>
      <c r="J5247" s="5">
        <f t="shared" si="81"/>
        <v>43746.985226087963</v>
      </c>
      <c r="K5247" s="6">
        <v>43746.985226087963</v>
      </c>
      <c r="L5247" s="7">
        <v>43746.985231481478</v>
      </c>
    </row>
    <row r="5248" spans="1:12" x14ac:dyDescent="0.25">
      <c r="A5248" t="e">
        <f>-LqgECGiMiCJyKUNGQyv</f>
        <v>#NAME?</v>
      </c>
      <c r="B5248">
        <v>396.875</v>
      </c>
      <c r="C5248">
        <v>20.531590000000001</v>
      </c>
      <c r="D5248">
        <v>66</v>
      </c>
      <c r="E5248">
        <v>0</v>
      </c>
      <c r="F5248">
        <v>0</v>
      </c>
      <c r="G5248">
        <v>2</v>
      </c>
      <c r="H5248">
        <v>1570552729684</v>
      </c>
      <c r="I5248">
        <v>527.4375</v>
      </c>
      <c r="J5248" s="4">
        <f t="shared" si="81"/>
        <v>43746.985297268511</v>
      </c>
      <c r="K5248" s="6">
        <v>43746.985297268511</v>
      </c>
      <c r="L5248" s="7">
        <v>43746.985300925924</v>
      </c>
    </row>
    <row r="5249" spans="1:12" x14ac:dyDescent="0.25">
      <c r="A5249" t="e">
        <f>-LqgEDqwftPKtqh5-#REF!</f>
        <v>#NAME?</v>
      </c>
      <c r="B5249">
        <v>396.875</v>
      </c>
      <c r="C5249">
        <v>20.478950000000001</v>
      </c>
      <c r="D5249">
        <v>66</v>
      </c>
      <c r="E5249">
        <v>0</v>
      </c>
      <c r="F5249">
        <v>0</v>
      </c>
      <c r="G5249">
        <v>7</v>
      </c>
      <c r="H5249">
        <v>1570552735893</v>
      </c>
      <c r="I5249">
        <v>527.4375</v>
      </c>
      <c r="J5249" s="5">
        <f t="shared" si="81"/>
        <v>43746.985369131937</v>
      </c>
      <c r="K5249" s="6">
        <v>43746.985369131937</v>
      </c>
      <c r="L5249" s="7">
        <v>43746.98537037037</v>
      </c>
    </row>
    <row r="5250" spans="1:12" x14ac:dyDescent="0.25">
      <c r="A5250" t="e">
        <f>-LqgEFIJEVeZhBZNGqkD</f>
        <v>#NAME?</v>
      </c>
      <c r="B5250">
        <v>396.875</v>
      </c>
      <c r="C5250">
        <v>20.531590000000001</v>
      </c>
      <c r="D5250">
        <v>67</v>
      </c>
      <c r="E5250">
        <v>0</v>
      </c>
      <c r="F5250">
        <v>0</v>
      </c>
      <c r="G5250">
        <v>9</v>
      </c>
      <c r="H5250">
        <v>1570552742083</v>
      </c>
      <c r="I5250">
        <v>527.4375</v>
      </c>
      <c r="J5250" s="4">
        <f t="shared" ref="J5250:K5313" si="82">(H5250/86400000)+25569+(7/24)</f>
        <v>43746.985440775461</v>
      </c>
      <c r="K5250" s="6">
        <v>43746.985440775461</v>
      </c>
      <c r="L5250" s="7">
        <v>43746.985439814816</v>
      </c>
    </row>
    <row r="5251" spans="1:12" x14ac:dyDescent="0.25">
      <c r="A5251" t="e">
        <f>-LqgEGnmnNYKwCCz3n7a</f>
        <v>#NAME?</v>
      </c>
      <c r="B5251">
        <v>400</v>
      </c>
      <c r="C5251">
        <v>20.478950000000001</v>
      </c>
      <c r="D5251">
        <v>67</v>
      </c>
      <c r="E5251">
        <v>0</v>
      </c>
      <c r="F5251">
        <v>0</v>
      </c>
      <c r="G5251">
        <v>0</v>
      </c>
      <c r="H5251">
        <v>1570552748243</v>
      </c>
      <c r="I5251">
        <v>528.375</v>
      </c>
      <c r="J5251" s="5">
        <f t="shared" si="82"/>
        <v>43746.985512071762</v>
      </c>
      <c r="K5251" s="6">
        <v>43746.985512071762</v>
      </c>
      <c r="L5251" s="7">
        <v>43746.985509259262</v>
      </c>
    </row>
    <row r="5252" spans="1:12" x14ac:dyDescent="0.25">
      <c r="A5252" t="e">
        <f>-LqgEIeIe3immtFG5dFG</f>
        <v>#NAME?</v>
      </c>
      <c r="B5252">
        <v>400</v>
      </c>
      <c r="C5252">
        <v>20.531590000000001</v>
      </c>
      <c r="D5252">
        <v>66</v>
      </c>
      <c r="E5252">
        <v>0</v>
      </c>
      <c r="F5252">
        <v>0</v>
      </c>
      <c r="G5252">
        <v>0</v>
      </c>
      <c r="H5252">
        <v>1570552755483</v>
      </c>
      <c r="I5252">
        <v>528.1875</v>
      </c>
      <c r="J5252" s="4">
        <f t="shared" si="82"/>
        <v>43746.985595868049</v>
      </c>
      <c r="K5252" s="6">
        <v>43746.985595868049</v>
      </c>
      <c r="L5252" s="7">
        <v>43746.985590277778</v>
      </c>
    </row>
    <row r="5253" spans="1:12" x14ac:dyDescent="0.25">
      <c r="A5253" t="e">
        <f>-LqgEKKx7LEr8INji-#REF!</f>
        <v>#NAME?</v>
      </c>
      <c r="B5253">
        <v>400</v>
      </c>
      <c r="C5253">
        <v>20.478950000000001</v>
      </c>
      <c r="D5253">
        <v>65</v>
      </c>
      <c r="E5253">
        <v>0</v>
      </c>
      <c r="F5253">
        <v>0</v>
      </c>
      <c r="G5253">
        <v>9</v>
      </c>
      <c r="H5253">
        <v>1570552762704</v>
      </c>
      <c r="I5253">
        <v>528.1875</v>
      </c>
      <c r="J5253" s="5">
        <f t="shared" si="82"/>
        <v>43746.985679444442</v>
      </c>
      <c r="K5253" s="6">
        <v>43746.985679444442</v>
      </c>
      <c r="L5253" s="7">
        <v>43746.985682870371</v>
      </c>
    </row>
    <row r="5254" spans="1:12" x14ac:dyDescent="0.25">
      <c r="A5254" t="e">
        <f>-LqgELv2VJlK0ChiBHGo</f>
        <v>#NAME?</v>
      </c>
      <c r="B5254">
        <v>400</v>
      </c>
      <c r="C5254">
        <v>20.478950000000001</v>
      </c>
      <c r="D5254">
        <v>66</v>
      </c>
      <c r="E5254">
        <v>0</v>
      </c>
      <c r="F5254">
        <v>0</v>
      </c>
      <c r="G5254">
        <v>3</v>
      </c>
      <c r="H5254">
        <v>1570552768874</v>
      </c>
      <c r="I5254">
        <v>528.375</v>
      </c>
      <c r="J5254" s="4">
        <f t="shared" si="82"/>
        <v>43746.985750856482</v>
      </c>
      <c r="K5254" s="6">
        <v>43746.985750856482</v>
      </c>
      <c r="L5254" s="7">
        <v>43746.985752314817</v>
      </c>
    </row>
    <row r="5255" spans="1:12" x14ac:dyDescent="0.25">
      <c r="A5255" t="e">
        <f>-LqgENahajedPusFwI-x</f>
        <v>#NAME?</v>
      </c>
      <c r="B5255">
        <v>421.875</v>
      </c>
      <c r="C5255">
        <v>20.531590000000001</v>
      </c>
      <c r="D5255">
        <v>66</v>
      </c>
      <c r="E5255">
        <v>0</v>
      </c>
      <c r="F5255">
        <v>0</v>
      </c>
      <c r="G5255">
        <v>9</v>
      </c>
      <c r="H5255">
        <v>1570552776083</v>
      </c>
      <c r="I5255">
        <v>535.6875</v>
      </c>
      <c r="J5255" s="5">
        <f t="shared" si="82"/>
        <v>43746.985834293977</v>
      </c>
      <c r="K5255" s="6">
        <v>43746.985834293977</v>
      </c>
      <c r="L5255" s="7">
        <v>43746.985833333332</v>
      </c>
    </row>
    <row r="5256" spans="1:12" x14ac:dyDescent="0.25">
      <c r="A5256" t="e">
        <f>-LqgEPC2_etXYLY1WzwU</f>
        <v>#NAME?</v>
      </c>
      <c r="B5256">
        <v>396.875</v>
      </c>
      <c r="C5256">
        <v>20.531590000000001</v>
      </c>
      <c r="D5256">
        <v>66</v>
      </c>
      <c r="E5256">
        <v>0</v>
      </c>
      <c r="F5256">
        <v>0</v>
      </c>
      <c r="G5256">
        <v>11</v>
      </c>
      <c r="H5256">
        <v>1570552782273</v>
      </c>
      <c r="I5256">
        <v>527.4375</v>
      </c>
      <c r="J5256" s="4">
        <f t="shared" si="82"/>
        <v>43746.985905937494</v>
      </c>
      <c r="K5256" s="6">
        <v>43746.985905937494</v>
      </c>
      <c r="L5256" s="7">
        <v>43746.985902777778</v>
      </c>
    </row>
    <row r="5257" spans="1:12" x14ac:dyDescent="0.25">
      <c r="A5257" t="e">
        <f>-LqgEQtyCHqUW0E1qlQ6</f>
        <v>#NAME?</v>
      </c>
      <c r="B5257">
        <v>396.875</v>
      </c>
      <c r="C5257">
        <v>20.584240000000001</v>
      </c>
      <c r="D5257">
        <v>66</v>
      </c>
      <c r="E5257">
        <v>0</v>
      </c>
      <c r="F5257">
        <v>0</v>
      </c>
      <c r="G5257">
        <v>8</v>
      </c>
      <c r="H5257">
        <v>1570552789482</v>
      </c>
      <c r="I5257">
        <v>527.4375</v>
      </c>
      <c r="J5257" s="5">
        <f t="shared" si="82"/>
        <v>43746.985989374996</v>
      </c>
      <c r="K5257" s="6">
        <v>43746.985989374996</v>
      </c>
      <c r="L5257" s="7">
        <v>43746.985983796294</v>
      </c>
    </row>
    <row r="5258" spans="1:12" x14ac:dyDescent="0.25">
      <c r="A5258" t="e">
        <f>-LqgESNy8hCfWwUD_ghs</f>
        <v>#NAME?</v>
      </c>
      <c r="B5258">
        <v>415.625</v>
      </c>
      <c r="C5258">
        <v>20.478950000000001</v>
      </c>
      <c r="D5258">
        <v>66</v>
      </c>
      <c r="E5258">
        <v>0</v>
      </c>
      <c r="F5258">
        <v>0</v>
      </c>
      <c r="G5258">
        <v>9</v>
      </c>
      <c r="H5258">
        <v>1570552795685</v>
      </c>
      <c r="I5258">
        <v>533.0625</v>
      </c>
      <c r="J5258" s="4">
        <f t="shared" si="82"/>
        <v>43746.98606116898</v>
      </c>
      <c r="K5258" s="6">
        <v>43746.98606116898</v>
      </c>
      <c r="L5258" s="7">
        <v>43746.986064814817</v>
      </c>
    </row>
    <row r="5259" spans="1:12" x14ac:dyDescent="0.25">
      <c r="A5259" t="e">
        <f>-LqgEU12UE6cGywwsxqa</f>
        <v>#NAME?</v>
      </c>
      <c r="B5259">
        <v>396.875</v>
      </c>
      <c r="C5259">
        <v>20.531590000000001</v>
      </c>
      <c r="D5259">
        <v>66</v>
      </c>
      <c r="E5259">
        <v>0</v>
      </c>
      <c r="F5259">
        <v>0</v>
      </c>
      <c r="G5259">
        <v>2</v>
      </c>
      <c r="H5259">
        <v>1570552801843</v>
      </c>
      <c r="I5259">
        <v>527.4375</v>
      </c>
      <c r="J5259" s="5">
        <f t="shared" si="82"/>
        <v>43746.986132442129</v>
      </c>
      <c r="K5259" s="6">
        <v>43746.986132442129</v>
      </c>
      <c r="L5259" s="7">
        <v>43746.986134259256</v>
      </c>
    </row>
    <row r="5260" spans="1:12" x14ac:dyDescent="0.25">
      <c r="A5260" t="e">
        <f>-LqgEVdiAlKt_caN45gu</f>
        <v>#NAME?</v>
      </c>
      <c r="B5260">
        <v>396.875</v>
      </c>
      <c r="C5260">
        <v>20.478950000000001</v>
      </c>
      <c r="D5260">
        <v>67</v>
      </c>
      <c r="E5260">
        <v>0</v>
      </c>
      <c r="F5260">
        <v>0</v>
      </c>
      <c r="G5260">
        <v>8</v>
      </c>
      <c r="H5260">
        <v>1570552809045</v>
      </c>
      <c r="I5260">
        <v>527.4375</v>
      </c>
      <c r="J5260" s="4">
        <f t="shared" si="82"/>
        <v>43746.986215798614</v>
      </c>
      <c r="K5260" s="6">
        <v>43746.986215798614</v>
      </c>
      <c r="L5260" s="7">
        <v>43746.986215277779</v>
      </c>
    </row>
    <row r="5261" spans="1:12" x14ac:dyDescent="0.25">
      <c r="A5261" t="e">
        <f>-LqgEXFCmNTHWN-ta3Uq</f>
        <v>#NAME?</v>
      </c>
      <c r="B5261">
        <v>396.875</v>
      </c>
      <c r="C5261">
        <v>20.478950000000001</v>
      </c>
      <c r="D5261">
        <v>66</v>
      </c>
      <c r="E5261">
        <v>0</v>
      </c>
      <c r="F5261">
        <v>0</v>
      </c>
      <c r="G5261">
        <v>7</v>
      </c>
      <c r="H5261">
        <v>1570552815244</v>
      </c>
      <c r="I5261">
        <v>527.4375</v>
      </c>
      <c r="J5261" s="5">
        <f t="shared" si="82"/>
        <v>43746.986287546293</v>
      </c>
      <c r="K5261" s="6">
        <v>43746.986287546293</v>
      </c>
      <c r="L5261" s="7">
        <v>43746.986284722225</v>
      </c>
    </row>
    <row r="5262" spans="1:12" x14ac:dyDescent="0.25">
      <c r="A5262" t="e">
        <f>-LqgEZFvjEXGdKMqGFbP</f>
        <v>#NAME?</v>
      </c>
      <c r="B5262">
        <v>396.875</v>
      </c>
      <c r="C5262">
        <v>20.531590000000001</v>
      </c>
      <c r="D5262">
        <v>65</v>
      </c>
      <c r="E5262">
        <v>0</v>
      </c>
      <c r="F5262">
        <v>0</v>
      </c>
      <c r="G5262">
        <v>7</v>
      </c>
      <c r="H5262">
        <v>1570552823785</v>
      </c>
      <c r="I5262">
        <v>527.4375</v>
      </c>
      <c r="J5262" s="4">
        <f t="shared" si="82"/>
        <v>43746.986386400466</v>
      </c>
      <c r="K5262" s="6">
        <v>43746.986386400466</v>
      </c>
      <c r="L5262" s="7">
        <v>43746.986388888887</v>
      </c>
    </row>
    <row r="5263" spans="1:12" x14ac:dyDescent="0.25">
      <c r="A5263" t="e">
        <f>-LqgEa2yPhX02xMyJq6g</f>
        <v>#NAME?</v>
      </c>
      <c r="B5263">
        <v>396.875</v>
      </c>
      <c r="C5263">
        <v>20.531590000000001</v>
      </c>
      <c r="D5263">
        <v>65</v>
      </c>
      <c r="E5263">
        <v>0</v>
      </c>
      <c r="F5263">
        <v>0</v>
      </c>
      <c r="G5263">
        <v>12</v>
      </c>
      <c r="H5263">
        <v>1570552830949</v>
      </c>
      <c r="I5263">
        <v>527.4375</v>
      </c>
      <c r="J5263" s="5">
        <f t="shared" si="82"/>
        <v>43746.986469317126</v>
      </c>
      <c r="K5263" s="6">
        <v>43746.986469317126</v>
      </c>
      <c r="L5263" s="7">
        <v>43746.98646990741</v>
      </c>
    </row>
    <row r="5264" spans="1:12" x14ac:dyDescent="0.25">
      <c r="A5264" t="e">
        <f>-LqgEbxwwHQ30hv9ZfHN</f>
        <v>#NAME?</v>
      </c>
      <c r="B5264">
        <v>396.875</v>
      </c>
      <c r="C5264">
        <v>20.531590000000001</v>
      </c>
      <c r="D5264">
        <v>65</v>
      </c>
      <c r="E5264">
        <v>0</v>
      </c>
      <c r="F5264">
        <v>0</v>
      </c>
      <c r="G5264">
        <v>7</v>
      </c>
      <c r="H5264">
        <v>1570552837913</v>
      </c>
      <c r="I5264">
        <v>527.4375</v>
      </c>
      <c r="J5264" s="4">
        <f t="shared" si="82"/>
        <v>43746.986549918984</v>
      </c>
      <c r="K5264" s="6">
        <v>43746.986549918984</v>
      </c>
      <c r="L5264" s="7">
        <v>43746.986550925925</v>
      </c>
    </row>
    <row r="5265" spans="1:12" x14ac:dyDescent="0.25">
      <c r="A5265" t="e">
        <f>-LqgEdXPc4Sdij65dAsg</f>
        <v>#NAME?</v>
      </c>
      <c r="B5265">
        <v>396.875</v>
      </c>
      <c r="C5265">
        <v>20.584240000000001</v>
      </c>
      <c r="D5265">
        <v>66</v>
      </c>
      <c r="E5265">
        <v>0</v>
      </c>
      <c r="F5265">
        <v>0</v>
      </c>
      <c r="G5265">
        <v>2</v>
      </c>
      <c r="H5265">
        <v>1570552845122</v>
      </c>
      <c r="I5265">
        <v>527.4375</v>
      </c>
      <c r="J5265" s="5">
        <f t="shared" si="82"/>
        <v>43746.986633356479</v>
      </c>
      <c r="K5265" s="6">
        <v>43746.986633356479</v>
      </c>
      <c r="L5265" s="7">
        <v>43746.986631944441</v>
      </c>
    </row>
    <row r="5266" spans="1:12" x14ac:dyDescent="0.25">
      <c r="A5266" t="e">
        <f>-LqgEfJ2_dA0xNqYMg59</f>
        <v>#NAME?</v>
      </c>
      <c r="B5266">
        <v>396.875</v>
      </c>
      <c r="C5266">
        <v>20.478950000000001</v>
      </c>
      <c r="D5266">
        <v>67</v>
      </c>
      <c r="E5266">
        <v>0</v>
      </c>
      <c r="F5266">
        <v>0</v>
      </c>
      <c r="G5266">
        <v>3</v>
      </c>
      <c r="H5266">
        <v>1570552852343</v>
      </c>
      <c r="I5266">
        <v>527.4375</v>
      </c>
      <c r="J5266" s="4">
        <f t="shared" si="82"/>
        <v>43746.986716932872</v>
      </c>
      <c r="K5266" s="6">
        <v>43746.986716932872</v>
      </c>
      <c r="L5266" s="7">
        <v>43746.986712962964</v>
      </c>
    </row>
    <row r="5267" spans="1:12" x14ac:dyDescent="0.25">
      <c r="A5267" t="e">
        <f>-LqgEh-vu9W576Rz9Jga</f>
        <v>#NAME?</v>
      </c>
      <c r="B5267">
        <v>393.75</v>
      </c>
      <c r="C5267">
        <v>20.478950000000001</v>
      </c>
      <c r="D5267">
        <v>66</v>
      </c>
      <c r="E5267">
        <v>0</v>
      </c>
      <c r="F5267">
        <v>0</v>
      </c>
      <c r="G5267">
        <v>8</v>
      </c>
      <c r="H5267">
        <v>1570552859562</v>
      </c>
      <c r="I5267">
        <v>526.6875</v>
      </c>
      <c r="J5267" s="5">
        <f t="shared" si="82"/>
        <v>43746.986800486113</v>
      </c>
      <c r="K5267" s="6">
        <v>43746.986800486113</v>
      </c>
      <c r="L5267" s="7">
        <v>43746.986805555556</v>
      </c>
    </row>
    <row r="5268" spans="1:12" x14ac:dyDescent="0.25">
      <c r="A5268" t="s">
        <v>6303</v>
      </c>
      <c r="B5268">
        <v>415.625</v>
      </c>
      <c r="C5268">
        <v>20.531590000000001</v>
      </c>
      <c r="D5268">
        <v>66</v>
      </c>
      <c r="E5268">
        <v>0</v>
      </c>
      <c r="F5268">
        <v>0</v>
      </c>
      <c r="G5268">
        <v>10</v>
      </c>
      <c r="H5268">
        <v>1570552865754</v>
      </c>
      <c r="I5268">
        <v>533.625</v>
      </c>
      <c r="J5268" s="4">
        <f t="shared" si="82"/>
        <v>43746.986872152775</v>
      </c>
      <c r="K5268" s="6">
        <v>43746.986872152775</v>
      </c>
      <c r="L5268" s="7">
        <v>43746.986875000002</v>
      </c>
    </row>
    <row r="5269" spans="1:12" x14ac:dyDescent="0.25">
      <c r="A5269" t="e">
        <f>-LqgEk-BR5GqmZkKNCp_</f>
        <v>#NAME?</v>
      </c>
      <c r="B5269">
        <v>396.875</v>
      </c>
      <c r="C5269">
        <v>20.584240000000001</v>
      </c>
      <c r="D5269">
        <v>66</v>
      </c>
      <c r="E5269">
        <v>0</v>
      </c>
      <c r="F5269">
        <v>0</v>
      </c>
      <c r="G5269">
        <v>0</v>
      </c>
      <c r="H5269">
        <v>1570552871922</v>
      </c>
      <c r="I5269">
        <v>527.4375</v>
      </c>
      <c r="J5269" s="5">
        <f t="shared" si="82"/>
        <v>43746.986943541669</v>
      </c>
      <c r="K5269" s="6">
        <v>43746.986943541669</v>
      </c>
      <c r="L5269" s="7">
        <v>43746.986944444441</v>
      </c>
    </row>
    <row r="5270" spans="1:12" x14ac:dyDescent="0.25">
      <c r="A5270" t="e">
        <f>-LqgElYiYZoXq6Zqzcvj</f>
        <v>#NAME?</v>
      </c>
      <c r="B5270">
        <v>396.875</v>
      </c>
      <c r="C5270">
        <v>20.531590000000001</v>
      </c>
      <c r="D5270">
        <v>66</v>
      </c>
      <c r="E5270">
        <v>0</v>
      </c>
      <c r="F5270">
        <v>0</v>
      </c>
      <c r="G5270">
        <v>6</v>
      </c>
      <c r="H5270">
        <v>1570552878111</v>
      </c>
      <c r="I5270">
        <v>527.4375</v>
      </c>
      <c r="J5270" s="4">
        <f t="shared" si="82"/>
        <v>43746.98701517361</v>
      </c>
      <c r="K5270" s="6">
        <v>43746.98701517361</v>
      </c>
      <c r="L5270" s="7">
        <v>43746.987013888887</v>
      </c>
    </row>
    <row r="5271" spans="1:12" x14ac:dyDescent="0.25">
      <c r="A5271" t="e">
        <f>-LqgEnL5ARH45ges_uYU</f>
        <v>#NAME?</v>
      </c>
      <c r="B5271">
        <v>396.875</v>
      </c>
      <c r="C5271">
        <v>20.531590000000001</v>
      </c>
      <c r="D5271">
        <v>67</v>
      </c>
      <c r="E5271">
        <v>0</v>
      </c>
      <c r="F5271">
        <v>0</v>
      </c>
      <c r="G5271">
        <v>9</v>
      </c>
      <c r="H5271">
        <v>1570552885323</v>
      </c>
      <c r="I5271">
        <v>527.4375</v>
      </c>
      <c r="J5271" s="5">
        <f t="shared" si="82"/>
        <v>43746.987098645834</v>
      </c>
      <c r="K5271" s="6">
        <v>43746.987098645834</v>
      </c>
      <c r="L5271" s="7">
        <v>43746.98709490741</v>
      </c>
    </row>
    <row r="5272" spans="1:12" x14ac:dyDescent="0.25">
      <c r="A5272" t="e">
        <f>-LqgEp2voLV2O7M61NDy</f>
        <v>#NAME?</v>
      </c>
      <c r="B5272">
        <v>396.875</v>
      </c>
      <c r="C5272">
        <v>20.531590000000001</v>
      </c>
      <c r="D5272">
        <v>68</v>
      </c>
      <c r="E5272">
        <v>0</v>
      </c>
      <c r="F5272">
        <v>0</v>
      </c>
      <c r="G5272">
        <v>7</v>
      </c>
      <c r="H5272">
        <v>1570552892533</v>
      </c>
      <c r="I5272">
        <v>527.4375</v>
      </c>
      <c r="J5272" s="4">
        <f t="shared" si="82"/>
        <v>43746.987182094905</v>
      </c>
      <c r="K5272" s="6">
        <v>43746.987182094905</v>
      </c>
      <c r="L5272" s="7">
        <v>43746.987187500003</v>
      </c>
    </row>
    <row r="5273" spans="1:12" x14ac:dyDescent="0.25">
      <c r="A5273" t="e">
        <f>-LqgEqXx6A5cPa_z969c</f>
        <v>#NAME?</v>
      </c>
      <c r="B5273">
        <v>396.875</v>
      </c>
      <c r="C5273">
        <v>20.478950000000001</v>
      </c>
      <c r="D5273">
        <v>68</v>
      </c>
      <c r="E5273">
        <v>0</v>
      </c>
      <c r="F5273">
        <v>0</v>
      </c>
      <c r="G5273">
        <v>2</v>
      </c>
      <c r="H5273">
        <v>1570552898712</v>
      </c>
      <c r="I5273">
        <v>527.4375</v>
      </c>
      <c r="J5273" s="5">
        <f t="shared" si="82"/>
        <v>43746.987253611107</v>
      </c>
      <c r="K5273" s="6">
        <v>43746.987253611107</v>
      </c>
      <c r="L5273" s="7">
        <v>43746.987256944441</v>
      </c>
    </row>
    <row r="5274" spans="1:12" x14ac:dyDescent="0.25">
      <c r="A5274" t="e">
        <f>-LqgEs661jogUNiTBN2M</f>
        <v>#NAME?</v>
      </c>
      <c r="B5274">
        <v>396.875</v>
      </c>
      <c r="C5274">
        <v>20.478950000000001</v>
      </c>
      <c r="D5274">
        <v>67</v>
      </c>
      <c r="E5274">
        <v>0</v>
      </c>
      <c r="F5274">
        <v>0</v>
      </c>
      <c r="G5274">
        <v>9</v>
      </c>
      <c r="H5274">
        <v>1570552904902</v>
      </c>
      <c r="I5274">
        <v>527.4375</v>
      </c>
      <c r="J5274" s="4">
        <f t="shared" si="82"/>
        <v>43746.987325254631</v>
      </c>
      <c r="K5274" s="6">
        <v>43746.987325254631</v>
      </c>
      <c r="L5274" s="7">
        <v>43746.987326388888</v>
      </c>
    </row>
    <row r="5275" spans="1:12" x14ac:dyDescent="0.25">
      <c r="A5275" t="e">
        <f>-LqgEt_wD019_8yCx_ls</f>
        <v>#NAME?</v>
      </c>
      <c r="B5275">
        <v>415.625</v>
      </c>
      <c r="C5275">
        <v>20.531590000000001</v>
      </c>
      <c r="D5275">
        <v>67</v>
      </c>
      <c r="E5275">
        <v>0</v>
      </c>
      <c r="F5275">
        <v>0</v>
      </c>
      <c r="G5275">
        <v>8</v>
      </c>
      <c r="H5275">
        <v>1570552911074</v>
      </c>
      <c r="I5275">
        <v>533.0625</v>
      </c>
      <c r="J5275" s="5">
        <f t="shared" si="82"/>
        <v>43746.987396689809</v>
      </c>
      <c r="K5275" s="6">
        <v>43746.987396689809</v>
      </c>
      <c r="L5275" s="7">
        <v>43746.987395833334</v>
      </c>
    </row>
    <row r="5276" spans="1:12" x14ac:dyDescent="0.25">
      <c r="A5276" t="e">
        <f>-LqgEv3wqlsoklw0SRgb</f>
        <v>#NAME?</v>
      </c>
      <c r="B5276">
        <v>396.875</v>
      </c>
      <c r="C5276">
        <v>20.478950000000001</v>
      </c>
      <c r="D5276">
        <v>67</v>
      </c>
      <c r="E5276">
        <v>0</v>
      </c>
      <c r="F5276">
        <v>0</v>
      </c>
      <c r="G5276">
        <v>7</v>
      </c>
      <c r="H5276">
        <v>1570552917282</v>
      </c>
      <c r="I5276">
        <v>527.4375</v>
      </c>
      <c r="J5276" s="4">
        <f t="shared" si="82"/>
        <v>43746.987468541665</v>
      </c>
      <c r="K5276" s="6">
        <v>43746.987468541665</v>
      </c>
      <c r="L5276" s="7">
        <v>43746.98746527778</v>
      </c>
    </row>
    <row r="5277" spans="1:12" x14ac:dyDescent="0.25">
      <c r="A5277" t="e">
        <f>-LqgEwe3CGJppdJIuLfh</f>
        <v>#NAME?</v>
      </c>
      <c r="B5277">
        <v>396.875</v>
      </c>
      <c r="C5277">
        <v>20.478950000000001</v>
      </c>
      <c r="D5277">
        <v>67</v>
      </c>
      <c r="E5277">
        <v>0</v>
      </c>
      <c r="F5277">
        <v>0</v>
      </c>
      <c r="G5277">
        <v>8</v>
      </c>
      <c r="H5277">
        <v>1570552923443</v>
      </c>
      <c r="I5277">
        <v>527.4375</v>
      </c>
      <c r="J5277" s="5">
        <f t="shared" si="82"/>
        <v>43746.987539849535</v>
      </c>
      <c r="K5277" s="6">
        <v>43746.987539849535</v>
      </c>
      <c r="L5277" s="7">
        <v>43746.987534722219</v>
      </c>
    </row>
    <row r="5278" spans="1:12" x14ac:dyDescent="0.25">
      <c r="A5278" t="e">
        <f>-LqgEyKXXVfloB0tJxay</f>
        <v>#NAME?</v>
      </c>
      <c r="B5278">
        <v>396.875</v>
      </c>
      <c r="C5278">
        <v>20.478950000000001</v>
      </c>
      <c r="D5278">
        <v>66</v>
      </c>
      <c r="E5278">
        <v>0</v>
      </c>
      <c r="F5278">
        <v>0</v>
      </c>
      <c r="G5278">
        <v>8</v>
      </c>
      <c r="H5278">
        <v>1570552930644</v>
      </c>
      <c r="I5278">
        <v>527.4375</v>
      </c>
      <c r="J5278" s="4">
        <f t="shared" si="82"/>
        <v>43746.987623194444</v>
      </c>
      <c r="K5278" s="6">
        <v>43746.987623194444</v>
      </c>
      <c r="L5278" s="7">
        <v>43746.987627314818</v>
      </c>
    </row>
    <row r="5279" spans="1:12" x14ac:dyDescent="0.25">
      <c r="A5279" t="e">
        <f>-LqgEzuyzrcJAC41gw4v</f>
        <v>#NAME?</v>
      </c>
      <c r="B5279">
        <v>396.875</v>
      </c>
      <c r="C5279">
        <v>20.478950000000001</v>
      </c>
      <c r="D5279">
        <v>68</v>
      </c>
      <c r="E5279">
        <v>0</v>
      </c>
      <c r="F5279">
        <v>0</v>
      </c>
      <c r="G5279">
        <v>2</v>
      </c>
      <c r="H5279">
        <v>1570552936842</v>
      </c>
      <c r="I5279">
        <v>527.4375</v>
      </c>
      <c r="J5279" s="5">
        <f t="shared" si="82"/>
        <v>43746.987694930554</v>
      </c>
      <c r="K5279" s="6">
        <v>43746.987694930554</v>
      </c>
      <c r="L5279" s="7">
        <v>43746.987696759257</v>
      </c>
    </row>
    <row r="5280" spans="1:12" x14ac:dyDescent="0.25">
      <c r="A5280" t="s">
        <v>6315</v>
      </c>
      <c r="B5280">
        <v>396.875</v>
      </c>
      <c r="C5280">
        <v>20.531590000000001</v>
      </c>
      <c r="D5280">
        <v>68</v>
      </c>
      <c r="E5280">
        <v>0</v>
      </c>
      <c r="F5280">
        <v>0</v>
      </c>
      <c r="G5280">
        <v>4</v>
      </c>
      <c r="H5280">
        <v>1570552943005</v>
      </c>
      <c r="I5280">
        <v>527.4375</v>
      </c>
      <c r="J5280" s="4">
        <f t="shared" si="82"/>
        <v>43746.987766261569</v>
      </c>
      <c r="K5280" s="6">
        <v>43746.987766261569</v>
      </c>
      <c r="L5280" s="7">
        <v>43746.987766203703</v>
      </c>
    </row>
    <row r="5281" spans="1:12" x14ac:dyDescent="0.25">
      <c r="A5281" t="e">
        <f>-LqgF1u3BiJtmjYb5qvo</f>
        <v>#NAME?</v>
      </c>
      <c r="B5281">
        <v>396.875</v>
      </c>
      <c r="C5281">
        <v>20.478950000000001</v>
      </c>
      <c r="D5281">
        <v>67</v>
      </c>
      <c r="E5281">
        <v>0</v>
      </c>
      <c r="F5281">
        <v>0</v>
      </c>
      <c r="G5281">
        <v>0</v>
      </c>
      <c r="H5281">
        <v>1570552949202</v>
      </c>
      <c r="I5281">
        <v>527.625</v>
      </c>
      <c r="J5281" s="5">
        <f t="shared" si="82"/>
        <v>43746.987837986111</v>
      </c>
      <c r="K5281" s="6">
        <v>43746.987837986111</v>
      </c>
      <c r="L5281" s="7">
        <v>43746.987835648149</v>
      </c>
    </row>
    <row r="5282" spans="1:12" x14ac:dyDescent="0.25">
      <c r="A5282" t="e">
        <f>-LqgF3RnBvt68bIq6Az9</f>
        <v>#NAME?</v>
      </c>
      <c r="B5282">
        <v>396.875</v>
      </c>
      <c r="C5282">
        <v>20.531590000000001</v>
      </c>
      <c r="D5282">
        <v>67</v>
      </c>
      <c r="E5282">
        <v>0</v>
      </c>
      <c r="F5282">
        <v>0</v>
      </c>
      <c r="G5282">
        <v>0</v>
      </c>
      <c r="H5282">
        <v>1570552955393</v>
      </c>
      <c r="I5282">
        <v>527.4375</v>
      </c>
      <c r="J5282" s="4">
        <f t="shared" si="82"/>
        <v>43746.987909641197</v>
      </c>
      <c r="K5282" s="6">
        <v>43746.987909641197</v>
      </c>
      <c r="L5282" s="7">
        <v>43746.987905092596</v>
      </c>
    </row>
    <row r="5283" spans="1:12" x14ac:dyDescent="0.25">
      <c r="A5283" t="e">
        <f>-LqgF4vxdLJqMMvIG1Za</f>
        <v>#NAME?</v>
      </c>
      <c r="B5283">
        <v>396.875</v>
      </c>
      <c r="C5283">
        <v>20.478950000000001</v>
      </c>
      <c r="D5283">
        <v>67</v>
      </c>
      <c r="E5283">
        <v>0</v>
      </c>
      <c r="F5283">
        <v>0</v>
      </c>
      <c r="G5283">
        <v>10</v>
      </c>
      <c r="H5283">
        <v>1570552961554</v>
      </c>
      <c r="I5283">
        <v>527.4375</v>
      </c>
      <c r="J5283" s="5">
        <f t="shared" si="82"/>
        <v>43746.987980949074</v>
      </c>
      <c r="K5283" s="6">
        <v>43746.987980949074</v>
      </c>
      <c r="L5283" s="7">
        <v>43746.987986111111</v>
      </c>
    </row>
    <row r="5284" spans="1:12" x14ac:dyDescent="0.25">
      <c r="A5284" t="e">
        <f>-LqgF6OZ2O6LBMsI_4mt</f>
        <v>#NAME?</v>
      </c>
      <c r="B5284">
        <v>396.875</v>
      </c>
      <c r="C5284">
        <v>20.531590000000001</v>
      </c>
      <c r="D5284">
        <v>67</v>
      </c>
      <c r="E5284">
        <v>0</v>
      </c>
      <c r="F5284">
        <v>0</v>
      </c>
      <c r="G5284">
        <v>1</v>
      </c>
      <c r="H5284">
        <v>1570552967763</v>
      </c>
      <c r="I5284">
        <v>527.4375</v>
      </c>
      <c r="J5284" s="4">
        <f t="shared" si="82"/>
        <v>43746.9880528125</v>
      </c>
      <c r="K5284" s="6">
        <v>43746.9880528125</v>
      </c>
      <c r="L5284" s="7">
        <v>43746.988055555557</v>
      </c>
    </row>
    <row r="5285" spans="1:12" x14ac:dyDescent="0.25">
      <c r="A5285" t="e">
        <f>-LqgF7w7yTczFJGwrReX</f>
        <v>#NAME?</v>
      </c>
      <c r="B5285">
        <v>396.875</v>
      </c>
      <c r="C5285">
        <v>20.478950000000001</v>
      </c>
      <c r="D5285">
        <v>67</v>
      </c>
      <c r="E5285">
        <v>0</v>
      </c>
      <c r="F5285">
        <v>0</v>
      </c>
      <c r="G5285">
        <v>3</v>
      </c>
      <c r="H5285">
        <v>1570552973932</v>
      </c>
      <c r="I5285">
        <v>527.4375</v>
      </c>
      <c r="J5285" s="5">
        <f t="shared" si="82"/>
        <v>43746.988124212956</v>
      </c>
      <c r="K5285" s="6">
        <v>43746.988124212956</v>
      </c>
      <c r="L5285" s="7">
        <v>43746.988125000003</v>
      </c>
    </row>
    <row r="5286" spans="1:12" x14ac:dyDescent="0.25">
      <c r="A5286" t="e">
        <f>-LqgF9ZN-p7_bQ032kJA</f>
        <v>#NAME?</v>
      </c>
      <c r="B5286">
        <v>396.875</v>
      </c>
      <c r="C5286">
        <v>20.478950000000001</v>
      </c>
      <c r="D5286">
        <v>67</v>
      </c>
      <c r="E5286">
        <v>0</v>
      </c>
      <c r="F5286">
        <v>0</v>
      </c>
      <c r="G5286">
        <v>0</v>
      </c>
      <c r="H5286">
        <v>1570552980369</v>
      </c>
      <c r="I5286">
        <v>527.4375</v>
      </c>
      <c r="J5286" s="4">
        <f t="shared" si="82"/>
        <v>43746.988198715277</v>
      </c>
      <c r="K5286" s="6">
        <v>43746.988198715277</v>
      </c>
      <c r="L5286" s="7">
        <v>43746.988194444442</v>
      </c>
    </row>
    <row r="5287" spans="1:12" x14ac:dyDescent="0.25">
      <c r="A5287" t="e">
        <f>-LqgFBDJzLwzK0IxpBYL</f>
        <v>#NAME?</v>
      </c>
      <c r="B5287">
        <v>396.875</v>
      </c>
      <c r="C5287">
        <v>20.531590000000001</v>
      </c>
      <c r="D5287">
        <v>66</v>
      </c>
      <c r="E5287">
        <v>0</v>
      </c>
      <c r="F5287">
        <v>0</v>
      </c>
      <c r="G5287">
        <v>0</v>
      </c>
      <c r="H5287">
        <v>1570552987342</v>
      </c>
      <c r="I5287">
        <v>527.4375</v>
      </c>
      <c r="J5287" s="5">
        <f t="shared" si="82"/>
        <v>43746.988279421297</v>
      </c>
      <c r="K5287" s="6">
        <v>43746.988279421297</v>
      </c>
      <c r="L5287" s="7">
        <v>43746.988275462965</v>
      </c>
    </row>
    <row r="5288" spans="1:12" x14ac:dyDescent="0.25">
      <c r="A5288" t="e">
        <f>-LqgFCleBoq7Z5RsJNOT</f>
        <v>#NAME?</v>
      </c>
      <c r="B5288">
        <v>396.875</v>
      </c>
      <c r="C5288">
        <v>20.478950000000001</v>
      </c>
      <c r="D5288">
        <v>64</v>
      </c>
      <c r="E5288">
        <v>0</v>
      </c>
      <c r="F5288">
        <v>0</v>
      </c>
      <c r="G5288">
        <v>0</v>
      </c>
      <c r="H5288">
        <v>1570552993514</v>
      </c>
      <c r="I5288">
        <v>527.4375</v>
      </c>
      <c r="J5288" s="4">
        <f t="shared" si="82"/>
        <v>43746.988350856474</v>
      </c>
      <c r="K5288" s="6">
        <v>43746.988350856474</v>
      </c>
      <c r="L5288" s="7">
        <v>43746.988356481481</v>
      </c>
    </row>
    <row r="5289" spans="1:12" x14ac:dyDescent="0.25">
      <c r="A5289" t="e">
        <f>-LqgFERhzJVWmIXhfE1A</f>
        <v>#NAME?</v>
      </c>
      <c r="B5289">
        <v>396.875</v>
      </c>
      <c r="C5289">
        <v>20.478950000000001</v>
      </c>
      <c r="D5289">
        <v>64</v>
      </c>
      <c r="E5289">
        <v>0</v>
      </c>
      <c r="F5289">
        <v>0</v>
      </c>
      <c r="G5289">
        <v>8</v>
      </c>
      <c r="H5289">
        <v>1570553000722</v>
      </c>
      <c r="I5289">
        <v>527.625</v>
      </c>
      <c r="J5289" s="5">
        <f t="shared" si="82"/>
        <v>43746.988434282401</v>
      </c>
      <c r="K5289" s="6">
        <v>43746.988434282401</v>
      </c>
      <c r="L5289" s="7">
        <v>43746.988437499997</v>
      </c>
    </row>
    <row r="5290" spans="1:12" x14ac:dyDescent="0.25">
      <c r="A5290" t="e">
        <f>-LqgFG0xVzPgTBFu-kYW</f>
        <v>#NAME?</v>
      </c>
      <c r="B5290">
        <v>412.5</v>
      </c>
      <c r="C5290">
        <v>20.531590000000001</v>
      </c>
      <c r="D5290">
        <v>64</v>
      </c>
      <c r="E5290">
        <v>0</v>
      </c>
      <c r="F5290">
        <v>0</v>
      </c>
      <c r="G5290">
        <v>0</v>
      </c>
      <c r="H5290">
        <v>1570553006913</v>
      </c>
      <c r="I5290">
        <v>532.875</v>
      </c>
      <c r="J5290" s="4">
        <f t="shared" si="82"/>
        <v>43746.988505937501</v>
      </c>
      <c r="K5290" s="6">
        <v>43746.988505937501</v>
      </c>
      <c r="L5290" s="7">
        <v>43746.988506944443</v>
      </c>
    </row>
    <row r="5291" spans="1:12" x14ac:dyDescent="0.25">
      <c r="A5291" t="e">
        <f>-LqgFHVwTYAKprHtv1Mh</f>
        <v>#NAME?</v>
      </c>
      <c r="B5291">
        <v>396.875</v>
      </c>
      <c r="C5291">
        <v>20.531590000000001</v>
      </c>
      <c r="D5291">
        <v>64</v>
      </c>
      <c r="E5291">
        <v>0</v>
      </c>
      <c r="F5291">
        <v>0</v>
      </c>
      <c r="G5291">
        <v>5</v>
      </c>
      <c r="H5291">
        <v>1570553013083</v>
      </c>
      <c r="I5291">
        <v>527.4375</v>
      </c>
      <c r="J5291" s="5">
        <f t="shared" si="82"/>
        <v>43746.988577349533</v>
      </c>
      <c r="K5291" s="6">
        <v>43746.988577349533</v>
      </c>
      <c r="L5291" s="7">
        <v>43746.988576388889</v>
      </c>
    </row>
    <row r="5292" spans="1:12" x14ac:dyDescent="0.25">
      <c r="A5292" t="e">
        <f>-LqgFIyXDC4AWrtwDhFb</f>
        <v>#NAME?</v>
      </c>
      <c r="B5292">
        <v>393.75</v>
      </c>
      <c r="C5292">
        <v>20.531590000000001</v>
      </c>
      <c r="D5292">
        <v>65</v>
      </c>
      <c r="E5292">
        <v>0</v>
      </c>
      <c r="F5292">
        <v>0</v>
      </c>
      <c r="G5292">
        <v>3</v>
      </c>
      <c r="H5292">
        <v>1570553019283</v>
      </c>
      <c r="I5292">
        <v>526.6875</v>
      </c>
      <c r="J5292" s="4">
        <f t="shared" si="82"/>
        <v>43746.988649108789</v>
      </c>
      <c r="K5292" s="6">
        <v>43746.988649108789</v>
      </c>
      <c r="L5292" s="7">
        <v>43746.988645833335</v>
      </c>
    </row>
    <row r="5293" spans="1:12" x14ac:dyDescent="0.25">
      <c r="A5293" t="e">
        <f>-LqgFKmx7MIVTXwM4PHP</f>
        <v>#NAME?</v>
      </c>
      <c r="B5293">
        <v>396.875</v>
      </c>
      <c r="C5293">
        <v>20.478950000000001</v>
      </c>
      <c r="D5293">
        <v>65</v>
      </c>
      <c r="E5293">
        <v>0</v>
      </c>
      <c r="F5293">
        <v>0</v>
      </c>
      <c r="G5293">
        <v>0</v>
      </c>
      <c r="H5293">
        <v>1570553026459</v>
      </c>
      <c r="I5293">
        <v>527.4375</v>
      </c>
      <c r="J5293" s="5">
        <f t="shared" si="82"/>
        <v>43746.988732164355</v>
      </c>
      <c r="K5293" s="6">
        <v>43746.988732164355</v>
      </c>
      <c r="L5293" s="7">
        <v>43746.988726851851</v>
      </c>
    </row>
    <row r="5294" spans="1:12" x14ac:dyDescent="0.25">
      <c r="A5294" t="e">
        <f>-LqgFMGxq0WHUvhIi1wE</f>
        <v>#NAME?</v>
      </c>
      <c r="B5294">
        <v>396.875</v>
      </c>
      <c r="C5294">
        <v>20.478950000000001</v>
      </c>
      <c r="D5294">
        <v>65</v>
      </c>
      <c r="E5294">
        <v>0</v>
      </c>
      <c r="F5294">
        <v>0</v>
      </c>
      <c r="G5294">
        <v>1</v>
      </c>
      <c r="H5294">
        <v>1570553032673</v>
      </c>
      <c r="I5294">
        <v>527.4375</v>
      </c>
      <c r="J5294" s="4">
        <f t="shared" si="82"/>
        <v>43746.988804085646</v>
      </c>
      <c r="K5294" s="6">
        <v>43746.988804085646</v>
      </c>
      <c r="L5294" s="7">
        <v>43746.988807870373</v>
      </c>
    </row>
    <row r="5295" spans="1:12" x14ac:dyDescent="0.25">
      <c r="A5295" t="e">
        <f>-LqgFO42J9BIL75yf_bF</f>
        <v>#NAME?</v>
      </c>
      <c r="B5295">
        <v>393.75</v>
      </c>
      <c r="C5295">
        <v>20.531590000000001</v>
      </c>
      <c r="D5295">
        <v>65</v>
      </c>
      <c r="E5295">
        <v>0</v>
      </c>
      <c r="F5295">
        <v>0</v>
      </c>
      <c r="G5295">
        <v>10</v>
      </c>
      <c r="H5295">
        <v>1570553038873</v>
      </c>
      <c r="I5295">
        <v>526.6875</v>
      </c>
      <c r="J5295" s="5">
        <f t="shared" si="82"/>
        <v>43746.988875844901</v>
      </c>
      <c r="K5295" s="6">
        <v>43746.988875844901</v>
      </c>
      <c r="L5295" s="7">
        <v>43746.988877314812</v>
      </c>
    </row>
    <row r="5296" spans="1:12" x14ac:dyDescent="0.25">
      <c r="A5296" t="e">
        <f>-LqgFPmvBqHDd5Us14Zj</f>
        <v>#NAME?</v>
      </c>
      <c r="B5296">
        <v>396.875</v>
      </c>
      <c r="C5296">
        <v>20.478950000000001</v>
      </c>
      <c r="D5296">
        <v>65</v>
      </c>
      <c r="E5296">
        <v>0</v>
      </c>
      <c r="F5296">
        <v>0</v>
      </c>
      <c r="G5296">
        <v>3</v>
      </c>
      <c r="H5296">
        <v>1570553047102</v>
      </c>
      <c r="I5296">
        <v>527.4375</v>
      </c>
      <c r="J5296" s="4">
        <f t="shared" si="82"/>
        <v>43746.988971087958</v>
      </c>
      <c r="K5296" s="6">
        <v>43746.988971087958</v>
      </c>
      <c r="L5296" s="7">
        <v>43746.988969907405</v>
      </c>
    </row>
    <row r="5297" spans="1:12" x14ac:dyDescent="0.25">
      <c r="A5297" t="e">
        <f>-LqgFRGzTS5NgJMOWE9n</f>
        <v>#NAME?</v>
      </c>
      <c r="B5297">
        <v>396.875</v>
      </c>
      <c r="C5297">
        <v>20.531590000000001</v>
      </c>
      <c r="D5297">
        <v>66</v>
      </c>
      <c r="E5297">
        <v>0</v>
      </c>
      <c r="F5297">
        <v>0</v>
      </c>
      <c r="G5297">
        <v>5</v>
      </c>
      <c r="H5297">
        <v>1570553053284</v>
      </c>
      <c r="I5297">
        <v>527.4375</v>
      </c>
      <c r="J5297" s="5">
        <f t="shared" si="82"/>
        <v>43746.989042638881</v>
      </c>
      <c r="K5297" s="6">
        <v>43746.989042638881</v>
      </c>
      <c r="L5297" s="7">
        <v>43746.989039351851</v>
      </c>
    </row>
    <row r="5298" spans="1:12" x14ac:dyDescent="0.25">
      <c r="A5298" t="e">
        <f>-LqgFSpvdeoRle9TfpYZ</f>
        <v>#NAME?</v>
      </c>
      <c r="B5298">
        <v>396.875</v>
      </c>
      <c r="C5298">
        <v>20.531590000000001</v>
      </c>
      <c r="D5298">
        <v>66</v>
      </c>
      <c r="E5298">
        <v>0</v>
      </c>
      <c r="F5298">
        <v>0</v>
      </c>
      <c r="G5298">
        <v>0</v>
      </c>
      <c r="H5298">
        <v>1570553059463</v>
      </c>
      <c r="I5298">
        <v>527.4375</v>
      </c>
      <c r="J5298" s="4">
        <f t="shared" si="82"/>
        <v>43746.989114155091</v>
      </c>
      <c r="K5298" s="6">
        <v>43746.989114155091</v>
      </c>
      <c r="L5298" s="7">
        <v>43746.989108796297</v>
      </c>
    </row>
    <row r="5299" spans="1:12" x14ac:dyDescent="0.25">
      <c r="A5299" t="e">
        <f>-LqgFUd4L4W4znBOTZAK</f>
        <v>#NAME?</v>
      </c>
      <c r="B5299">
        <v>396.875</v>
      </c>
      <c r="C5299">
        <v>20.478950000000001</v>
      </c>
      <c r="D5299">
        <v>66</v>
      </c>
      <c r="E5299">
        <v>0</v>
      </c>
      <c r="F5299">
        <v>0</v>
      </c>
      <c r="G5299">
        <v>7</v>
      </c>
      <c r="H5299">
        <v>1570553067029</v>
      </c>
      <c r="I5299">
        <v>527.4375</v>
      </c>
      <c r="J5299" s="5">
        <f t="shared" si="82"/>
        <v>43746.989201724537</v>
      </c>
      <c r="K5299" s="6">
        <v>43746.989201724537</v>
      </c>
      <c r="L5299" s="7">
        <v>43746.989201388889</v>
      </c>
    </row>
    <row r="5300" spans="1:12" x14ac:dyDescent="0.25">
      <c r="A5300" t="e">
        <f>-LqgFWN0b_7jjKHdYMa1</f>
        <v>#NAME?</v>
      </c>
      <c r="B5300">
        <v>393.75</v>
      </c>
      <c r="C5300">
        <v>20.531590000000001</v>
      </c>
      <c r="D5300">
        <v>70</v>
      </c>
      <c r="E5300">
        <v>0</v>
      </c>
      <c r="F5300">
        <v>0</v>
      </c>
      <c r="G5300">
        <v>6</v>
      </c>
      <c r="H5300">
        <v>1570553073851</v>
      </c>
      <c r="I5300">
        <v>526.6875</v>
      </c>
      <c r="J5300" s="4">
        <f t="shared" si="82"/>
        <v>43746.989280682865</v>
      </c>
      <c r="K5300" s="6">
        <v>43746.989280682865</v>
      </c>
      <c r="L5300" s="7">
        <v>43746.989282407405</v>
      </c>
    </row>
    <row r="5301" spans="1:12" x14ac:dyDescent="0.25">
      <c r="A5301" t="e">
        <f>-LqgFXogEMgpErN19R_l</f>
        <v>#NAME?</v>
      </c>
      <c r="B5301">
        <v>393.75</v>
      </c>
      <c r="C5301">
        <v>20.478950000000001</v>
      </c>
      <c r="D5301">
        <v>71</v>
      </c>
      <c r="E5301">
        <v>0</v>
      </c>
      <c r="F5301">
        <v>0</v>
      </c>
      <c r="G5301">
        <v>4</v>
      </c>
      <c r="H5301">
        <v>1570553080081</v>
      </c>
      <c r="I5301">
        <v>526.6875</v>
      </c>
      <c r="J5301" s="5">
        <f t="shared" si="82"/>
        <v>43746.989352789351</v>
      </c>
      <c r="K5301" s="6">
        <v>43746.989352789351</v>
      </c>
      <c r="L5301" s="7">
        <v>43746.989351851851</v>
      </c>
    </row>
    <row r="5302" spans="1:12" x14ac:dyDescent="0.25">
      <c r="A5302" t="e">
        <f>-LqgFZL0we_4ZG2sICvO</f>
        <v>#NAME?</v>
      </c>
      <c r="B5302">
        <v>393.75</v>
      </c>
      <c r="C5302">
        <v>20.478950000000001</v>
      </c>
      <c r="D5302">
        <v>71</v>
      </c>
      <c r="E5302">
        <v>0</v>
      </c>
      <c r="F5302">
        <v>0</v>
      </c>
      <c r="G5302">
        <v>3</v>
      </c>
      <c r="H5302">
        <v>1570553086251</v>
      </c>
      <c r="I5302">
        <v>526.6875</v>
      </c>
      <c r="J5302" s="4">
        <f t="shared" si="82"/>
        <v>43746.989424201391</v>
      </c>
      <c r="K5302" s="6">
        <v>43746.989424201391</v>
      </c>
      <c r="L5302" s="7">
        <v>43746.989421296297</v>
      </c>
    </row>
    <row r="5303" spans="1:12" x14ac:dyDescent="0.25">
      <c r="A5303" t="e">
        <f>-LqgF_uBS8zZEtcEr2Jz</f>
        <v>#NAME?</v>
      </c>
      <c r="B5303">
        <v>393.75</v>
      </c>
      <c r="C5303">
        <v>20.531590000000001</v>
      </c>
      <c r="D5303">
        <v>71</v>
      </c>
      <c r="E5303">
        <v>0</v>
      </c>
      <c r="F5303">
        <v>0</v>
      </c>
      <c r="G5303">
        <v>0</v>
      </c>
      <c r="H5303">
        <v>1570553092431</v>
      </c>
      <c r="I5303">
        <v>526.6875</v>
      </c>
      <c r="J5303" s="5">
        <f t="shared" si="82"/>
        <v>43746.989495729162</v>
      </c>
      <c r="K5303" s="6">
        <v>43746.989495729162</v>
      </c>
      <c r="L5303" s="7">
        <v>43746.989490740743</v>
      </c>
    </row>
    <row r="5304" spans="1:12" x14ac:dyDescent="0.25">
      <c r="A5304" t="e">
        <f>-LqgFbay9f-ByjyGikNq</f>
        <v>#NAME?</v>
      </c>
      <c r="B5304">
        <v>393.75</v>
      </c>
      <c r="C5304">
        <v>20.478950000000001</v>
      </c>
      <c r="D5304">
        <v>69</v>
      </c>
      <c r="E5304">
        <v>0</v>
      </c>
      <c r="F5304">
        <v>0</v>
      </c>
      <c r="G5304">
        <v>6</v>
      </c>
      <c r="H5304">
        <v>1570553099661</v>
      </c>
      <c r="I5304">
        <v>526.6875</v>
      </c>
      <c r="J5304" s="4">
        <f t="shared" si="82"/>
        <v>43746.989579409717</v>
      </c>
      <c r="K5304" s="6">
        <v>43746.989579409717</v>
      </c>
      <c r="L5304" s="7">
        <v>43746.989583333336</v>
      </c>
    </row>
    <row r="5305" spans="1:12" x14ac:dyDescent="0.25">
      <c r="A5305" t="e">
        <f>-LqgFdA2lZ6PIFtOiG7o</f>
        <v>#NAME?</v>
      </c>
      <c r="B5305">
        <v>393.75</v>
      </c>
      <c r="C5305">
        <v>20.531590000000001</v>
      </c>
      <c r="D5305">
        <v>70</v>
      </c>
      <c r="E5305">
        <v>0</v>
      </c>
      <c r="F5305">
        <v>0</v>
      </c>
      <c r="G5305">
        <v>5</v>
      </c>
      <c r="H5305">
        <v>1570553105831</v>
      </c>
      <c r="I5305">
        <v>526.6875</v>
      </c>
      <c r="J5305" s="5">
        <f t="shared" si="82"/>
        <v>43746.989650821757</v>
      </c>
      <c r="K5305" s="6">
        <v>43746.989650821757</v>
      </c>
      <c r="L5305" s="7">
        <v>43746.989652777775</v>
      </c>
    </row>
    <row r="5306" spans="1:12" x14ac:dyDescent="0.25">
      <c r="A5306" t="s">
        <v>6341</v>
      </c>
      <c r="B5306">
        <v>412.5</v>
      </c>
      <c r="C5306">
        <v>20.531590000000001</v>
      </c>
      <c r="D5306">
        <v>69</v>
      </c>
      <c r="E5306">
        <v>0</v>
      </c>
      <c r="F5306">
        <v>0</v>
      </c>
      <c r="G5306">
        <v>0</v>
      </c>
      <c r="H5306">
        <v>1570553113043</v>
      </c>
      <c r="I5306">
        <v>532.125</v>
      </c>
      <c r="J5306" s="4">
        <f t="shared" si="82"/>
        <v>43746.98973429398</v>
      </c>
      <c r="K5306" s="6">
        <v>43746.98973429398</v>
      </c>
      <c r="L5306" s="7">
        <v>43746.989733796298</v>
      </c>
    </row>
    <row r="5307" spans="1:12" x14ac:dyDescent="0.25">
      <c r="A5307" t="e">
        <f>-LqgFgRv8LuTi79ebg4F</f>
        <v>#NAME?</v>
      </c>
      <c r="B5307">
        <v>393.75</v>
      </c>
      <c r="C5307">
        <v>20.478950000000001</v>
      </c>
      <c r="D5307">
        <v>69</v>
      </c>
      <c r="E5307">
        <v>0</v>
      </c>
      <c r="F5307">
        <v>0</v>
      </c>
      <c r="G5307">
        <v>4</v>
      </c>
      <c r="H5307">
        <v>1570553119221</v>
      </c>
      <c r="I5307">
        <v>526.6875</v>
      </c>
      <c r="J5307" s="5">
        <f t="shared" si="82"/>
        <v>43746.989805798607</v>
      </c>
      <c r="K5307" s="6">
        <v>43746.989805798607</v>
      </c>
      <c r="L5307" s="7">
        <v>43746.989803240744</v>
      </c>
    </row>
    <row r="5308" spans="1:12" x14ac:dyDescent="0.25">
      <c r="A5308" t="e">
        <f>-LqgFhvmggiJxTgOyKY2</f>
        <v>#NAME?</v>
      </c>
      <c r="B5308">
        <v>393.75</v>
      </c>
      <c r="C5308">
        <v>20.478950000000001</v>
      </c>
      <c r="D5308">
        <v>69</v>
      </c>
      <c r="E5308">
        <v>0</v>
      </c>
      <c r="F5308">
        <v>0</v>
      </c>
      <c r="G5308">
        <v>6</v>
      </c>
      <c r="H5308">
        <v>1570553125403</v>
      </c>
      <c r="I5308">
        <v>526.6875</v>
      </c>
      <c r="J5308" s="4">
        <f t="shared" si="82"/>
        <v>43746.98987734953</v>
      </c>
      <c r="K5308" s="6">
        <v>43746.98987734953</v>
      </c>
      <c r="L5308" s="7">
        <v>43746.989872685182</v>
      </c>
    </row>
    <row r="5309" spans="1:12" x14ac:dyDescent="0.25">
      <c r="A5309" t="e">
        <f>-LqgFjOh-m238ax5BjkP</f>
        <v>#NAME?</v>
      </c>
      <c r="B5309">
        <v>393.75</v>
      </c>
      <c r="C5309">
        <v>20.478950000000001</v>
      </c>
      <c r="D5309">
        <v>68</v>
      </c>
      <c r="E5309">
        <v>0</v>
      </c>
      <c r="F5309">
        <v>0</v>
      </c>
      <c r="G5309">
        <v>7</v>
      </c>
      <c r="H5309">
        <v>1570553131603</v>
      </c>
      <c r="I5309">
        <v>526.6875</v>
      </c>
      <c r="J5309" s="5">
        <f t="shared" si="82"/>
        <v>43746.989949108793</v>
      </c>
      <c r="K5309" s="6">
        <v>43746.989949108793</v>
      </c>
      <c r="L5309" s="7">
        <v>43746.989953703705</v>
      </c>
    </row>
    <row r="5310" spans="1:12" x14ac:dyDescent="0.25">
      <c r="A5310" t="s">
        <v>6345</v>
      </c>
      <c r="B5310">
        <v>396.875</v>
      </c>
      <c r="C5310">
        <v>20.478950000000001</v>
      </c>
      <c r="D5310">
        <v>70</v>
      </c>
      <c r="E5310">
        <v>0</v>
      </c>
      <c r="F5310">
        <v>0</v>
      </c>
      <c r="G5310">
        <v>12</v>
      </c>
      <c r="H5310">
        <v>1570553137791</v>
      </c>
      <c r="I5310">
        <v>527.4375</v>
      </c>
      <c r="J5310" s="4">
        <f t="shared" si="82"/>
        <v>43746.990020729165</v>
      </c>
      <c r="K5310" s="6">
        <v>43746.990020729165</v>
      </c>
      <c r="L5310" s="7">
        <v>43746.990023148152</v>
      </c>
    </row>
    <row r="5311" spans="1:12" x14ac:dyDescent="0.25">
      <c r="A5311" t="e">
        <f>-LqgFmh2GYqWqUnx02xV</f>
        <v>#NAME?</v>
      </c>
      <c r="B5311">
        <v>396.875</v>
      </c>
      <c r="C5311">
        <v>20.478950000000001</v>
      </c>
      <c r="D5311">
        <v>71</v>
      </c>
      <c r="E5311">
        <v>0</v>
      </c>
      <c r="F5311">
        <v>0</v>
      </c>
      <c r="G5311">
        <v>7</v>
      </c>
      <c r="H5311">
        <v>1570553144981</v>
      </c>
      <c r="I5311">
        <v>527.625</v>
      </c>
      <c r="J5311" s="5">
        <f t="shared" si="82"/>
        <v>43746.990103946759</v>
      </c>
      <c r="K5311" s="6">
        <v>43746.990103946759</v>
      </c>
      <c r="L5311" s="7">
        <v>43746.990104166667</v>
      </c>
    </row>
    <row r="5312" spans="1:12" x14ac:dyDescent="0.25">
      <c r="A5312" t="e">
        <f>-LqgFoUw2NX0_L_c3Nrw</f>
        <v>#NAME?</v>
      </c>
      <c r="B5312">
        <v>393.75</v>
      </c>
      <c r="C5312">
        <v>20.478950000000001</v>
      </c>
      <c r="D5312">
        <v>70</v>
      </c>
      <c r="E5312">
        <v>0</v>
      </c>
      <c r="F5312">
        <v>0</v>
      </c>
      <c r="G5312">
        <v>0</v>
      </c>
      <c r="H5312">
        <v>1570553152193</v>
      </c>
      <c r="I5312">
        <v>526.5</v>
      </c>
      <c r="J5312" s="4">
        <f t="shared" si="82"/>
        <v>43746.990187418975</v>
      </c>
      <c r="K5312" s="6">
        <v>43746.990187418975</v>
      </c>
      <c r="L5312" s="7">
        <v>43746.990185185183</v>
      </c>
    </row>
    <row r="5313" spans="1:12" x14ac:dyDescent="0.25">
      <c r="A5313" t="e">
        <f>-LqgFpzFZMQK0DPVhX65</f>
        <v>#NAME?</v>
      </c>
      <c r="B5313">
        <v>396.875</v>
      </c>
      <c r="C5313">
        <v>20.478950000000001</v>
      </c>
      <c r="D5313">
        <v>70</v>
      </c>
      <c r="E5313">
        <v>0</v>
      </c>
      <c r="F5313">
        <v>0</v>
      </c>
      <c r="G5313">
        <v>8</v>
      </c>
      <c r="H5313">
        <v>1570553158364</v>
      </c>
      <c r="I5313">
        <v>527.4375</v>
      </c>
      <c r="J5313" s="5">
        <f t="shared" si="82"/>
        <v>43746.99025884259</v>
      </c>
      <c r="K5313" s="6">
        <v>43746.99025884259</v>
      </c>
      <c r="L5313" s="7">
        <v>43746.990254629629</v>
      </c>
    </row>
    <row r="5314" spans="1:12" x14ac:dyDescent="0.25">
      <c r="A5314" t="e">
        <f>-LqgFrvpF1cKh_LZtZGI</f>
        <v>#NAME?</v>
      </c>
      <c r="B5314">
        <v>393.75</v>
      </c>
      <c r="C5314">
        <v>20.478950000000001</v>
      </c>
      <c r="D5314">
        <v>69</v>
      </c>
      <c r="E5314">
        <v>0</v>
      </c>
      <c r="F5314">
        <v>0</v>
      </c>
      <c r="G5314">
        <v>4</v>
      </c>
      <c r="H5314">
        <v>1570553164563</v>
      </c>
      <c r="I5314">
        <v>526.6875</v>
      </c>
      <c r="J5314" s="4">
        <f t="shared" ref="J5314:K5377" si="83">(H5314/86400000)+25569+(7/24)</f>
        <v>43746.990330590277</v>
      </c>
      <c r="K5314" s="6">
        <v>43746.990330590277</v>
      </c>
      <c r="L5314" s="7">
        <v>43746.990335648145</v>
      </c>
    </row>
    <row r="5315" spans="1:12" x14ac:dyDescent="0.25">
      <c r="A5315" t="e">
        <f>-LqgFtSHcTtN5qXBQjVS</f>
        <v>#NAME?</v>
      </c>
      <c r="B5315">
        <v>412.5</v>
      </c>
      <c r="C5315">
        <v>20.478950000000001</v>
      </c>
      <c r="D5315">
        <v>68</v>
      </c>
      <c r="E5315">
        <v>0</v>
      </c>
      <c r="F5315">
        <v>0</v>
      </c>
      <c r="G5315">
        <v>0</v>
      </c>
      <c r="H5315">
        <v>1570553172801</v>
      </c>
      <c r="I5315">
        <v>532.3125</v>
      </c>
      <c r="J5315" s="5">
        <f t="shared" si="83"/>
        <v>43746.990425937496</v>
      </c>
      <c r="K5315" s="6">
        <v>43746.990425937496</v>
      </c>
      <c r="L5315" s="7">
        <v>43746.990428240744</v>
      </c>
    </row>
    <row r="5316" spans="1:12" x14ac:dyDescent="0.25">
      <c r="A5316" t="s">
        <v>6351</v>
      </c>
      <c r="B5316">
        <v>396.875</v>
      </c>
      <c r="C5316">
        <v>20.531590000000001</v>
      </c>
      <c r="D5316">
        <v>71</v>
      </c>
      <c r="E5316">
        <v>0</v>
      </c>
      <c r="F5316">
        <v>0</v>
      </c>
      <c r="G5316">
        <v>5</v>
      </c>
      <c r="H5316">
        <v>1570553178964</v>
      </c>
      <c r="I5316">
        <v>527.4375</v>
      </c>
      <c r="J5316" s="4">
        <f t="shared" si="83"/>
        <v>43746.990497268511</v>
      </c>
      <c r="K5316" s="6">
        <v>43746.990497268511</v>
      </c>
      <c r="L5316" s="7">
        <v>43746.990497685183</v>
      </c>
    </row>
    <row r="5317" spans="1:12" x14ac:dyDescent="0.25">
      <c r="A5317" t="e">
        <f>-LqgFwXvztP-_fo2rKRl</f>
        <v>#NAME?</v>
      </c>
      <c r="B5317">
        <v>393.75</v>
      </c>
      <c r="C5317">
        <v>20.531590000000001</v>
      </c>
      <c r="D5317">
        <v>71</v>
      </c>
      <c r="E5317">
        <v>0</v>
      </c>
      <c r="F5317">
        <v>0</v>
      </c>
      <c r="G5317">
        <v>8</v>
      </c>
      <c r="H5317">
        <v>1570553185171</v>
      </c>
      <c r="I5317">
        <v>526.6875</v>
      </c>
      <c r="J5317" s="5">
        <f t="shared" si="83"/>
        <v>43746.990569108799</v>
      </c>
      <c r="K5317" s="6">
        <v>43746.990569108799</v>
      </c>
      <c r="L5317" s="7">
        <v>43746.990567129629</v>
      </c>
    </row>
    <row r="5318" spans="1:12" x14ac:dyDescent="0.25">
      <c r="A5318" t="e">
        <f>-LqgFy0xpwLtCaF34d00</f>
        <v>#NAME?</v>
      </c>
      <c r="B5318">
        <v>393.75</v>
      </c>
      <c r="C5318">
        <v>20.531590000000001</v>
      </c>
      <c r="D5318">
        <v>71</v>
      </c>
      <c r="E5318">
        <v>0</v>
      </c>
      <c r="F5318">
        <v>0</v>
      </c>
      <c r="G5318">
        <v>3</v>
      </c>
      <c r="H5318">
        <v>1570553191353</v>
      </c>
      <c r="I5318">
        <v>526.6875</v>
      </c>
      <c r="J5318" s="4">
        <f t="shared" si="83"/>
        <v>43746.990640659722</v>
      </c>
      <c r="K5318" s="6">
        <v>43746.990640659722</v>
      </c>
      <c r="L5318" s="7">
        <v>43746.990636574075</v>
      </c>
    </row>
    <row r="5319" spans="1:12" x14ac:dyDescent="0.25">
      <c r="A5319" t="e">
        <f>-LqgFzUhK39M_Bvgp4mb</f>
        <v>#NAME?</v>
      </c>
      <c r="B5319">
        <v>412.5</v>
      </c>
      <c r="C5319">
        <v>20.478950000000001</v>
      </c>
      <c r="D5319">
        <v>71</v>
      </c>
      <c r="E5319">
        <v>0</v>
      </c>
      <c r="F5319">
        <v>0</v>
      </c>
      <c r="G5319">
        <v>0</v>
      </c>
      <c r="H5319">
        <v>1570553197523</v>
      </c>
      <c r="I5319">
        <v>532.5</v>
      </c>
      <c r="J5319" s="5">
        <f t="shared" si="83"/>
        <v>43746.990712071762</v>
      </c>
      <c r="K5319" s="6">
        <v>43746.990712071762</v>
      </c>
      <c r="L5319" s="7">
        <v>43746.990717592591</v>
      </c>
    </row>
    <row r="5320" spans="1:12" x14ac:dyDescent="0.25">
      <c r="A5320" t="e">
        <f>-LqgG050tiuJeaebgEXk</f>
        <v>#NAME?</v>
      </c>
      <c r="B5320">
        <v>393.75</v>
      </c>
      <c r="C5320">
        <v>20.478950000000001</v>
      </c>
      <c r="D5320">
        <v>70</v>
      </c>
      <c r="E5320">
        <v>0</v>
      </c>
      <c r="F5320">
        <v>0</v>
      </c>
      <c r="G5320">
        <v>8</v>
      </c>
      <c r="H5320">
        <v>1570553203712</v>
      </c>
      <c r="I5320">
        <v>526.6875</v>
      </c>
      <c r="J5320" s="4">
        <f t="shared" si="83"/>
        <v>43746.990783703703</v>
      </c>
      <c r="K5320" s="6">
        <v>43746.990783703703</v>
      </c>
      <c r="L5320" s="7">
        <v>43746.990787037037</v>
      </c>
    </row>
    <row r="5321" spans="1:12" x14ac:dyDescent="0.25">
      <c r="A5321" t="e">
        <f>-LqgG1ml3rhnpkmxLDTU</f>
        <v>#NAME?</v>
      </c>
      <c r="B5321">
        <v>393.75</v>
      </c>
      <c r="C5321">
        <v>20.531590000000001</v>
      </c>
      <c r="D5321">
        <v>69</v>
      </c>
      <c r="E5321">
        <v>0</v>
      </c>
      <c r="F5321">
        <v>0</v>
      </c>
      <c r="G5321">
        <v>7</v>
      </c>
      <c r="H5321">
        <v>1570553210933</v>
      </c>
      <c r="I5321">
        <v>526.6875</v>
      </c>
      <c r="J5321" s="5">
        <f t="shared" si="83"/>
        <v>43746.990867280088</v>
      </c>
      <c r="K5321" s="6">
        <v>43746.990867280088</v>
      </c>
      <c r="L5321" s="7">
        <v>43746.990868055553</v>
      </c>
    </row>
    <row r="5322" spans="1:12" x14ac:dyDescent="0.25">
      <c r="A5322" t="e">
        <f>-LqgG3Gvj1wDC1nXgX2u</f>
        <v>#NAME?</v>
      </c>
      <c r="B5322">
        <v>393.75</v>
      </c>
      <c r="C5322">
        <v>20.531590000000001</v>
      </c>
      <c r="D5322">
        <v>69</v>
      </c>
      <c r="E5322">
        <v>0</v>
      </c>
      <c r="F5322">
        <v>0</v>
      </c>
      <c r="G5322">
        <v>4</v>
      </c>
      <c r="H5322">
        <v>1570553217111</v>
      </c>
      <c r="I5322">
        <v>526.6875</v>
      </c>
      <c r="J5322" s="4">
        <f t="shared" si="83"/>
        <v>43746.990938784722</v>
      </c>
      <c r="K5322" s="6">
        <v>43746.990938784722</v>
      </c>
      <c r="L5322" s="7">
        <v>43746.990937499999</v>
      </c>
    </row>
    <row r="5323" spans="1:12" x14ac:dyDescent="0.25">
      <c r="A5323" t="e">
        <f>-LqgG4sIyQno4soWFwN6</f>
        <v>#NAME?</v>
      </c>
      <c r="B5323">
        <v>393.75</v>
      </c>
      <c r="C5323">
        <v>20.478950000000001</v>
      </c>
      <c r="D5323">
        <v>70</v>
      </c>
      <c r="E5323">
        <v>0</v>
      </c>
      <c r="F5323">
        <v>0</v>
      </c>
      <c r="G5323">
        <v>10</v>
      </c>
      <c r="H5323">
        <v>1570553223295</v>
      </c>
      <c r="I5323">
        <v>526.6875</v>
      </c>
      <c r="J5323" s="5">
        <f t="shared" si="83"/>
        <v>43746.991010358797</v>
      </c>
      <c r="K5323" s="6">
        <v>43746.991010358797</v>
      </c>
      <c r="L5323" s="7">
        <v>43746.991006944445</v>
      </c>
    </row>
    <row r="5324" spans="1:12" x14ac:dyDescent="0.25">
      <c r="A5324" t="e">
        <f>-LqgG6_2mhALrgEOxJZ5</f>
        <v>#NAME?</v>
      </c>
      <c r="B5324">
        <v>396.875</v>
      </c>
      <c r="C5324">
        <v>20.478950000000001</v>
      </c>
      <c r="D5324">
        <v>69</v>
      </c>
      <c r="E5324">
        <v>0</v>
      </c>
      <c r="F5324">
        <v>0</v>
      </c>
      <c r="G5324">
        <v>5</v>
      </c>
      <c r="H5324">
        <v>1570553230481</v>
      </c>
      <c r="I5324">
        <v>527.4375</v>
      </c>
      <c r="J5324" s="4">
        <f t="shared" si="83"/>
        <v>43746.991093530094</v>
      </c>
      <c r="K5324" s="6">
        <v>43746.991093530094</v>
      </c>
      <c r="L5324" s="7">
        <v>43746.991087962961</v>
      </c>
    </row>
    <row r="5325" spans="1:12" x14ac:dyDescent="0.25">
      <c r="A5325" t="e">
        <f>-LqgG86vadJSDofckul3</f>
        <v>#NAME?</v>
      </c>
      <c r="B5325">
        <v>396.875</v>
      </c>
      <c r="C5325">
        <v>20.478950000000001</v>
      </c>
      <c r="D5325">
        <v>68</v>
      </c>
      <c r="E5325">
        <v>0</v>
      </c>
      <c r="F5325">
        <v>0</v>
      </c>
      <c r="G5325">
        <v>8</v>
      </c>
      <c r="H5325">
        <v>1570553236691</v>
      </c>
      <c r="I5325">
        <v>527.4375</v>
      </c>
      <c r="J5325" s="5">
        <f t="shared" si="83"/>
        <v>43746.991165405088</v>
      </c>
      <c r="K5325" s="6">
        <v>43746.991165405088</v>
      </c>
      <c r="L5325" s="7">
        <v>43746.991168981483</v>
      </c>
    </row>
    <row r="5326" spans="1:12" x14ac:dyDescent="0.25">
      <c r="A5326" t="e">
        <f>-LqgG9awvhX7Xg0QBNhU</f>
        <v>#NAME?</v>
      </c>
      <c r="B5326">
        <v>415.625</v>
      </c>
      <c r="C5326">
        <v>20.531590000000001</v>
      </c>
      <c r="D5326">
        <v>68</v>
      </c>
      <c r="E5326">
        <v>0</v>
      </c>
      <c r="F5326">
        <v>0</v>
      </c>
      <c r="G5326">
        <v>6</v>
      </c>
      <c r="H5326">
        <v>1570553242841</v>
      </c>
      <c r="I5326">
        <v>533.0625</v>
      </c>
      <c r="J5326" s="4">
        <f t="shared" si="83"/>
        <v>43746.991236585651</v>
      </c>
      <c r="K5326" s="6">
        <v>43746.991236585651</v>
      </c>
      <c r="L5326" s="7">
        <v>43746.991238425922</v>
      </c>
    </row>
    <row r="5327" spans="1:12" x14ac:dyDescent="0.25">
      <c r="A5327" t="e">
        <f>-LqgGB3pbAXvLifLzXP7</f>
        <v>#NAME?</v>
      </c>
      <c r="B5327">
        <v>396.875</v>
      </c>
      <c r="C5327">
        <v>20.531590000000001</v>
      </c>
      <c r="D5327">
        <v>69</v>
      </c>
      <c r="E5327">
        <v>0</v>
      </c>
      <c r="F5327">
        <v>0</v>
      </c>
      <c r="G5327">
        <v>3</v>
      </c>
      <c r="H5327">
        <v>1570553249041</v>
      </c>
      <c r="I5327">
        <v>527.4375</v>
      </c>
      <c r="J5327" s="5">
        <f t="shared" si="83"/>
        <v>43746.991308344906</v>
      </c>
      <c r="K5327" s="6">
        <v>43746.991308344906</v>
      </c>
      <c r="L5327" s="7">
        <v>43746.991307870368</v>
      </c>
    </row>
    <row r="5328" spans="1:12" x14ac:dyDescent="0.25">
      <c r="A5328" t="e">
        <f>-LqgGM2CJn46Td6xCsGY</f>
        <v>#NAME?</v>
      </c>
      <c r="B5328">
        <v>396.875</v>
      </c>
      <c r="C5328">
        <v>20.531590000000001</v>
      </c>
      <c r="D5328">
        <v>63</v>
      </c>
      <c r="E5328">
        <v>0</v>
      </c>
      <c r="F5328">
        <v>0</v>
      </c>
      <c r="G5328">
        <v>0</v>
      </c>
      <c r="H5328">
        <v>1570553293869</v>
      </c>
      <c r="I5328">
        <v>527.4375</v>
      </c>
      <c r="J5328" s="4">
        <f t="shared" si="83"/>
        <v>43746.991827187499</v>
      </c>
      <c r="K5328" s="6">
        <v>43746.991827187499</v>
      </c>
      <c r="L5328" s="7">
        <v>43746.991828703707</v>
      </c>
    </row>
    <row r="5329" spans="1:12" x14ac:dyDescent="0.25">
      <c r="A5329" t="e">
        <f>-LqgGNX40zdxDGoFXKQX</f>
        <v>#NAME?</v>
      </c>
      <c r="B5329">
        <v>396.875</v>
      </c>
      <c r="C5329">
        <v>20.478950000000001</v>
      </c>
      <c r="D5329">
        <v>63</v>
      </c>
      <c r="E5329">
        <v>0</v>
      </c>
      <c r="F5329">
        <v>0</v>
      </c>
      <c r="G5329">
        <v>0</v>
      </c>
      <c r="H5329">
        <v>1570553299926</v>
      </c>
      <c r="I5329">
        <v>527.4375</v>
      </c>
      <c r="J5329" s="5">
        <f t="shared" si="83"/>
        <v>43746.991897291664</v>
      </c>
      <c r="K5329" s="6">
        <v>43746.991897291664</v>
      </c>
      <c r="L5329" s="7">
        <v>43746.991898148146</v>
      </c>
    </row>
    <row r="5330" spans="1:12" x14ac:dyDescent="0.25">
      <c r="A5330" t="e">
        <f>-LqgGP55fBB0udBXXMj7</f>
        <v>#NAME?</v>
      </c>
      <c r="B5330">
        <v>396.875</v>
      </c>
      <c r="C5330">
        <v>20.478950000000001</v>
      </c>
      <c r="D5330">
        <v>64</v>
      </c>
      <c r="E5330">
        <v>0</v>
      </c>
      <c r="F5330">
        <v>0</v>
      </c>
      <c r="G5330">
        <v>0</v>
      </c>
      <c r="H5330">
        <v>1570553306136</v>
      </c>
      <c r="I5330">
        <v>527.4375</v>
      </c>
      <c r="J5330" s="4">
        <f t="shared" si="83"/>
        <v>43746.991969166666</v>
      </c>
      <c r="K5330" s="6">
        <v>43746.991969166666</v>
      </c>
      <c r="L5330" s="7">
        <v>43746.991967592592</v>
      </c>
    </row>
    <row r="5331" spans="1:12" x14ac:dyDescent="0.25">
      <c r="A5331" t="e">
        <f>-LqgGQljyCdYPtYYjGHa</f>
        <v>#NAME?</v>
      </c>
      <c r="B5331">
        <v>396.875</v>
      </c>
      <c r="C5331">
        <v>20.478950000000001</v>
      </c>
      <c r="D5331">
        <v>65</v>
      </c>
      <c r="E5331">
        <v>0</v>
      </c>
      <c r="F5331">
        <v>0</v>
      </c>
      <c r="G5331">
        <v>10</v>
      </c>
      <c r="H5331">
        <v>1570553313365</v>
      </c>
      <c r="I5331">
        <v>527.4375</v>
      </c>
      <c r="J5331" s="5">
        <f t="shared" si="83"/>
        <v>43746.992052835645</v>
      </c>
      <c r="K5331" s="6">
        <v>43746.992052835645</v>
      </c>
      <c r="L5331" s="7">
        <v>43746.992048611108</v>
      </c>
    </row>
    <row r="5332" spans="1:12" x14ac:dyDescent="0.25">
      <c r="A5332" t="e">
        <f>-LqgGSXF2kLCmKoxpCkd</f>
        <v>#NAME?</v>
      </c>
      <c r="B5332">
        <v>396.875</v>
      </c>
      <c r="C5332">
        <v>20.531590000000001</v>
      </c>
      <c r="D5332">
        <v>66</v>
      </c>
      <c r="E5332">
        <v>0</v>
      </c>
      <c r="F5332">
        <v>0</v>
      </c>
      <c r="G5332">
        <v>7</v>
      </c>
      <c r="H5332">
        <v>1570553320565</v>
      </c>
      <c r="I5332">
        <v>527.4375</v>
      </c>
      <c r="J5332" s="4">
        <f t="shared" si="83"/>
        <v>43746.992136168978</v>
      </c>
      <c r="K5332" s="6">
        <v>43746.992136168978</v>
      </c>
      <c r="L5332" s="7">
        <v>43746.9921412037</v>
      </c>
    </row>
    <row r="5333" spans="1:12" x14ac:dyDescent="0.25">
      <c r="A5333" t="e">
        <f>-LqgGU6KhLvpRnGRLYJn</f>
        <v>#NAME?</v>
      </c>
      <c r="B5333">
        <v>396.875</v>
      </c>
      <c r="C5333">
        <v>20.531590000000001</v>
      </c>
      <c r="D5333">
        <v>68</v>
      </c>
      <c r="E5333">
        <v>0</v>
      </c>
      <c r="F5333">
        <v>0</v>
      </c>
      <c r="G5333">
        <v>10</v>
      </c>
      <c r="H5333">
        <v>1570553326746</v>
      </c>
      <c r="I5333">
        <v>527.4375</v>
      </c>
      <c r="J5333" s="5">
        <f t="shared" si="83"/>
        <v>43746.992207708332</v>
      </c>
      <c r="K5333" s="6">
        <v>43746.992207708332</v>
      </c>
      <c r="L5333" s="7">
        <v>43746.992210648146</v>
      </c>
    </row>
    <row r="5334" spans="1:12" x14ac:dyDescent="0.25">
      <c r="A5334" t="e">
        <f>-LqgGV_EA5dvQZou8aha</f>
        <v>#NAME?</v>
      </c>
      <c r="B5334">
        <v>425</v>
      </c>
      <c r="C5334">
        <v>20.531590000000001</v>
      </c>
      <c r="D5334">
        <v>68</v>
      </c>
      <c r="E5334">
        <v>0</v>
      </c>
      <c r="F5334">
        <v>0</v>
      </c>
      <c r="G5334">
        <v>20</v>
      </c>
      <c r="H5334">
        <v>1570553332896</v>
      </c>
      <c r="I5334">
        <v>536.0625</v>
      </c>
      <c r="J5334" s="4">
        <f t="shared" si="83"/>
        <v>43746.992278888887</v>
      </c>
      <c r="K5334" s="6">
        <v>43746.992278888887</v>
      </c>
      <c r="L5334" s="7">
        <v>43746.992280092592</v>
      </c>
    </row>
    <row r="5335" spans="1:12" x14ac:dyDescent="0.25">
      <c r="A5335" t="e">
        <f>-LqgGX7-I_e6hTEtE8Mv</f>
        <v>#NAME?</v>
      </c>
      <c r="B5335">
        <v>396.875</v>
      </c>
      <c r="C5335">
        <v>20.531590000000001</v>
      </c>
      <c r="D5335">
        <v>67</v>
      </c>
      <c r="E5335">
        <v>0</v>
      </c>
      <c r="F5335">
        <v>0</v>
      </c>
      <c r="G5335">
        <v>8</v>
      </c>
      <c r="H5335">
        <v>1570553339105</v>
      </c>
      <c r="I5335">
        <v>527.4375</v>
      </c>
      <c r="J5335" s="5">
        <f t="shared" si="83"/>
        <v>43746.992350752313</v>
      </c>
      <c r="K5335" s="6">
        <v>43746.992350752313</v>
      </c>
      <c r="L5335" s="7">
        <v>43746.992349537039</v>
      </c>
    </row>
    <row r="5336" spans="1:12" x14ac:dyDescent="0.25">
      <c r="A5336" t="e">
        <f>-LqgGYoR6HnF6EtCwW0Y</f>
        <v>#NAME?</v>
      </c>
      <c r="B5336">
        <v>396.875</v>
      </c>
      <c r="C5336">
        <v>20.531590000000001</v>
      </c>
      <c r="D5336">
        <v>69</v>
      </c>
      <c r="E5336">
        <v>0</v>
      </c>
      <c r="F5336">
        <v>0</v>
      </c>
      <c r="G5336">
        <v>11</v>
      </c>
      <c r="H5336">
        <v>1570553345296</v>
      </c>
      <c r="I5336">
        <v>527.4375</v>
      </c>
      <c r="J5336" s="4">
        <f t="shared" si="83"/>
        <v>43746.992422407406</v>
      </c>
      <c r="K5336" s="6">
        <v>43746.992422407406</v>
      </c>
      <c r="L5336" s="7">
        <v>43746.992418981485</v>
      </c>
    </row>
    <row r="5337" spans="1:12" x14ac:dyDescent="0.25">
      <c r="A5337" t="e">
        <f>-LqgG_Q5u4PBjw3vyTCD</f>
        <v>#NAME?</v>
      </c>
      <c r="B5337">
        <v>396.875</v>
      </c>
      <c r="C5337">
        <v>20.478950000000001</v>
      </c>
      <c r="D5337">
        <v>69</v>
      </c>
      <c r="E5337">
        <v>0</v>
      </c>
      <c r="F5337">
        <v>0</v>
      </c>
      <c r="G5337">
        <v>12</v>
      </c>
      <c r="H5337">
        <v>1570553352505</v>
      </c>
      <c r="I5337">
        <v>527.4375</v>
      </c>
      <c r="J5337" s="5">
        <f t="shared" si="83"/>
        <v>43746.992505844908</v>
      </c>
      <c r="K5337" s="6">
        <v>43746.992505844908</v>
      </c>
      <c r="L5337" s="7">
        <v>43746.992511574077</v>
      </c>
    </row>
    <row r="5338" spans="1:12" x14ac:dyDescent="0.25">
      <c r="A5338" t="e">
        <f>-LqgGb8E1VZw7a7OsZbP</f>
        <v>#NAME?</v>
      </c>
      <c r="B5338">
        <v>396.875</v>
      </c>
      <c r="C5338">
        <v>20.531590000000001</v>
      </c>
      <c r="D5338">
        <v>69</v>
      </c>
      <c r="E5338">
        <v>0</v>
      </c>
      <c r="F5338">
        <v>0</v>
      </c>
      <c r="G5338">
        <v>15</v>
      </c>
      <c r="H5338">
        <v>1570553359719</v>
      </c>
      <c r="I5338">
        <v>527.4375</v>
      </c>
      <c r="J5338" s="4">
        <f t="shared" si="83"/>
        <v>43746.992589340276</v>
      </c>
      <c r="K5338" s="6">
        <v>43746.992589340276</v>
      </c>
      <c r="L5338" s="7">
        <v>43746.992592592593</v>
      </c>
    </row>
    <row r="5339" spans="1:12" x14ac:dyDescent="0.25">
      <c r="A5339" t="e">
        <f>-LqgGcc5wTfJRRa5pNNf</f>
        <v>#NAME?</v>
      </c>
      <c r="B5339">
        <v>400</v>
      </c>
      <c r="C5339">
        <v>20.478950000000001</v>
      </c>
      <c r="D5339">
        <v>69</v>
      </c>
      <c r="E5339">
        <v>0</v>
      </c>
      <c r="F5339">
        <v>0</v>
      </c>
      <c r="G5339">
        <v>14</v>
      </c>
      <c r="H5339">
        <v>1570553365866</v>
      </c>
      <c r="I5339">
        <v>528.1875</v>
      </c>
      <c r="J5339" s="5">
        <f t="shared" si="83"/>
        <v>43746.99266048611</v>
      </c>
      <c r="K5339" s="6">
        <v>43746.99266048611</v>
      </c>
      <c r="L5339" s="7">
        <v>43746.992662037039</v>
      </c>
    </row>
    <row r="5340" spans="1:12" x14ac:dyDescent="0.25">
      <c r="A5340" t="e">
        <f>-LqgGe64WSVt4dF8NLIh</f>
        <v>#NAME?</v>
      </c>
      <c r="B5340">
        <v>400</v>
      </c>
      <c r="C5340">
        <v>20.531590000000001</v>
      </c>
      <c r="D5340">
        <v>69</v>
      </c>
      <c r="E5340">
        <v>0</v>
      </c>
      <c r="F5340">
        <v>0</v>
      </c>
      <c r="G5340">
        <v>7</v>
      </c>
      <c r="H5340">
        <v>1570553372075</v>
      </c>
      <c r="I5340">
        <v>528.1875</v>
      </c>
      <c r="J5340" s="4">
        <f t="shared" si="83"/>
        <v>43746.992732349536</v>
      </c>
      <c r="K5340" s="6">
        <v>43746.992732349536</v>
      </c>
      <c r="L5340" s="7">
        <v>43746.992731481485</v>
      </c>
    </row>
    <row r="5341" spans="1:12" x14ac:dyDescent="0.25">
      <c r="A5341" t="e">
        <f>-LqgGff4PK39MwZgzw__</f>
        <v>#NAME?</v>
      </c>
      <c r="B5341">
        <v>396.875</v>
      </c>
      <c r="C5341">
        <v>20.584240000000001</v>
      </c>
      <c r="D5341">
        <v>69</v>
      </c>
      <c r="E5341">
        <v>0</v>
      </c>
      <c r="F5341">
        <v>0</v>
      </c>
      <c r="G5341">
        <v>11</v>
      </c>
      <c r="H5341">
        <v>1570553378266</v>
      </c>
      <c r="I5341">
        <v>527.4375</v>
      </c>
      <c r="J5341" s="5">
        <f t="shared" si="83"/>
        <v>43746.992804004629</v>
      </c>
      <c r="K5341" s="6">
        <v>43746.992804004629</v>
      </c>
      <c r="L5341" s="7">
        <v>43746.992800925924</v>
      </c>
    </row>
    <row r="5342" spans="1:12" x14ac:dyDescent="0.25">
      <c r="A5342" t="e">
        <f>-LqgGh9596EWfqVI7hzv</f>
        <v>#NAME?</v>
      </c>
      <c r="B5342">
        <v>396.875</v>
      </c>
      <c r="C5342">
        <v>20.478950000000001</v>
      </c>
      <c r="D5342">
        <v>69</v>
      </c>
      <c r="E5342">
        <v>0</v>
      </c>
      <c r="F5342">
        <v>0</v>
      </c>
      <c r="G5342">
        <v>9</v>
      </c>
      <c r="H5342">
        <v>1570553384417</v>
      </c>
      <c r="I5342">
        <v>527.4375</v>
      </c>
      <c r="J5342" s="4">
        <f t="shared" si="83"/>
        <v>43746.99287519676</v>
      </c>
      <c r="K5342" s="6">
        <v>43746.99287519676</v>
      </c>
      <c r="L5342" s="7">
        <v>43746.99287037037</v>
      </c>
    </row>
    <row r="5343" spans="1:12" x14ac:dyDescent="0.25">
      <c r="A5343" t="e">
        <f>-LqgGiqSZtGWbhtfxY3B</f>
        <v>#NAME?</v>
      </c>
      <c r="B5343">
        <v>396.875</v>
      </c>
      <c r="C5343">
        <v>20.478950000000001</v>
      </c>
      <c r="D5343">
        <v>68</v>
      </c>
      <c r="E5343">
        <v>0</v>
      </c>
      <c r="F5343">
        <v>0</v>
      </c>
      <c r="G5343">
        <v>20</v>
      </c>
      <c r="H5343">
        <v>1570553390636</v>
      </c>
      <c r="I5343">
        <v>527.4375</v>
      </c>
      <c r="J5343" s="5">
        <f t="shared" si="83"/>
        <v>43746.992947175924</v>
      </c>
      <c r="K5343" s="6">
        <v>43746.992947175924</v>
      </c>
      <c r="L5343" s="7">
        <v>43746.992951388886</v>
      </c>
    </row>
    <row r="5344" spans="1:12" x14ac:dyDescent="0.25">
      <c r="A5344" t="e">
        <f>-LqgGkR58IkesQ2Cghdu</f>
        <v>#NAME?</v>
      </c>
      <c r="B5344">
        <v>396.875</v>
      </c>
      <c r="C5344">
        <v>20.478950000000001</v>
      </c>
      <c r="D5344">
        <v>71</v>
      </c>
      <c r="E5344">
        <v>0</v>
      </c>
      <c r="F5344">
        <v>0</v>
      </c>
      <c r="G5344">
        <v>7</v>
      </c>
      <c r="H5344">
        <v>1570553397846</v>
      </c>
      <c r="I5344">
        <v>527.4375</v>
      </c>
      <c r="J5344" s="4">
        <f t="shared" si="83"/>
        <v>43746.993030624995</v>
      </c>
      <c r="K5344" s="6">
        <v>43746.993030624995</v>
      </c>
      <c r="L5344" s="7">
        <v>43746.993032407408</v>
      </c>
    </row>
    <row r="5345" spans="1:12" x14ac:dyDescent="0.25">
      <c r="A5345" t="s">
        <v>6380</v>
      </c>
      <c r="B5345">
        <v>396.875</v>
      </c>
      <c r="C5345">
        <v>20.531590000000001</v>
      </c>
      <c r="D5345">
        <v>69</v>
      </c>
      <c r="E5345">
        <v>0</v>
      </c>
      <c r="F5345">
        <v>0</v>
      </c>
      <c r="G5345">
        <v>9</v>
      </c>
      <c r="H5345">
        <v>1570553404027</v>
      </c>
      <c r="I5345">
        <v>527.4375</v>
      </c>
      <c r="J5345" s="5">
        <f t="shared" si="83"/>
        <v>43746.99310216435</v>
      </c>
      <c r="K5345" s="6">
        <v>43746.99310216435</v>
      </c>
      <c r="L5345" s="7">
        <v>43746.993101851855</v>
      </c>
    </row>
    <row r="5346" spans="1:12" x14ac:dyDescent="0.25">
      <c r="A5346" t="e">
        <f>-LqgGngz8QaA_nCIJxKb</f>
        <v>#NAME?</v>
      </c>
      <c r="B5346">
        <v>396.875</v>
      </c>
      <c r="C5346">
        <v>20.531590000000001</v>
      </c>
      <c r="D5346">
        <v>71</v>
      </c>
      <c r="E5346">
        <v>0</v>
      </c>
      <c r="F5346">
        <v>0</v>
      </c>
      <c r="G5346">
        <v>12</v>
      </c>
      <c r="H5346">
        <v>1570553411236</v>
      </c>
      <c r="I5346">
        <v>527.4375</v>
      </c>
      <c r="J5346" s="4">
        <f t="shared" si="83"/>
        <v>43746.993185601845</v>
      </c>
      <c r="K5346" s="6">
        <v>43746.993185601845</v>
      </c>
      <c r="L5346" s="7">
        <v>43746.99318287037</v>
      </c>
    </row>
    <row r="5347" spans="1:12" x14ac:dyDescent="0.25">
      <c r="A5347" t="e">
        <f>-LqgGpB0LlbnUsgaXlKB</f>
        <v>#NAME?</v>
      </c>
      <c r="B5347">
        <v>396.875</v>
      </c>
      <c r="C5347">
        <v>20.531590000000001</v>
      </c>
      <c r="D5347">
        <v>73</v>
      </c>
      <c r="E5347">
        <v>0</v>
      </c>
      <c r="F5347">
        <v>0</v>
      </c>
      <c r="G5347">
        <v>14</v>
      </c>
      <c r="H5347">
        <v>1570553417435</v>
      </c>
      <c r="I5347">
        <v>527.4375</v>
      </c>
      <c r="J5347" s="5">
        <f t="shared" si="83"/>
        <v>43746.993257349539</v>
      </c>
      <c r="K5347" s="6">
        <v>43746.993257349539</v>
      </c>
      <c r="L5347" s="7">
        <v>43746.993252314816</v>
      </c>
    </row>
    <row r="5348" spans="1:12" x14ac:dyDescent="0.25">
      <c r="A5348" t="e">
        <f>-LqgGql6GK98jn2ImKvW</f>
        <v>#NAME?</v>
      </c>
      <c r="B5348">
        <v>415.625</v>
      </c>
      <c r="C5348">
        <v>20.478950000000001</v>
      </c>
      <c r="D5348">
        <v>73</v>
      </c>
      <c r="E5348">
        <v>0</v>
      </c>
      <c r="F5348">
        <v>0</v>
      </c>
      <c r="G5348">
        <v>11</v>
      </c>
      <c r="H5348">
        <v>1570553423620</v>
      </c>
      <c r="I5348">
        <v>533.25</v>
      </c>
      <c r="J5348" s="4">
        <f t="shared" si="83"/>
        <v>43746.993328935183</v>
      </c>
      <c r="K5348" s="6">
        <v>43746.993328935183</v>
      </c>
      <c r="L5348" s="7">
        <v>43746.993333333332</v>
      </c>
    </row>
    <row r="5349" spans="1:12" x14ac:dyDescent="0.25">
      <c r="A5349" t="e">
        <f>-LqgGscXgMWdZXfyqZ-0</f>
        <v>#NAME?</v>
      </c>
      <c r="B5349">
        <v>396.875</v>
      </c>
      <c r="C5349">
        <v>20.531590000000001</v>
      </c>
      <c r="D5349">
        <v>73</v>
      </c>
      <c r="E5349">
        <v>0</v>
      </c>
      <c r="F5349">
        <v>0</v>
      </c>
      <c r="G5349">
        <v>7</v>
      </c>
      <c r="H5349">
        <v>1570553430805</v>
      </c>
      <c r="I5349">
        <v>527.4375</v>
      </c>
      <c r="J5349" s="5">
        <f t="shared" si="83"/>
        <v>43746.993412094904</v>
      </c>
      <c r="K5349" s="6">
        <v>43746.993412094904</v>
      </c>
      <c r="L5349" s="7">
        <v>43746.993414351855</v>
      </c>
    </row>
    <row r="5350" spans="1:12" x14ac:dyDescent="0.25">
      <c r="A5350" t="e">
        <f>-LqgGuH5-si618TmliVm</f>
        <v>#NAME?</v>
      </c>
      <c r="B5350">
        <v>396.875</v>
      </c>
      <c r="C5350">
        <v>20.478950000000001</v>
      </c>
      <c r="D5350">
        <v>72</v>
      </c>
      <c r="E5350">
        <v>0</v>
      </c>
      <c r="F5350">
        <v>0</v>
      </c>
      <c r="G5350">
        <v>6</v>
      </c>
      <c r="H5350">
        <v>1570553438026</v>
      </c>
      <c r="I5350">
        <v>527.4375</v>
      </c>
      <c r="J5350" s="4">
        <f t="shared" si="83"/>
        <v>43746.99349567129</v>
      </c>
      <c r="K5350" s="6">
        <v>43746.99349567129</v>
      </c>
      <c r="L5350" s="7">
        <v>43746.993495370371</v>
      </c>
    </row>
    <row r="5351" spans="1:12" x14ac:dyDescent="0.25">
      <c r="A5351" t="e">
        <f>-LqgGvk-SUY7sMc7QoTV</f>
        <v>#NAME?</v>
      </c>
      <c r="B5351">
        <v>396.875</v>
      </c>
      <c r="C5351">
        <v>20.478950000000001</v>
      </c>
      <c r="D5351">
        <v>72</v>
      </c>
      <c r="E5351">
        <v>0</v>
      </c>
      <c r="F5351">
        <v>0</v>
      </c>
      <c r="G5351">
        <v>16</v>
      </c>
      <c r="H5351">
        <v>1570553444196</v>
      </c>
      <c r="I5351">
        <v>527.4375</v>
      </c>
      <c r="J5351" s="5">
        <f t="shared" si="83"/>
        <v>43746.993567083329</v>
      </c>
      <c r="K5351" s="6">
        <v>43746.993567083329</v>
      </c>
      <c r="L5351" s="7">
        <v>43746.993564814817</v>
      </c>
    </row>
    <row r="5352" spans="1:12" x14ac:dyDescent="0.25">
      <c r="A5352" t="e">
        <f>-LqgGxF4VuYdomx04cRT</f>
        <v>#NAME?</v>
      </c>
      <c r="B5352">
        <v>396.875</v>
      </c>
      <c r="C5352">
        <v>20.478950000000001</v>
      </c>
      <c r="D5352">
        <v>68</v>
      </c>
      <c r="E5352">
        <v>0</v>
      </c>
      <c r="F5352">
        <v>0</v>
      </c>
      <c r="G5352">
        <v>14</v>
      </c>
      <c r="H5352">
        <v>1570553450395</v>
      </c>
      <c r="I5352">
        <v>527.4375</v>
      </c>
      <c r="J5352" s="4">
        <f t="shared" si="83"/>
        <v>43746.993638831016</v>
      </c>
      <c r="K5352" s="6">
        <v>43746.993638831016</v>
      </c>
      <c r="L5352" s="7">
        <v>43746.993634259263</v>
      </c>
    </row>
    <row r="5353" spans="1:12" x14ac:dyDescent="0.25">
      <c r="A5353" t="e">
        <f>-LqgGyo5jOb0H_ENeePD</f>
        <v>#NAME?</v>
      </c>
      <c r="B5353">
        <v>396.875</v>
      </c>
      <c r="C5353">
        <v>20.478950000000001</v>
      </c>
      <c r="D5353">
        <v>68</v>
      </c>
      <c r="E5353">
        <v>0</v>
      </c>
      <c r="F5353">
        <v>0</v>
      </c>
      <c r="G5353">
        <v>10</v>
      </c>
      <c r="H5353">
        <v>1570553456576</v>
      </c>
      <c r="I5353">
        <v>527.4375</v>
      </c>
      <c r="J5353" s="5">
        <f t="shared" si="83"/>
        <v>43746.993710370363</v>
      </c>
      <c r="K5353" s="6">
        <v>43746.993710370363</v>
      </c>
      <c r="L5353" s="7">
        <v>43746.993715277778</v>
      </c>
    </row>
    <row r="5354" spans="1:12" x14ac:dyDescent="0.25">
      <c r="A5354" t="e">
        <f>-LqgH-X514JeIKDBy4FS</f>
        <v>#NAME?</v>
      </c>
      <c r="B5354">
        <v>393.75</v>
      </c>
      <c r="C5354">
        <v>20.478950000000001</v>
      </c>
      <c r="D5354">
        <v>70</v>
      </c>
      <c r="E5354">
        <v>0</v>
      </c>
      <c r="F5354">
        <v>0</v>
      </c>
      <c r="G5354">
        <v>8</v>
      </c>
      <c r="H5354">
        <v>1570553463766</v>
      </c>
      <c r="I5354">
        <v>526.6875</v>
      </c>
      <c r="J5354" s="4">
        <f t="shared" si="83"/>
        <v>43746.993793587964</v>
      </c>
      <c r="K5354" s="6">
        <v>43746.993793587964</v>
      </c>
      <c r="L5354" s="7">
        <v>43746.993796296294</v>
      </c>
    </row>
    <row r="5355" spans="1:12" x14ac:dyDescent="0.25">
      <c r="A5355" t="e">
        <f>-LqgH1K6Yk3OtgVS36YW</f>
        <v>#NAME?</v>
      </c>
      <c r="B5355">
        <v>393.75</v>
      </c>
      <c r="C5355">
        <v>20.478950000000001</v>
      </c>
      <c r="D5355">
        <v>70</v>
      </c>
      <c r="E5355">
        <v>0</v>
      </c>
      <c r="F5355">
        <v>0</v>
      </c>
      <c r="G5355">
        <v>21</v>
      </c>
      <c r="H5355">
        <v>1570553469965</v>
      </c>
      <c r="I5355">
        <v>526.6875</v>
      </c>
      <c r="J5355" s="5">
        <f t="shared" si="83"/>
        <v>43746.993865335644</v>
      </c>
      <c r="K5355" s="6">
        <v>43746.993865335644</v>
      </c>
      <c r="L5355" s="7">
        <v>43746.99386574074</v>
      </c>
    </row>
    <row r="5356" spans="1:12" x14ac:dyDescent="0.25">
      <c r="A5356" t="e">
        <f>-LqgH2o4DtX8XPqFeNRG</f>
        <v>#NAME?</v>
      </c>
      <c r="B5356">
        <v>393.75</v>
      </c>
      <c r="C5356">
        <v>20.531590000000001</v>
      </c>
      <c r="D5356">
        <v>70</v>
      </c>
      <c r="E5356">
        <v>0</v>
      </c>
      <c r="F5356">
        <v>0</v>
      </c>
      <c r="G5356">
        <v>2</v>
      </c>
      <c r="H5356">
        <v>1570553477165</v>
      </c>
      <c r="I5356">
        <v>526.6875</v>
      </c>
      <c r="J5356" s="4">
        <f t="shared" si="83"/>
        <v>43746.993948668976</v>
      </c>
      <c r="K5356" s="6">
        <v>43746.993948668976</v>
      </c>
      <c r="L5356" s="7">
        <v>43746.993946759256</v>
      </c>
    </row>
    <row r="5357" spans="1:12" x14ac:dyDescent="0.25">
      <c r="A5357" t="e">
        <f>-LqgH4I4pFJ2tpRwfG5F</f>
        <v>#NAME?</v>
      </c>
      <c r="B5357">
        <v>393.75</v>
      </c>
      <c r="C5357">
        <v>20.478950000000001</v>
      </c>
      <c r="D5357">
        <v>70</v>
      </c>
      <c r="E5357">
        <v>0</v>
      </c>
      <c r="F5357">
        <v>0</v>
      </c>
      <c r="G5357">
        <v>8</v>
      </c>
      <c r="H5357">
        <v>1570553483366</v>
      </c>
      <c r="I5357">
        <v>526.6875</v>
      </c>
      <c r="J5357" s="5">
        <f t="shared" si="83"/>
        <v>43746.994020439808</v>
      </c>
      <c r="K5357" s="6">
        <v>43746.994020439808</v>
      </c>
      <c r="L5357" s="7">
        <v>43746.994016203702</v>
      </c>
    </row>
    <row r="5358" spans="1:12" x14ac:dyDescent="0.25">
      <c r="A5358" t="e">
        <f>-LqgH5qmjLCV8_qAf4HT</f>
        <v>#NAME?</v>
      </c>
      <c r="B5358">
        <v>393.75</v>
      </c>
      <c r="C5358">
        <v>20.478950000000001</v>
      </c>
      <c r="D5358">
        <v>70</v>
      </c>
      <c r="E5358">
        <v>0</v>
      </c>
      <c r="F5358">
        <v>0</v>
      </c>
      <c r="G5358">
        <v>4</v>
      </c>
      <c r="H5358">
        <v>1570553489546</v>
      </c>
      <c r="I5358">
        <v>526.6875</v>
      </c>
      <c r="J5358" s="4">
        <f t="shared" si="83"/>
        <v>43746.994091967594</v>
      </c>
      <c r="K5358" s="6">
        <v>43746.994091967594</v>
      </c>
      <c r="L5358" s="7">
        <v>43746.994097222225</v>
      </c>
    </row>
    <row r="5359" spans="1:12" x14ac:dyDescent="0.25">
      <c r="A5359" t="e">
        <f>-LqgH7_6yzlVlKdNxedP</f>
        <v>#NAME?</v>
      </c>
      <c r="B5359">
        <v>393.75</v>
      </c>
      <c r="C5359">
        <v>20.478950000000001</v>
      </c>
      <c r="D5359">
        <v>69</v>
      </c>
      <c r="E5359">
        <v>0</v>
      </c>
      <c r="F5359">
        <v>0</v>
      </c>
      <c r="G5359">
        <v>7</v>
      </c>
      <c r="H5359">
        <v>1570553496742</v>
      </c>
      <c r="I5359">
        <v>526.6875</v>
      </c>
      <c r="J5359" s="5">
        <f t="shared" si="83"/>
        <v>43746.994175254622</v>
      </c>
      <c r="K5359" s="6">
        <v>43746.994175254622</v>
      </c>
      <c r="L5359" s="7">
        <v>43746.99417824074</v>
      </c>
    </row>
    <row r="5360" spans="1:12" x14ac:dyDescent="0.25">
      <c r="A5360" t="e">
        <f>-LqgH984odHm-NQX7sAx</f>
        <v>#NAME?</v>
      </c>
      <c r="B5360">
        <v>393.75</v>
      </c>
      <c r="C5360">
        <v>20.478950000000001</v>
      </c>
      <c r="D5360">
        <v>69</v>
      </c>
      <c r="E5360">
        <v>0</v>
      </c>
      <c r="F5360">
        <v>0</v>
      </c>
      <c r="G5360">
        <v>12</v>
      </c>
      <c r="H5360">
        <v>1570553502946</v>
      </c>
      <c r="I5360">
        <v>526.5</v>
      </c>
      <c r="J5360" s="4">
        <f t="shared" si="83"/>
        <v>43746.994247060182</v>
      </c>
      <c r="K5360" s="6">
        <v>43746.994247060182</v>
      </c>
      <c r="L5360" s="7">
        <v>43746.994247685187</v>
      </c>
    </row>
    <row r="5361" spans="1:12" x14ac:dyDescent="0.25">
      <c r="A5361" t="e">
        <f>-LqgHB9-LFreJBQFOQDo</f>
        <v>#NAME?</v>
      </c>
      <c r="B5361">
        <v>412.5</v>
      </c>
      <c r="C5361">
        <v>20.478950000000001</v>
      </c>
      <c r="D5361">
        <v>69</v>
      </c>
      <c r="E5361">
        <v>0</v>
      </c>
      <c r="F5361">
        <v>0</v>
      </c>
      <c r="G5361">
        <v>8</v>
      </c>
      <c r="H5361">
        <v>1570553510166</v>
      </c>
      <c r="I5361">
        <v>532.125</v>
      </c>
      <c r="J5361" s="5">
        <f t="shared" si="83"/>
        <v>43746.994330624999</v>
      </c>
      <c r="K5361" s="6">
        <v>43746.994330624999</v>
      </c>
      <c r="L5361" s="7">
        <v>43746.994328703702</v>
      </c>
    </row>
    <row r="5362" spans="1:12" x14ac:dyDescent="0.25">
      <c r="A5362" t="e">
        <f>-LqgHDC6i4Ml_XBSuft6</f>
        <v>#NAME?</v>
      </c>
      <c r="B5362">
        <v>393.75</v>
      </c>
      <c r="C5362">
        <v>20.478950000000001</v>
      </c>
      <c r="D5362">
        <v>70</v>
      </c>
      <c r="E5362">
        <v>0</v>
      </c>
      <c r="F5362">
        <v>0</v>
      </c>
      <c r="G5362">
        <v>10</v>
      </c>
      <c r="H5362">
        <v>1570553519671</v>
      </c>
      <c r="I5362">
        <v>526.6875</v>
      </c>
      <c r="J5362" s="4">
        <f t="shared" si="83"/>
        <v>43746.994440636576</v>
      </c>
      <c r="K5362" s="6">
        <v>43746.994440636576</v>
      </c>
      <c r="L5362" s="7">
        <v>43746.994444444441</v>
      </c>
    </row>
    <row r="5363" spans="1:12" x14ac:dyDescent="0.25">
      <c r="A5363" t="e">
        <f>-LqgHEqHjOZh0cxQ5M4U</f>
        <v>#NAME?</v>
      </c>
      <c r="B5363">
        <v>393.75</v>
      </c>
      <c r="C5363">
        <v>20.478950000000001</v>
      </c>
      <c r="D5363">
        <v>69</v>
      </c>
      <c r="E5363">
        <v>0</v>
      </c>
      <c r="F5363">
        <v>0</v>
      </c>
      <c r="G5363">
        <v>9</v>
      </c>
      <c r="H5363">
        <v>1570553526648</v>
      </c>
      <c r="I5363">
        <v>526.6875</v>
      </c>
      <c r="J5363" s="5">
        <f t="shared" si="83"/>
        <v>43746.994521388886</v>
      </c>
      <c r="K5363" s="6">
        <v>43746.994521388886</v>
      </c>
      <c r="L5363" s="7">
        <v>43746.994525462964</v>
      </c>
    </row>
    <row r="5364" spans="1:12" x14ac:dyDescent="0.25">
      <c r="A5364" t="e">
        <f>-LqgHGP7Z3ID8aIwN6lQ</f>
        <v>#NAME?</v>
      </c>
      <c r="B5364">
        <v>393.75</v>
      </c>
      <c r="C5364">
        <v>20.531590000000001</v>
      </c>
      <c r="D5364">
        <v>69</v>
      </c>
      <c r="E5364">
        <v>0</v>
      </c>
      <c r="F5364">
        <v>0</v>
      </c>
      <c r="G5364">
        <v>10</v>
      </c>
      <c r="H5364">
        <v>1570553532829</v>
      </c>
      <c r="I5364">
        <v>526.6875</v>
      </c>
      <c r="J5364" s="4">
        <f t="shared" si="83"/>
        <v>43746.994592928233</v>
      </c>
      <c r="K5364" s="6">
        <v>43746.994592928233</v>
      </c>
      <c r="L5364" s="7">
        <v>43746.99459490741</v>
      </c>
    </row>
    <row r="5365" spans="1:12" x14ac:dyDescent="0.25">
      <c r="A5365" t="e">
        <f>-LqgHHt7r3i7JXMoGRdW</f>
        <v>#NAME?</v>
      </c>
      <c r="B5365">
        <v>434.375</v>
      </c>
      <c r="C5365">
        <v>20.531590000000001</v>
      </c>
      <c r="D5365">
        <v>69</v>
      </c>
      <c r="E5365">
        <v>0</v>
      </c>
      <c r="F5365">
        <v>0</v>
      </c>
      <c r="G5365">
        <v>5</v>
      </c>
      <c r="H5365">
        <v>1570553539029</v>
      </c>
      <c r="I5365">
        <v>539.0625</v>
      </c>
      <c r="J5365" s="5">
        <f t="shared" si="83"/>
        <v>43746.994664687496</v>
      </c>
      <c r="K5365" s="6">
        <v>43746.994664687496</v>
      </c>
      <c r="L5365" s="7">
        <v>43746.994664351849</v>
      </c>
    </row>
    <row r="5366" spans="1:12" x14ac:dyDescent="0.25">
      <c r="A5366" t="s">
        <v>6401</v>
      </c>
      <c r="B5366">
        <v>393.75</v>
      </c>
      <c r="C5366">
        <v>20.531590000000001</v>
      </c>
      <c r="D5366">
        <v>70</v>
      </c>
      <c r="E5366">
        <v>0</v>
      </c>
      <c r="F5366">
        <v>0</v>
      </c>
      <c r="G5366">
        <v>8</v>
      </c>
      <c r="H5366">
        <v>1570553545198</v>
      </c>
      <c r="I5366">
        <v>526.6875</v>
      </c>
      <c r="J5366" s="4">
        <f t="shared" si="83"/>
        <v>43746.99473608796</v>
      </c>
      <c r="K5366" s="6">
        <v>43746.99473608796</v>
      </c>
      <c r="L5366" s="7">
        <v>43746.994733796295</v>
      </c>
    </row>
    <row r="5367" spans="1:12" x14ac:dyDescent="0.25">
      <c r="A5367" t="e">
        <f>-LqgHLZEPRwKXG5WS7X0</f>
        <v>#NAME?</v>
      </c>
      <c r="B5367">
        <v>393.75</v>
      </c>
      <c r="C5367">
        <v>20.478950000000001</v>
      </c>
      <c r="D5367">
        <v>69</v>
      </c>
      <c r="E5367">
        <v>0</v>
      </c>
      <c r="F5367">
        <v>0</v>
      </c>
      <c r="G5367">
        <v>2</v>
      </c>
      <c r="H5367">
        <v>1570553552407</v>
      </c>
      <c r="I5367">
        <v>526.6875</v>
      </c>
      <c r="J5367" s="5">
        <f t="shared" si="83"/>
        <v>43746.994819525462</v>
      </c>
      <c r="K5367" s="6">
        <v>43746.994819525462</v>
      </c>
      <c r="L5367" s="7">
        <v>43746.994814814818</v>
      </c>
    </row>
    <row r="5368" spans="1:12" x14ac:dyDescent="0.25">
      <c r="A5368" t="e">
        <f>-LqgHNC7BNVMs41YiGHC</f>
        <v>#NAME?</v>
      </c>
      <c r="B5368">
        <v>393.75</v>
      </c>
      <c r="C5368">
        <v>20.531590000000001</v>
      </c>
      <c r="D5368">
        <v>69</v>
      </c>
      <c r="E5368">
        <v>0</v>
      </c>
      <c r="F5368">
        <v>0</v>
      </c>
      <c r="G5368">
        <v>6</v>
      </c>
      <c r="H5368">
        <v>1570553560648</v>
      </c>
      <c r="I5368">
        <v>526.6875</v>
      </c>
      <c r="J5368" s="4">
        <f t="shared" si="83"/>
        <v>43746.994914907402</v>
      </c>
      <c r="K5368" s="6">
        <v>43746.994914907402</v>
      </c>
      <c r="L5368" s="7">
        <v>43746.99491898148</v>
      </c>
    </row>
    <row r="5369" spans="1:12" x14ac:dyDescent="0.25">
      <c r="A5369" t="e">
        <f>-LqgHOg6IOsRIcm5aF28</f>
        <v>#NAME?</v>
      </c>
      <c r="B5369">
        <v>393.75</v>
      </c>
      <c r="C5369">
        <v>20.531590000000001</v>
      </c>
      <c r="D5369">
        <v>69</v>
      </c>
      <c r="E5369">
        <v>0</v>
      </c>
      <c r="F5369">
        <v>0</v>
      </c>
      <c r="G5369">
        <v>7</v>
      </c>
      <c r="H5369">
        <v>1570553566807</v>
      </c>
      <c r="I5369">
        <v>526.6875</v>
      </c>
      <c r="J5369" s="5">
        <f t="shared" si="83"/>
        <v>43746.994986192127</v>
      </c>
      <c r="K5369" s="6">
        <v>43746.994986192127</v>
      </c>
      <c r="L5369" s="7">
        <v>43746.994988425926</v>
      </c>
    </row>
    <row r="5370" spans="1:12" x14ac:dyDescent="0.25">
      <c r="A5370" t="e">
        <f>-LqgHQF7c2umgFd92nEk</f>
        <v>#NAME?</v>
      </c>
      <c r="B5370">
        <v>393.75</v>
      </c>
      <c r="C5370">
        <v>20.478950000000001</v>
      </c>
      <c r="D5370">
        <v>68</v>
      </c>
      <c r="E5370">
        <v>0</v>
      </c>
      <c r="F5370">
        <v>0</v>
      </c>
      <c r="G5370">
        <v>2</v>
      </c>
      <c r="H5370">
        <v>1570553573018</v>
      </c>
      <c r="I5370">
        <v>526.6875</v>
      </c>
      <c r="J5370" s="4">
        <f t="shared" si="83"/>
        <v>43746.995058078704</v>
      </c>
      <c r="K5370" s="6">
        <v>43746.995058078704</v>
      </c>
      <c r="L5370" s="7">
        <v>43746.995057870372</v>
      </c>
    </row>
    <row r="5371" spans="1:12" x14ac:dyDescent="0.25">
      <c r="A5371" t="e">
        <f>-LqgHRy6kFiZPUitQmDi</f>
        <v>#NAME?</v>
      </c>
      <c r="B5371">
        <v>415.625</v>
      </c>
      <c r="C5371">
        <v>20.478950000000001</v>
      </c>
      <c r="D5371">
        <v>66</v>
      </c>
      <c r="E5371">
        <v>0</v>
      </c>
      <c r="F5371">
        <v>0</v>
      </c>
      <c r="G5371">
        <v>8</v>
      </c>
      <c r="H5371">
        <v>1570553580248</v>
      </c>
      <c r="I5371">
        <v>533.25</v>
      </c>
      <c r="J5371" s="5">
        <f t="shared" si="83"/>
        <v>43746.99514175926</v>
      </c>
      <c r="K5371" s="6">
        <v>43746.99514175926</v>
      </c>
      <c r="L5371" s="7">
        <v>43746.995138888888</v>
      </c>
    </row>
    <row r="5372" spans="1:12" x14ac:dyDescent="0.25">
      <c r="A5372" t="e">
        <f>-LqgHTqEj_jNrrz1mMld</f>
        <v>#NAME?</v>
      </c>
      <c r="B5372">
        <v>393.75</v>
      </c>
      <c r="C5372">
        <v>20.478950000000001</v>
      </c>
      <c r="D5372">
        <v>67</v>
      </c>
      <c r="E5372">
        <v>0</v>
      </c>
      <c r="F5372">
        <v>0</v>
      </c>
      <c r="G5372">
        <v>14</v>
      </c>
      <c r="H5372">
        <v>1570553586418</v>
      </c>
      <c r="I5372">
        <v>526.5</v>
      </c>
      <c r="J5372" s="4">
        <f t="shared" si="83"/>
        <v>43746.995213171293</v>
      </c>
      <c r="K5372" s="6">
        <v>43746.995213171293</v>
      </c>
      <c r="L5372" s="7">
        <v>43746.995208333334</v>
      </c>
    </row>
    <row r="5373" spans="1:12" x14ac:dyDescent="0.25">
      <c r="A5373" t="e">
        <f>-LqgHVU6wjGA7Bqvw6Ol</f>
        <v>#NAME?</v>
      </c>
      <c r="B5373">
        <v>393.75</v>
      </c>
      <c r="C5373">
        <v>20.531590000000001</v>
      </c>
      <c r="D5373">
        <v>69</v>
      </c>
      <c r="E5373">
        <v>0</v>
      </c>
      <c r="F5373">
        <v>0</v>
      </c>
      <c r="G5373">
        <v>13</v>
      </c>
      <c r="H5373">
        <v>1570553594647</v>
      </c>
      <c r="I5373">
        <v>526.6875</v>
      </c>
      <c r="J5373" s="5">
        <f t="shared" si="83"/>
        <v>43746.995308414349</v>
      </c>
      <c r="K5373" s="6">
        <v>43746.995308414349</v>
      </c>
      <c r="L5373" s="7">
        <v>43746.995312500003</v>
      </c>
    </row>
    <row r="5374" spans="1:12" x14ac:dyDescent="0.25">
      <c r="A5374" t="e">
        <f>-LqgHX27F9hA9YQ38rke</f>
        <v>#NAME?</v>
      </c>
      <c r="B5374">
        <v>393.75</v>
      </c>
      <c r="C5374">
        <v>20.531590000000001</v>
      </c>
      <c r="D5374">
        <v>69</v>
      </c>
      <c r="E5374">
        <v>0</v>
      </c>
      <c r="F5374">
        <v>0</v>
      </c>
      <c r="G5374">
        <v>4</v>
      </c>
      <c r="H5374">
        <v>1570553600838</v>
      </c>
      <c r="I5374">
        <v>526.6875</v>
      </c>
      <c r="J5374" s="4">
        <f t="shared" si="83"/>
        <v>43746.995380069442</v>
      </c>
      <c r="K5374" s="6">
        <v>43746.995380069442</v>
      </c>
      <c r="L5374" s="7">
        <v>43746.995381944442</v>
      </c>
    </row>
    <row r="5375" spans="1:12" x14ac:dyDescent="0.25">
      <c r="A5375" t="e">
        <f>-LqgHYl6zupxp3tSM0X7</f>
        <v>#NAME?</v>
      </c>
      <c r="B5375">
        <v>393.75</v>
      </c>
      <c r="C5375">
        <v>20.531590000000001</v>
      </c>
      <c r="D5375">
        <v>69</v>
      </c>
      <c r="E5375">
        <v>0</v>
      </c>
      <c r="F5375">
        <v>0</v>
      </c>
      <c r="G5375">
        <v>16</v>
      </c>
      <c r="H5375">
        <v>1570553608048</v>
      </c>
      <c r="I5375">
        <v>526.6875</v>
      </c>
      <c r="J5375" s="5">
        <f t="shared" si="83"/>
        <v>43746.99546351852</v>
      </c>
      <c r="K5375" s="6">
        <v>43746.99546351852</v>
      </c>
      <c r="L5375" s="7">
        <v>43746.995462962965</v>
      </c>
    </row>
    <row r="5376" spans="1:12" x14ac:dyDescent="0.25">
      <c r="A5376" t="e">
        <f>-LqgH_FGIp5sX9rCKCug</f>
        <v>#NAME?</v>
      </c>
      <c r="B5376">
        <v>393.75</v>
      </c>
      <c r="C5376">
        <v>20.478950000000001</v>
      </c>
      <c r="D5376">
        <v>69</v>
      </c>
      <c r="E5376">
        <v>0</v>
      </c>
      <c r="F5376">
        <v>0</v>
      </c>
      <c r="G5376">
        <v>9</v>
      </c>
      <c r="H5376">
        <v>1570553614238</v>
      </c>
      <c r="I5376">
        <v>526.6875</v>
      </c>
      <c r="J5376" s="4">
        <f t="shared" si="83"/>
        <v>43746.995535162037</v>
      </c>
      <c r="K5376" s="6">
        <v>43746.995535162037</v>
      </c>
      <c r="L5376" s="7">
        <v>43746.995532407411</v>
      </c>
    </row>
    <row r="5377" spans="1:12" x14ac:dyDescent="0.25">
      <c r="A5377" t="e">
        <f>-LqgHao7FdheKn7WxtWD</f>
        <v>#NAME?</v>
      </c>
      <c r="B5377">
        <v>393.75</v>
      </c>
      <c r="C5377">
        <v>20.478950000000001</v>
      </c>
      <c r="D5377">
        <v>69</v>
      </c>
      <c r="E5377">
        <v>0</v>
      </c>
      <c r="F5377">
        <v>0</v>
      </c>
      <c r="G5377">
        <v>0</v>
      </c>
      <c r="H5377">
        <v>1570553620418</v>
      </c>
      <c r="I5377">
        <v>526.6875</v>
      </c>
      <c r="J5377" s="5">
        <f t="shared" si="83"/>
        <v>43746.995606689808</v>
      </c>
      <c r="K5377" s="6">
        <v>43746.995606689808</v>
      </c>
      <c r="L5377" s="7">
        <v>43746.99560185185</v>
      </c>
    </row>
    <row r="5378" spans="1:12" x14ac:dyDescent="0.25">
      <c r="A5378" t="e">
        <f>-LqgHcYW1m1nh9eYVF8W</f>
        <v>#NAME?</v>
      </c>
      <c r="B5378">
        <v>393.75</v>
      </c>
      <c r="C5378">
        <v>20.478950000000001</v>
      </c>
      <c r="D5378">
        <v>68</v>
      </c>
      <c r="E5378">
        <v>0</v>
      </c>
      <c r="F5378">
        <v>0</v>
      </c>
      <c r="G5378">
        <v>15</v>
      </c>
      <c r="H5378">
        <v>1570553627608</v>
      </c>
      <c r="I5378">
        <v>526.6875</v>
      </c>
      <c r="J5378" s="4">
        <f t="shared" ref="J5378:K5441" si="84">(H5378/86400000)+25569+(7/24)</f>
        <v>43746.99568990741</v>
      </c>
      <c r="K5378" s="6">
        <v>43746.99568990741</v>
      </c>
      <c r="L5378" s="7">
        <v>43746.995694444442</v>
      </c>
    </row>
    <row r="5379" spans="1:12" x14ac:dyDescent="0.25">
      <c r="A5379" t="e">
        <f>-LqgHe576l_1AtMZ6gOX</f>
        <v>#NAME?</v>
      </c>
      <c r="B5379">
        <v>393.75</v>
      </c>
      <c r="C5379">
        <v>20.478950000000001</v>
      </c>
      <c r="D5379">
        <v>68</v>
      </c>
      <c r="E5379">
        <v>0</v>
      </c>
      <c r="F5379">
        <v>0</v>
      </c>
      <c r="G5379">
        <v>8</v>
      </c>
      <c r="H5379">
        <v>1570553633807</v>
      </c>
      <c r="I5379">
        <v>526.6875</v>
      </c>
      <c r="J5379" s="5">
        <f t="shared" si="84"/>
        <v>43746.995761655089</v>
      </c>
      <c r="K5379" s="6">
        <v>43746.995761655089</v>
      </c>
      <c r="L5379" s="7">
        <v>43746.995763888888</v>
      </c>
    </row>
    <row r="5380" spans="1:12" x14ac:dyDescent="0.25">
      <c r="A5380" t="e">
        <f>-LqgHfo67_hDlmG7xHK8</f>
        <v>#NAME?</v>
      </c>
      <c r="B5380">
        <v>393.75</v>
      </c>
      <c r="C5380">
        <v>20.478950000000001</v>
      </c>
      <c r="D5380">
        <v>71</v>
      </c>
      <c r="E5380">
        <v>0</v>
      </c>
      <c r="F5380">
        <v>0</v>
      </c>
      <c r="G5380">
        <v>9</v>
      </c>
      <c r="H5380">
        <v>1570553641027</v>
      </c>
      <c r="I5380">
        <v>526.6875</v>
      </c>
      <c r="J5380" s="4">
        <f t="shared" si="84"/>
        <v>43746.995845219906</v>
      </c>
      <c r="K5380" s="6">
        <v>43746.995845219906</v>
      </c>
      <c r="L5380" s="7">
        <v>43746.995844907404</v>
      </c>
    </row>
    <row r="5381" spans="1:12" x14ac:dyDescent="0.25">
      <c r="A5381" t="e">
        <f>-LqgHhI8j-SHdOaTrMw_</f>
        <v>#NAME?</v>
      </c>
      <c r="B5381">
        <v>393.75</v>
      </c>
      <c r="C5381">
        <v>20.478950000000001</v>
      </c>
      <c r="D5381">
        <v>70</v>
      </c>
      <c r="E5381">
        <v>0</v>
      </c>
      <c r="F5381">
        <v>0</v>
      </c>
      <c r="G5381">
        <v>1</v>
      </c>
      <c r="H5381">
        <v>1570553647207</v>
      </c>
      <c r="I5381">
        <v>526.5</v>
      </c>
      <c r="J5381" s="5">
        <f t="shared" si="84"/>
        <v>43746.995916747685</v>
      </c>
      <c r="K5381" s="6">
        <v>43746.995916747685</v>
      </c>
      <c r="L5381" s="7">
        <v>43746.99591435185</v>
      </c>
    </row>
    <row r="5382" spans="1:12" x14ac:dyDescent="0.25">
      <c r="A5382" t="e">
        <f>-LqgHir6_3gOizBcnVIC</f>
        <v>#NAME?</v>
      </c>
      <c r="B5382">
        <v>393.75</v>
      </c>
      <c r="C5382">
        <v>20.531590000000001</v>
      </c>
      <c r="D5382">
        <v>71</v>
      </c>
      <c r="E5382">
        <v>0</v>
      </c>
      <c r="F5382">
        <v>0</v>
      </c>
      <c r="G5382">
        <v>7</v>
      </c>
      <c r="H5382">
        <v>1570553653387</v>
      </c>
      <c r="I5382">
        <v>526.6875</v>
      </c>
      <c r="J5382" s="4">
        <f t="shared" si="84"/>
        <v>43746.995988275456</v>
      </c>
      <c r="K5382" s="6">
        <v>43746.995988275456</v>
      </c>
      <c r="L5382" s="7">
        <v>43746.995983796296</v>
      </c>
    </row>
    <row r="5383" spans="1:12" x14ac:dyDescent="0.25">
      <c r="A5383" t="e">
        <f>-LqgHkL6WHsM1e3YN5g_</f>
        <v>#NAME?</v>
      </c>
      <c r="B5383">
        <v>428.125</v>
      </c>
      <c r="C5383">
        <v>20.531590000000001</v>
      </c>
      <c r="D5383">
        <v>71</v>
      </c>
      <c r="E5383">
        <v>0</v>
      </c>
      <c r="F5383">
        <v>0</v>
      </c>
      <c r="G5383">
        <v>10</v>
      </c>
      <c r="H5383">
        <v>1570553659587</v>
      </c>
      <c r="I5383">
        <v>537.1875</v>
      </c>
      <c r="J5383" s="5">
        <f t="shared" si="84"/>
        <v>43746.996060034719</v>
      </c>
      <c r="K5383" s="6">
        <v>43746.996060034719</v>
      </c>
      <c r="L5383" s="7">
        <v>43746.996064814812</v>
      </c>
    </row>
    <row r="5384" spans="1:12" x14ac:dyDescent="0.25">
      <c r="A5384" t="e">
        <f>-LqgHlp6vNgcEx9F1XSM</f>
        <v>#NAME?</v>
      </c>
      <c r="B5384">
        <v>393.75</v>
      </c>
      <c r="C5384">
        <v>20.531590000000001</v>
      </c>
      <c r="D5384">
        <v>70</v>
      </c>
      <c r="E5384">
        <v>0</v>
      </c>
      <c r="F5384">
        <v>0</v>
      </c>
      <c r="G5384">
        <v>16</v>
      </c>
      <c r="H5384">
        <v>1570553665757</v>
      </c>
      <c r="I5384">
        <v>526.6875</v>
      </c>
      <c r="J5384" s="4">
        <f t="shared" si="84"/>
        <v>43746.996131446758</v>
      </c>
      <c r="K5384" s="6">
        <v>43746.996131446758</v>
      </c>
      <c r="L5384" s="7">
        <v>43746.996134259258</v>
      </c>
    </row>
    <row r="5385" spans="1:12" x14ac:dyDescent="0.25">
      <c r="A5385" t="e">
        <f>-LqgHnO9VQr6cP0GbdPv</f>
        <v>#NAME?</v>
      </c>
      <c r="B5385">
        <v>393.75</v>
      </c>
      <c r="C5385">
        <v>20.478950000000001</v>
      </c>
      <c r="D5385">
        <v>69</v>
      </c>
      <c r="E5385">
        <v>0</v>
      </c>
      <c r="F5385">
        <v>0</v>
      </c>
      <c r="G5385">
        <v>7</v>
      </c>
      <c r="H5385">
        <v>1570553671938</v>
      </c>
      <c r="I5385">
        <v>526.6875</v>
      </c>
      <c r="J5385" s="5">
        <f t="shared" si="84"/>
        <v>43746.996202986113</v>
      </c>
      <c r="K5385" s="6">
        <v>43746.996202986113</v>
      </c>
      <c r="L5385" s="7">
        <v>43746.996203703704</v>
      </c>
    </row>
    <row r="5386" spans="1:12" x14ac:dyDescent="0.25">
      <c r="A5386" t="e">
        <f>-LqgHpQG551TDK_XNVoa</f>
        <v>#NAME?</v>
      </c>
      <c r="B5386">
        <v>393.75</v>
      </c>
      <c r="C5386">
        <v>20.531590000000001</v>
      </c>
      <c r="D5386">
        <v>69</v>
      </c>
      <c r="E5386">
        <v>0</v>
      </c>
      <c r="F5386">
        <v>0</v>
      </c>
      <c r="G5386">
        <v>3</v>
      </c>
      <c r="H5386">
        <v>1570553679129</v>
      </c>
      <c r="I5386">
        <v>526.6875</v>
      </c>
      <c r="J5386" s="4">
        <f t="shared" si="84"/>
        <v>43746.996286215275</v>
      </c>
      <c r="K5386" s="6">
        <v>43746.996286215275</v>
      </c>
      <c r="L5386" s="7">
        <v>43746.99628472222</v>
      </c>
    </row>
    <row r="5387" spans="1:12" x14ac:dyDescent="0.25">
      <c r="A5387" t="e">
        <f>-LqgHr86m9HWgKLCsXIe</f>
        <v>#NAME?</v>
      </c>
      <c r="B5387">
        <v>393.75</v>
      </c>
      <c r="C5387">
        <v>20.478950000000001</v>
      </c>
      <c r="D5387">
        <v>69</v>
      </c>
      <c r="E5387">
        <v>0</v>
      </c>
      <c r="F5387">
        <v>0</v>
      </c>
      <c r="G5387">
        <v>10</v>
      </c>
      <c r="H5387">
        <v>1570553687397</v>
      </c>
      <c r="I5387">
        <v>526.6875</v>
      </c>
      <c r="J5387" s="5">
        <f t="shared" si="84"/>
        <v>43746.996381909725</v>
      </c>
      <c r="K5387" s="6">
        <v>43746.996381909725</v>
      </c>
      <c r="L5387" s="7">
        <v>43746.996377314812</v>
      </c>
    </row>
    <row r="5388" spans="1:12" x14ac:dyDescent="0.25">
      <c r="A5388" t="e">
        <f>-LqgHsc6FV6CqJWRPBAg</f>
        <v>#NAME?</v>
      </c>
      <c r="B5388">
        <v>393.75</v>
      </c>
      <c r="C5388">
        <v>20.478950000000001</v>
      </c>
      <c r="D5388">
        <v>69</v>
      </c>
      <c r="E5388">
        <v>0</v>
      </c>
      <c r="F5388">
        <v>0</v>
      </c>
      <c r="G5388">
        <v>14</v>
      </c>
      <c r="H5388">
        <v>1570553693590</v>
      </c>
      <c r="I5388">
        <v>526.6875</v>
      </c>
      <c r="J5388" s="4">
        <f t="shared" si="84"/>
        <v>43746.996453587963</v>
      </c>
      <c r="K5388" s="6">
        <v>43746.996453587963</v>
      </c>
      <c r="L5388" s="7">
        <v>43746.996458333335</v>
      </c>
    </row>
    <row r="5389" spans="1:12" x14ac:dyDescent="0.25">
      <c r="A5389" t="e">
        <f>-LqgHuB6wQa5kaVB8RwG</f>
        <v>#NAME?</v>
      </c>
      <c r="B5389">
        <v>393.75</v>
      </c>
      <c r="C5389">
        <v>20.531590000000001</v>
      </c>
      <c r="D5389">
        <v>68</v>
      </c>
      <c r="E5389">
        <v>0</v>
      </c>
      <c r="F5389">
        <v>0</v>
      </c>
      <c r="G5389">
        <v>4</v>
      </c>
      <c r="H5389">
        <v>1570553699758</v>
      </c>
      <c r="I5389">
        <v>526.6875</v>
      </c>
      <c r="J5389" s="5">
        <f t="shared" si="84"/>
        <v>43746.99652497685</v>
      </c>
      <c r="K5389" s="6">
        <v>43746.99652497685</v>
      </c>
      <c r="L5389" s="7">
        <v>43746.996527777781</v>
      </c>
    </row>
    <row r="5390" spans="1:12" x14ac:dyDescent="0.25">
      <c r="A5390" t="e">
        <f>-LqgHvu7rTHeF5ElhKgG</f>
        <v>#NAME?</v>
      </c>
      <c r="B5390">
        <v>393.75</v>
      </c>
      <c r="C5390">
        <v>20.531590000000001</v>
      </c>
      <c r="D5390">
        <v>68</v>
      </c>
      <c r="E5390">
        <v>0</v>
      </c>
      <c r="F5390">
        <v>0</v>
      </c>
      <c r="G5390">
        <v>5</v>
      </c>
      <c r="H5390">
        <v>1570553706967</v>
      </c>
      <c r="I5390">
        <v>526.6875</v>
      </c>
      <c r="J5390" s="4">
        <f t="shared" si="84"/>
        <v>43746.996608414345</v>
      </c>
      <c r="K5390" s="6">
        <v>43746.996608414345</v>
      </c>
      <c r="L5390" s="7">
        <v>43746.996608796297</v>
      </c>
    </row>
    <row r="5391" spans="1:12" x14ac:dyDescent="0.25">
      <c r="A5391" t="s">
        <v>6426</v>
      </c>
      <c r="B5391">
        <v>393.75</v>
      </c>
      <c r="C5391">
        <v>20.478950000000001</v>
      </c>
      <c r="D5391">
        <v>64</v>
      </c>
      <c r="E5391">
        <v>0</v>
      </c>
      <c r="F5391">
        <v>0</v>
      </c>
      <c r="G5391">
        <v>8</v>
      </c>
      <c r="H5391">
        <v>1570553713158</v>
      </c>
      <c r="I5391">
        <v>526.6875</v>
      </c>
      <c r="J5391" s="5">
        <f t="shared" si="84"/>
        <v>43746.996680069446</v>
      </c>
      <c r="K5391" s="6">
        <v>43746.996680069446</v>
      </c>
      <c r="L5391" s="7">
        <v>43746.996678240743</v>
      </c>
    </row>
    <row r="5392" spans="1:12" x14ac:dyDescent="0.25">
      <c r="A5392" t="s">
        <v>6427</v>
      </c>
      <c r="B5392">
        <v>393.75</v>
      </c>
      <c r="C5392">
        <v>20.478950000000001</v>
      </c>
      <c r="D5392">
        <v>65</v>
      </c>
      <c r="E5392">
        <v>0</v>
      </c>
      <c r="F5392">
        <v>0</v>
      </c>
      <c r="G5392">
        <v>1</v>
      </c>
      <c r="H5392">
        <v>1570553720368</v>
      </c>
      <c r="I5392">
        <v>526.6875</v>
      </c>
      <c r="J5392" s="4">
        <f t="shared" si="84"/>
        <v>43746.996763518517</v>
      </c>
      <c r="K5392" s="6">
        <v>43746.996763518517</v>
      </c>
      <c r="L5392" s="7">
        <v>43746.996759259258</v>
      </c>
    </row>
    <row r="5393" spans="1:12" x14ac:dyDescent="0.25">
      <c r="A5393" t="e">
        <f>-LqgI0I6VZu33rv5TOrr</f>
        <v>#NAME?</v>
      </c>
      <c r="B5393">
        <v>393.75</v>
      </c>
      <c r="C5393">
        <v>20.478950000000001</v>
      </c>
      <c r="D5393">
        <v>66</v>
      </c>
      <c r="E5393">
        <v>0</v>
      </c>
      <c r="F5393">
        <v>0</v>
      </c>
      <c r="G5393">
        <v>13</v>
      </c>
      <c r="H5393">
        <v>1570553727577</v>
      </c>
      <c r="I5393">
        <v>526.6875</v>
      </c>
      <c r="J5393" s="5">
        <f t="shared" si="84"/>
        <v>43746.996846956019</v>
      </c>
      <c r="K5393" s="6">
        <v>43746.996846956019</v>
      </c>
      <c r="L5393" s="7">
        <v>43746.996851851851</v>
      </c>
    </row>
    <row r="5394" spans="1:12" x14ac:dyDescent="0.25">
      <c r="A5394" t="e">
        <f>-LqgI2888HvFhVuWYtzz</f>
        <v>#NAME?</v>
      </c>
      <c r="B5394">
        <v>412.5</v>
      </c>
      <c r="C5394">
        <v>20.478950000000001</v>
      </c>
      <c r="D5394">
        <v>69</v>
      </c>
      <c r="E5394">
        <v>0</v>
      </c>
      <c r="F5394">
        <v>0</v>
      </c>
      <c r="G5394">
        <v>0</v>
      </c>
      <c r="H5394">
        <v>1570553735839</v>
      </c>
      <c r="I5394">
        <v>532.875</v>
      </c>
      <c r="J5394" s="4">
        <f t="shared" si="84"/>
        <v>43746.99694258102</v>
      </c>
      <c r="K5394" s="6">
        <v>43746.99694258102</v>
      </c>
      <c r="L5394" s="7">
        <v>43746.996944444443</v>
      </c>
    </row>
    <row r="5395" spans="1:12" x14ac:dyDescent="0.25">
      <c r="A5395" t="e">
        <f>-LqgI3hyEeWKa874mNoC</f>
        <v>#NAME?</v>
      </c>
      <c r="B5395">
        <v>393.75</v>
      </c>
      <c r="C5395">
        <v>20.531590000000001</v>
      </c>
      <c r="D5395">
        <v>69</v>
      </c>
      <c r="E5395">
        <v>0</v>
      </c>
      <c r="F5395">
        <v>0</v>
      </c>
      <c r="G5395">
        <v>14</v>
      </c>
      <c r="H5395">
        <v>1570553743083</v>
      </c>
      <c r="I5395">
        <v>526.6875</v>
      </c>
      <c r="J5395" s="5">
        <f t="shared" si="84"/>
        <v>43746.997026423611</v>
      </c>
      <c r="K5395" s="6">
        <v>43746.997026423611</v>
      </c>
      <c r="L5395" s="7">
        <v>43746.997025462966</v>
      </c>
    </row>
    <row r="5396" spans="1:12" x14ac:dyDescent="0.25">
      <c r="A5396" t="e">
        <f>-LqgI5AjXSiDDh74n9mX</f>
        <v>#NAME?</v>
      </c>
      <c r="B5396">
        <v>393.75</v>
      </c>
      <c r="C5396">
        <v>20.478950000000001</v>
      </c>
      <c r="D5396">
        <v>70</v>
      </c>
      <c r="E5396">
        <v>0</v>
      </c>
      <c r="F5396">
        <v>0</v>
      </c>
      <c r="G5396">
        <v>6</v>
      </c>
      <c r="H5396">
        <v>1570553749205</v>
      </c>
      <c r="I5396">
        <v>526.6875</v>
      </c>
      <c r="J5396" s="4">
        <f t="shared" si="84"/>
        <v>43746.997097280087</v>
      </c>
      <c r="K5396" s="6">
        <v>43746.997097280087</v>
      </c>
      <c r="L5396" s="7">
        <v>43746.997094907405</v>
      </c>
    </row>
    <row r="5397" spans="1:12" x14ac:dyDescent="0.25">
      <c r="A5397" t="e">
        <f>-LqgI6m26CUNChnV7FzH</f>
        <v>#NAME?</v>
      </c>
      <c r="B5397">
        <v>421.875</v>
      </c>
      <c r="C5397">
        <v>20.584240000000001</v>
      </c>
      <c r="D5397">
        <v>70</v>
      </c>
      <c r="E5397">
        <v>0</v>
      </c>
      <c r="F5397">
        <v>0</v>
      </c>
      <c r="G5397">
        <v>18</v>
      </c>
      <c r="H5397">
        <v>1570553755394</v>
      </c>
      <c r="I5397">
        <v>535.3125</v>
      </c>
      <c r="J5397" s="5">
        <f t="shared" si="84"/>
        <v>43746.997168912036</v>
      </c>
      <c r="K5397" s="6">
        <v>43746.997168912036</v>
      </c>
      <c r="L5397" s="7">
        <v>43746.997164351851</v>
      </c>
    </row>
    <row r="5398" spans="1:12" x14ac:dyDescent="0.25">
      <c r="A5398" t="e">
        <f>-LqgI8V2T9kHHlZSEgbY</f>
        <v>#NAME?</v>
      </c>
      <c r="B5398">
        <v>393.75</v>
      </c>
      <c r="C5398">
        <v>20.478950000000001</v>
      </c>
      <c r="D5398">
        <v>70</v>
      </c>
      <c r="E5398">
        <v>0</v>
      </c>
      <c r="F5398">
        <v>0</v>
      </c>
      <c r="G5398">
        <v>11</v>
      </c>
      <c r="H5398">
        <v>1570553762614</v>
      </c>
      <c r="I5398">
        <v>526.6875</v>
      </c>
      <c r="J5398" s="4">
        <f t="shared" si="84"/>
        <v>43746.997252476845</v>
      </c>
      <c r="K5398" s="6">
        <v>43746.997252476845</v>
      </c>
      <c r="L5398" s="7">
        <v>43746.997256944444</v>
      </c>
    </row>
    <row r="5399" spans="1:12" x14ac:dyDescent="0.25">
      <c r="A5399" t="e">
        <f>-LqgI9y-IjkX5xdMtNhb</f>
        <v>#NAME?</v>
      </c>
      <c r="B5399">
        <v>393.75</v>
      </c>
      <c r="C5399">
        <v>20.531590000000001</v>
      </c>
      <c r="D5399">
        <v>65</v>
      </c>
      <c r="E5399">
        <v>0</v>
      </c>
      <c r="F5399">
        <v>0</v>
      </c>
      <c r="G5399">
        <v>7</v>
      </c>
      <c r="H5399">
        <v>1570553768794</v>
      </c>
      <c r="I5399">
        <v>526.5</v>
      </c>
      <c r="J5399" s="5">
        <f t="shared" si="84"/>
        <v>43746.997324004631</v>
      </c>
      <c r="K5399" s="6">
        <v>43746.997324004631</v>
      </c>
      <c r="L5399" s="7">
        <v>43746.99732638889</v>
      </c>
    </row>
    <row r="5400" spans="1:12" x14ac:dyDescent="0.25">
      <c r="A5400" t="e">
        <f>-LqgIBY2MSeS9JSZ7SIn</f>
        <v>#NAME?</v>
      </c>
      <c r="B5400">
        <v>396.875</v>
      </c>
      <c r="C5400">
        <v>20.478950000000001</v>
      </c>
      <c r="D5400">
        <v>62</v>
      </c>
      <c r="E5400">
        <v>0</v>
      </c>
      <c r="F5400">
        <v>0</v>
      </c>
      <c r="G5400">
        <v>10</v>
      </c>
      <c r="H5400">
        <v>1570553774973</v>
      </c>
      <c r="I5400">
        <v>527.4375</v>
      </c>
      <c r="J5400" s="4">
        <f t="shared" si="84"/>
        <v>43746.997395520833</v>
      </c>
      <c r="K5400" s="6">
        <v>43746.997395520833</v>
      </c>
      <c r="L5400" s="7">
        <v>43746.997395833336</v>
      </c>
    </row>
    <row r="5401" spans="1:12" x14ac:dyDescent="0.25">
      <c r="A5401" t="e">
        <f>-LqgID-xfbJdaff4soRl</f>
        <v>#NAME?</v>
      </c>
      <c r="B5401">
        <v>396.875</v>
      </c>
      <c r="C5401">
        <v>20.478950000000001</v>
      </c>
      <c r="D5401">
        <v>62</v>
      </c>
      <c r="E5401">
        <v>0</v>
      </c>
      <c r="F5401">
        <v>0</v>
      </c>
      <c r="G5401">
        <v>9</v>
      </c>
      <c r="H5401">
        <v>1570553781156</v>
      </c>
      <c r="I5401">
        <v>527.4375</v>
      </c>
      <c r="J5401" s="5">
        <f t="shared" si="84"/>
        <v>43746.997467083333</v>
      </c>
      <c r="K5401" s="6">
        <v>43746.997467083333</v>
      </c>
      <c r="L5401" s="7">
        <v>43746.997465277775</v>
      </c>
    </row>
    <row r="5402" spans="1:12" x14ac:dyDescent="0.25">
      <c r="A5402" t="e">
        <f>-LqgIEW4H3sLNQ6OEadC</f>
        <v>#NAME?</v>
      </c>
      <c r="B5402">
        <v>393.75</v>
      </c>
      <c r="C5402">
        <v>20.478950000000001</v>
      </c>
      <c r="D5402">
        <v>62</v>
      </c>
      <c r="E5402">
        <v>0</v>
      </c>
      <c r="F5402">
        <v>0</v>
      </c>
      <c r="G5402">
        <v>23</v>
      </c>
      <c r="H5402">
        <v>1570553787367</v>
      </c>
      <c r="I5402">
        <v>526.6875</v>
      </c>
      <c r="J5402" s="4">
        <f t="shared" si="84"/>
        <v>43746.997538969903</v>
      </c>
      <c r="K5402" s="6">
        <v>43746.997538969903</v>
      </c>
      <c r="L5402" s="7">
        <v>43746.997534722221</v>
      </c>
    </row>
    <row r="5403" spans="1:12" x14ac:dyDescent="0.25">
      <c r="A5403" t="e">
        <f>-LqgIG-Li8CyGcoT7wc4</f>
        <v>#NAME?</v>
      </c>
      <c r="B5403">
        <v>393.75</v>
      </c>
      <c r="C5403">
        <v>20.531590000000001</v>
      </c>
      <c r="D5403">
        <v>65</v>
      </c>
      <c r="E5403">
        <v>0</v>
      </c>
      <c r="F5403">
        <v>0</v>
      </c>
      <c r="G5403">
        <v>12</v>
      </c>
      <c r="H5403">
        <v>1570553793523</v>
      </c>
      <c r="I5403">
        <v>526.6875</v>
      </c>
      <c r="J5403" s="5">
        <f t="shared" si="84"/>
        <v>43746.997610219907</v>
      </c>
      <c r="K5403" s="6">
        <v>43746.997610219907</v>
      </c>
      <c r="L5403" s="7">
        <v>43746.997615740744</v>
      </c>
    </row>
    <row r="5404" spans="1:12" x14ac:dyDescent="0.25">
      <c r="A5404" t="e">
        <f>-LqgIHXxPQhYi_khJMRd</f>
        <v>#NAME?</v>
      </c>
      <c r="B5404">
        <v>396.875</v>
      </c>
      <c r="C5404">
        <v>20.478950000000001</v>
      </c>
      <c r="D5404">
        <v>65</v>
      </c>
      <c r="E5404">
        <v>0</v>
      </c>
      <c r="F5404">
        <v>0</v>
      </c>
      <c r="G5404">
        <v>12</v>
      </c>
      <c r="H5404">
        <v>1570553799705</v>
      </c>
      <c r="I5404">
        <v>527.4375</v>
      </c>
      <c r="J5404" s="4">
        <f t="shared" si="84"/>
        <v>43746.99768177083</v>
      </c>
      <c r="K5404" s="6">
        <v>43746.99768177083</v>
      </c>
      <c r="L5404" s="7">
        <v>43746.997685185182</v>
      </c>
    </row>
    <row r="5405" spans="1:12" x14ac:dyDescent="0.25">
      <c r="A5405" t="e">
        <f>-LqgIJ0yT3dNf1BrvfLF</f>
        <v>#NAME?</v>
      </c>
      <c r="B5405">
        <v>415.625</v>
      </c>
      <c r="C5405">
        <v>20.531590000000001</v>
      </c>
      <c r="D5405">
        <v>66</v>
      </c>
      <c r="E5405">
        <v>0</v>
      </c>
      <c r="F5405">
        <v>0</v>
      </c>
      <c r="G5405">
        <v>5</v>
      </c>
      <c r="H5405">
        <v>1570553805903</v>
      </c>
      <c r="I5405">
        <v>533.0625</v>
      </c>
      <c r="J5405" s="5">
        <f t="shared" si="84"/>
        <v>43746.997753506941</v>
      </c>
      <c r="K5405" s="6">
        <v>43746.997753506941</v>
      </c>
      <c r="L5405" s="7">
        <v>43746.997754629629</v>
      </c>
    </row>
    <row r="5406" spans="1:12" x14ac:dyDescent="0.25">
      <c r="A5406" t="e">
        <f>-LqgIKat2k3W2u6R2nrT</f>
        <v>#NAME?</v>
      </c>
      <c r="B5406">
        <v>396.875</v>
      </c>
      <c r="C5406">
        <v>20.478950000000001</v>
      </c>
      <c r="D5406">
        <v>66</v>
      </c>
      <c r="E5406">
        <v>0</v>
      </c>
      <c r="F5406">
        <v>0</v>
      </c>
      <c r="G5406">
        <v>10</v>
      </c>
      <c r="H5406">
        <v>1570553812074</v>
      </c>
      <c r="I5406">
        <v>527.4375</v>
      </c>
      <c r="J5406" s="4">
        <f t="shared" si="84"/>
        <v>43746.99782493055</v>
      </c>
      <c r="K5406" s="6">
        <v>43746.99782493055</v>
      </c>
      <c r="L5406" s="7">
        <v>43746.997824074075</v>
      </c>
    </row>
    <row r="5407" spans="1:12" x14ac:dyDescent="0.25">
      <c r="A5407" t="e">
        <f>-LqgIMK3Ls77PLIp4T6j</f>
        <v>#NAME?</v>
      </c>
      <c r="B5407">
        <v>396.875</v>
      </c>
      <c r="C5407">
        <v>20.478950000000001</v>
      </c>
      <c r="D5407">
        <v>65</v>
      </c>
      <c r="E5407">
        <v>0</v>
      </c>
      <c r="F5407">
        <v>0</v>
      </c>
      <c r="G5407">
        <v>13</v>
      </c>
      <c r="H5407">
        <v>1570553819286</v>
      </c>
      <c r="I5407">
        <v>527.4375</v>
      </c>
      <c r="J5407" s="5">
        <f t="shared" si="84"/>
        <v>43746.99790840278</v>
      </c>
      <c r="K5407" s="6">
        <v>43746.99790840278</v>
      </c>
      <c r="L5407" s="7">
        <v>43746.99790509259</v>
      </c>
    </row>
    <row r="5408" spans="1:12" x14ac:dyDescent="0.25">
      <c r="A5408" t="e">
        <f>-LqgINrx1Ewk8Rc8meoP</f>
        <v>#NAME?</v>
      </c>
      <c r="B5408">
        <v>396.875</v>
      </c>
      <c r="C5408">
        <v>20.478950000000001</v>
      </c>
      <c r="D5408">
        <v>65</v>
      </c>
      <c r="E5408">
        <v>0</v>
      </c>
      <c r="F5408">
        <v>0</v>
      </c>
      <c r="G5408">
        <v>6</v>
      </c>
      <c r="H5408">
        <v>1570553825463</v>
      </c>
      <c r="I5408">
        <v>527.4375</v>
      </c>
      <c r="J5408" s="4">
        <f t="shared" si="84"/>
        <v>43746.99797989583</v>
      </c>
      <c r="K5408" s="6">
        <v>43746.99797989583</v>
      </c>
      <c r="L5408" s="7">
        <v>43746.997974537036</v>
      </c>
    </row>
    <row r="5409" spans="1:12" x14ac:dyDescent="0.25">
      <c r="A5409" t="e">
        <f>-LqgIPLyXMBdT9-eWWMM</f>
        <v>#NAME?</v>
      </c>
      <c r="B5409">
        <v>396.875</v>
      </c>
      <c r="C5409">
        <v>20.531590000000001</v>
      </c>
      <c r="D5409">
        <v>65</v>
      </c>
      <c r="E5409">
        <v>0</v>
      </c>
      <c r="F5409">
        <v>0</v>
      </c>
      <c r="G5409">
        <v>18</v>
      </c>
      <c r="H5409">
        <v>1570553831645</v>
      </c>
      <c r="I5409">
        <v>527.4375</v>
      </c>
      <c r="J5409" s="5">
        <f t="shared" si="84"/>
        <v>43746.998051446753</v>
      </c>
      <c r="K5409" s="6">
        <v>43746.998051446753</v>
      </c>
      <c r="L5409" s="7">
        <v>43746.998055555552</v>
      </c>
    </row>
    <row r="5410" spans="1:12" x14ac:dyDescent="0.25">
      <c r="A5410" t="e">
        <f>-LqgIQohex9syWswiBl8</f>
        <v>#NAME?</v>
      </c>
      <c r="B5410">
        <v>396.875</v>
      </c>
      <c r="C5410">
        <v>20.531590000000001</v>
      </c>
      <c r="D5410">
        <v>65</v>
      </c>
      <c r="E5410">
        <v>0</v>
      </c>
      <c r="F5410">
        <v>0</v>
      </c>
      <c r="G5410">
        <v>10</v>
      </c>
      <c r="H5410">
        <v>1570553837844</v>
      </c>
      <c r="I5410">
        <v>527.4375</v>
      </c>
      <c r="J5410" s="4">
        <f t="shared" si="84"/>
        <v>43746.99812319444</v>
      </c>
      <c r="K5410" s="6">
        <v>43746.99812319444</v>
      </c>
      <c r="L5410" s="7">
        <v>43746.998124999998</v>
      </c>
    </row>
    <row r="5411" spans="1:12" x14ac:dyDescent="0.25">
      <c r="A5411" t="e">
        <f>-LqgISQ5t15PJBTxVH0r</f>
        <v>#NAME?</v>
      </c>
      <c r="B5411">
        <v>393.75</v>
      </c>
      <c r="C5411">
        <v>20.531590000000001</v>
      </c>
      <c r="D5411">
        <v>69</v>
      </c>
      <c r="E5411">
        <v>0</v>
      </c>
      <c r="F5411">
        <v>0</v>
      </c>
      <c r="G5411">
        <v>6</v>
      </c>
      <c r="H5411">
        <v>1570553844041</v>
      </c>
      <c r="I5411">
        <v>526.6875</v>
      </c>
      <c r="J5411" s="5">
        <f t="shared" si="84"/>
        <v>43746.998194918975</v>
      </c>
      <c r="K5411" s="6">
        <v>43746.998194918975</v>
      </c>
      <c r="L5411" s="7">
        <v>43746.998194444444</v>
      </c>
    </row>
    <row r="5412" spans="1:12" x14ac:dyDescent="0.25">
      <c r="A5412" t="e">
        <f>-LqgIU6xO7MJwjW4MUws</f>
        <v>#NAME?</v>
      </c>
      <c r="B5412">
        <v>393.75</v>
      </c>
      <c r="C5412">
        <v>20.478950000000001</v>
      </c>
      <c r="D5412">
        <v>69</v>
      </c>
      <c r="E5412">
        <v>0</v>
      </c>
      <c r="F5412">
        <v>0</v>
      </c>
      <c r="G5412">
        <v>12</v>
      </c>
      <c r="H5412">
        <v>1570553851224</v>
      </c>
      <c r="I5412">
        <v>526.6875</v>
      </c>
      <c r="J5412" s="4">
        <f t="shared" si="84"/>
        <v>43746.998278055551</v>
      </c>
      <c r="K5412" s="6">
        <v>43746.998278055551</v>
      </c>
      <c r="L5412" s="7">
        <v>43746.99827546296</v>
      </c>
    </row>
    <row r="5413" spans="1:12" x14ac:dyDescent="0.25">
      <c r="A5413" t="e">
        <f>-LqgIVc3P6rTN62yixiU</f>
        <v>#NAME?</v>
      </c>
      <c r="B5413">
        <v>393.75</v>
      </c>
      <c r="C5413">
        <v>20.531590000000001</v>
      </c>
      <c r="D5413">
        <v>69</v>
      </c>
      <c r="E5413">
        <v>0</v>
      </c>
      <c r="F5413">
        <v>0</v>
      </c>
      <c r="G5413">
        <v>14</v>
      </c>
      <c r="H5413">
        <v>1570553857425</v>
      </c>
      <c r="I5413">
        <v>526.6875</v>
      </c>
      <c r="J5413" s="5">
        <f t="shared" si="84"/>
        <v>43746.998349826383</v>
      </c>
      <c r="K5413" s="6">
        <v>43746.998349826383</v>
      </c>
      <c r="L5413" s="7">
        <v>43746.998344907406</v>
      </c>
    </row>
    <row r="5414" spans="1:12" x14ac:dyDescent="0.25">
      <c r="A5414" t="e">
        <f>-LqgIX9x0ex02lulgxia</f>
        <v>#NAME?</v>
      </c>
      <c r="B5414">
        <v>393.75</v>
      </c>
      <c r="C5414">
        <v>20.531590000000001</v>
      </c>
      <c r="D5414">
        <v>69</v>
      </c>
      <c r="E5414">
        <v>0</v>
      </c>
      <c r="F5414">
        <v>0</v>
      </c>
      <c r="G5414">
        <v>17</v>
      </c>
      <c r="H5414">
        <v>1570553863595</v>
      </c>
      <c r="I5414">
        <v>526.6875</v>
      </c>
      <c r="J5414" s="4">
        <f t="shared" si="84"/>
        <v>43746.998421238422</v>
      </c>
      <c r="K5414" s="6">
        <v>43746.998421238422</v>
      </c>
      <c r="L5414" s="7">
        <v>43746.998425925929</v>
      </c>
    </row>
    <row r="5415" spans="1:12" x14ac:dyDescent="0.25">
      <c r="A5415" t="e">
        <f>-LqgIYf35xk3-vg2l4pp</f>
        <v>#NAME?</v>
      </c>
      <c r="B5415">
        <v>393.75</v>
      </c>
      <c r="C5415">
        <v>20.531590000000001</v>
      </c>
      <c r="D5415">
        <v>69</v>
      </c>
      <c r="E5415">
        <v>0</v>
      </c>
      <c r="F5415">
        <v>0</v>
      </c>
      <c r="G5415">
        <v>18</v>
      </c>
      <c r="H5415">
        <v>1570553869775</v>
      </c>
      <c r="I5415">
        <v>526.6875</v>
      </c>
      <c r="J5415" s="5">
        <f t="shared" si="84"/>
        <v>43746.998492766201</v>
      </c>
      <c r="K5415" s="6">
        <v>43746.998492766201</v>
      </c>
      <c r="L5415" s="7">
        <v>43746.998495370368</v>
      </c>
    </row>
    <row r="5416" spans="1:12" x14ac:dyDescent="0.25">
      <c r="A5416" t="e">
        <f>-LqgI_94xHNaKVjjR0fU</f>
        <v>#NAME?</v>
      </c>
      <c r="B5416">
        <v>412.5</v>
      </c>
      <c r="C5416">
        <v>20.478950000000001</v>
      </c>
      <c r="D5416">
        <v>71</v>
      </c>
      <c r="E5416">
        <v>0</v>
      </c>
      <c r="F5416">
        <v>0</v>
      </c>
      <c r="G5416">
        <v>6</v>
      </c>
      <c r="H5416">
        <v>1570553875923</v>
      </c>
      <c r="I5416">
        <v>532.5</v>
      </c>
      <c r="J5416" s="4">
        <f t="shared" si="84"/>
        <v>43746.998563923604</v>
      </c>
      <c r="K5416" s="6">
        <v>43746.998563923604</v>
      </c>
      <c r="L5416" s="7">
        <v>43746.998564814814</v>
      </c>
    </row>
    <row r="5417" spans="1:12" x14ac:dyDescent="0.25">
      <c r="A5417" t="e">
        <f>-LqgIai2NWFAd-w7HLhx</f>
        <v>#NAME?</v>
      </c>
      <c r="B5417">
        <v>393.75</v>
      </c>
      <c r="C5417">
        <v>20.478950000000001</v>
      </c>
      <c r="D5417">
        <v>73</v>
      </c>
      <c r="E5417">
        <v>0</v>
      </c>
      <c r="F5417">
        <v>0</v>
      </c>
      <c r="G5417">
        <v>17</v>
      </c>
      <c r="H5417">
        <v>1570553882133</v>
      </c>
      <c r="I5417">
        <v>526.6875</v>
      </c>
      <c r="J5417" s="5">
        <f t="shared" si="84"/>
        <v>43746.998635798613</v>
      </c>
      <c r="K5417" s="6">
        <v>43746.998635798613</v>
      </c>
      <c r="L5417" s="7">
        <v>43746.99863425926</v>
      </c>
    </row>
    <row r="5418" spans="1:12" x14ac:dyDescent="0.25">
      <c r="A5418" t="e">
        <f>-LqgIcpLVU1-XvUhT8t7</f>
        <v>#NAME?</v>
      </c>
      <c r="B5418">
        <v>393.75</v>
      </c>
      <c r="C5418">
        <v>20.478950000000001</v>
      </c>
      <c r="D5418">
        <v>72</v>
      </c>
      <c r="E5418">
        <v>0</v>
      </c>
      <c r="F5418">
        <v>0</v>
      </c>
      <c r="G5418">
        <v>2</v>
      </c>
      <c r="H5418">
        <v>1570553889363</v>
      </c>
      <c r="I5418">
        <v>526.6875</v>
      </c>
      <c r="J5418" s="4">
        <f t="shared" si="84"/>
        <v>43746.998719479168</v>
      </c>
      <c r="K5418" s="6">
        <v>43746.998719479168</v>
      </c>
      <c r="L5418" s="7">
        <v>43746.998715277776</v>
      </c>
    </row>
    <row r="5419" spans="1:12" x14ac:dyDescent="0.25">
      <c r="A5419" t="e">
        <f>-LqgIem2bBia-k7RWhV0</f>
        <v>#NAME?</v>
      </c>
      <c r="B5419">
        <v>393.75</v>
      </c>
      <c r="C5419">
        <v>20.478950000000001</v>
      </c>
      <c r="D5419">
        <v>71</v>
      </c>
      <c r="E5419">
        <v>0</v>
      </c>
      <c r="F5419">
        <v>0</v>
      </c>
      <c r="G5419">
        <v>8</v>
      </c>
      <c r="H5419">
        <v>1570553897594</v>
      </c>
      <c r="I5419">
        <v>526.6875</v>
      </c>
      <c r="J5419" s="5">
        <f t="shared" si="84"/>
        <v>43746.99881474537</v>
      </c>
      <c r="K5419" s="6">
        <v>43746.99881474537</v>
      </c>
      <c r="L5419" s="7">
        <v>43746.998819444445</v>
      </c>
    </row>
    <row r="5420" spans="1:12" x14ac:dyDescent="0.25">
      <c r="A5420" t="e">
        <f>-LqgIgTz_w2Uo2lt0PcZ</f>
        <v>#NAME?</v>
      </c>
      <c r="B5420">
        <v>393.75</v>
      </c>
      <c r="C5420">
        <v>20.478950000000001</v>
      </c>
      <c r="D5420">
        <v>69</v>
      </c>
      <c r="E5420">
        <v>0</v>
      </c>
      <c r="F5420">
        <v>0</v>
      </c>
      <c r="G5420">
        <v>5</v>
      </c>
      <c r="H5420">
        <v>1570553905834</v>
      </c>
      <c r="I5420">
        <v>526.6875</v>
      </c>
      <c r="J5420" s="4">
        <f t="shared" si="84"/>
        <v>43746.998910115733</v>
      </c>
      <c r="K5420" s="6">
        <v>43746.998910115733</v>
      </c>
      <c r="L5420" s="7">
        <v>43746.998912037037</v>
      </c>
    </row>
    <row r="5421" spans="1:12" x14ac:dyDescent="0.25">
      <c r="A5421" t="e">
        <f>-LqgIhz2629ca4PPDKlF</f>
        <v>#NAME?</v>
      </c>
      <c r="B5421">
        <v>396.875</v>
      </c>
      <c r="C5421">
        <v>20.478950000000001</v>
      </c>
      <c r="D5421">
        <v>69</v>
      </c>
      <c r="E5421">
        <v>0</v>
      </c>
      <c r="F5421">
        <v>0</v>
      </c>
      <c r="G5421">
        <v>8</v>
      </c>
      <c r="H5421">
        <v>1570553912013</v>
      </c>
      <c r="I5421">
        <v>527.4375</v>
      </c>
      <c r="J5421" s="5">
        <f t="shared" si="84"/>
        <v>43746.998981631943</v>
      </c>
      <c r="K5421" s="6">
        <v>43746.998981631943</v>
      </c>
      <c r="L5421" s="7">
        <v>43746.998981481483</v>
      </c>
    </row>
    <row r="5422" spans="1:12" x14ac:dyDescent="0.25">
      <c r="A5422" t="e">
        <f>-LqgIjT4O3WqVWV3d0BU</f>
        <v>#NAME?</v>
      </c>
      <c r="B5422">
        <v>396.875</v>
      </c>
      <c r="C5422">
        <v>20.478950000000001</v>
      </c>
      <c r="D5422">
        <v>69</v>
      </c>
      <c r="E5422">
        <v>0</v>
      </c>
      <c r="F5422">
        <v>0</v>
      </c>
      <c r="G5422">
        <v>7</v>
      </c>
      <c r="H5422">
        <v>1570553918174</v>
      </c>
      <c r="I5422">
        <v>527.625</v>
      </c>
      <c r="J5422" s="4">
        <f t="shared" si="84"/>
        <v>43746.999052939813</v>
      </c>
      <c r="K5422" s="6">
        <v>43746.999052939813</v>
      </c>
      <c r="L5422" s="7">
        <v>43746.999050925922</v>
      </c>
    </row>
    <row r="5423" spans="1:12" x14ac:dyDescent="0.25">
      <c r="A5423" t="e">
        <f>-LqgIl20fPn9lb8fM393</f>
        <v>#NAME?</v>
      </c>
      <c r="B5423">
        <v>396.875</v>
      </c>
      <c r="C5423">
        <v>20.478950000000001</v>
      </c>
      <c r="D5423">
        <v>69</v>
      </c>
      <c r="E5423">
        <v>0</v>
      </c>
      <c r="F5423">
        <v>0</v>
      </c>
      <c r="G5423">
        <v>12</v>
      </c>
      <c r="H5423">
        <v>1570553924385</v>
      </c>
      <c r="I5423">
        <v>527.4375</v>
      </c>
      <c r="J5423" s="5">
        <f t="shared" si="84"/>
        <v>43746.99912482639</v>
      </c>
      <c r="K5423" s="6">
        <v>43746.99912482639</v>
      </c>
      <c r="L5423" s="7">
        <v>43746.999120370368</v>
      </c>
    </row>
    <row r="5424" spans="1:12" x14ac:dyDescent="0.25">
      <c r="A5424" t="e">
        <f>-LqgImk4zAfpXghfKRlt</f>
        <v>#NAME?</v>
      </c>
      <c r="B5424">
        <v>396.875</v>
      </c>
      <c r="C5424">
        <v>20.478950000000001</v>
      </c>
      <c r="D5424">
        <v>69</v>
      </c>
      <c r="E5424">
        <v>0</v>
      </c>
      <c r="F5424">
        <v>0</v>
      </c>
      <c r="G5424">
        <v>3</v>
      </c>
      <c r="H5424">
        <v>1570553931606</v>
      </c>
      <c r="I5424">
        <v>527.4375</v>
      </c>
      <c r="J5424" s="4">
        <f t="shared" si="84"/>
        <v>43746.999208402776</v>
      </c>
      <c r="K5424" s="6">
        <v>43746.999208402776</v>
      </c>
      <c r="L5424" s="7">
        <v>43746.999212962961</v>
      </c>
    </row>
    <row r="5425" spans="1:12" x14ac:dyDescent="0.25">
      <c r="A5425" t="e">
        <f>-LqgIoE2pUCjXf5t7AUs</f>
        <v>#NAME?</v>
      </c>
      <c r="B5425">
        <v>396.875</v>
      </c>
      <c r="C5425">
        <v>20.531590000000001</v>
      </c>
      <c r="D5425">
        <v>68</v>
      </c>
      <c r="E5425">
        <v>0</v>
      </c>
      <c r="F5425">
        <v>0</v>
      </c>
      <c r="G5425">
        <v>2</v>
      </c>
      <c r="H5425">
        <v>1570553937775</v>
      </c>
      <c r="I5425">
        <v>527.4375</v>
      </c>
      <c r="J5425" s="5">
        <f t="shared" si="84"/>
        <v>43746.99927980324</v>
      </c>
      <c r="K5425" s="6">
        <v>43746.99927980324</v>
      </c>
      <c r="L5425" s="7">
        <v>43746.999282407407</v>
      </c>
    </row>
    <row r="5426" spans="1:12" x14ac:dyDescent="0.25">
      <c r="A5426" t="e">
        <f>-LqgIpn4GD8eEhpPj6xI</f>
        <v>#NAME?</v>
      </c>
      <c r="B5426">
        <v>393.75</v>
      </c>
      <c r="C5426">
        <v>20.478950000000001</v>
      </c>
      <c r="D5426">
        <v>67</v>
      </c>
      <c r="E5426">
        <v>0</v>
      </c>
      <c r="F5426">
        <v>0</v>
      </c>
      <c r="G5426">
        <v>6</v>
      </c>
      <c r="H5426">
        <v>1570553943953</v>
      </c>
      <c r="I5426">
        <v>526.6875</v>
      </c>
      <c r="J5426" s="4">
        <f t="shared" si="84"/>
        <v>43746.999351307866</v>
      </c>
      <c r="K5426" s="6">
        <v>43746.999351307866</v>
      </c>
      <c r="L5426" s="7">
        <v>43746.999351851853</v>
      </c>
    </row>
    <row r="5427" spans="1:12" x14ac:dyDescent="0.25">
      <c r="A5427" t="e">
        <f>-LqgIrH22INzQmNKf6HV</f>
        <v>#NAME?</v>
      </c>
      <c r="B5427">
        <v>396.875</v>
      </c>
      <c r="C5427">
        <v>20.478950000000001</v>
      </c>
      <c r="D5427">
        <v>67</v>
      </c>
      <c r="E5427">
        <v>0</v>
      </c>
      <c r="F5427">
        <v>0</v>
      </c>
      <c r="G5427">
        <v>5</v>
      </c>
      <c r="H5427">
        <v>1570553950115</v>
      </c>
      <c r="I5427">
        <v>527.4375</v>
      </c>
      <c r="J5427" s="5">
        <f t="shared" si="84"/>
        <v>43746.999422627312</v>
      </c>
      <c r="K5427" s="6">
        <v>43746.999422627312</v>
      </c>
      <c r="L5427" s="7">
        <v>43746.999421296299</v>
      </c>
    </row>
    <row r="5428" spans="1:12" x14ac:dyDescent="0.25">
      <c r="A5428" t="e">
        <f>-LqgIt38RbpIn87zk2FG</f>
        <v>#NAME?</v>
      </c>
      <c r="B5428">
        <v>415.625</v>
      </c>
      <c r="C5428">
        <v>20.478950000000001</v>
      </c>
      <c r="D5428">
        <v>67</v>
      </c>
      <c r="E5428">
        <v>0</v>
      </c>
      <c r="F5428">
        <v>0</v>
      </c>
      <c r="G5428">
        <v>13</v>
      </c>
      <c r="H5428">
        <v>1570553957546</v>
      </c>
      <c r="I5428">
        <v>533.25</v>
      </c>
      <c r="J5428" s="4">
        <f t="shared" si="84"/>
        <v>43746.999508634261</v>
      </c>
      <c r="K5428" s="6">
        <v>43746.999508634261</v>
      </c>
      <c r="L5428" s="7">
        <v>43746.999513888892</v>
      </c>
    </row>
    <row r="5429" spans="1:12" x14ac:dyDescent="0.25">
      <c r="A5429" t="e">
        <f>-LqgIunFyYjS0pzExs3e</f>
        <v>#NAME?</v>
      </c>
      <c r="B5429">
        <v>393.75</v>
      </c>
      <c r="C5429">
        <v>20.478950000000001</v>
      </c>
      <c r="D5429">
        <v>67</v>
      </c>
      <c r="E5429">
        <v>0</v>
      </c>
      <c r="F5429">
        <v>0</v>
      </c>
      <c r="G5429">
        <v>11</v>
      </c>
      <c r="H5429">
        <v>1570553964577</v>
      </c>
      <c r="I5429">
        <v>526.6875</v>
      </c>
      <c r="J5429" s="5">
        <f t="shared" si="84"/>
        <v>43746.999590011568</v>
      </c>
      <c r="K5429" s="6">
        <v>43746.999590011568</v>
      </c>
      <c r="L5429" s="7">
        <v>43746.999594907407</v>
      </c>
    </row>
    <row r="5430" spans="1:12" x14ac:dyDescent="0.25">
      <c r="A5430" t="e">
        <f>-LqgIwM8E2Sp6P0KHT5t</f>
        <v>#NAME?</v>
      </c>
      <c r="B5430">
        <v>393.75</v>
      </c>
      <c r="C5430">
        <v>20.478950000000001</v>
      </c>
      <c r="D5430">
        <v>67</v>
      </c>
      <c r="E5430">
        <v>0</v>
      </c>
      <c r="F5430">
        <v>0</v>
      </c>
      <c r="G5430">
        <v>7</v>
      </c>
      <c r="H5430">
        <v>1570553970746</v>
      </c>
      <c r="I5430">
        <v>526.6875</v>
      </c>
      <c r="J5430" s="4">
        <f t="shared" si="84"/>
        <v>43746.999661412039</v>
      </c>
      <c r="K5430" s="6">
        <v>43746.999661412039</v>
      </c>
      <c r="L5430" s="7">
        <v>43746.999664351853</v>
      </c>
    </row>
    <row r="5431" spans="1:12" x14ac:dyDescent="0.25">
      <c r="A5431" t="e">
        <f>-LqgIy46fGRPIbSbG7No</f>
        <v>#NAME?</v>
      </c>
      <c r="B5431">
        <v>393.75</v>
      </c>
      <c r="C5431">
        <v>20.478950000000001</v>
      </c>
      <c r="D5431">
        <v>68</v>
      </c>
      <c r="E5431">
        <v>0</v>
      </c>
      <c r="F5431">
        <v>0</v>
      </c>
      <c r="G5431">
        <v>8</v>
      </c>
      <c r="H5431">
        <v>1570553977958</v>
      </c>
      <c r="I5431">
        <v>526.875</v>
      </c>
      <c r="J5431" s="5">
        <f t="shared" si="84"/>
        <v>43746.999744884255</v>
      </c>
      <c r="K5431" s="6">
        <v>43746.999744884255</v>
      </c>
      <c r="L5431" s="7">
        <v>43746.999745370369</v>
      </c>
    </row>
    <row r="5432" spans="1:12" x14ac:dyDescent="0.25">
      <c r="A5432" t="e">
        <f>-LqgIzZ6r9J9Ii3Dy5Ay</f>
        <v>#NAME?</v>
      </c>
      <c r="B5432">
        <v>393.75</v>
      </c>
      <c r="C5432">
        <v>20.478950000000001</v>
      </c>
      <c r="D5432">
        <v>70</v>
      </c>
      <c r="E5432">
        <v>0</v>
      </c>
      <c r="F5432">
        <v>0</v>
      </c>
      <c r="G5432">
        <v>12</v>
      </c>
      <c r="H5432">
        <v>1570553984157</v>
      </c>
      <c r="I5432">
        <v>526.6875</v>
      </c>
      <c r="J5432" s="4">
        <f t="shared" si="84"/>
        <v>43746.999816631942</v>
      </c>
      <c r="K5432" s="6">
        <v>43746.999816631942</v>
      </c>
      <c r="L5432" s="7">
        <v>43746.999814814815</v>
      </c>
    </row>
    <row r="5433" spans="1:12" x14ac:dyDescent="0.25">
      <c r="A5433" t="e">
        <f>-LqgJ02GGtmH9rj3JZYe</f>
        <v>#NAME?</v>
      </c>
      <c r="B5433">
        <v>393.75</v>
      </c>
      <c r="C5433">
        <v>20.478950000000001</v>
      </c>
      <c r="D5433">
        <v>66</v>
      </c>
      <c r="E5433">
        <v>0</v>
      </c>
      <c r="F5433">
        <v>0</v>
      </c>
      <c r="G5433">
        <v>9</v>
      </c>
      <c r="H5433">
        <v>1570553990327</v>
      </c>
      <c r="I5433">
        <v>526.6875</v>
      </c>
      <c r="J5433" s="5">
        <f t="shared" si="84"/>
        <v>43746.999888043974</v>
      </c>
      <c r="K5433" s="6">
        <v>43746.999888043974</v>
      </c>
      <c r="L5433" s="7">
        <v>43746.999884259261</v>
      </c>
    </row>
    <row r="5434" spans="1:12" x14ac:dyDescent="0.25">
      <c r="A5434" t="e">
        <f>-LqgJ1b5Xo54N73tuSu7</f>
        <v>#NAME?</v>
      </c>
      <c r="B5434">
        <v>434.375</v>
      </c>
      <c r="C5434">
        <v>20.478950000000001</v>
      </c>
      <c r="D5434">
        <v>66</v>
      </c>
      <c r="E5434">
        <v>0</v>
      </c>
      <c r="F5434">
        <v>0</v>
      </c>
      <c r="G5434">
        <v>14</v>
      </c>
      <c r="H5434">
        <v>1570553996506</v>
      </c>
      <c r="I5434">
        <v>539.0625</v>
      </c>
      <c r="J5434" s="4">
        <f t="shared" si="84"/>
        <v>43746.999959560184</v>
      </c>
      <c r="K5434" s="6">
        <v>43746.999959560184</v>
      </c>
      <c r="L5434" s="7">
        <v>43746.999965277777</v>
      </c>
    </row>
    <row r="5435" spans="1:12" x14ac:dyDescent="0.25">
      <c r="A5435" t="e">
        <f>-LqgJ33q5voFrtiU1CQc</f>
        <v>#NAME?</v>
      </c>
      <c r="B5435">
        <v>393.75</v>
      </c>
      <c r="C5435">
        <v>20.531590000000001</v>
      </c>
      <c r="D5435">
        <v>65</v>
      </c>
      <c r="E5435">
        <v>0</v>
      </c>
      <c r="F5435">
        <v>0</v>
      </c>
      <c r="G5435">
        <v>15</v>
      </c>
      <c r="H5435">
        <v>1570554002667</v>
      </c>
      <c r="I5435">
        <v>526.6875</v>
      </c>
      <c r="J5435" s="5">
        <f t="shared" si="84"/>
        <v>43747.000030868054</v>
      </c>
      <c r="K5435" s="6">
        <v>43747.000030868054</v>
      </c>
      <c r="L5435" s="7">
        <v>43747.000034722223</v>
      </c>
    </row>
    <row r="5436" spans="1:12" x14ac:dyDescent="0.25">
      <c r="A5436" t="e">
        <f>-LqgJ4fXXJNMc4DLhi-1</f>
        <v>#NAME?</v>
      </c>
      <c r="B5436">
        <v>393.75</v>
      </c>
      <c r="C5436">
        <v>20.478950000000001</v>
      </c>
      <c r="D5436">
        <v>64</v>
      </c>
      <c r="E5436">
        <v>0</v>
      </c>
      <c r="F5436">
        <v>0</v>
      </c>
      <c r="G5436">
        <v>10</v>
      </c>
      <c r="H5436">
        <v>1570554008884</v>
      </c>
      <c r="I5436">
        <v>526.6875</v>
      </c>
      <c r="J5436" s="4">
        <f t="shared" si="84"/>
        <v>43747.000102824073</v>
      </c>
      <c r="K5436" s="6">
        <v>43747.000102824073</v>
      </c>
      <c r="L5436" s="7">
        <v>43747.000104166669</v>
      </c>
    </row>
    <row r="5437" spans="1:12" x14ac:dyDescent="0.25">
      <c r="A5437" t="e">
        <f>-LqgJ6N8g_MatBXlb0cb</f>
        <v>#NAME?</v>
      </c>
      <c r="B5437">
        <v>393.75</v>
      </c>
      <c r="C5437">
        <v>20.478950000000001</v>
      </c>
      <c r="D5437">
        <v>67</v>
      </c>
      <c r="E5437">
        <v>0</v>
      </c>
      <c r="F5437">
        <v>0</v>
      </c>
      <c r="G5437">
        <v>8</v>
      </c>
      <c r="H5437">
        <v>1570554016088</v>
      </c>
      <c r="I5437">
        <v>526.5</v>
      </c>
      <c r="J5437" s="5">
        <f t="shared" si="84"/>
        <v>43747.000186203702</v>
      </c>
      <c r="K5437" s="6">
        <v>43747.000186203702</v>
      </c>
      <c r="L5437" s="7">
        <v>43747.000185185185</v>
      </c>
    </row>
    <row r="5438" spans="1:12" x14ac:dyDescent="0.25">
      <c r="A5438" t="e">
        <f>-LqgJ7w6qv1R77cW9gma</f>
        <v>#NAME?</v>
      </c>
      <c r="B5438">
        <v>393.75</v>
      </c>
      <c r="C5438">
        <v>20.531590000000001</v>
      </c>
      <c r="D5438">
        <v>68</v>
      </c>
      <c r="E5438">
        <v>0</v>
      </c>
      <c r="F5438">
        <v>0</v>
      </c>
      <c r="G5438">
        <v>15</v>
      </c>
      <c r="H5438">
        <v>1570554022266</v>
      </c>
      <c r="I5438">
        <v>526.5</v>
      </c>
      <c r="J5438" s="4">
        <f t="shared" si="84"/>
        <v>43747.000257708329</v>
      </c>
      <c r="K5438" s="6">
        <v>43747.000257708329</v>
      </c>
      <c r="L5438" s="7">
        <v>43747.000254629631</v>
      </c>
    </row>
    <row r="5439" spans="1:12" x14ac:dyDescent="0.25">
      <c r="A5439" t="e">
        <f>-LqgJ9tRj2DMnMsVTkb9</f>
        <v>#NAME?</v>
      </c>
      <c r="B5439">
        <v>393.75</v>
      </c>
      <c r="C5439">
        <v>20.478950000000001</v>
      </c>
      <c r="D5439">
        <v>68</v>
      </c>
      <c r="E5439">
        <v>0</v>
      </c>
      <c r="F5439">
        <v>0</v>
      </c>
      <c r="G5439">
        <v>6</v>
      </c>
      <c r="H5439">
        <v>1570554029477</v>
      </c>
      <c r="I5439">
        <v>526.6875</v>
      </c>
      <c r="J5439" s="5">
        <f t="shared" si="84"/>
        <v>43747.000341168976</v>
      </c>
      <c r="K5439" s="6">
        <v>43747.000341168976</v>
      </c>
      <c r="L5439" s="7">
        <v>43747.000335648147</v>
      </c>
    </row>
    <row r="5440" spans="1:12" x14ac:dyDescent="0.25">
      <c r="A5440" t="e">
        <f>-LqgJBRAZatlr8AIDxax</f>
        <v>#NAME?</v>
      </c>
      <c r="B5440">
        <v>412.5</v>
      </c>
      <c r="C5440">
        <v>20.478950000000001</v>
      </c>
      <c r="D5440">
        <v>68</v>
      </c>
      <c r="E5440">
        <v>0</v>
      </c>
      <c r="F5440">
        <v>0</v>
      </c>
      <c r="G5440">
        <v>0</v>
      </c>
      <c r="H5440">
        <v>1570554036658</v>
      </c>
      <c r="I5440">
        <v>532.5</v>
      </c>
      <c r="J5440" s="4">
        <f t="shared" si="84"/>
        <v>43747.0004242824</v>
      </c>
      <c r="K5440" s="6">
        <v>43747.0004242824</v>
      </c>
      <c r="L5440" s="7">
        <v>43747.000428240739</v>
      </c>
    </row>
    <row r="5441" spans="1:12" x14ac:dyDescent="0.25">
      <c r="A5441" t="e">
        <f>-LqgJD906SvOlbiI5FSv</f>
        <v>#NAME?</v>
      </c>
      <c r="B5441">
        <v>393.75</v>
      </c>
      <c r="C5441">
        <v>20.478950000000001</v>
      </c>
      <c r="D5441">
        <v>69</v>
      </c>
      <c r="E5441">
        <v>0</v>
      </c>
      <c r="F5441">
        <v>0</v>
      </c>
      <c r="G5441">
        <v>2</v>
      </c>
      <c r="H5441">
        <v>1570554043907</v>
      </c>
      <c r="I5441">
        <v>526.5</v>
      </c>
      <c r="J5441" s="5">
        <f t="shared" si="84"/>
        <v>43747.000508182864</v>
      </c>
      <c r="K5441" s="6">
        <v>43747.000508182864</v>
      </c>
      <c r="L5441" s="7">
        <v>43747.000509259262</v>
      </c>
    </row>
    <row r="5442" spans="1:12" x14ac:dyDescent="0.25">
      <c r="A5442" t="e">
        <f>-LqgJEy7KDDRrhZR9Dzz</f>
        <v>#NAME?</v>
      </c>
      <c r="B5442">
        <v>393.75</v>
      </c>
      <c r="C5442">
        <v>20.478950000000001</v>
      </c>
      <c r="D5442">
        <v>69</v>
      </c>
      <c r="E5442">
        <v>0</v>
      </c>
      <c r="F5442">
        <v>0</v>
      </c>
      <c r="G5442">
        <v>11</v>
      </c>
      <c r="H5442">
        <v>1570554051118</v>
      </c>
      <c r="I5442">
        <v>526.6875</v>
      </c>
      <c r="J5442" s="4">
        <f t="shared" ref="J5442:K5505" si="85">(H5442/86400000)+25569+(7/24)</f>
        <v>43747.000591643511</v>
      </c>
      <c r="K5442" s="6">
        <v>43747.000591643511</v>
      </c>
      <c r="L5442" s="7">
        <v>43747.000590277778</v>
      </c>
    </row>
    <row r="5443" spans="1:12" x14ac:dyDescent="0.25">
      <c r="A5443" t="e">
        <f>-LqgJGdKjBGis93Fpbr4</f>
        <v>#NAME?</v>
      </c>
      <c r="B5443">
        <v>393.75</v>
      </c>
      <c r="C5443">
        <v>20.478950000000001</v>
      </c>
      <c r="D5443">
        <v>69</v>
      </c>
      <c r="E5443">
        <v>0</v>
      </c>
      <c r="F5443">
        <v>0</v>
      </c>
      <c r="G5443">
        <v>7</v>
      </c>
      <c r="H5443">
        <v>1570554058326</v>
      </c>
      <c r="I5443">
        <v>526.6875</v>
      </c>
      <c r="J5443" s="5">
        <f t="shared" si="85"/>
        <v>43747.000675069437</v>
      </c>
      <c r="K5443" s="6">
        <v>43747.000675069437</v>
      </c>
      <c r="L5443" s="7">
        <v>43747.000671296293</v>
      </c>
    </row>
    <row r="5444" spans="1:12" x14ac:dyDescent="0.25">
      <c r="A5444" t="e">
        <f>-LqgJIXsflIvpiUkgFXJ</f>
        <v>#NAME?</v>
      </c>
      <c r="B5444">
        <v>393.75</v>
      </c>
      <c r="C5444">
        <v>20.478950000000001</v>
      </c>
      <c r="D5444">
        <v>70</v>
      </c>
      <c r="E5444">
        <v>0</v>
      </c>
      <c r="F5444">
        <v>0</v>
      </c>
      <c r="G5444">
        <v>15</v>
      </c>
      <c r="H5444">
        <v>1570554064506</v>
      </c>
      <c r="I5444">
        <v>526.6875</v>
      </c>
      <c r="J5444" s="4">
        <f t="shared" si="85"/>
        <v>43747.000746597223</v>
      </c>
      <c r="K5444" s="6">
        <v>43747.000746597223</v>
      </c>
      <c r="L5444" s="7">
        <v>43747.000752314816</v>
      </c>
    </row>
    <row r="5445" spans="1:12" x14ac:dyDescent="0.25">
      <c r="A5445" t="e">
        <f>-LqgJKC6RLzPRG_qPn_D</f>
        <v>#NAME?</v>
      </c>
      <c r="B5445">
        <v>393.75</v>
      </c>
      <c r="C5445">
        <v>20.478950000000001</v>
      </c>
      <c r="D5445">
        <v>69</v>
      </c>
      <c r="E5445">
        <v>0</v>
      </c>
      <c r="F5445">
        <v>0</v>
      </c>
      <c r="G5445">
        <v>10</v>
      </c>
      <c r="H5445">
        <v>1570554072727</v>
      </c>
      <c r="I5445">
        <v>526.6875</v>
      </c>
      <c r="J5445" s="5">
        <f t="shared" si="85"/>
        <v>43747.000841747686</v>
      </c>
      <c r="K5445" s="6">
        <v>43747.000841747686</v>
      </c>
      <c r="L5445" s="7">
        <v>43747.000844907408</v>
      </c>
    </row>
    <row r="5446" spans="1:12" x14ac:dyDescent="0.25">
      <c r="A5446" t="e">
        <f>-LqgJLjsO038-l1AZQ_z</f>
        <v>#NAME?</v>
      </c>
      <c r="B5446">
        <v>393.75</v>
      </c>
      <c r="C5446">
        <v>20.531590000000001</v>
      </c>
      <c r="D5446">
        <v>70</v>
      </c>
      <c r="E5446">
        <v>0</v>
      </c>
      <c r="F5446">
        <v>0</v>
      </c>
      <c r="G5446">
        <v>9</v>
      </c>
      <c r="H5446">
        <v>1570554078937</v>
      </c>
      <c r="I5446">
        <v>526.6875</v>
      </c>
      <c r="J5446" s="4">
        <f t="shared" si="85"/>
        <v>43747.00091362268</v>
      </c>
      <c r="K5446" s="6">
        <v>43747.00091362268</v>
      </c>
      <c r="L5446" s="7">
        <v>43747.000914351855</v>
      </c>
    </row>
    <row r="5447" spans="1:12" x14ac:dyDescent="0.25">
      <c r="A5447" t="s">
        <v>6482</v>
      </c>
      <c r="B5447">
        <v>393.75</v>
      </c>
      <c r="C5447">
        <v>20.584240000000001</v>
      </c>
      <c r="D5447">
        <v>70</v>
      </c>
      <c r="E5447">
        <v>0</v>
      </c>
      <c r="F5447">
        <v>0</v>
      </c>
      <c r="G5447">
        <v>1</v>
      </c>
      <c r="H5447">
        <v>1570554085117</v>
      </c>
      <c r="I5447">
        <v>526.6875</v>
      </c>
      <c r="J5447" s="5">
        <f t="shared" si="85"/>
        <v>43747.000985150466</v>
      </c>
      <c r="K5447" s="6">
        <v>43747.000985150466</v>
      </c>
      <c r="L5447" s="7">
        <v>43747.000983796293</v>
      </c>
    </row>
    <row r="5448" spans="1:12" x14ac:dyDescent="0.25">
      <c r="A5448" t="e">
        <f>-LqgJOjR1IYY0GsCq5ED</f>
        <v>#NAME?</v>
      </c>
      <c r="B5448">
        <v>393.75</v>
      </c>
      <c r="C5448">
        <v>20.531590000000001</v>
      </c>
      <c r="D5448">
        <v>70</v>
      </c>
      <c r="E5448">
        <v>0</v>
      </c>
      <c r="F5448">
        <v>0</v>
      </c>
      <c r="G5448">
        <v>0</v>
      </c>
      <c r="H5448">
        <v>1570554091290</v>
      </c>
      <c r="I5448">
        <v>526.6875</v>
      </c>
      <c r="J5448" s="4">
        <f t="shared" si="85"/>
        <v>43747.001056597219</v>
      </c>
      <c r="K5448" s="6">
        <v>43747.001056597219</v>
      </c>
      <c r="L5448" s="7">
        <v>43747.00105324074</v>
      </c>
    </row>
    <row r="5449" spans="1:12" x14ac:dyDescent="0.25">
      <c r="A5449" t="e">
        <f>-LqgJQS6kVhCnQMOB6Fb</f>
        <v>#NAME?</v>
      </c>
      <c r="B5449">
        <v>393.75</v>
      </c>
      <c r="C5449">
        <v>20.478950000000001</v>
      </c>
      <c r="D5449">
        <v>70</v>
      </c>
      <c r="E5449">
        <v>0</v>
      </c>
      <c r="F5449">
        <v>0</v>
      </c>
      <c r="G5449">
        <v>9</v>
      </c>
      <c r="H5449">
        <v>1570554097486</v>
      </c>
      <c r="I5449">
        <v>526.6875</v>
      </c>
      <c r="J5449" s="5">
        <f t="shared" si="85"/>
        <v>43747.001128310185</v>
      </c>
      <c r="K5449" s="6">
        <v>43747.001128310185</v>
      </c>
      <c r="L5449" s="7">
        <v>43747.001122685186</v>
      </c>
    </row>
    <row r="5450" spans="1:12" x14ac:dyDescent="0.25">
      <c r="A5450" t="e">
        <f>-LqgJS06H_PMaRakek6s</f>
        <v>#NAME?</v>
      </c>
      <c r="B5450">
        <v>393.75</v>
      </c>
      <c r="C5450">
        <v>20.478950000000001</v>
      </c>
      <c r="D5450">
        <v>69</v>
      </c>
      <c r="E5450">
        <v>0</v>
      </c>
      <c r="F5450">
        <v>0</v>
      </c>
      <c r="G5450">
        <v>12</v>
      </c>
      <c r="H5450">
        <v>1570554104697</v>
      </c>
      <c r="I5450">
        <v>526.6875</v>
      </c>
      <c r="J5450" s="4">
        <f t="shared" si="85"/>
        <v>43747.001211770832</v>
      </c>
      <c r="K5450" s="6">
        <v>43747.001211770832</v>
      </c>
      <c r="L5450" s="7">
        <v>43747.001215277778</v>
      </c>
    </row>
    <row r="5451" spans="1:12" x14ac:dyDescent="0.25">
      <c r="A5451" t="e">
        <f>-LqgJTo5Nh3AypHbG0KE</f>
        <v>#NAME?</v>
      </c>
      <c r="B5451">
        <v>393.75</v>
      </c>
      <c r="C5451">
        <v>20.531590000000001</v>
      </c>
      <c r="D5451">
        <v>69</v>
      </c>
      <c r="E5451">
        <v>0</v>
      </c>
      <c r="F5451">
        <v>0</v>
      </c>
      <c r="G5451">
        <v>9</v>
      </c>
      <c r="H5451">
        <v>1570554110876</v>
      </c>
      <c r="I5451">
        <v>526.6875</v>
      </c>
      <c r="J5451" s="5">
        <f t="shared" si="85"/>
        <v>43747.001283287034</v>
      </c>
      <c r="K5451" s="6">
        <v>43747.001283287034</v>
      </c>
      <c r="L5451" s="7">
        <v>43747.001284722224</v>
      </c>
    </row>
    <row r="5452" spans="1:12" x14ac:dyDescent="0.25">
      <c r="A5452" t="e">
        <f>-LqgJVXBh-cdLxi4ig8R</f>
        <v>#NAME?</v>
      </c>
      <c r="B5452">
        <v>393.75</v>
      </c>
      <c r="C5452">
        <v>20.478950000000001</v>
      </c>
      <c r="D5452">
        <v>70</v>
      </c>
      <c r="E5452">
        <v>0</v>
      </c>
      <c r="F5452">
        <v>0</v>
      </c>
      <c r="G5452">
        <v>9</v>
      </c>
      <c r="H5452">
        <v>1570554119127</v>
      </c>
      <c r="I5452">
        <v>526.6875</v>
      </c>
      <c r="J5452" s="4">
        <f t="shared" si="85"/>
        <v>43747.00137878472</v>
      </c>
      <c r="K5452" s="6">
        <v>43747.00137878472</v>
      </c>
      <c r="L5452" s="7">
        <v>43747.001377314817</v>
      </c>
    </row>
    <row r="5453" spans="1:12" x14ac:dyDescent="0.25">
      <c r="A5453" t="e">
        <f>-LqgJXK7DLQzq5qOoaww</f>
        <v>#NAME?</v>
      </c>
      <c r="B5453">
        <v>393.75</v>
      </c>
      <c r="C5453">
        <v>20.478950000000001</v>
      </c>
      <c r="D5453">
        <v>69</v>
      </c>
      <c r="E5453">
        <v>0</v>
      </c>
      <c r="F5453">
        <v>0</v>
      </c>
      <c r="G5453">
        <v>10</v>
      </c>
      <c r="H5453">
        <v>1570554126338</v>
      </c>
      <c r="I5453">
        <v>526.6875</v>
      </c>
      <c r="J5453" s="5">
        <f t="shared" si="85"/>
        <v>43747.001462245367</v>
      </c>
      <c r="K5453" s="6">
        <v>43747.001462245367</v>
      </c>
      <c r="L5453" s="7">
        <v>43747.001458333332</v>
      </c>
    </row>
    <row r="5454" spans="1:12" x14ac:dyDescent="0.25">
      <c r="A5454" t="e">
        <f>-LqgJZ26nHm8lnEkpwXJ</f>
        <v>#NAME?</v>
      </c>
      <c r="B5454">
        <v>393.75</v>
      </c>
      <c r="C5454">
        <v>20.531590000000001</v>
      </c>
      <c r="D5454">
        <v>71</v>
      </c>
      <c r="E5454">
        <v>0</v>
      </c>
      <c r="F5454">
        <v>0</v>
      </c>
      <c r="G5454">
        <v>2</v>
      </c>
      <c r="H5454">
        <v>1570554133526</v>
      </c>
      <c r="I5454">
        <v>526.6875</v>
      </c>
      <c r="J5454" s="4">
        <f t="shared" si="85"/>
        <v>43747.001545439816</v>
      </c>
      <c r="K5454" s="6">
        <v>43747.001545439816</v>
      </c>
      <c r="L5454" s="7">
        <v>43747.001550925925</v>
      </c>
    </row>
    <row r="5455" spans="1:12" x14ac:dyDescent="0.25">
      <c r="A5455" t="e">
        <f>-LqgJ_bG29iEUwyP-#REF!</f>
        <v>#NAME?</v>
      </c>
      <c r="B5455">
        <v>393.75</v>
      </c>
      <c r="C5455">
        <v>20.478950000000001</v>
      </c>
      <c r="D5455">
        <v>72</v>
      </c>
      <c r="E5455">
        <v>0</v>
      </c>
      <c r="F5455">
        <v>0</v>
      </c>
      <c r="G5455">
        <v>3</v>
      </c>
      <c r="H5455">
        <v>1570554139706</v>
      </c>
      <c r="I5455">
        <v>526.6875</v>
      </c>
      <c r="J5455" s="5">
        <f t="shared" si="85"/>
        <v>43747.001616967587</v>
      </c>
      <c r="K5455" s="6">
        <v>43747.001616967587</v>
      </c>
      <c r="L5455" s="7">
        <v>43747.001620370371</v>
      </c>
    </row>
    <row r="5456" spans="1:12" x14ac:dyDescent="0.25">
      <c r="A5456" t="e">
        <f>-LqgJbKFhEmXUT7_YTfD</f>
        <v>#NAME?</v>
      </c>
      <c r="B5456">
        <v>393.75</v>
      </c>
      <c r="C5456">
        <v>20.478950000000001</v>
      </c>
      <c r="D5456">
        <v>70</v>
      </c>
      <c r="E5456">
        <v>0</v>
      </c>
      <c r="F5456">
        <v>0</v>
      </c>
      <c r="G5456">
        <v>7</v>
      </c>
      <c r="H5456">
        <v>1570554146946</v>
      </c>
      <c r="I5456">
        <v>526.6875</v>
      </c>
      <c r="J5456" s="4">
        <f t="shared" si="85"/>
        <v>43747.001700763889</v>
      </c>
      <c r="K5456" s="6">
        <v>43747.001700763889</v>
      </c>
      <c r="L5456" s="7">
        <v>43747.001701388886</v>
      </c>
    </row>
    <row r="5457" spans="1:12" x14ac:dyDescent="0.25">
      <c r="A5457" t="e">
        <f>-LqgJco7mQ7-IMbSgRFh</f>
        <v>#NAME?</v>
      </c>
      <c r="B5457">
        <v>393.75</v>
      </c>
      <c r="C5457">
        <v>20.478950000000001</v>
      </c>
      <c r="D5457">
        <v>68</v>
      </c>
      <c r="E5457">
        <v>0</v>
      </c>
      <c r="F5457">
        <v>0</v>
      </c>
      <c r="G5457">
        <v>12</v>
      </c>
      <c r="H5457">
        <v>1570554153126</v>
      </c>
      <c r="I5457">
        <v>526.6875</v>
      </c>
      <c r="J5457" s="5">
        <f t="shared" si="85"/>
        <v>43747.00177229166</v>
      </c>
      <c r="K5457" s="6">
        <v>43747.00177229166</v>
      </c>
      <c r="L5457" s="7">
        <v>43747.001770833333</v>
      </c>
    </row>
    <row r="5458" spans="1:12" x14ac:dyDescent="0.25">
      <c r="A5458" t="e">
        <f>-LqgJeM0Tj-o-CCF3UZP</f>
        <v>#NAME?</v>
      </c>
      <c r="B5458">
        <v>393.75</v>
      </c>
      <c r="C5458">
        <v>20.531590000000001</v>
      </c>
      <c r="D5458">
        <v>67</v>
      </c>
      <c r="E5458">
        <v>0</v>
      </c>
      <c r="F5458">
        <v>0</v>
      </c>
      <c r="G5458">
        <v>1</v>
      </c>
      <c r="H5458">
        <v>1570554159307</v>
      </c>
      <c r="I5458">
        <v>526.5</v>
      </c>
      <c r="J5458" s="4">
        <f t="shared" si="85"/>
        <v>43747.001843831014</v>
      </c>
      <c r="K5458" s="6">
        <v>43747.001843831014</v>
      </c>
      <c r="L5458" s="7">
        <v>43747.001840277779</v>
      </c>
    </row>
    <row r="5459" spans="1:12" x14ac:dyDescent="0.25">
      <c r="A5459" t="e">
        <f>-LqgJfr5ovmFU6HDFTG_</f>
        <v>#NAME?</v>
      </c>
      <c r="B5459">
        <v>393.75</v>
      </c>
      <c r="C5459">
        <v>20.531590000000001</v>
      </c>
      <c r="D5459">
        <v>67</v>
      </c>
      <c r="E5459">
        <v>0</v>
      </c>
      <c r="F5459">
        <v>0</v>
      </c>
      <c r="G5459">
        <v>16</v>
      </c>
      <c r="H5459">
        <v>1570554165486</v>
      </c>
      <c r="I5459">
        <v>526.6875</v>
      </c>
      <c r="J5459" s="5">
        <f t="shared" si="85"/>
        <v>43747.001915347217</v>
      </c>
      <c r="K5459" s="6">
        <v>43747.001915347217</v>
      </c>
      <c r="L5459" s="7">
        <v>43747.001909722225</v>
      </c>
    </row>
    <row r="5460" spans="1:12" x14ac:dyDescent="0.25">
      <c r="A5460" t="e">
        <f>-LqgJhL451aOH7XmUf6D</f>
        <v>#NAME?</v>
      </c>
      <c r="B5460">
        <v>393.75</v>
      </c>
      <c r="C5460">
        <v>20.478950000000001</v>
      </c>
      <c r="D5460">
        <v>67</v>
      </c>
      <c r="E5460">
        <v>0</v>
      </c>
      <c r="F5460">
        <v>0</v>
      </c>
      <c r="G5460">
        <v>11</v>
      </c>
      <c r="H5460">
        <v>1570554171686</v>
      </c>
      <c r="I5460">
        <v>526.6875</v>
      </c>
      <c r="J5460" s="4">
        <f t="shared" si="85"/>
        <v>43747.00198710648</v>
      </c>
      <c r="K5460" s="6">
        <v>43747.00198710648</v>
      </c>
      <c r="L5460" s="7">
        <v>43747.00199074074</v>
      </c>
    </row>
    <row r="5461" spans="1:12" x14ac:dyDescent="0.25">
      <c r="A5461" t="e">
        <f>-LqgJjDHEbAez6R9b_ZU</f>
        <v>#NAME?</v>
      </c>
      <c r="B5461">
        <v>412.5</v>
      </c>
      <c r="C5461">
        <v>20.478950000000001</v>
      </c>
      <c r="D5461">
        <v>67</v>
      </c>
      <c r="E5461">
        <v>0</v>
      </c>
      <c r="F5461">
        <v>0</v>
      </c>
      <c r="G5461">
        <v>12</v>
      </c>
      <c r="H5461">
        <v>1570554177856</v>
      </c>
      <c r="I5461">
        <v>532.3125</v>
      </c>
      <c r="J5461" s="5">
        <f t="shared" si="85"/>
        <v>43747.002058518519</v>
      </c>
      <c r="K5461" s="6">
        <v>43747.002058518519</v>
      </c>
      <c r="L5461" s="7">
        <v>43747.002060185187</v>
      </c>
    </row>
    <row r="5462" spans="1:12" x14ac:dyDescent="0.25">
      <c r="A5462" t="e">
        <f>-LqgJkwDW580s5ZiTPOc</f>
        <v>#NAME?</v>
      </c>
      <c r="B5462">
        <v>393.75</v>
      </c>
      <c r="C5462">
        <v>20.531590000000001</v>
      </c>
      <c r="D5462">
        <v>68</v>
      </c>
      <c r="E5462">
        <v>0</v>
      </c>
      <c r="F5462">
        <v>0</v>
      </c>
      <c r="G5462">
        <v>11</v>
      </c>
      <c r="H5462">
        <v>1570554186119</v>
      </c>
      <c r="I5462">
        <v>526.5</v>
      </c>
      <c r="J5462" s="4">
        <f t="shared" si="85"/>
        <v>43747.002154155089</v>
      </c>
      <c r="K5462" s="6">
        <v>43747.002154155089</v>
      </c>
      <c r="L5462" s="7">
        <v>43747.002152777779</v>
      </c>
    </row>
    <row r="5463" spans="1:12" x14ac:dyDescent="0.25">
      <c r="A5463" t="e">
        <f>-LqgJmjjivtl4lqja0iN</f>
        <v>#NAME?</v>
      </c>
      <c r="B5463">
        <v>418.75</v>
      </c>
      <c r="C5463">
        <v>20.478950000000001</v>
      </c>
      <c r="D5463">
        <v>68</v>
      </c>
      <c r="E5463">
        <v>0</v>
      </c>
      <c r="F5463">
        <v>0</v>
      </c>
      <c r="G5463">
        <v>16</v>
      </c>
      <c r="H5463">
        <v>1570554193320</v>
      </c>
      <c r="I5463">
        <v>534.1875</v>
      </c>
      <c r="J5463" s="5">
        <f t="shared" si="85"/>
        <v>43747.002237499997</v>
      </c>
      <c r="K5463" s="6">
        <v>43747.002237499997</v>
      </c>
      <c r="L5463" s="7">
        <v>43747.002233796295</v>
      </c>
    </row>
    <row r="5464" spans="1:12" x14ac:dyDescent="0.25">
      <c r="A5464" t="e">
        <f>-LqgJoS8ntJJPDklkwF1</f>
        <v>#NAME?</v>
      </c>
      <c r="B5464">
        <v>393.75</v>
      </c>
      <c r="C5464">
        <v>20.478950000000001</v>
      </c>
      <c r="D5464">
        <v>69</v>
      </c>
      <c r="E5464">
        <v>0</v>
      </c>
      <c r="F5464">
        <v>0</v>
      </c>
      <c r="G5464">
        <v>14</v>
      </c>
      <c r="H5464">
        <v>1570554200527</v>
      </c>
      <c r="I5464">
        <v>526.6875</v>
      </c>
      <c r="J5464" s="4">
        <f t="shared" si="85"/>
        <v>43747.002320914347</v>
      </c>
      <c r="K5464" s="6">
        <v>43747.002320914347</v>
      </c>
      <c r="L5464" s="7">
        <v>43747.002326388887</v>
      </c>
    </row>
    <row r="5465" spans="1:12" x14ac:dyDescent="0.25">
      <c r="A5465" t="e">
        <f>-LqgJq7cbL9GyEKtdAB8</f>
        <v>#NAME?</v>
      </c>
      <c r="B5465">
        <v>393.75</v>
      </c>
      <c r="C5465">
        <v>20.531590000000001</v>
      </c>
      <c r="D5465">
        <v>69</v>
      </c>
      <c r="E5465">
        <v>0</v>
      </c>
      <c r="F5465">
        <v>0</v>
      </c>
      <c r="G5465">
        <v>8</v>
      </c>
      <c r="H5465">
        <v>1570554207738</v>
      </c>
      <c r="I5465">
        <v>526.6875</v>
      </c>
      <c r="J5465" s="5">
        <f t="shared" si="85"/>
        <v>43747.002404374995</v>
      </c>
      <c r="K5465" s="6">
        <v>43747.002404374995</v>
      </c>
      <c r="L5465" s="7">
        <v>43747.00240740741</v>
      </c>
    </row>
    <row r="5466" spans="1:12" x14ac:dyDescent="0.25">
      <c r="A5466" t="e">
        <f>-LqgJrd0xlB8tph97x1o</f>
        <v>#NAME?</v>
      </c>
      <c r="B5466">
        <v>393.75</v>
      </c>
      <c r="C5466">
        <v>20.478950000000001</v>
      </c>
      <c r="D5466">
        <v>68</v>
      </c>
      <c r="E5466">
        <v>0</v>
      </c>
      <c r="F5466">
        <v>0</v>
      </c>
      <c r="G5466">
        <v>5</v>
      </c>
      <c r="H5466">
        <v>1570554213919</v>
      </c>
      <c r="I5466">
        <v>526.6875</v>
      </c>
      <c r="J5466" s="4">
        <f t="shared" si="85"/>
        <v>43747.002475914349</v>
      </c>
      <c r="K5466" s="6">
        <v>43747.002475914349</v>
      </c>
      <c r="L5466" s="7">
        <v>43747.002476851849</v>
      </c>
    </row>
    <row r="5467" spans="1:12" x14ac:dyDescent="0.25">
      <c r="A5467" t="e">
        <f>-LqgJtD765W9nxCc0YUL</f>
        <v>#NAME?</v>
      </c>
      <c r="B5467">
        <v>393.75</v>
      </c>
      <c r="C5467">
        <v>20.531590000000001</v>
      </c>
      <c r="D5467">
        <v>68</v>
      </c>
      <c r="E5467">
        <v>0</v>
      </c>
      <c r="F5467">
        <v>0</v>
      </c>
      <c r="G5467">
        <v>6</v>
      </c>
      <c r="H5467">
        <v>1570554220109</v>
      </c>
      <c r="I5467">
        <v>526.6875</v>
      </c>
      <c r="J5467" s="5">
        <f t="shared" si="85"/>
        <v>43747.002547557866</v>
      </c>
      <c r="K5467" s="6">
        <v>43747.002547557866</v>
      </c>
      <c r="L5467" s="7">
        <v>43747.002546296295</v>
      </c>
    </row>
    <row r="5468" spans="1:12" x14ac:dyDescent="0.25">
      <c r="A5468" t="e">
        <f>-LqgJuh8WdEvDs0fj3dv</f>
        <v>#NAME?</v>
      </c>
      <c r="B5468">
        <v>393.75</v>
      </c>
      <c r="C5468">
        <v>20.531590000000001</v>
      </c>
      <c r="D5468">
        <v>68</v>
      </c>
      <c r="E5468">
        <v>0</v>
      </c>
      <c r="F5468">
        <v>0</v>
      </c>
      <c r="G5468">
        <v>6</v>
      </c>
      <c r="H5468">
        <v>1570554226278</v>
      </c>
      <c r="I5468">
        <v>526.6875</v>
      </c>
      <c r="J5468" s="4">
        <f t="shared" si="85"/>
        <v>43747.00261895833</v>
      </c>
      <c r="K5468" s="6">
        <v>43747.00261895833</v>
      </c>
      <c r="L5468" s="7">
        <v>43747.002615740741</v>
      </c>
    </row>
    <row r="5469" spans="1:12" x14ac:dyDescent="0.25">
      <c r="A5469" t="e">
        <f>-LqgJwB7z-QqVLZNJECA</f>
        <v>#NAME?</v>
      </c>
      <c r="B5469">
        <v>393.75</v>
      </c>
      <c r="C5469">
        <v>20.531590000000001</v>
      </c>
      <c r="D5469">
        <v>68</v>
      </c>
      <c r="E5469">
        <v>0</v>
      </c>
      <c r="F5469">
        <v>0</v>
      </c>
      <c r="G5469">
        <v>5</v>
      </c>
      <c r="H5469">
        <v>1570554232470</v>
      </c>
      <c r="I5469">
        <v>526.6875</v>
      </c>
      <c r="J5469" s="5">
        <f t="shared" si="85"/>
        <v>43747.002690624999</v>
      </c>
      <c r="K5469" s="6">
        <v>43747.002690624999</v>
      </c>
      <c r="L5469" s="7">
        <v>43747.002685185187</v>
      </c>
    </row>
    <row r="5470" spans="1:12" x14ac:dyDescent="0.25">
      <c r="A5470" t="e">
        <f>-LqgJxvz66bzEgqIOf2a</f>
        <v>#NAME?</v>
      </c>
      <c r="B5470">
        <v>393.75</v>
      </c>
      <c r="C5470">
        <v>20.531590000000001</v>
      </c>
      <c r="D5470">
        <v>70</v>
      </c>
      <c r="E5470">
        <v>0</v>
      </c>
      <c r="F5470">
        <v>0</v>
      </c>
      <c r="G5470">
        <v>2</v>
      </c>
      <c r="H5470">
        <v>1570554238660</v>
      </c>
      <c r="I5470">
        <v>526.6875</v>
      </c>
      <c r="J5470" s="4">
        <f t="shared" si="85"/>
        <v>43747.002762268516</v>
      </c>
      <c r="K5470" s="6">
        <v>43747.002762268516</v>
      </c>
      <c r="L5470" s="7">
        <v>43747.002766203703</v>
      </c>
    </row>
    <row r="5471" spans="1:12" x14ac:dyDescent="0.25">
      <c r="A5471" t="e">
        <f>-LqgJzRtXWvJ-S-mj37U</f>
        <v>#NAME?</v>
      </c>
      <c r="B5471">
        <v>396.875</v>
      </c>
      <c r="C5471">
        <v>20.478950000000001</v>
      </c>
      <c r="D5471">
        <v>70</v>
      </c>
      <c r="E5471">
        <v>0</v>
      </c>
      <c r="F5471">
        <v>0</v>
      </c>
      <c r="G5471">
        <v>8</v>
      </c>
      <c r="H5471">
        <v>1570554245848</v>
      </c>
      <c r="I5471">
        <v>527.4375</v>
      </c>
      <c r="J5471" s="5">
        <f t="shared" si="85"/>
        <v>43747.002845462957</v>
      </c>
      <c r="K5471" s="6">
        <v>43747.002845462957</v>
      </c>
      <c r="L5471" s="7">
        <v>43747.002847222226</v>
      </c>
    </row>
    <row r="5472" spans="1:12" x14ac:dyDescent="0.25">
      <c r="A5472" t="e">
        <f>-LqgK018xRbZktYrh8z4</f>
        <v>#NAME?</v>
      </c>
      <c r="B5472">
        <v>393.75</v>
      </c>
      <c r="C5472">
        <v>20.478950000000001</v>
      </c>
      <c r="D5472">
        <v>70</v>
      </c>
      <c r="E5472">
        <v>0</v>
      </c>
      <c r="F5472">
        <v>0</v>
      </c>
      <c r="G5472">
        <v>8</v>
      </c>
      <c r="H5472">
        <v>1570554252047</v>
      </c>
      <c r="I5472">
        <v>526.6875</v>
      </c>
      <c r="J5472" s="4">
        <f t="shared" si="85"/>
        <v>43747.002917210644</v>
      </c>
      <c r="K5472" s="6">
        <v>43747.002917210644</v>
      </c>
      <c r="L5472" s="7">
        <v>43747.002916666665</v>
      </c>
    </row>
    <row r="5473" spans="1:12" x14ac:dyDescent="0.25">
      <c r="A5473" t="e">
        <f>-LqgK1k8OFPI0zfCxpMt</f>
        <v>#NAME?</v>
      </c>
      <c r="B5473">
        <v>393.75</v>
      </c>
      <c r="C5473">
        <v>20.531590000000001</v>
      </c>
      <c r="D5473">
        <v>70</v>
      </c>
      <c r="E5473">
        <v>0</v>
      </c>
      <c r="F5473">
        <v>0</v>
      </c>
      <c r="G5473">
        <v>8</v>
      </c>
      <c r="H5473">
        <v>1570554259263</v>
      </c>
      <c r="I5473">
        <v>526.5</v>
      </c>
      <c r="J5473" s="5">
        <f t="shared" si="85"/>
        <v>43747.003000729164</v>
      </c>
      <c r="K5473" s="6">
        <v>43747.003000729164</v>
      </c>
      <c r="L5473" s="7">
        <v>43747.002997685187</v>
      </c>
    </row>
    <row r="5474" spans="1:12" x14ac:dyDescent="0.25">
      <c r="A5474" t="e">
        <f>-LqgK3E861cl7mL2NsLQ</f>
        <v>#NAME?</v>
      </c>
      <c r="B5474">
        <v>393.75</v>
      </c>
      <c r="C5474">
        <v>20.531590000000001</v>
      </c>
      <c r="D5474">
        <v>70</v>
      </c>
      <c r="E5474">
        <v>0</v>
      </c>
      <c r="F5474">
        <v>0</v>
      </c>
      <c r="G5474">
        <v>5</v>
      </c>
      <c r="H5474">
        <v>1570554265438</v>
      </c>
      <c r="I5474">
        <v>526.6875</v>
      </c>
      <c r="J5474" s="4">
        <f t="shared" si="85"/>
        <v>43747.00307219907</v>
      </c>
      <c r="K5474" s="6">
        <v>43747.00307219907</v>
      </c>
      <c r="L5474" s="7">
        <v>43747.003067129626</v>
      </c>
    </row>
    <row r="5475" spans="1:12" x14ac:dyDescent="0.25">
      <c r="A5475" t="e">
        <f>-LqgK4n8Wb4ME7BsG8qN</f>
        <v>#NAME?</v>
      </c>
      <c r="B5475">
        <v>393.75</v>
      </c>
      <c r="C5475">
        <v>20.478950000000001</v>
      </c>
      <c r="D5475">
        <v>70</v>
      </c>
      <c r="E5475">
        <v>0</v>
      </c>
      <c r="F5475">
        <v>0</v>
      </c>
      <c r="G5475">
        <v>0</v>
      </c>
      <c r="H5475">
        <v>1570554271619</v>
      </c>
      <c r="I5475">
        <v>526.6875</v>
      </c>
      <c r="J5475" s="5">
        <f t="shared" si="85"/>
        <v>43747.003143738424</v>
      </c>
      <c r="K5475" s="6">
        <v>43747.003143738424</v>
      </c>
      <c r="L5475" s="7">
        <v>43747.003148148149</v>
      </c>
    </row>
    <row r="5476" spans="1:12" x14ac:dyDescent="0.25">
      <c r="A5476" t="e">
        <f>-LqgK6H6rjSNwIyC5b_3</f>
        <v>#NAME?</v>
      </c>
      <c r="B5476">
        <v>418.75</v>
      </c>
      <c r="C5476">
        <v>20.478950000000001</v>
      </c>
      <c r="D5476">
        <v>70</v>
      </c>
      <c r="E5476">
        <v>0</v>
      </c>
      <c r="F5476">
        <v>0</v>
      </c>
      <c r="G5476">
        <v>9</v>
      </c>
      <c r="H5476">
        <v>1570554277801</v>
      </c>
      <c r="I5476">
        <v>534.375</v>
      </c>
      <c r="J5476" s="4">
        <f t="shared" si="85"/>
        <v>43747.003215289347</v>
      </c>
      <c r="K5476" s="6">
        <v>43747.003215289347</v>
      </c>
      <c r="L5476" s="7">
        <v>43747.003217592595</v>
      </c>
    </row>
    <row r="5477" spans="1:12" x14ac:dyDescent="0.25">
      <c r="A5477" t="e">
        <f>-LqgK7l8JFt3qnhuBekb</f>
        <v>#NAME?</v>
      </c>
      <c r="B5477">
        <v>393.75</v>
      </c>
      <c r="C5477">
        <v>20.478950000000001</v>
      </c>
      <c r="D5477">
        <v>65</v>
      </c>
      <c r="E5477">
        <v>0</v>
      </c>
      <c r="F5477">
        <v>0</v>
      </c>
      <c r="G5477">
        <v>10</v>
      </c>
      <c r="H5477">
        <v>1570554283991</v>
      </c>
      <c r="I5477">
        <v>526.6875</v>
      </c>
      <c r="J5477" s="5">
        <f t="shared" si="85"/>
        <v>43747.003286932864</v>
      </c>
      <c r="K5477" s="6">
        <v>43747.003286932864</v>
      </c>
      <c r="L5477" s="7">
        <v>43747.003287037034</v>
      </c>
    </row>
    <row r="5478" spans="1:12" x14ac:dyDescent="0.25">
      <c r="A5478" t="e">
        <f>-LqgK9K8l4tep2zgJlV9</f>
        <v>#NAME?</v>
      </c>
      <c r="B5478">
        <v>393.75</v>
      </c>
      <c r="C5478">
        <v>20.478950000000001</v>
      </c>
      <c r="D5478">
        <v>65</v>
      </c>
      <c r="E5478">
        <v>0</v>
      </c>
      <c r="F5478">
        <v>0</v>
      </c>
      <c r="G5478">
        <v>8</v>
      </c>
      <c r="H5478">
        <v>1570554290168</v>
      </c>
      <c r="I5478">
        <v>526.5</v>
      </c>
      <c r="J5478" s="4">
        <f t="shared" si="85"/>
        <v>43747.003358425922</v>
      </c>
      <c r="K5478" s="6">
        <v>43747.003358425922</v>
      </c>
      <c r="L5478" s="7">
        <v>43747.00335648148</v>
      </c>
    </row>
    <row r="5479" spans="1:12" x14ac:dyDescent="0.25">
      <c r="A5479" t="e">
        <f>-LqgKB28kPT3malgIdGH</f>
        <v>#NAME?</v>
      </c>
      <c r="B5479">
        <v>393.75</v>
      </c>
      <c r="C5479">
        <v>20.478950000000001</v>
      </c>
      <c r="D5479">
        <v>67</v>
      </c>
      <c r="E5479">
        <v>0</v>
      </c>
      <c r="F5479">
        <v>0</v>
      </c>
      <c r="G5479">
        <v>19</v>
      </c>
      <c r="H5479">
        <v>1570554297369</v>
      </c>
      <c r="I5479">
        <v>526.6875</v>
      </c>
      <c r="J5479" s="5">
        <f t="shared" si="85"/>
        <v>43747.00344177083</v>
      </c>
      <c r="K5479" s="6">
        <v>43747.00344177083</v>
      </c>
      <c r="L5479" s="7">
        <v>43747.003437500003</v>
      </c>
    </row>
    <row r="5480" spans="1:12" x14ac:dyDescent="0.25">
      <c r="A5480" t="e">
        <f>-LqgKCcNlhqkOs7QUQIX</f>
        <v>#NAME?</v>
      </c>
      <c r="B5480">
        <v>393.75</v>
      </c>
      <c r="C5480">
        <v>20.478950000000001</v>
      </c>
      <c r="D5480">
        <v>67</v>
      </c>
      <c r="E5480">
        <v>0</v>
      </c>
      <c r="F5480">
        <v>0</v>
      </c>
      <c r="G5480">
        <v>9</v>
      </c>
      <c r="H5480">
        <v>1570554303568</v>
      </c>
      <c r="I5480">
        <v>526.5</v>
      </c>
      <c r="J5480" s="4">
        <f t="shared" si="85"/>
        <v>43747.003513518517</v>
      </c>
      <c r="K5480" s="6">
        <v>43747.003513518517</v>
      </c>
      <c r="L5480" s="7">
        <v>43747.003518518519</v>
      </c>
    </row>
    <row r="5481" spans="1:12" x14ac:dyDescent="0.25">
      <c r="A5481" t="e">
        <f>-LqgKEK6cnGvuSnC8DIS</f>
        <v>#NAME?</v>
      </c>
      <c r="B5481">
        <v>393.75</v>
      </c>
      <c r="C5481">
        <v>20.478950000000001</v>
      </c>
      <c r="D5481">
        <v>67</v>
      </c>
      <c r="E5481">
        <v>0</v>
      </c>
      <c r="F5481">
        <v>0</v>
      </c>
      <c r="G5481">
        <v>5</v>
      </c>
      <c r="H5481">
        <v>1570554310786</v>
      </c>
      <c r="I5481">
        <v>526.6875</v>
      </c>
      <c r="J5481" s="5">
        <f t="shared" si="85"/>
        <v>43747.003597060182</v>
      </c>
      <c r="K5481" s="6">
        <v>43747.003597060182</v>
      </c>
      <c r="L5481" s="7">
        <v>43747.003599537034</v>
      </c>
    </row>
    <row r="5482" spans="1:12" x14ac:dyDescent="0.25">
      <c r="A5482" t="e">
        <f>-LqgKFo7AHz0kEYfGisV</f>
        <v>#NAME?</v>
      </c>
      <c r="B5482">
        <v>393.75</v>
      </c>
      <c r="C5482">
        <v>20.478950000000001</v>
      </c>
      <c r="D5482">
        <v>68</v>
      </c>
      <c r="E5482">
        <v>0</v>
      </c>
      <c r="F5482">
        <v>0</v>
      </c>
      <c r="G5482">
        <v>6</v>
      </c>
      <c r="H5482">
        <v>1570554316959</v>
      </c>
      <c r="I5482">
        <v>526.6875</v>
      </c>
      <c r="J5482" s="4">
        <f t="shared" si="85"/>
        <v>43747.003668506943</v>
      </c>
      <c r="K5482" s="6">
        <v>43747.003668506943</v>
      </c>
      <c r="L5482" s="7">
        <v>43747.003668981481</v>
      </c>
    </row>
    <row r="5483" spans="1:12" x14ac:dyDescent="0.25">
      <c r="A5483" t="e">
        <f>-LqgKHN9XJgMlEEmiuZ2</f>
        <v>#NAME?</v>
      </c>
      <c r="B5483">
        <v>393.75</v>
      </c>
      <c r="C5483">
        <v>20.478950000000001</v>
      </c>
      <c r="D5483">
        <v>66</v>
      </c>
      <c r="E5483">
        <v>0</v>
      </c>
      <c r="F5483">
        <v>0</v>
      </c>
      <c r="G5483">
        <v>9</v>
      </c>
      <c r="H5483">
        <v>1570554323149</v>
      </c>
      <c r="I5483">
        <v>526.6875</v>
      </c>
      <c r="J5483" s="5">
        <f t="shared" si="85"/>
        <v>43747.00374015046</v>
      </c>
      <c r="K5483" s="6">
        <v>43747.00374015046</v>
      </c>
      <c r="L5483" s="7">
        <v>43747.003738425927</v>
      </c>
    </row>
    <row r="5484" spans="1:12" x14ac:dyDescent="0.25">
      <c r="A5484" t="e">
        <f>-LqgKJ7B65MHIrCe9dfl</f>
        <v>#NAME?</v>
      </c>
      <c r="B5484">
        <v>393.75</v>
      </c>
      <c r="C5484">
        <v>20.478950000000001</v>
      </c>
      <c r="D5484">
        <v>66</v>
      </c>
      <c r="E5484">
        <v>0</v>
      </c>
      <c r="F5484">
        <v>0</v>
      </c>
      <c r="G5484">
        <v>1</v>
      </c>
      <c r="H5484">
        <v>1570554329319</v>
      </c>
      <c r="I5484">
        <v>526.6875</v>
      </c>
      <c r="J5484" s="4">
        <f t="shared" si="85"/>
        <v>43747.003811562499</v>
      </c>
      <c r="K5484" s="6">
        <v>43747.003811562499</v>
      </c>
      <c r="L5484" s="7">
        <v>43747.003807870373</v>
      </c>
    </row>
    <row r="5485" spans="1:12" x14ac:dyDescent="0.25">
      <c r="A5485" t="e">
        <f>-LqgKKt6jRPB3eEZbep4</f>
        <v>#NAME?</v>
      </c>
      <c r="B5485">
        <v>393.75</v>
      </c>
      <c r="C5485">
        <v>20.478950000000001</v>
      </c>
      <c r="D5485">
        <v>66</v>
      </c>
      <c r="E5485">
        <v>0</v>
      </c>
      <c r="F5485">
        <v>0</v>
      </c>
      <c r="G5485">
        <v>7</v>
      </c>
      <c r="H5485">
        <v>1570554337548</v>
      </c>
      <c r="I5485">
        <v>526.6875</v>
      </c>
      <c r="J5485" s="5">
        <f t="shared" si="85"/>
        <v>43747.003906805556</v>
      </c>
      <c r="K5485" s="6">
        <v>43747.003906805556</v>
      </c>
      <c r="L5485" s="7">
        <v>43747.003912037035</v>
      </c>
    </row>
    <row r="5486" spans="1:12" x14ac:dyDescent="0.25">
      <c r="A5486" t="e">
        <f>-LqgKMN71ol7BWSH6LQX</f>
        <v>#NAME?</v>
      </c>
      <c r="B5486">
        <v>393.75</v>
      </c>
      <c r="C5486">
        <v>20.584240000000001</v>
      </c>
      <c r="D5486">
        <v>65</v>
      </c>
      <c r="E5486">
        <v>0</v>
      </c>
      <c r="F5486">
        <v>0</v>
      </c>
      <c r="G5486">
        <v>17</v>
      </c>
      <c r="H5486">
        <v>1570554343768</v>
      </c>
      <c r="I5486">
        <v>526.5</v>
      </c>
      <c r="J5486" s="4">
        <f t="shared" si="85"/>
        <v>43747.003978796296</v>
      </c>
      <c r="K5486" s="6">
        <v>43747.003978796296</v>
      </c>
      <c r="L5486" s="7">
        <v>43747.003981481481</v>
      </c>
    </row>
    <row r="5487" spans="1:12" x14ac:dyDescent="0.25">
      <c r="A5487" t="e">
        <f>-LqgKNv1EBeknu1Nvafa</f>
        <v>#NAME?</v>
      </c>
      <c r="B5487">
        <v>393.75</v>
      </c>
      <c r="C5487">
        <v>20.478950000000001</v>
      </c>
      <c r="D5487">
        <v>66</v>
      </c>
      <c r="E5487">
        <v>0</v>
      </c>
      <c r="F5487">
        <v>0</v>
      </c>
      <c r="G5487">
        <v>19</v>
      </c>
      <c r="H5487">
        <v>1570554349940</v>
      </c>
      <c r="I5487">
        <v>526.6875</v>
      </c>
      <c r="J5487" s="5">
        <f t="shared" si="85"/>
        <v>43747.004050231481</v>
      </c>
      <c r="K5487" s="6">
        <v>43747.004050231481</v>
      </c>
      <c r="L5487" s="7">
        <v>43747.004050925927</v>
      </c>
    </row>
    <row r="5488" spans="1:12" x14ac:dyDescent="0.25">
      <c r="A5488" t="e">
        <f>-LqgKPe8z9jmuTc9GSse</f>
        <v>#NAME?</v>
      </c>
      <c r="B5488">
        <v>393.75</v>
      </c>
      <c r="C5488">
        <v>20.584240000000001</v>
      </c>
      <c r="D5488">
        <v>67</v>
      </c>
      <c r="E5488">
        <v>0</v>
      </c>
      <c r="F5488">
        <v>0</v>
      </c>
      <c r="G5488">
        <v>13</v>
      </c>
      <c r="H5488">
        <v>1570554357157</v>
      </c>
      <c r="I5488">
        <v>526.6875</v>
      </c>
      <c r="J5488" s="4">
        <f t="shared" si="85"/>
        <v>43747.004133761577</v>
      </c>
      <c r="K5488" s="6">
        <v>43747.004133761577</v>
      </c>
      <c r="L5488" s="7">
        <v>43747.004131944443</v>
      </c>
    </row>
    <row r="5489" spans="1:12" x14ac:dyDescent="0.25">
      <c r="A5489" t="e">
        <f>-LqgKRTOTL_-g9r7xCgD</f>
        <v>#NAME?</v>
      </c>
      <c r="B5489">
        <v>418.75</v>
      </c>
      <c r="C5489">
        <v>20.531590000000001</v>
      </c>
      <c r="D5489">
        <v>68</v>
      </c>
      <c r="E5489">
        <v>0</v>
      </c>
      <c r="F5489">
        <v>0</v>
      </c>
      <c r="G5489">
        <v>16</v>
      </c>
      <c r="H5489">
        <v>1570554363348</v>
      </c>
      <c r="I5489">
        <v>534.375</v>
      </c>
      <c r="J5489" s="5">
        <f t="shared" si="85"/>
        <v>43747.004205416662</v>
      </c>
      <c r="K5489" s="6">
        <v>43747.004205416662</v>
      </c>
      <c r="L5489" s="7">
        <v>43747.004201388889</v>
      </c>
    </row>
    <row r="5490" spans="1:12" x14ac:dyDescent="0.25">
      <c r="A5490" t="e">
        <f>-LqgKTBNhe5KgDe86vw3</f>
        <v>#NAME?</v>
      </c>
      <c r="B5490">
        <v>393.75</v>
      </c>
      <c r="C5490">
        <v>20.531590000000001</v>
      </c>
      <c r="D5490">
        <v>68</v>
      </c>
      <c r="E5490">
        <v>0</v>
      </c>
      <c r="F5490">
        <v>0</v>
      </c>
      <c r="G5490">
        <v>18</v>
      </c>
      <c r="H5490">
        <v>1570554371610</v>
      </c>
      <c r="I5490">
        <v>526.6875</v>
      </c>
      <c r="J5490" s="4">
        <f t="shared" si="85"/>
        <v>43747.004301041663</v>
      </c>
      <c r="K5490" s="6">
        <v>43747.004301041663</v>
      </c>
      <c r="L5490" s="7">
        <v>43747.004305555558</v>
      </c>
    </row>
    <row r="5491" spans="1:12" x14ac:dyDescent="0.25">
      <c r="A5491" t="e">
        <f>-LqgKUe8B9tIZk16CYft</f>
        <v>#NAME?</v>
      </c>
      <c r="B5491">
        <v>393.75</v>
      </c>
      <c r="C5491">
        <v>20.531590000000001</v>
      </c>
      <c r="D5491">
        <v>68</v>
      </c>
      <c r="E5491">
        <v>0</v>
      </c>
      <c r="F5491">
        <v>0</v>
      </c>
      <c r="G5491">
        <v>18</v>
      </c>
      <c r="H5491">
        <v>1570554377759</v>
      </c>
      <c r="I5491">
        <v>526.6875</v>
      </c>
      <c r="J5491" s="5">
        <f t="shared" si="85"/>
        <v>43747.004372210642</v>
      </c>
      <c r="K5491" s="6">
        <v>43747.004372210642</v>
      </c>
      <c r="L5491" s="7">
        <v>43747.004374999997</v>
      </c>
    </row>
    <row r="5492" spans="1:12" x14ac:dyDescent="0.25">
      <c r="A5492" t="e">
        <f>-LqgKWD60w-XLMHL6zgW</f>
        <v>#NAME?</v>
      </c>
      <c r="B5492">
        <v>412.5</v>
      </c>
      <c r="C5492">
        <v>20.478950000000001</v>
      </c>
      <c r="D5492">
        <v>68</v>
      </c>
      <c r="E5492">
        <v>0</v>
      </c>
      <c r="F5492">
        <v>0</v>
      </c>
      <c r="G5492">
        <v>6</v>
      </c>
      <c r="H5492">
        <v>1570554383948</v>
      </c>
      <c r="I5492">
        <v>532.3125</v>
      </c>
      <c r="J5492" s="4">
        <f t="shared" si="85"/>
        <v>43747.00444384259</v>
      </c>
      <c r="K5492" s="6">
        <v>43747.00444384259</v>
      </c>
      <c r="L5492" s="7">
        <v>43747.004444444443</v>
      </c>
    </row>
    <row r="5493" spans="1:12" x14ac:dyDescent="0.25">
      <c r="A5493" t="e">
        <f>-LqgKXh9lCxRsayg3ZeI</f>
        <v>#NAME?</v>
      </c>
      <c r="B5493">
        <v>393.75</v>
      </c>
      <c r="C5493">
        <v>20.478950000000001</v>
      </c>
      <c r="D5493">
        <v>68</v>
      </c>
      <c r="E5493">
        <v>0</v>
      </c>
      <c r="F5493">
        <v>0</v>
      </c>
      <c r="G5493">
        <v>9</v>
      </c>
      <c r="H5493">
        <v>1570554390119</v>
      </c>
      <c r="I5493">
        <v>526.6875</v>
      </c>
      <c r="J5493" s="5">
        <f t="shared" si="85"/>
        <v>43747.004515266199</v>
      </c>
      <c r="K5493" s="6">
        <v>43747.004515266199</v>
      </c>
      <c r="L5493" s="7">
        <v>43747.004513888889</v>
      </c>
    </row>
    <row r="5494" spans="1:12" x14ac:dyDescent="0.25">
      <c r="A5494" t="e">
        <f>-LqgKdtCK3WgnoIhBDxt</f>
        <v>#NAME?</v>
      </c>
      <c r="B5494">
        <v>393.75</v>
      </c>
      <c r="C5494">
        <v>20.478950000000001</v>
      </c>
      <c r="D5494">
        <v>66</v>
      </c>
      <c r="E5494">
        <v>0</v>
      </c>
      <c r="F5494">
        <v>0</v>
      </c>
      <c r="G5494">
        <v>0</v>
      </c>
      <c r="H5494">
        <v>1570554419629</v>
      </c>
      <c r="I5494">
        <v>526.6875</v>
      </c>
      <c r="J5494" s="4">
        <f t="shared" si="85"/>
        <v>43747.004856817126</v>
      </c>
      <c r="K5494" s="6">
        <v>43747.004856817126</v>
      </c>
      <c r="L5494" s="7">
        <v>43747.004861111112</v>
      </c>
    </row>
    <row r="5495" spans="1:12" x14ac:dyDescent="0.25">
      <c r="A5495" t="e">
        <f>-LqgKfb4JyN_JeUOfxHF</f>
        <v>#NAME?</v>
      </c>
      <c r="B5495">
        <v>393.75</v>
      </c>
      <c r="C5495">
        <v>20.531590000000001</v>
      </c>
      <c r="D5495">
        <v>66</v>
      </c>
      <c r="E5495">
        <v>0</v>
      </c>
      <c r="F5495">
        <v>0</v>
      </c>
      <c r="G5495">
        <v>0</v>
      </c>
      <c r="H5495">
        <v>1570554426463</v>
      </c>
      <c r="I5495">
        <v>526.6875</v>
      </c>
      <c r="J5495" s="5">
        <f t="shared" si="85"/>
        <v>43747.004935914352</v>
      </c>
      <c r="K5495" s="6">
        <v>43747.004935914352</v>
      </c>
      <c r="L5495" s="7">
        <v>43747.004930555559</v>
      </c>
    </row>
    <row r="5496" spans="1:12" x14ac:dyDescent="0.25">
      <c r="A5496" t="e">
        <f>-LqgKhK3Bg8hEjwOmFsO</f>
        <v>#NAME?</v>
      </c>
      <c r="B5496">
        <v>393.75</v>
      </c>
      <c r="C5496">
        <v>20.478950000000001</v>
      </c>
      <c r="D5496">
        <v>67</v>
      </c>
      <c r="E5496">
        <v>0</v>
      </c>
      <c r="F5496">
        <v>0</v>
      </c>
      <c r="G5496">
        <v>0</v>
      </c>
      <c r="H5496">
        <v>1570554433683</v>
      </c>
      <c r="I5496">
        <v>526.6875</v>
      </c>
      <c r="J5496" s="4">
        <f t="shared" si="85"/>
        <v>43747.005019479162</v>
      </c>
      <c r="K5496" s="6">
        <v>43747.005019479162</v>
      </c>
      <c r="L5496" s="7">
        <v>43747.005023148151</v>
      </c>
    </row>
    <row r="5497" spans="1:12" x14ac:dyDescent="0.25">
      <c r="A5497" t="s">
        <v>6532</v>
      </c>
      <c r="B5497">
        <v>393.75</v>
      </c>
      <c r="C5497">
        <v>20.478950000000001</v>
      </c>
      <c r="D5497">
        <v>67</v>
      </c>
      <c r="E5497">
        <v>0</v>
      </c>
      <c r="F5497">
        <v>0</v>
      </c>
      <c r="G5497">
        <v>12</v>
      </c>
      <c r="H5497">
        <v>1570554440117</v>
      </c>
      <c r="I5497">
        <v>526.6875</v>
      </c>
      <c r="J5497" s="5">
        <f t="shared" si="85"/>
        <v>43747.005093946755</v>
      </c>
      <c r="K5497" s="6">
        <v>43747.005093946755</v>
      </c>
      <c r="L5497" s="7">
        <v>43747.00509259259</v>
      </c>
    </row>
    <row r="5498" spans="1:12" x14ac:dyDescent="0.25">
      <c r="A5498" t="e">
        <f>-LqgKkrrSKYfsNAiyGXp</f>
        <v>#NAME?</v>
      </c>
      <c r="B5498">
        <v>393.75</v>
      </c>
      <c r="C5498">
        <v>20.531590000000001</v>
      </c>
      <c r="D5498">
        <v>66</v>
      </c>
      <c r="E5498">
        <v>0</v>
      </c>
      <c r="F5498">
        <v>0</v>
      </c>
      <c r="G5498">
        <v>12</v>
      </c>
      <c r="H5498">
        <v>1570554447064</v>
      </c>
      <c r="I5498">
        <v>526.6875</v>
      </c>
      <c r="J5498" s="4">
        <f t="shared" si="85"/>
        <v>43747.005174351849</v>
      </c>
      <c r="K5498" s="6">
        <v>43747.005174351849</v>
      </c>
      <c r="L5498" s="7">
        <v>43747.005173611113</v>
      </c>
    </row>
    <row r="5499" spans="1:12" x14ac:dyDescent="0.25">
      <c r="A5499" t="e">
        <f>-LqgKmNxWKhgx-Jb-#REF!</f>
        <v>#NAME?</v>
      </c>
      <c r="B5499">
        <v>393.75</v>
      </c>
      <c r="C5499">
        <v>20.478950000000001</v>
      </c>
      <c r="D5499">
        <v>66</v>
      </c>
      <c r="E5499">
        <v>0</v>
      </c>
      <c r="F5499">
        <v>0</v>
      </c>
      <c r="G5499">
        <v>12</v>
      </c>
      <c r="H5499">
        <v>1570554454274</v>
      </c>
      <c r="I5499">
        <v>526.6875</v>
      </c>
      <c r="J5499" s="5">
        <f t="shared" si="85"/>
        <v>43747.005257800927</v>
      </c>
      <c r="K5499" s="6">
        <v>43747.005257800927</v>
      </c>
      <c r="L5499" s="7">
        <v>43747.005254629628</v>
      </c>
    </row>
    <row r="5500" spans="1:12" x14ac:dyDescent="0.25">
      <c r="A5500" t="e">
        <f>-LqgKnt3NZF5H6_JORB6</f>
        <v>#NAME?</v>
      </c>
      <c r="B5500">
        <v>396.875</v>
      </c>
      <c r="C5500">
        <v>20.478950000000001</v>
      </c>
      <c r="D5500">
        <v>66</v>
      </c>
      <c r="E5500">
        <v>0</v>
      </c>
      <c r="F5500">
        <v>0</v>
      </c>
      <c r="G5500">
        <v>0</v>
      </c>
      <c r="H5500">
        <v>1570554460453</v>
      </c>
      <c r="I5500">
        <v>527.4375</v>
      </c>
      <c r="J5500" s="4">
        <f t="shared" si="85"/>
        <v>43747.00532931713</v>
      </c>
      <c r="K5500" s="6">
        <v>43747.00532931713</v>
      </c>
      <c r="L5500" s="7">
        <v>43747.005324074074</v>
      </c>
    </row>
    <row r="5501" spans="1:12" x14ac:dyDescent="0.25">
      <c r="A5501" t="e">
        <f>-LqgKpKg4iK2tvvty2Vg</f>
        <v>#NAME?</v>
      </c>
      <c r="B5501">
        <v>393.75</v>
      </c>
      <c r="C5501">
        <v>20.478950000000001</v>
      </c>
      <c r="D5501">
        <v>68</v>
      </c>
      <c r="E5501">
        <v>0</v>
      </c>
      <c r="F5501">
        <v>0</v>
      </c>
      <c r="G5501">
        <v>8</v>
      </c>
      <c r="H5501">
        <v>1570554466642</v>
      </c>
      <c r="I5501">
        <v>526.6875</v>
      </c>
      <c r="J5501" s="5">
        <f t="shared" si="85"/>
        <v>43747.00540094907</v>
      </c>
      <c r="K5501" s="6">
        <v>43747.00540094907</v>
      </c>
      <c r="L5501" s="7">
        <v>43747.00540509259</v>
      </c>
    </row>
    <row r="5502" spans="1:12" x14ac:dyDescent="0.25">
      <c r="A5502" t="e">
        <f>-LqgKqwDqo4MjWxGGjUc</f>
        <v>#NAME?</v>
      </c>
      <c r="B5502">
        <v>393.75</v>
      </c>
      <c r="C5502">
        <v>20.478950000000001</v>
      </c>
      <c r="D5502">
        <v>68</v>
      </c>
      <c r="E5502">
        <v>0</v>
      </c>
      <c r="F5502">
        <v>0</v>
      </c>
      <c r="G5502">
        <v>8</v>
      </c>
      <c r="H5502">
        <v>1570554472833</v>
      </c>
      <c r="I5502">
        <v>526.6875</v>
      </c>
      <c r="J5502" s="4">
        <f t="shared" si="85"/>
        <v>43747.005472604164</v>
      </c>
      <c r="K5502" s="6">
        <v>43747.005472604164</v>
      </c>
      <c r="L5502" s="7">
        <v>43747.005474537036</v>
      </c>
    </row>
    <row r="5503" spans="1:12" x14ac:dyDescent="0.25">
      <c r="A5503" t="e">
        <f>-LqgKse1Cd_WIVnuE4Fx</f>
        <v>#NAME?</v>
      </c>
      <c r="B5503">
        <v>412.5</v>
      </c>
      <c r="C5503">
        <v>20.478950000000001</v>
      </c>
      <c r="D5503">
        <v>68</v>
      </c>
      <c r="E5503">
        <v>0</v>
      </c>
      <c r="F5503">
        <v>0</v>
      </c>
      <c r="G5503">
        <v>5</v>
      </c>
      <c r="H5503">
        <v>1570554480044</v>
      </c>
      <c r="I5503">
        <v>532.125</v>
      </c>
      <c r="J5503" s="5">
        <f t="shared" si="85"/>
        <v>43747.005556064811</v>
      </c>
      <c r="K5503" s="6">
        <v>43747.005556064811</v>
      </c>
      <c r="L5503" s="7">
        <v>43747.005555555559</v>
      </c>
    </row>
    <row r="5504" spans="1:12" x14ac:dyDescent="0.25">
      <c r="A5504" t="e">
        <f>-LqgKu833UgXQaUv1f21</f>
        <v>#NAME?</v>
      </c>
      <c r="B5504">
        <v>393.75</v>
      </c>
      <c r="C5504">
        <v>20.478950000000001</v>
      </c>
      <c r="D5504">
        <v>68</v>
      </c>
      <c r="E5504">
        <v>0</v>
      </c>
      <c r="F5504">
        <v>0</v>
      </c>
      <c r="G5504">
        <v>5</v>
      </c>
      <c r="H5504">
        <v>1570554486234</v>
      </c>
      <c r="I5504">
        <v>526.5</v>
      </c>
      <c r="J5504" s="4">
        <f t="shared" si="85"/>
        <v>43747.005627708328</v>
      </c>
      <c r="K5504" s="6">
        <v>43747.005627708328</v>
      </c>
      <c r="L5504" s="7">
        <v>43747.005624999998</v>
      </c>
    </row>
    <row r="5505" spans="1:12" x14ac:dyDescent="0.25">
      <c r="A5505" t="e">
        <f>-LqgKvh7HzNvPhfoEhM3</f>
        <v>#NAME?</v>
      </c>
      <c r="B5505">
        <v>393.75</v>
      </c>
      <c r="C5505">
        <v>20.531590000000001</v>
      </c>
      <c r="D5505">
        <v>67</v>
      </c>
      <c r="E5505">
        <v>0</v>
      </c>
      <c r="F5505">
        <v>0</v>
      </c>
      <c r="G5505">
        <v>6</v>
      </c>
      <c r="H5505">
        <v>1570554492413</v>
      </c>
      <c r="I5505">
        <v>526.6875</v>
      </c>
      <c r="J5505" s="5">
        <f t="shared" si="85"/>
        <v>43747.00569922453</v>
      </c>
      <c r="K5505" s="6">
        <v>43747.00569922453</v>
      </c>
      <c r="L5505" s="7">
        <v>43747.005694444444</v>
      </c>
    </row>
    <row r="5506" spans="1:12" x14ac:dyDescent="0.25">
      <c r="A5506" t="e">
        <f>-LqgKxNiGbUEUVLdYcgQ</f>
        <v>#NAME?</v>
      </c>
      <c r="B5506">
        <v>393.75</v>
      </c>
      <c r="C5506">
        <v>20.531590000000001</v>
      </c>
      <c r="D5506">
        <v>67</v>
      </c>
      <c r="E5506">
        <v>0</v>
      </c>
      <c r="F5506">
        <v>0</v>
      </c>
      <c r="G5506">
        <v>13</v>
      </c>
      <c r="H5506">
        <v>1570554499603</v>
      </c>
      <c r="I5506">
        <v>526.6875</v>
      </c>
      <c r="J5506" s="4">
        <f t="shared" ref="J5506:K5569" si="86">(H5506/86400000)+25569+(7/24)</f>
        <v>43747.005782442131</v>
      </c>
      <c r="K5506" s="6">
        <v>43747.005782442131</v>
      </c>
      <c r="L5506" s="7">
        <v>43747.005787037036</v>
      </c>
    </row>
    <row r="5507" spans="1:12" x14ac:dyDescent="0.25">
      <c r="A5507" t="e">
        <f>-LqgKyz3LCUDFWq43Mj9</f>
        <v>#NAME?</v>
      </c>
      <c r="B5507">
        <v>393.75</v>
      </c>
      <c r="C5507">
        <v>20.478950000000001</v>
      </c>
      <c r="D5507">
        <v>66</v>
      </c>
      <c r="E5507">
        <v>0</v>
      </c>
      <c r="F5507">
        <v>0</v>
      </c>
      <c r="G5507">
        <v>3</v>
      </c>
      <c r="H5507">
        <v>1570554505814</v>
      </c>
      <c r="I5507">
        <v>526.6875</v>
      </c>
      <c r="J5507" s="5">
        <f t="shared" si="86"/>
        <v>43747.005854328701</v>
      </c>
      <c r="K5507" s="6">
        <v>43747.005854328701</v>
      </c>
      <c r="L5507" s="7">
        <v>43747.005856481483</v>
      </c>
    </row>
    <row r="5508" spans="1:12" x14ac:dyDescent="0.25">
      <c r="A5508" t="e">
        <f>-LqgL-gdDVDoLvhHL6Bt</f>
        <v>#NAME?</v>
      </c>
      <c r="B5508">
        <v>393.75</v>
      </c>
      <c r="C5508">
        <v>20.478950000000001</v>
      </c>
      <c r="D5508">
        <v>66</v>
      </c>
      <c r="E5508">
        <v>0</v>
      </c>
      <c r="F5508">
        <v>0</v>
      </c>
      <c r="G5508">
        <v>7</v>
      </c>
      <c r="H5508">
        <v>1570554513044</v>
      </c>
      <c r="I5508">
        <v>526.6875</v>
      </c>
      <c r="J5508" s="4">
        <f t="shared" si="86"/>
        <v>43747.005938009257</v>
      </c>
      <c r="K5508" s="6">
        <v>43747.005938009257</v>
      </c>
      <c r="L5508" s="7">
        <v>43747.005937499998</v>
      </c>
    </row>
    <row r="5509" spans="1:12" x14ac:dyDescent="0.25">
      <c r="A5509" t="e">
        <f>-LqgL1CJ4UJEVgNYDC2F</f>
        <v>#NAME?</v>
      </c>
      <c r="B5509">
        <v>415.625</v>
      </c>
      <c r="C5509">
        <v>20.531590000000001</v>
      </c>
      <c r="D5509">
        <v>63</v>
      </c>
      <c r="E5509">
        <v>0</v>
      </c>
      <c r="F5509">
        <v>0</v>
      </c>
      <c r="G5509">
        <v>2</v>
      </c>
      <c r="H5509">
        <v>1570554519203</v>
      </c>
      <c r="I5509">
        <v>533.4375</v>
      </c>
      <c r="J5509" s="5">
        <f t="shared" si="86"/>
        <v>43747.006009293975</v>
      </c>
      <c r="K5509" s="6">
        <v>43747.006009293975</v>
      </c>
      <c r="L5509" s="7">
        <v>43747.006006944444</v>
      </c>
    </row>
    <row r="5510" spans="1:12" x14ac:dyDescent="0.25">
      <c r="A5510" t="e">
        <f>-LqgL2k3ygCrI_xbrumU</f>
        <v>#NAME?</v>
      </c>
      <c r="B5510">
        <v>393.75</v>
      </c>
      <c r="C5510">
        <v>20.478950000000001</v>
      </c>
      <c r="D5510">
        <v>63</v>
      </c>
      <c r="E5510">
        <v>0</v>
      </c>
      <c r="F5510">
        <v>0</v>
      </c>
      <c r="G5510">
        <v>12</v>
      </c>
      <c r="H5510">
        <v>1570554525395</v>
      </c>
      <c r="I5510">
        <v>526.6875</v>
      </c>
      <c r="J5510" s="4">
        <f t="shared" si="86"/>
        <v>43747.006080960644</v>
      </c>
      <c r="K5510" s="6">
        <v>43747.006080960644</v>
      </c>
      <c r="L5510" s="7">
        <v>43747.006076388891</v>
      </c>
    </row>
    <row r="5511" spans="1:12" x14ac:dyDescent="0.25">
      <c r="A5511" t="e">
        <f>-LqgL4CxSJtTQ2ZQZnH4</f>
        <v>#NAME?</v>
      </c>
      <c r="B5511">
        <v>393.75</v>
      </c>
      <c r="C5511">
        <v>20.478950000000001</v>
      </c>
      <c r="D5511">
        <v>63</v>
      </c>
      <c r="E5511">
        <v>0</v>
      </c>
      <c r="F5511">
        <v>0</v>
      </c>
      <c r="G5511">
        <v>10</v>
      </c>
      <c r="H5511">
        <v>1570554531564</v>
      </c>
      <c r="I5511">
        <v>526.6875</v>
      </c>
      <c r="J5511" s="5">
        <f t="shared" si="86"/>
        <v>43747.006152361108</v>
      </c>
      <c r="K5511" s="6">
        <v>43747.006152361108</v>
      </c>
      <c r="L5511" s="7">
        <v>43747.006157407406</v>
      </c>
    </row>
    <row r="5512" spans="1:12" x14ac:dyDescent="0.25">
      <c r="A5512" t="e">
        <f>-LqgL6-xSlyPg9CDEHC2</f>
        <v>#NAME?</v>
      </c>
      <c r="B5512">
        <v>393.75</v>
      </c>
      <c r="C5512">
        <v>20.478950000000001</v>
      </c>
      <c r="D5512">
        <v>62</v>
      </c>
      <c r="E5512">
        <v>0</v>
      </c>
      <c r="F5512">
        <v>0</v>
      </c>
      <c r="G5512">
        <v>10</v>
      </c>
      <c r="H5512">
        <v>1570554538784</v>
      </c>
      <c r="I5512">
        <v>526.5</v>
      </c>
      <c r="J5512" s="4">
        <f t="shared" si="86"/>
        <v>43747.006235925925</v>
      </c>
      <c r="K5512" s="6">
        <v>43747.006235925925</v>
      </c>
      <c r="L5512" s="7">
        <v>43747.006238425929</v>
      </c>
    </row>
    <row r="5513" spans="1:12" x14ac:dyDescent="0.25">
      <c r="A5513" t="e">
        <f>-LqgL7SKYrABYGms08Lt</f>
        <v>#NAME?</v>
      </c>
      <c r="B5513">
        <v>393.75</v>
      </c>
      <c r="C5513">
        <v>20.531590000000001</v>
      </c>
      <c r="D5513">
        <v>62</v>
      </c>
      <c r="E5513">
        <v>0</v>
      </c>
      <c r="F5513">
        <v>0</v>
      </c>
      <c r="G5513">
        <v>8</v>
      </c>
      <c r="H5513">
        <v>1570554544964</v>
      </c>
      <c r="I5513">
        <v>526.6875</v>
      </c>
      <c r="J5513" s="5">
        <f t="shared" si="86"/>
        <v>43747.006307453703</v>
      </c>
      <c r="K5513" s="6">
        <v>43747.006307453703</v>
      </c>
      <c r="L5513" s="7">
        <v>43747.006307870368</v>
      </c>
    </row>
    <row r="5514" spans="1:12" x14ac:dyDescent="0.25">
      <c r="A5514" t="e">
        <f>-LqgL8xhUFbjQ7mZGi9z</f>
        <v>#NAME?</v>
      </c>
      <c r="B5514">
        <v>393.75</v>
      </c>
      <c r="C5514">
        <v>20.478950000000001</v>
      </c>
      <c r="D5514">
        <v>63</v>
      </c>
      <c r="E5514">
        <v>0</v>
      </c>
      <c r="F5514">
        <v>0</v>
      </c>
      <c r="G5514">
        <v>4</v>
      </c>
      <c r="H5514">
        <v>1570554551123</v>
      </c>
      <c r="I5514">
        <v>526.5</v>
      </c>
      <c r="J5514" s="4">
        <f t="shared" si="86"/>
        <v>43747.006378738421</v>
      </c>
      <c r="K5514" s="6">
        <v>43747.006378738421</v>
      </c>
      <c r="L5514" s="7">
        <v>43747.006377314814</v>
      </c>
    </row>
    <row r="5515" spans="1:12" x14ac:dyDescent="0.25">
      <c r="A5515" t="e">
        <f>-LqgLAqx2FolESiLskyp</f>
        <v>#NAME?</v>
      </c>
      <c r="B5515">
        <v>393.75</v>
      </c>
      <c r="C5515">
        <v>20.478950000000001</v>
      </c>
      <c r="D5515">
        <v>62</v>
      </c>
      <c r="E5515">
        <v>0</v>
      </c>
      <c r="F5515">
        <v>0</v>
      </c>
      <c r="G5515">
        <v>0</v>
      </c>
      <c r="H5515">
        <v>1570554558663</v>
      </c>
      <c r="I5515">
        <v>526.6875</v>
      </c>
      <c r="J5515" s="5">
        <f t="shared" si="86"/>
        <v>43747.00646600694</v>
      </c>
      <c r="K5515" s="6">
        <v>43747.00646600694</v>
      </c>
      <c r="L5515" s="7">
        <v>43747.006469907406</v>
      </c>
    </row>
    <row r="5516" spans="1:12" x14ac:dyDescent="0.25">
      <c r="A5516" t="e">
        <f>-LqgLCUzskV5oz1bjBmB</f>
        <v>#NAME?</v>
      </c>
      <c r="B5516">
        <v>393.75</v>
      </c>
      <c r="C5516">
        <v>20.531590000000001</v>
      </c>
      <c r="D5516">
        <v>63</v>
      </c>
      <c r="E5516">
        <v>0</v>
      </c>
      <c r="F5516">
        <v>0</v>
      </c>
      <c r="G5516">
        <v>8</v>
      </c>
      <c r="H5516">
        <v>1570554565594</v>
      </c>
      <c r="I5516">
        <v>526.6875</v>
      </c>
      <c r="J5516" s="4">
        <f t="shared" si="86"/>
        <v>43747.006546226847</v>
      </c>
      <c r="K5516" s="6">
        <v>43747.006546226847</v>
      </c>
      <c r="L5516" s="7">
        <v>43747.006550925929</v>
      </c>
    </row>
    <row r="5517" spans="1:12" x14ac:dyDescent="0.25">
      <c r="A5517" t="e">
        <f>-LqgLE-D7jLSYQ4k5odr</f>
        <v>#NAME?</v>
      </c>
      <c r="B5517">
        <v>393.75</v>
      </c>
      <c r="C5517">
        <v>20.531590000000001</v>
      </c>
      <c r="D5517">
        <v>63</v>
      </c>
      <c r="E5517">
        <v>0</v>
      </c>
      <c r="F5517">
        <v>0</v>
      </c>
      <c r="G5517">
        <v>10</v>
      </c>
      <c r="H5517">
        <v>1570554571764</v>
      </c>
      <c r="I5517">
        <v>526.6875</v>
      </c>
      <c r="J5517" s="5">
        <f t="shared" si="86"/>
        <v>43747.006617638886</v>
      </c>
      <c r="K5517" s="6">
        <v>43747.006617638886</v>
      </c>
      <c r="L5517" s="7">
        <v>43747.006620370368</v>
      </c>
    </row>
    <row r="5518" spans="1:12" x14ac:dyDescent="0.25">
      <c r="A5518" t="e">
        <f>-LqgLFZOrLEsaN1QzRpx</f>
        <v>#NAME?</v>
      </c>
      <c r="B5518">
        <v>393.75</v>
      </c>
      <c r="C5518">
        <v>20.478950000000001</v>
      </c>
      <c r="D5518">
        <v>62</v>
      </c>
      <c r="E5518">
        <v>0</v>
      </c>
      <c r="F5518">
        <v>0</v>
      </c>
      <c r="G5518">
        <v>10</v>
      </c>
      <c r="H5518">
        <v>1570554577944</v>
      </c>
      <c r="I5518">
        <v>526.6875</v>
      </c>
      <c r="J5518" s="4">
        <f t="shared" si="86"/>
        <v>43747.006689166665</v>
      </c>
      <c r="K5518" s="6">
        <v>43747.006689166665</v>
      </c>
      <c r="L5518" s="7">
        <v>43747.006689814814</v>
      </c>
    </row>
    <row r="5519" spans="1:12" x14ac:dyDescent="0.25">
      <c r="A5519" t="e">
        <f>-LqgLH-rabKCtgiFTL1q</f>
        <v>#NAME?</v>
      </c>
      <c r="B5519">
        <v>393.75</v>
      </c>
      <c r="C5519">
        <v>20.478950000000001</v>
      </c>
      <c r="D5519">
        <v>62</v>
      </c>
      <c r="E5519">
        <v>0</v>
      </c>
      <c r="F5519">
        <v>0</v>
      </c>
      <c r="G5519">
        <v>3</v>
      </c>
      <c r="H5519">
        <v>1570554584093</v>
      </c>
      <c r="I5519">
        <v>526.6875</v>
      </c>
      <c r="J5519" s="5">
        <f t="shared" si="86"/>
        <v>43747.006760335651</v>
      </c>
      <c r="K5519" s="6">
        <v>43747.006760335651</v>
      </c>
      <c r="L5519" s="7">
        <v>43747.00675925926</v>
      </c>
    </row>
    <row r="5520" spans="1:12" x14ac:dyDescent="0.25">
      <c r="A5520" t="e">
        <f>-LqgLIbPclGmC6tvGgy_</f>
        <v>#NAME?</v>
      </c>
      <c r="B5520">
        <v>393.75</v>
      </c>
      <c r="C5520">
        <v>20.531590000000001</v>
      </c>
      <c r="D5520">
        <v>62</v>
      </c>
      <c r="E5520">
        <v>0</v>
      </c>
      <c r="F5520">
        <v>0</v>
      </c>
      <c r="G5520">
        <v>9</v>
      </c>
      <c r="H5520">
        <v>1570554590284</v>
      </c>
      <c r="I5520">
        <v>526.6875</v>
      </c>
      <c r="J5520" s="4">
        <f t="shared" si="86"/>
        <v>43747.006831990737</v>
      </c>
      <c r="K5520" s="6">
        <v>43747.006831990737</v>
      </c>
      <c r="L5520" s="7">
        <v>43747.006828703707</v>
      </c>
    </row>
    <row r="5521" spans="1:12" x14ac:dyDescent="0.25">
      <c r="A5521" t="e">
        <f>-LqgLKK9iYhM_XWyZ6Dv</f>
        <v>#NAME?</v>
      </c>
      <c r="B5521">
        <v>396.875</v>
      </c>
      <c r="C5521">
        <v>20.531590000000001</v>
      </c>
      <c r="D5521">
        <v>62</v>
      </c>
      <c r="E5521">
        <v>0</v>
      </c>
      <c r="F5521">
        <v>0</v>
      </c>
      <c r="G5521">
        <v>7</v>
      </c>
      <c r="H5521">
        <v>1570554597524</v>
      </c>
      <c r="I5521">
        <v>527.4375</v>
      </c>
      <c r="J5521" s="5">
        <f t="shared" si="86"/>
        <v>43747.006915787038</v>
      </c>
      <c r="K5521" s="6">
        <v>43747.006915787038</v>
      </c>
      <c r="L5521" s="7">
        <v>43747.006921296299</v>
      </c>
    </row>
    <row r="5522" spans="1:12" x14ac:dyDescent="0.25">
      <c r="A5522" t="e">
        <f>-LqgLLy2E134B3ULJbZF</f>
        <v>#NAME?</v>
      </c>
      <c r="B5522">
        <v>396.875</v>
      </c>
      <c r="C5522">
        <v>20.478950000000001</v>
      </c>
      <c r="D5522">
        <v>60</v>
      </c>
      <c r="E5522">
        <v>0</v>
      </c>
      <c r="F5522">
        <v>0</v>
      </c>
      <c r="G5522">
        <v>6</v>
      </c>
      <c r="H5522">
        <v>1570554604180</v>
      </c>
      <c r="I5522">
        <v>527.4375</v>
      </c>
      <c r="J5522" s="4">
        <f t="shared" si="86"/>
        <v>43747.00699282407</v>
      </c>
      <c r="K5522" s="6">
        <v>43747.00699282407</v>
      </c>
      <c r="L5522" s="7">
        <v>43747.006990740738</v>
      </c>
    </row>
    <row r="5523" spans="1:12" x14ac:dyDescent="0.25">
      <c r="A5523" t="s">
        <v>6558</v>
      </c>
      <c r="B5523">
        <v>396.875</v>
      </c>
      <c r="C5523">
        <v>20.478950000000001</v>
      </c>
      <c r="D5523">
        <v>61</v>
      </c>
      <c r="E5523">
        <v>0</v>
      </c>
      <c r="F5523">
        <v>0</v>
      </c>
      <c r="G5523">
        <v>5</v>
      </c>
      <c r="H5523">
        <v>1570554610923</v>
      </c>
      <c r="I5523">
        <v>527.625</v>
      </c>
      <c r="J5523" s="5">
        <f t="shared" si="86"/>
        <v>43747.007070868051</v>
      </c>
      <c r="K5523" s="6">
        <v>43747.007070868051</v>
      </c>
      <c r="L5523" s="7">
        <v>43747.007071759261</v>
      </c>
    </row>
    <row r="5524" spans="1:12" x14ac:dyDescent="0.25">
      <c r="A5524" t="e">
        <f>-LqgLP3yOzuF8Gi0N_oU</f>
        <v>#NAME?</v>
      </c>
      <c r="B5524">
        <v>396.875</v>
      </c>
      <c r="C5524">
        <v>20.478950000000001</v>
      </c>
      <c r="D5524">
        <v>62</v>
      </c>
      <c r="E5524">
        <v>0</v>
      </c>
      <c r="F5524">
        <v>0</v>
      </c>
      <c r="G5524">
        <v>10</v>
      </c>
      <c r="H5524">
        <v>1570554617113</v>
      </c>
      <c r="I5524">
        <v>527.625</v>
      </c>
      <c r="J5524" s="4">
        <f t="shared" si="86"/>
        <v>43747.007142511568</v>
      </c>
      <c r="K5524" s="6">
        <v>43747.007142511568</v>
      </c>
      <c r="L5524" s="7">
        <v>43747.007141203707</v>
      </c>
    </row>
    <row r="5525" spans="1:12" x14ac:dyDescent="0.25">
      <c r="A5525" t="e">
        <f>-LqgLQe3MuT9WvZi0yZL</f>
        <v>#NAME?</v>
      </c>
      <c r="B5525">
        <v>396.875</v>
      </c>
      <c r="C5525">
        <v>20.478950000000001</v>
      </c>
      <c r="D5525">
        <v>63</v>
      </c>
      <c r="E5525">
        <v>0</v>
      </c>
      <c r="F5525">
        <v>0</v>
      </c>
      <c r="G5525">
        <v>13</v>
      </c>
      <c r="H5525">
        <v>1570554623293</v>
      </c>
      <c r="I5525">
        <v>527.4375</v>
      </c>
      <c r="J5525" s="5">
        <f t="shared" si="86"/>
        <v>43747.007214039353</v>
      </c>
      <c r="K5525" s="6">
        <v>43747.007214039353</v>
      </c>
      <c r="L5525" s="7">
        <v>43747.007210648146</v>
      </c>
    </row>
    <row r="5526" spans="1:12" x14ac:dyDescent="0.25">
      <c r="A5526" t="e">
        <f>-LqgLSKgki9ExxRVB9gs</f>
        <v>#NAME?</v>
      </c>
      <c r="B5526">
        <v>396.875</v>
      </c>
      <c r="C5526">
        <v>20.478950000000001</v>
      </c>
      <c r="D5526">
        <v>64</v>
      </c>
      <c r="E5526">
        <v>0</v>
      </c>
      <c r="F5526">
        <v>0</v>
      </c>
      <c r="G5526">
        <v>6</v>
      </c>
      <c r="H5526">
        <v>1570554630484</v>
      </c>
      <c r="I5526">
        <v>527.4375</v>
      </c>
      <c r="J5526" s="4">
        <f t="shared" si="86"/>
        <v>43747.007297268516</v>
      </c>
      <c r="K5526" s="6">
        <v>43747.007297268516</v>
      </c>
      <c r="L5526" s="7">
        <v>43747.007291666669</v>
      </c>
    </row>
    <row r="5527" spans="1:12" x14ac:dyDescent="0.25">
      <c r="A5527" t="e">
        <f>-LqgLUF2MGmxvdSXCroV</f>
        <v>#NAME?</v>
      </c>
      <c r="B5527">
        <v>396.875</v>
      </c>
      <c r="C5527">
        <v>20.531590000000001</v>
      </c>
      <c r="D5527">
        <v>64</v>
      </c>
      <c r="E5527">
        <v>0</v>
      </c>
      <c r="F5527">
        <v>0</v>
      </c>
      <c r="G5527">
        <v>5</v>
      </c>
      <c r="H5527">
        <v>1570554636684</v>
      </c>
      <c r="I5527">
        <v>527.4375</v>
      </c>
      <c r="J5527" s="5">
        <f t="shared" si="86"/>
        <v>43747.007369027771</v>
      </c>
      <c r="K5527" s="6">
        <v>43747.007369027771</v>
      </c>
      <c r="L5527" s="7">
        <v>43747.007372685184</v>
      </c>
    </row>
    <row r="5528" spans="1:12" x14ac:dyDescent="0.25">
      <c r="A5528" t="e">
        <f>-LqgLW332_wWS6gH7cjg</f>
        <v>#NAME?</v>
      </c>
      <c r="B5528">
        <v>396.875</v>
      </c>
      <c r="C5528">
        <v>20.478950000000001</v>
      </c>
      <c r="D5528">
        <v>64</v>
      </c>
      <c r="E5528">
        <v>0</v>
      </c>
      <c r="F5528">
        <v>0</v>
      </c>
      <c r="G5528">
        <v>8</v>
      </c>
      <c r="H5528">
        <v>1570554644942</v>
      </c>
      <c r="I5528">
        <v>527.4375</v>
      </c>
      <c r="J5528" s="4">
        <f t="shared" si="86"/>
        <v>43747.007464606482</v>
      </c>
      <c r="K5528" s="6">
        <v>43747.007464606482</v>
      </c>
      <c r="L5528" s="7">
        <v>43747.007465277777</v>
      </c>
    </row>
    <row r="5529" spans="1:12" x14ac:dyDescent="0.25">
      <c r="A5529" t="e">
        <f>-LqgLXg10iXUXJNHoU15</f>
        <v>#NAME?</v>
      </c>
      <c r="B5529">
        <v>396.875</v>
      </c>
      <c r="C5529">
        <v>20.478950000000001</v>
      </c>
      <c r="D5529">
        <v>64</v>
      </c>
      <c r="E5529">
        <v>0</v>
      </c>
      <c r="F5529">
        <v>0</v>
      </c>
      <c r="G5529">
        <v>8</v>
      </c>
      <c r="H5529">
        <v>1570554652143</v>
      </c>
      <c r="I5529">
        <v>527.4375</v>
      </c>
      <c r="J5529" s="5">
        <f t="shared" si="86"/>
        <v>43747.007547951383</v>
      </c>
      <c r="K5529" s="6">
        <v>43747.007547951383</v>
      </c>
      <c r="L5529" s="7">
        <v>43747.0075462963</v>
      </c>
    </row>
    <row r="5530" spans="1:12" x14ac:dyDescent="0.25">
      <c r="A5530" t="e">
        <f>-LqgLZACrTyxSMQ2kC4u</f>
        <v>#NAME?</v>
      </c>
      <c r="B5530">
        <v>393.75</v>
      </c>
      <c r="C5530">
        <v>20.478950000000001</v>
      </c>
      <c r="D5530">
        <v>63</v>
      </c>
      <c r="E5530">
        <v>0</v>
      </c>
      <c r="F5530">
        <v>0</v>
      </c>
      <c r="G5530">
        <v>13</v>
      </c>
      <c r="H5530">
        <v>1570554658322</v>
      </c>
      <c r="I5530">
        <v>526.6875</v>
      </c>
      <c r="J5530" s="4">
        <f t="shared" si="86"/>
        <v>43747.007619467586</v>
      </c>
      <c r="K5530" s="6">
        <v>43747.007619467586</v>
      </c>
      <c r="L5530" s="7">
        <v>43747.007615740738</v>
      </c>
    </row>
    <row r="5531" spans="1:12" x14ac:dyDescent="0.25">
      <c r="A5531" t="e">
        <f>-LqgL_hwgqLt1GsnsI6w</f>
        <v>#NAME?</v>
      </c>
      <c r="B5531">
        <v>393.75</v>
      </c>
      <c r="C5531">
        <v>20.478950000000001</v>
      </c>
      <c r="D5531">
        <v>59</v>
      </c>
      <c r="E5531">
        <v>0</v>
      </c>
      <c r="F5531">
        <v>0</v>
      </c>
      <c r="G5531">
        <v>7</v>
      </c>
      <c r="H5531">
        <v>1570554664504</v>
      </c>
      <c r="I5531">
        <v>526.6875</v>
      </c>
      <c r="J5531" s="5">
        <f t="shared" si="86"/>
        <v>43747.007691018516</v>
      </c>
      <c r="K5531" s="6">
        <v>43747.007691018516</v>
      </c>
      <c r="L5531" s="7">
        <v>43747.007696759261</v>
      </c>
    </row>
    <row r="5532" spans="1:12" x14ac:dyDescent="0.25">
      <c r="A5532" t="e">
        <f>-LqgLbBxmVOIa6EV8px4</f>
        <v>#NAME?</v>
      </c>
      <c r="B5532">
        <v>393.75</v>
      </c>
      <c r="C5532">
        <v>20.478950000000001</v>
      </c>
      <c r="D5532">
        <v>59</v>
      </c>
      <c r="E5532">
        <v>0</v>
      </c>
      <c r="F5532">
        <v>0</v>
      </c>
      <c r="G5532">
        <v>9</v>
      </c>
      <c r="H5532">
        <v>1570554670682</v>
      </c>
      <c r="I5532">
        <v>526.6875</v>
      </c>
      <c r="J5532" s="4">
        <f t="shared" si="86"/>
        <v>43747.007762523142</v>
      </c>
      <c r="K5532" s="6">
        <v>43747.007762523142</v>
      </c>
      <c r="L5532" s="7">
        <v>43747.0077662037</v>
      </c>
    </row>
    <row r="5533" spans="1:12" x14ac:dyDescent="0.25">
      <c r="A5533" t="e">
        <f>-LqgLcegVhxOoc8NfM25</f>
        <v>#NAME?</v>
      </c>
      <c r="B5533">
        <v>393.75</v>
      </c>
      <c r="C5533">
        <v>20.478950000000001</v>
      </c>
      <c r="D5533">
        <v>63</v>
      </c>
      <c r="E5533">
        <v>0</v>
      </c>
      <c r="F5533">
        <v>0</v>
      </c>
      <c r="G5533">
        <v>10</v>
      </c>
      <c r="H5533">
        <v>1570554676883</v>
      </c>
      <c r="I5533">
        <v>526.5</v>
      </c>
      <c r="J5533" s="5">
        <f t="shared" si="86"/>
        <v>43747.007834293974</v>
      </c>
      <c r="K5533" s="6">
        <v>43747.007834293974</v>
      </c>
      <c r="L5533" s="7">
        <v>43747.007835648146</v>
      </c>
    </row>
    <row r="5534" spans="1:12" x14ac:dyDescent="0.25">
      <c r="A5534" t="e">
        <f>-LqgLeB1Mj6C1LCuIFs5</f>
        <v>#NAME?</v>
      </c>
      <c r="B5534">
        <v>393.75</v>
      </c>
      <c r="C5534">
        <v>20.478950000000001</v>
      </c>
      <c r="D5534">
        <v>61</v>
      </c>
      <c r="E5534">
        <v>0</v>
      </c>
      <c r="F5534">
        <v>0</v>
      </c>
      <c r="G5534">
        <v>5</v>
      </c>
      <c r="H5534">
        <v>1570554683053</v>
      </c>
      <c r="I5534">
        <v>526.6875</v>
      </c>
      <c r="J5534" s="4">
        <f t="shared" si="86"/>
        <v>43747.007905706014</v>
      </c>
      <c r="K5534" s="6">
        <v>43747.007905706014</v>
      </c>
      <c r="L5534" s="7">
        <v>43747.007905092592</v>
      </c>
    </row>
    <row r="5535" spans="1:12" x14ac:dyDescent="0.25">
      <c r="A5535" t="e">
        <f>-LqgLg32gPVvCFX40m4U</f>
        <v>#NAME?</v>
      </c>
      <c r="B5535">
        <v>393.75</v>
      </c>
      <c r="C5535">
        <v>20.478950000000001</v>
      </c>
      <c r="D5535">
        <v>61</v>
      </c>
      <c r="E5535">
        <v>0</v>
      </c>
      <c r="F5535">
        <v>0</v>
      </c>
      <c r="G5535">
        <v>15</v>
      </c>
      <c r="H5535">
        <v>1570554690148</v>
      </c>
      <c r="I5535">
        <v>526.6875</v>
      </c>
      <c r="J5535" s="5">
        <f t="shared" si="86"/>
        <v>43747.007987824072</v>
      </c>
      <c r="K5535" s="6">
        <v>43747.007987824072</v>
      </c>
      <c r="L5535" s="7">
        <v>43747.007986111108</v>
      </c>
    </row>
    <row r="5536" spans="1:12" x14ac:dyDescent="0.25">
      <c r="A5536" t="e">
        <f>-LqgLhkxPH5-Ekx14GUx</f>
        <v>#NAME?</v>
      </c>
      <c r="B5536">
        <v>393.75</v>
      </c>
      <c r="C5536">
        <v>20.478950000000001</v>
      </c>
      <c r="D5536">
        <v>61</v>
      </c>
      <c r="E5536">
        <v>0</v>
      </c>
      <c r="F5536">
        <v>0</v>
      </c>
      <c r="G5536">
        <v>3</v>
      </c>
      <c r="H5536">
        <v>1570554697483</v>
      </c>
      <c r="I5536">
        <v>526.6875</v>
      </c>
      <c r="J5536" s="4">
        <f t="shared" si="86"/>
        <v>43747.008072719902</v>
      </c>
      <c r="K5536" s="6">
        <v>43747.008072719902</v>
      </c>
      <c r="L5536" s="7">
        <v>43747.008067129631</v>
      </c>
    </row>
    <row r="5537" spans="1:12" x14ac:dyDescent="0.25">
      <c r="A5537" t="e">
        <f>-LqgLjEnF2RWI-LL3_U9</f>
        <v>#NAME?</v>
      </c>
      <c r="B5537">
        <v>393.75</v>
      </c>
      <c r="C5537">
        <v>20.478950000000001</v>
      </c>
      <c r="D5537">
        <v>61</v>
      </c>
      <c r="E5537">
        <v>0</v>
      </c>
      <c r="F5537">
        <v>0</v>
      </c>
      <c r="G5537">
        <v>9</v>
      </c>
      <c r="H5537">
        <v>1570554703642</v>
      </c>
      <c r="I5537">
        <v>526.6875</v>
      </c>
      <c r="J5537" s="5">
        <f t="shared" si="86"/>
        <v>43747.008144004627</v>
      </c>
      <c r="K5537" s="6">
        <v>43747.008144004627</v>
      </c>
      <c r="L5537" s="7">
        <v>43747.008148148147</v>
      </c>
    </row>
    <row r="5538" spans="1:12" x14ac:dyDescent="0.25">
      <c r="A5538" t="e">
        <f>-LqgLkk21ZmIc7snhjVI</f>
        <v>#NAME?</v>
      </c>
      <c r="B5538">
        <v>393.75</v>
      </c>
      <c r="C5538">
        <v>20.478950000000001</v>
      </c>
      <c r="D5538">
        <v>61</v>
      </c>
      <c r="E5538">
        <v>0</v>
      </c>
      <c r="F5538">
        <v>0</v>
      </c>
      <c r="G5538">
        <v>9</v>
      </c>
      <c r="H5538">
        <v>1570554709845</v>
      </c>
      <c r="I5538">
        <v>526.6875</v>
      </c>
      <c r="J5538" s="4">
        <f t="shared" si="86"/>
        <v>43747.008215798611</v>
      </c>
      <c r="K5538" s="6">
        <v>43747.008215798611</v>
      </c>
      <c r="L5538" s="7">
        <v>43747.008217592593</v>
      </c>
    </row>
    <row r="5539" spans="1:12" x14ac:dyDescent="0.25">
      <c r="A5539" t="e">
        <f>-LqgLmHxe-A9yYN2S_AZ</f>
        <v>#NAME?</v>
      </c>
      <c r="B5539">
        <v>393.75</v>
      </c>
      <c r="C5539">
        <v>20.531590000000001</v>
      </c>
      <c r="D5539">
        <v>69</v>
      </c>
      <c r="E5539">
        <v>0</v>
      </c>
      <c r="F5539">
        <v>0</v>
      </c>
      <c r="G5539">
        <v>8</v>
      </c>
      <c r="H5539">
        <v>1570554716035</v>
      </c>
      <c r="I5539">
        <v>526.6875</v>
      </c>
      <c r="J5539" s="5">
        <f t="shared" si="86"/>
        <v>43747.008287442128</v>
      </c>
      <c r="K5539" s="6">
        <v>43747.008287442128</v>
      </c>
      <c r="L5539" s="7">
        <v>43747.008287037039</v>
      </c>
    </row>
    <row r="5540" spans="1:12" x14ac:dyDescent="0.25">
      <c r="A5540" t="e">
        <f>-LqgLoQ9ebH5-BnHjiqG</f>
        <v>#NAME?</v>
      </c>
      <c r="B5540">
        <v>393.75</v>
      </c>
      <c r="C5540">
        <v>20.478950000000001</v>
      </c>
      <c r="D5540">
        <v>69</v>
      </c>
      <c r="E5540">
        <v>0</v>
      </c>
      <c r="F5540">
        <v>0</v>
      </c>
      <c r="G5540">
        <v>11</v>
      </c>
      <c r="H5540">
        <v>1570554722204</v>
      </c>
      <c r="I5540">
        <v>526.6875</v>
      </c>
      <c r="J5540" s="4">
        <f t="shared" si="86"/>
        <v>43747.008358842591</v>
      </c>
      <c r="K5540" s="6">
        <v>43747.008358842591</v>
      </c>
      <c r="L5540" s="7">
        <v>43747.008356481485</v>
      </c>
    </row>
    <row r="5541" spans="1:12" x14ac:dyDescent="0.25">
      <c r="A5541" t="e">
        <f>-LqgLq1wDFxoZRfY5jaU</f>
        <v>#NAME?</v>
      </c>
      <c r="B5541">
        <v>393.75</v>
      </c>
      <c r="C5541">
        <v>20.531590000000001</v>
      </c>
      <c r="D5541">
        <v>63</v>
      </c>
      <c r="E5541">
        <v>0</v>
      </c>
      <c r="F5541">
        <v>0</v>
      </c>
      <c r="G5541">
        <v>0</v>
      </c>
      <c r="H5541">
        <v>1570554731492</v>
      </c>
      <c r="I5541">
        <v>526.6875</v>
      </c>
      <c r="J5541" s="5">
        <f t="shared" si="86"/>
        <v>43747.008466342588</v>
      </c>
      <c r="K5541" s="6">
        <v>43747.008466342588</v>
      </c>
      <c r="L5541" s="7">
        <v>43747.008460648147</v>
      </c>
    </row>
    <row r="5542" spans="1:12" x14ac:dyDescent="0.25">
      <c r="A5542" t="e">
        <f>-LqgLrVYk988aFjEslE3</f>
        <v>#NAME?</v>
      </c>
      <c r="B5542">
        <v>393.75</v>
      </c>
      <c r="C5542">
        <v>20.531590000000001</v>
      </c>
      <c r="D5542">
        <v>63</v>
      </c>
      <c r="E5542">
        <v>0</v>
      </c>
      <c r="F5542">
        <v>0</v>
      </c>
      <c r="G5542">
        <v>6</v>
      </c>
      <c r="H5542">
        <v>1570554737682</v>
      </c>
      <c r="I5542">
        <v>526.6875</v>
      </c>
      <c r="J5542" s="4">
        <f t="shared" si="86"/>
        <v>43747.008537986105</v>
      </c>
      <c r="K5542" s="6">
        <v>43747.008537986105</v>
      </c>
      <c r="L5542" s="7">
        <v>43747.00854166667</v>
      </c>
    </row>
    <row r="5543" spans="1:12" x14ac:dyDescent="0.25">
      <c r="A5543" t="e">
        <f>-LqgLt11rH7VGsjcQtRF</f>
        <v>#NAME?</v>
      </c>
      <c r="B5543">
        <v>393.75</v>
      </c>
      <c r="C5543">
        <v>20.531590000000001</v>
      </c>
      <c r="D5543">
        <v>63</v>
      </c>
      <c r="E5543">
        <v>0</v>
      </c>
      <c r="F5543">
        <v>0</v>
      </c>
      <c r="G5543">
        <v>5</v>
      </c>
      <c r="H5543">
        <v>1570554743852</v>
      </c>
      <c r="I5543">
        <v>526.6875</v>
      </c>
      <c r="J5543" s="5">
        <f t="shared" si="86"/>
        <v>43747.008609398144</v>
      </c>
      <c r="K5543" s="6">
        <v>43747.008609398144</v>
      </c>
      <c r="L5543" s="7">
        <v>43747.008611111109</v>
      </c>
    </row>
    <row r="5544" spans="1:12" x14ac:dyDescent="0.25">
      <c r="A5544" t="e">
        <f>-LqgLua2KHKH4emU4Osg</f>
        <v>#NAME?</v>
      </c>
      <c r="B5544">
        <v>393.75</v>
      </c>
      <c r="C5544">
        <v>20.531590000000001</v>
      </c>
      <c r="D5544">
        <v>62</v>
      </c>
      <c r="E5544">
        <v>0</v>
      </c>
      <c r="F5544">
        <v>0</v>
      </c>
      <c r="G5544">
        <v>12</v>
      </c>
      <c r="H5544">
        <v>1570554750034</v>
      </c>
      <c r="I5544">
        <v>526.6875</v>
      </c>
      <c r="J5544" s="4">
        <f t="shared" si="86"/>
        <v>43747.008680949068</v>
      </c>
      <c r="K5544" s="6">
        <v>43747.008680949068</v>
      </c>
      <c r="L5544" s="7">
        <v>43747.008680555555</v>
      </c>
    </row>
    <row r="5545" spans="1:12" x14ac:dyDescent="0.25">
      <c r="A5545" t="s">
        <v>6580</v>
      </c>
      <c r="B5545">
        <v>393.75</v>
      </c>
      <c r="C5545">
        <v>20.531590000000001</v>
      </c>
      <c r="D5545">
        <v>62</v>
      </c>
      <c r="E5545">
        <v>0</v>
      </c>
      <c r="F5545">
        <v>0</v>
      </c>
      <c r="G5545">
        <v>7</v>
      </c>
      <c r="H5545">
        <v>1570554756183</v>
      </c>
      <c r="I5545">
        <v>526.6875</v>
      </c>
      <c r="J5545" s="5">
        <f t="shared" si="86"/>
        <v>43747.008752118054</v>
      </c>
      <c r="K5545" s="6">
        <v>43747.008752118054</v>
      </c>
      <c r="L5545" s="7">
        <v>43747.008750000001</v>
      </c>
    </row>
    <row r="5546" spans="1:12" x14ac:dyDescent="0.25">
      <c r="A5546" t="e">
        <f>-LqgLxs2UaD3SKFrTpC9</f>
        <v>#NAME?</v>
      </c>
      <c r="B5546">
        <v>393.75</v>
      </c>
      <c r="C5546">
        <v>20.478950000000001</v>
      </c>
      <c r="D5546">
        <v>63</v>
      </c>
      <c r="E5546">
        <v>0</v>
      </c>
      <c r="F5546">
        <v>0</v>
      </c>
      <c r="G5546">
        <v>7</v>
      </c>
      <c r="H5546">
        <v>1570554763432</v>
      </c>
      <c r="I5546">
        <v>526.6875</v>
      </c>
      <c r="J5546" s="4">
        <f t="shared" si="86"/>
        <v>43747.008836018511</v>
      </c>
      <c r="K5546" s="6">
        <v>43747.008836018511</v>
      </c>
      <c r="L5546" s="7">
        <v>43747.008831018517</v>
      </c>
    </row>
    <row r="5547" spans="1:12" x14ac:dyDescent="0.25">
      <c r="A5547" t="e">
        <f>-LqgLzaCRwihxlvSD5rb</f>
        <v>#NAME?</v>
      </c>
      <c r="B5547">
        <v>393.75</v>
      </c>
      <c r="C5547">
        <v>20.531590000000001</v>
      </c>
      <c r="D5547">
        <v>62</v>
      </c>
      <c r="E5547">
        <v>0</v>
      </c>
      <c r="F5547">
        <v>0</v>
      </c>
      <c r="G5547">
        <v>4</v>
      </c>
      <c r="H5547">
        <v>1570554770642</v>
      </c>
      <c r="I5547">
        <v>526.6875</v>
      </c>
      <c r="J5547" s="5">
        <f t="shared" si="86"/>
        <v>43747.008919467589</v>
      </c>
      <c r="K5547" s="6">
        <v>43747.008919467589</v>
      </c>
      <c r="L5547" s="7">
        <v>43747.008923611109</v>
      </c>
    </row>
    <row r="5548" spans="1:12" x14ac:dyDescent="0.25">
      <c r="A5548" t="e">
        <f>-LqgM07oFoNMX3J9FcGY</f>
        <v>#NAME?</v>
      </c>
      <c r="B5548">
        <v>393.75</v>
      </c>
      <c r="C5548">
        <v>20.478950000000001</v>
      </c>
      <c r="D5548">
        <v>62</v>
      </c>
      <c r="E5548">
        <v>0</v>
      </c>
      <c r="F5548">
        <v>0</v>
      </c>
      <c r="G5548">
        <v>10</v>
      </c>
      <c r="H5548">
        <v>1570554776833</v>
      </c>
      <c r="I5548">
        <v>526.6875</v>
      </c>
      <c r="J5548" s="4">
        <f t="shared" si="86"/>
        <v>43747.008991122682</v>
      </c>
      <c r="K5548" s="6">
        <v>43747.008991122682</v>
      </c>
      <c r="L5548" s="7">
        <v>43747.008993055555</v>
      </c>
    </row>
    <row r="5549" spans="1:12" x14ac:dyDescent="0.25">
      <c r="A5549" t="e">
        <f>-LqgM1bwpR3UsOjifoDL</f>
        <v>#NAME?</v>
      </c>
      <c r="B5549">
        <v>393.75</v>
      </c>
      <c r="C5549">
        <v>20.478950000000001</v>
      </c>
      <c r="D5549">
        <v>62</v>
      </c>
      <c r="E5549">
        <v>0</v>
      </c>
      <c r="F5549">
        <v>0</v>
      </c>
      <c r="G5549">
        <v>11</v>
      </c>
      <c r="H5549">
        <v>1570554782993</v>
      </c>
      <c r="I5549">
        <v>526.6875</v>
      </c>
      <c r="J5549" s="5">
        <f t="shared" si="86"/>
        <v>43747.009062418983</v>
      </c>
      <c r="K5549" s="6">
        <v>43747.009062418983</v>
      </c>
      <c r="L5549" s="7">
        <v>43747.009062500001</v>
      </c>
    </row>
    <row r="5550" spans="1:12" x14ac:dyDescent="0.25">
      <c r="A5550" t="e">
        <f>-LqgM371OUxJ-C_h9lfT</f>
        <v>#NAME?</v>
      </c>
      <c r="B5550">
        <v>393.75</v>
      </c>
      <c r="C5550">
        <v>20.478950000000001</v>
      </c>
      <c r="D5550">
        <v>63</v>
      </c>
      <c r="E5550">
        <v>0</v>
      </c>
      <c r="F5550">
        <v>0</v>
      </c>
      <c r="G5550">
        <v>12</v>
      </c>
      <c r="H5550">
        <v>1570554789204</v>
      </c>
      <c r="I5550">
        <v>526.6875</v>
      </c>
      <c r="J5550" s="4">
        <f t="shared" si="86"/>
        <v>43747.009134305554</v>
      </c>
      <c r="K5550" s="6">
        <v>43747.009134305554</v>
      </c>
      <c r="L5550" s="7">
        <v>43747.009131944447</v>
      </c>
    </row>
    <row r="5551" spans="1:12" x14ac:dyDescent="0.25">
      <c r="A5551" t="e">
        <f>-LqgM4a63C58pprUwmNx</f>
        <v>#NAME?</v>
      </c>
      <c r="B5551">
        <v>393.75</v>
      </c>
      <c r="C5551">
        <v>20.478950000000001</v>
      </c>
      <c r="D5551">
        <v>63</v>
      </c>
      <c r="E5551">
        <v>0</v>
      </c>
      <c r="F5551">
        <v>0</v>
      </c>
      <c r="G5551">
        <v>0</v>
      </c>
      <c r="H5551">
        <v>1570554795374</v>
      </c>
      <c r="I5551">
        <v>526.6875</v>
      </c>
      <c r="J5551" s="5">
        <f t="shared" si="86"/>
        <v>43747.009205717586</v>
      </c>
      <c r="K5551" s="6">
        <v>43747.009205717586</v>
      </c>
      <c r="L5551" s="7">
        <v>43747.009201388886</v>
      </c>
    </row>
    <row r="5552" spans="1:12" x14ac:dyDescent="0.25">
      <c r="A5552" t="e">
        <f>-LqgM68wIj2avyuIoJVP</f>
        <v>#NAME?</v>
      </c>
      <c r="B5552">
        <v>393.75</v>
      </c>
      <c r="C5552">
        <v>20.531590000000001</v>
      </c>
      <c r="D5552">
        <v>67</v>
      </c>
      <c r="E5552">
        <v>0</v>
      </c>
      <c r="F5552">
        <v>0</v>
      </c>
      <c r="G5552">
        <v>11</v>
      </c>
      <c r="H5552">
        <v>1570554801562</v>
      </c>
      <c r="I5552">
        <v>526.6875</v>
      </c>
      <c r="J5552" s="4">
        <f t="shared" si="86"/>
        <v>43747.009277337966</v>
      </c>
      <c r="K5552" s="6">
        <v>43747.009277337966</v>
      </c>
      <c r="L5552" s="7">
        <v>43747.009282407409</v>
      </c>
    </row>
    <row r="5553" spans="1:12" x14ac:dyDescent="0.25">
      <c r="A5553" t="e">
        <f>-LqgM7bhirc_HAmRzMyN</f>
        <v>#NAME?</v>
      </c>
      <c r="B5553">
        <v>396.875</v>
      </c>
      <c r="C5553">
        <v>20.531590000000001</v>
      </c>
      <c r="D5553">
        <v>68</v>
      </c>
      <c r="E5553">
        <v>0</v>
      </c>
      <c r="F5553">
        <v>0</v>
      </c>
      <c r="G5553">
        <v>15</v>
      </c>
      <c r="H5553">
        <v>1570554807764</v>
      </c>
      <c r="I5553">
        <v>527.4375</v>
      </c>
      <c r="J5553" s="5">
        <f t="shared" si="86"/>
        <v>43747.009349120366</v>
      </c>
      <c r="K5553" s="6">
        <v>43747.009349120366</v>
      </c>
      <c r="L5553" s="7">
        <v>43747.009351851855</v>
      </c>
    </row>
    <row r="5554" spans="1:12" x14ac:dyDescent="0.25">
      <c r="A5554" t="e">
        <f>-LqgM96xdHppIDp96dYf</f>
        <v>#NAME?</v>
      </c>
      <c r="B5554">
        <v>396.875</v>
      </c>
      <c r="C5554">
        <v>20.478950000000001</v>
      </c>
      <c r="D5554">
        <v>70</v>
      </c>
      <c r="E5554">
        <v>0</v>
      </c>
      <c r="F5554">
        <v>0</v>
      </c>
      <c r="G5554">
        <v>14</v>
      </c>
      <c r="H5554">
        <v>1570554813922</v>
      </c>
      <c r="I5554">
        <v>527.4375</v>
      </c>
      <c r="J5554" s="4">
        <f t="shared" si="86"/>
        <v>43747.009420393515</v>
      </c>
      <c r="K5554" s="6">
        <v>43747.009420393515</v>
      </c>
      <c r="L5554" s="7">
        <v>43747.009421296294</v>
      </c>
    </row>
    <row r="5555" spans="1:12" x14ac:dyDescent="0.25">
      <c r="A5555" t="e">
        <f>-LqgMAfxeuW7lfEN-#REF!</f>
        <v>#NAME?</v>
      </c>
      <c r="B5555">
        <v>396.875</v>
      </c>
      <c r="C5555">
        <v>20.478950000000001</v>
      </c>
      <c r="D5555">
        <v>69</v>
      </c>
      <c r="E5555">
        <v>0</v>
      </c>
      <c r="F5555">
        <v>0</v>
      </c>
      <c r="G5555">
        <v>7</v>
      </c>
      <c r="H5555">
        <v>1570554820121</v>
      </c>
      <c r="I5555">
        <v>527.4375</v>
      </c>
      <c r="J5555" s="5">
        <f t="shared" si="86"/>
        <v>43747.009492141202</v>
      </c>
      <c r="K5555" s="6">
        <v>43747.009492141202</v>
      </c>
      <c r="L5555" s="7">
        <v>43747.00949074074</v>
      </c>
    </row>
    <row r="5556" spans="1:12" x14ac:dyDescent="0.25">
      <c r="A5556" t="e">
        <f>-LqgMC9wkO1FsRvsSrts</f>
        <v>#NAME?</v>
      </c>
      <c r="B5556">
        <v>396.875</v>
      </c>
      <c r="C5556">
        <v>20.478950000000001</v>
      </c>
      <c r="D5556">
        <v>68</v>
      </c>
      <c r="E5556">
        <v>0</v>
      </c>
      <c r="F5556">
        <v>0</v>
      </c>
      <c r="G5556">
        <v>10</v>
      </c>
      <c r="H5556">
        <v>1570554826305</v>
      </c>
      <c r="I5556">
        <v>527.625</v>
      </c>
      <c r="J5556" s="4">
        <f t="shared" si="86"/>
        <v>43747.009563715277</v>
      </c>
      <c r="K5556" s="6">
        <v>43747.009563715277</v>
      </c>
      <c r="L5556" s="7">
        <v>43747.009560185186</v>
      </c>
    </row>
    <row r="5557" spans="1:12" x14ac:dyDescent="0.25">
      <c r="A5557" t="e">
        <f>-LqgMDdwKk_WVq5d8oxe</f>
        <v>#NAME?</v>
      </c>
      <c r="B5557">
        <v>396.875</v>
      </c>
      <c r="C5557">
        <v>20.531590000000001</v>
      </c>
      <c r="D5557">
        <v>68</v>
      </c>
      <c r="E5557">
        <v>0</v>
      </c>
      <c r="F5557">
        <v>0</v>
      </c>
      <c r="G5557">
        <v>5</v>
      </c>
      <c r="H5557">
        <v>1570554832473</v>
      </c>
      <c r="I5557">
        <v>527.4375</v>
      </c>
      <c r="J5557" s="5">
        <f t="shared" si="86"/>
        <v>43747.009635104165</v>
      </c>
      <c r="K5557" s="6">
        <v>43747.009635104165</v>
      </c>
      <c r="L5557" s="7">
        <v>43747.009629629632</v>
      </c>
    </row>
    <row r="5558" spans="1:12" x14ac:dyDescent="0.25">
      <c r="A5558" t="e">
        <f>-LqgMFRGn-mJab9RW1t7</f>
        <v>#NAME?</v>
      </c>
      <c r="B5558">
        <v>396.875</v>
      </c>
      <c r="C5558">
        <v>20.531590000000001</v>
      </c>
      <c r="D5558">
        <v>67</v>
      </c>
      <c r="E5558">
        <v>0</v>
      </c>
      <c r="F5558">
        <v>0</v>
      </c>
      <c r="G5558">
        <v>8</v>
      </c>
      <c r="H5558">
        <v>1570554838664</v>
      </c>
      <c r="I5558">
        <v>527.4375</v>
      </c>
      <c r="J5558" s="4">
        <f t="shared" si="86"/>
        <v>43747.009706759258</v>
      </c>
      <c r="K5558" s="6">
        <v>43747.009706759258</v>
      </c>
      <c r="L5558" s="7">
        <v>43747.009710648148</v>
      </c>
    </row>
    <row r="5559" spans="1:12" x14ac:dyDescent="0.25">
      <c r="A5559" t="e">
        <f>-LqgMHqe3s7u0QT6201o</f>
        <v>#NAME?</v>
      </c>
      <c r="B5559">
        <v>415.625</v>
      </c>
      <c r="C5559">
        <v>20.478950000000001</v>
      </c>
      <c r="D5559">
        <v>67</v>
      </c>
      <c r="E5559">
        <v>0</v>
      </c>
      <c r="F5559">
        <v>0</v>
      </c>
      <c r="G5559">
        <v>7</v>
      </c>
      <c r="H5559">
        <v>1570554846902</v>
      </c>
      <c r="I5559">
        <v>533.0625</v>
      </c>
      <c r="J5559" s="5">
        <f t="shared" si="86"/>
        <v>43747.009802106484</v>
      </c>
      <c r="K5559" s="6">
        <v>43747.009802106484</v>
      </c>
      <c r="L5559" s="7">
        <v>43747.00980324074</v>
      </c>
    </row>
    <row r="5560" spans="1:12" x14ac:dyDescent="0.25">
      <c r="A5560" t="e">
        <f>-LqgMJmfTsvzoDKmyEU4</f>
        <v>#NAME?</v>
      </c>
      <c r="B5560">
        <v>396.875</v>
      </c>
      <c r="C5560">
        <v>20.478950000000001</v>
      </c>
      <c r="D5560">
        <v>65</v>
      </c>
      <c r="E5560">
        <v>0</v>
      </c>
      <c r="F5560">
        <v>0</v>
      </c>
      <c r="G5560">
        <v>6</v>
      </c>
      <c r="H5560">
        <v>1570554856172</v>
      </c>
      <c r="I5560">
        <v>527.4375</v>
      </c>
      <c r="J5560" s="4">
        <f t="shared" si="86"/>
        <v>43747.009909398148</v>
      </c>
      <c r="K5560" s="6">
        <v>43747.009909398148</v>
      </c>
      <c r="L5560" s="7">
        <v>43747.00990740741</v>
      </c>
    </row>
    <row r="5561" spans="1:12" x14ac:dyDescent="0.25">
      <c r="A5561" t="e">
        <f>-LqgMLU3IGk6YEP82nTn</f>
        <v>#NAME?</v>
      </c>
      <c r="B5561">
        <v>396.875</v>
      </c>
      <c r="C5561">
        <v>20.531590000000001</v>
      </c>
      <c r="D5561">
        <v>74</v>
      </c>
      <c r="E5561">
        <v>0</v>
      </c>
      <c r="F5561">
        <v>0</v>
      </c>
      <c r="G5561">
        <v>19</v>
      </c>
      <c r="H5561">
        <v>1570554864413</v>
      </c>
      <c r="I5561">
        <v>527.4375</v>
      </c>
      <c r="J5561" s="5">
        <f t="shared" si="86"/>
        <v>43747.010004780088</v>
      </c>
      <c r="K5561" s="6">
        <v>43747.010004780088</v>
      </c>
      <c r="L5561" s="7">
        <v>43747.01</v>
      </c>
    </row>
    <row r="5562" spans="1:12" x14ac:dyDescent="0.25">
      <c r="A5562" t="e">
        <f>-LqgMN3KmFCCdKf16uu3</f>
        <v>#NAME?</v>
      </c>
      <c r="B5562">
        <v>396.875</v>
      </c>
      <c r="C5562">
        <v>20.478950000000001</v>
      </c>
      <c r="D5562">
        <v>72</v>
      </c>
      <c r="E5562">
        <v>0</v>
      </c>
      <c r="F5562">
        <v>0</v>
      </c>
      <c r="G5562">
        <v>12</v>
      </c>
      <c r="H5562">
        <v>1570554870605</v>
      </c>
      <c r="I5562">
        <v>527.4375</v>
      </c>
      <c r="J5562" s="4">
        <f t="shared" si="86"/>
        <v>43747.010076446757</v>
      </c>
      <c r="K5562" s="6">
        <v>43747.010076446757</v>
      </c>
      <c r="L5562" s="7">
        <v>43747.010081018518</v>
      </c>
    </row>
    <row r="5563" spans="1:12" x14ac:dyDescent="0.25">
      <c r="A5563" t="e">
        <f>-LqgMOozDdWeyXSr3C6V</f>
        <v>#NAME?</v>
      </c>
      <c r="B5563">
        <v>393.75</v>
      </c>
      <c r="C5563">
        <v>20.478950000000001</v>
      </c>
      <c r="D5563">
        <v>70</v>
      </c>
      <c r="E5563">
        <v>0</v>
      </c>
      <c r="F5563">
        <v>0</v>
      </c>
      <c r="G5563">
        <v>7</v>
      </c>
      <c r="H5563">
        <v>1570554878165</v>
      </c>
      <c r="I5563">
        <v>526.6875</v>
      </c>
      <c r="J5563" s="5">
        <f t="shared" si="86"/>
        <v>43747.010163946754</v>
      </c>
      <c r="K5563" s="6">
        <v>43747.010163946754</v>
      </c>
      <c r="L5563" s="7">
        <v>43747.010162037041</v>
      </c>
    </row>
    <row r="5564" spans="1:12" x14ac:dyDescent="0.25">
      <c r="A5564" t="e">
        <f>-LqgMQXxADPcZtGDSvqs</f>
        <v>#NAME?</v>
      </c>
      <c r="B5564">
        <v>393.75</v>
      </c>
      <c r="C5564">
        <v>20.478950000000001</v>
      </c>
      <c r="D5564">
        <v>64</v>
      </c>
      <c r="E5564">
        <v>0</v>
      </c>
      <c r="F5564">
        <v>0</v>
      </c>
      <c r="G5564">
        <v>7</v>
      </c>
      <c r="H5564">
        <v>1570554885035</v>
      </c>
      <c r="I5564">
        <v>526.6875</v>
      </c>
      <c r="J5564" s="4">
        <f t="shared" si="86"/>
        <v>43747.010243460645</v>
      </c>
      <c r="K5564" s="6">
        <v>43747.010243460645</v>
      </c>
      <c r="L5564" s="7">
        <v>43747.010243055556</v>
      </c>
    </row>
    <row r="5565" spans="1:12" x14ac:dyDescent="0.25">
      <c r="A5565" t="e">
        <f>-LqgMS26HI2bm4z5Z6uI</f>
        <v>#NAME?</v>
      </c>
      <c r="B5565">
        <v>412.5</v>
      </c>
      <c r="C5565">
        <v>20.478950000000001</v>
      </c>
      <c r="D5565">
        <v>65</v>
      </c>
      <c r="E5565">
        <v>0</v>
      </c>
      <c r="F5565">
        <v>0</v>
      </c>
      <c r="G5565">
        <v>12</v>
      </c>
      <c r="H5565">
        <v>1570554891234</v>
      </c>
      <c r="I5565">
        <v>532.3125</v>
      </c>
      <c r="J5565" s="5">
        <f t="shared" si="86"/>
        <v>43747.010315208332</v>
      </c>
      <c r="K5565" s="6">
        <v>43747.010315208332</v>
      </c>
      <c r="L5565" s="7">
        <v>43747.010312500002</v>
      </c>
    </row>
    <row r="5566" spans="1:12" x14ac:dyDescent="0.25">
      <c r="A5566" t="e">
        <f>-LqgMTUhsSuO1H6B_UYm</f>
        <v>#NAME?</v>
      </c>
      <c r="B5566">
        <v>393.75</v>
      </c>
      <c r="C5566">
        <v>20.478950000000001</v>
      </c>
      <c r="D5566">
        <v>63</v>
      </c>
      <c r="E5566">
        <v>0</v>
      </c>
      <c r="F5566">
        <v>0</v>
      </c>
      <c r="G5566">
        <v>8</v>
      </c>
      <c r="H5566">
        <v>1570554897364</v>
      </c>
      <c r="I5566">
        <v>526.6875</v>
      </c>
      <c r="J5566" s="4">
        <f t="shared" si="86"/>
        <v>43747.01038615741</v>
      </c>
      <c r="K5566" s="6">
        <v>43747.01038615741</v>
      </c>
      <c r="L5566" s="7">
        <v>43747.010381944441</v>
      </c>
    </row>
    <row r="5567" spans="1:12" x14ac:dyDescent="0.25">
      <c r="A5567" t="e">
        <f>-LqgMV54noabHK3VZoOp</f>
        <v>#NAME?</v>
      </c>
      <c r="B5567">
        <v>393.75</v>
      </c>
      <c r="C5567">
        <v>20.478950000000001</v>
      </c>
      <c r="D5567">
        <v>63</v>
      </c>
      <c r="E5567">
        <v>0</v>
      </c>
      <c r="F5567">
        <v>0</v>
      </c>
      <c r="G5567">
        <v>8</v>
      </c>
      <c r="H5567">
        <v>1570554903584</v>
      </c>
      <c r="I5567">
        <v>526.6875</v>
      </c>
      <c r="J5567" s="5">
        <f t="shared" si="86"/>
        <v>43747.01045814815</v>
      </c>
      <c r="K5567" s="6">
        <v>43747.01045814815</v>
      </c>
      <c r="L5567" s="7">
        <v>43747.010462962964</v>
      </c>
    </row>
    <row r="5568" spans="1:12" x14ac:dyDescent="0.25">
      <c r="A5568" t="e">
        <f>-LqgMWo25qV3dMJyFqzK</f>
        <v>#NAME?</v>
      </c>
      <c r="B5568">
        <v>393.75</v>
      </c>
      <c r="C5568">
        <v>20.478950000000001</v>
      </c>
      <c r="D5568">
        <v>63</v>
      </c>
      <c r="E5568">
        <v>0</v>
      </c>
      <c r="F5568">
        <v>0</v>
      </c>
      <c r="G5568">
        <v>11</v>
      </c>
      <c r="H5568">
        <v>1570554910804</v>
      </c>
      <c r="I5568">
        <v>526.6875</v>
      </c>
      <c r="J5568" s="4">
        <f t="shared" si="86"/>
        <v>43747.01054171296</v>
      </c>
      <c r="K5568" s="6">
        <v>43747.01054171296</v>
      </c>
      <c r="L5568" s="7">
        <v>43747.01054398148</v>
      </c>
    </row>
    <row r="5569" spans="1:12" x14ac:dyDescent="0.25">
      <c r="A5569" t="e">
        <f>-LqgMYIBUP5qfvdBDpEw</f>
        <v>#NAME?</v>
      </c>
      <c r="B5569">
        <v>393.75</v>
      </c>
      <c r="C5569">
        <v>20.531590000000001</v>
      </c>
      <c r="D5569">
        <v>63</v>
      </c>
      <c r="E5569">
        <v>0</v>
      </c>
      <c r="F5569">
        <v>0</v>
      </c>
      <c r="G5569">
        <v>8</v>
      </c>
      <c r="H5569">
        <v>1570554916974</v>
      </c>
      <c r="I5569">
        <v>526.6875</v>
      </c>
      <c r="J5569" s="5">
        <f t="shared" si="86"/>
        <v>43747.010613125</v>
      </c>
      <c r="K5569" s="6">
        <v>43747.010613125</v>
      </c>
      <c r="L5569" s="7">
        <v>43747.010613425926</v>
      </c>
    </row>
    <row r="5570" spans="1:12" x14ac:dyDescent="0.25">
      <c r="A5570" t="e">
        <f>-LqgMZq7kGifFsV-YRBZ</f>
        <v>#NAME?</v>
      </c>
      <c r="B5570">
        <v>396.875</v>
      </c>
      <c r="C5570">
        <v>20.531590000000001</v>
      </c>
      <c r="D5570">
        <v>63</v>
      </c>
      <c r="E5570">
        <v>0</v>
      </c>
      <c r="F5570">
        <v>0</v>
      </c>
      <c r="G5570">
        <v>6</v>
      </c>
      <c r="H5570">
        <v>1570554923153</v>
      </c>
      <c r="I5570">
        <v>527.4375</v>
      </c>
      <c r="J5570" s="4">
        <f t="shared" ref="J5570:K5633" si="87">(H5570/86400000)+25569+(7/24)</f>
        <v>43747.010684641202</v>
      </c>
      <c r="K5570" s="6">
        <v>43747.010684641202</v>
      </c>
      <c r="L5570" s="7">
        <v>43747.010682870372</v>
      </c>
    </row>
    <row r="5571" spans="1:12" x14ac:dyDescent="0.25">
      <c r="A5571" t="e">
        <f>-LqgMaYy5HegwGbTg8Nl</f>
        <v>#NAME?</v>
      </c>
      <c r="B5571">
        <v>396.875</v>
      </c>
      <c r="C5571">
        <v>20.478950000000001</v>
      </c>
      <c r="D5571">
        <v>62</v>
      </c>
      <c r="E5571">
        <v>0</v>
      </c>
      <c r="F5571">
        <v>0</v>
      </c>
      <c r="G5571">
        <v>8</v>
      </c>
      <c r="H5571">
        <v>1570554930394</v>
      </c>
      <c r="I5571">
        <v>527.4375</v>
      </c>
      <c r="J5571" s="5">
        <f t="shared" si="87"/>
        <v>43747.010768449072</v>
      </c>
      <c r="K5571" s="6">
        <v>43747.010768449072</v>
      </c>
      <c r="L5571" s="7">
        <v>43747.010763888888</v>
      </c>
    </row>
    <row r="5572" spans="1:12" x14ac:dyDescent="0.25">
      <c r="A5572" t="e">
        <f>-LqgMc8EBUBy6pYoALZo</f>
        <v>#NAME?</v>
      </c>
      <c r="B5572">
        <v>412.5</v>
      </c>
      <c r="C5572">
        <v>20.531590000000001</v>
      </c>
      <c r="D5572">
        <v>62</v>
      </c>
      <c r="E5572">
        <v>0</v>
      </c>
      <c r="F5572">
        <v>0</v>
      </c>
      <c r="G5572">
        <v>9</v>
      </c>
      <c r="H5572">
        <v>1570554936555</v>
      </c>
      <c r="I5572">
        <v>532.5</v>
      </c>
      <c r="J5572" s="4">
        <f t="shared" si="87"/>
        <v>43747.010839756942</v>
      </c>
      <c r="K5572" s="6">
        <v>43747.010839756942</v>
      </c>
      <c r="L5572" s="7">
        <v>43747.010844907411</v>
      </c>
    </row>
    <row r="5573" spans="1:12" x14ac:dyDescent="0.25">
      <c r="A5573" t="e">
        <f>-LqgMdoj-w6QWWAzfKYf</f>
        <v>#NAME?</v>
      </c>
      <c r="B5573">
        <v>396.875</v>
      </c>
      <c r="C5573">
        <v>20.531590000000001</v>
      </c>
      <c r="D5573">
        <v>62</v>
      </c>
      <c r="E5573">
        <v>0</v>
      </c>
      <c r="F5573">
        <v>0</v>
      </c>
      <c r="G5573">
        <v>5</v>
      </c>
      <c r="H5573">
        <v>1570554943763</v>
      </c>
      <c r="I5573">
        <v>527.4375</v>
      </c>
      <c r="J5573" s="5">
        <f t="shared" si="87"/>
        <v>43747.010923182868</v>
      </c>
      <c r="K5573" s="6">
        <v>43747.010923182868</v>
      </c>
      <c r="L5573" s="7">
        <v>43747.010925925926</v>
      </c>
    </row>
    <row r="5574" spans="1:12" x14ac:dyDescent="0.25">
      <c r="A5574" t="e">
        <f>-LqgMfOzeafdHFbFFgJZ</f>
        <v>#NAME?</v>
      </c>
      <c r="B5574">
        <v>396.875</v>
      </c>
      <c r="C5574">
        <v>20.478950000000001</v>
      </c>
      <c r="D5574">
        <v>61</v>
      </c>
      <c r="E5574">
        <v>0</v>
      </c>
      <c r="F5574">
        <v>0</v>
      </c>
      <c r="G5574">
        <v>6</v>
      </c>
      <c r="H5574">
        <v>1570554949956</v>
      </c>
      <c r="I5574">
        <v>527.4375</v>
      </c>
      <c r="J5574" s="4">
        <f t="shared" si="87"/>
        <v>43747.010994861113</v>
      </c>
      <c r="K5574" s="6">
        <v>43747.010994861113</v>
      </c>
      <c r="L5574" s="7">
        <v>43747.010995370372</v>
      </c>
    </row>
    <row r="5575" spans="1:12" x14ac:dyDescent="0.25">
      <c r="A5575" t="s">
        <v>6610</v>
      </c>
      <c r="B5575">
        <v>396.875</v>
      </c>
      <c r="C5575">
        <v>20.478950000000001</v>
      </c>
      <c r="D5575">
        <v>61</v>
      </c>
      <c r="E5575">
        <v>0</v>
      </c>
      <c r="F5575">
        <v>0</v>
      </c>
      <c r="G5575">
        <v>5</v>
      </c>
      <c r="H5575">
        <v>1570554956098</v>
      </c>
      <c r="I5575">
        <v>527.4375</v>
      </c>
      <c r="J5575" s="5">
        <f t="shared" si="87"/>
        <v>43747.011065949067</v>
      </c>
      <c r="K5575" s="6">
        <v>43747.011065949067</v>
      </c>
      <c r="L5575" s="7">
        <v>43747.011064814818</v>
      </c>
    </row>
    <row r="5576" spans="1:12" x14ac:dyDescent="0.25">
      <c r="A5576" t="e">
        <f>-LqgMiLRIytLL-EUdElQ</f>
        <v>#NAME?</v>
      </c>
      <c r="B5576">
        <v>396.875</v>
      </c>
      <c r="C5576">
        <v>20.531590000000001</v>
      </c>
      <c r="D5576">
        <v>62</v>
      </c>
      <c r="E5576">
        <v>0</v>
      </c>
      <c r="F5576">
        <v>0</v>
      </c>
      <c r="G5576">
        <v>3</v>
      </c>
      <c r="H5576">
        <v>1570554962324</v>
      </c>
      <c r="I5576">
        <v>527.4375</v>
      </c>
      <c r="J5576" s="4">
        <f t="shared" si="87"/>
        <v>43747.011138009257</v>
      </c>
      <c r="K5576" s="6">
        <v>43747.011138009257</v>
      </c>
      <c r="L5576" s="7">
        <v>43747.011134259257</v>
      </c>
    </row>
    <row r="5577" spans="1:12" x14ac:dyDescent="0.25">
      <c r="A5577" t="e">
        <f>-LqgMjyK2zTlWM2QyqxH</f>
        <v>#NAME?</v>
      </c>
      <c r="B5577">
        <v>396.875</v>
      </c>
      <c r="C5577">
        <v>20.478950000000001</v>
      </c>
      <c r="D5577">
        <v>60</v>
      </c>
      <c r="E5577">
        <v>0</v>
      </c>
      <c r="F5577">
        <v>0</v>
      </c>
      <c r="G5577">
        <v>5</v>
      </c>
      <c r="H5577">
        <v>1570554968503</v>
      </c>
      <c r="I5577">
        <v>527.4375</v>
      </c>
      <c r="J5577" s="5">
        <f t="shared" si="87"/>
        <v>43747.011209525459</v>
      </c>
      <c r="K5577" s="6">
        <v>43747.011209525459</v>
      </c>
      <c r="L5577" s="7">
        <v>43747.01121527778</v>
      </c>
    </row>
    <row r="5578" spans="1:12" x14ac:dyDescent="0.25">
      <c r="A5578" t="e">
        <f>-LqgMledOtp6PNa2OKD_</f>
        <v>#NAME?</v>
      </c>
      <c r="B5578">
        <v>396.875</v>
      </c>
      <c r="C5578">
        <v>20.478950000000001</v>
      </c>
      <c r="D5578">
        <v>61</v>
      </c>
      <c r="E5578">
        <v>0</v>
      </c>
      <c r="F5578">
        <v>0</v>
      </c>
      <c r="G5578">
        <v>0</v>
      </c>
      <c r="H5578">
        <v>1570554975723</v>
      </c>
      <c r="I5578">
        <v>527.4375</v>
      </c>
      <c r="J5578" s="4">
        <f t="shared" si="87"/>
        <v>43747.011293090276</v>
      </c>
      <c r="K5578" s="6">
        <v>43747.011293090276</v>
      </c>
      <c r="L5578" s="7">
        <v>43747.011296296296</v>
      </c>
    </row>
    <row r="5579" spans="1:12" x14ac:dyDescent="0.25">
      <c r="A5579" t="e">
        <f>-LqgMn7z5JDe8kRvxmGV</f>
        <v>#NAME?</v>
      </c>
      <c r="B5579">
        <v>412.5</v>
      </c>
      <c r="C5579">
        <v>20.478950000000001</v>
      </c>
      <c r="D5579">
        <v>61</v>
      </c>
      <c r="E5579">
        <v>0</v>
      </c>
      <c r="F5579">
        <v>0</v>
      </c>
      <c r="G5579">
        <v>7</v>
      </c>
      <c r="H5579">
        <v>1570554981924</v>
      </c>
      <c r="I5579">
        <v>532.3125</v>
      </c>
      <c r="J5579" s="5">
        <f t="shared" si="87"/>
        <v>43747.011364861108</v>
      </c>
      <c r="K5579" s="6">
        <v>43747.011364861108</v>
      </c>
      <c r="L5579" s="7">
        <v>43747.011365740742</v>
      </c>
    </row>
    <row r="5580" spans="1:12" x14ac:dyDescent="0.25">
      <c r="A5580" t="e">
        <f>-LqgMoi4reic5ZlY9e82</f>
        <v>#NAME?</v>
      </c>
      <c r="B5580">
        <v>393.75</v>
      </c>
      <c r="C5580">
        <v>20.531590000000001</v>
      </c>
      <c r="D5580">
        <v>61</v>
      </c>
      <c r="E5580">
        <v>0</v>
      </c>
      <c r="F5580">
        <v>0</v>
      </c>
      <c r="G5580">
        <v>5</v>
      </c>
      <c r="H5580">
        <v>1570554988095</v>
      </c>
      <c r="I5580">
        <v>526.6875</v>
      </c>
      <c r="J5580" s="4">
        <f t="shared" si="87"/>
        <v>43747.011436284716</v>
      </c>
      <c r="K5580" s="6">
        <v>43747.011436284716</v>
      </c>
      <c r="L5580" s="7">
        <v>43747.011435185188</v>
      </c>
    </row>
    <row r="5581" spans="1:12" x14ac:dyDescent="0.25">
      <c r="A5581" t="e">
        <f>-LqgMqRF-cZkkT6B-lZU</f>
        <v>#NAME?</v>
      </c>
      <c r="B5581">
        <v>393.75</v>
      </c>
      <c r="C5581">
        <v>20.478950000000001</v>
      </c>
      <c r="D5581">
        <v>62</v>
      </c>
      <c r="E5581">
        <v>0</v>
      </c>
      <c r="F5581">
        <v>0</v>
      </c>
      <c r="G5581">
        <v>4</v>
      </c>
      <c r="H5581">
        <v>1570554995284</v>
      </c>
      <c r="I5581">
        <v>526.5</v>
      </c>
      <c r="J5581" s="5">
        <f t="shared" si="87"/>
        <v>43747.011519490734</v>
      </c>
      <c r="K5581" s="6">
        <v>43747.011519490734</v>
      </c>
      <c r="L5581" s="7">
        <v>43747.011516203704</v>
      </c>
    </row>
    <row r="5582" spans="1:12" x14ac:dyDescent="0.25">
      <c r="A5582" t="e">
        <f>-LqgMryx5DErXBNKHkcr</f>
        <v>#NAME?</v>
      </c>
      <c r="B5582">
        <v>393.75</v>
      </c>
      <c r="C5582">
        <v>20.478950000000001</v>
      </c>
      <c r="D5582">
        <v>63</v>
      </c>
      <c r="E5582">
        <v>0</v>
      </c>
      <c r="F5582">
        <v>0</v>
      </c>
      <c r="G5582">
        <v>2</v>
      </c>
      <c r="H5582">
        <v>1570555001491</v>
      </c>
      <c r="I5582">
        <v>526.5</v>
      </c>
      <c r="J5582" s="4">
        <f t="shared" si="87"/>
        <v>43747.011591331015</v>
      </c>
      <c r="K5582" s="6">
        <v>43747.011591331015</v>
      </c>
      <c r="L5582" s="7">
        <v>43747.01158564815</v>
      </c>
    </row>
    <row r="5583" spans="1:12" x14ac:dyDescent="0.25">
      <c r="A5583" t="e">
        <f>-LqgMtSnCvjvc2p957ya</f>
        <v>#NAME?</v>
      </c>
      <c r="B5583">
        <v>393.75</v>
      </c>
      <c r="C5583">
        <v>20.478950000000001</v>
      </c>
      <c r="D5583">
        <v>63</v>
      </c>
      <c r="E5583">
        <v>0</v>
      </c>
      <c r="F5583">
        <v>0</v>
      </c>
      <c r="G5583">
        <v>10</v>
      </c>
      <c r="H5583">
        <v>1570555007643</v>
      </c>
      <c r="I5583">
        <v>526.5</v>
      </c>
      <c r="J5583" s="5">
        <f t="shared" si="87"/>
        <v>43747.011662534722</v>
      </c>
      <c r="K5583" s="6">
        <v>43747.011662534722</v>
      </c>
      <c r="L5583" s="7">
        <v>43747.011666666665</v>
      </c>
    </row>
    <row r="5584" spans="1:12" x14ac:dyDescent="0.25">
      <c r="A5584" t="e">
        <f>-LqgMuviVHYzJ8OiWx5N</f>
        <v>#NAME?</v>
      </c>
      <c r="B5584">
        <v>393.75</v>
      </c>
      <c r="C5584">
        <v>20.478950000000001</v>
      </c>
      <c r="D5584">
        <v>65</v>
      </c>
      <c r="E5584">
        <v>0</v>
      </c>
      <c r="F5584">
        <v>0</v>
      </c>
      <c r="G5584">
        <v>0</v>
      </c>
      <c r="H5584">
        <v>1570555013844</v>
      </c>
      <c r="I5584">
        <v>526.6875</v>
      </c>
      <c r="J5584" s="4">
        <f t="shared" si="87"/>
        <v>43747.011734305554</v>
      </c>
      <c r="K5584" s="6">
        <v>43747.011734305554</v>
      </c>
      <c r="L5584" s="7">
        <v>43747.011736111112</v>
      </c>
    </row>
    <row r="5585" spans="1:12" x14ac:dyDescent="0.25">
      <c r="A5585" t="e">
        <f>-LqgMwYMludXK1DU1qAE</f>
        <v>#NAME?</v>
      </c>
      <c r="B5585">
        <v>393.75</v>
      </c>
      <c r="C5585">
        <v>20.478950000000001</v>
      </c>
      <c r="D5585">
        <v>65</v>
      </c>
      <c r="E5585">
        <v>0</v>
      </c>
      <c r="F5585">
        <v>0</v>
      </c>
      <c r="G5585">
        <v>5</v>
      </c>
      <c r="H5585">
        <v>1570555020034</v>
      </c>
      <c r="I5585">
        <v>526.6875</v>
      </c>
      <c r="J5585" s="5">
        <f t="shared" si="87"/>
        <v>43747.011805949071</v>
      </c>
      <c r="K5585" s="6">
        <v>43747.011805949071</v>
      </c>
      <c r="L5585" s="7">
        <v>43747.011805555558</v>
      </c>
    </row>
    <row r="5586" spans="1:12" x14ac:dyDescent="0.25">
      <c r="A5586" t="e">
        <f>-LqgMyDyCSaozd_PuHuC</f>
        <v>#NAME?</v>
      </c>
      <c r="B5586">
        <v>393.75</v>
      </c>
      <c r="C5586">
        <v>20.478950000000001</v>
      </c>
      <c r="D5586">
        <v>62</v>
      </c>
      <c r="E5586">
        <v>0</v>
      </c>
      <c r="F5586">
        <v>0</v>
      </c>
      <c r="G5586">
        <v>0</v>
      </c>
      <c r="H5586">
        <v>1570555027257</v>
      </c>
      <c r="I5586">
        <v>526.6875</v>
      </c>
      <c r="J5586" s="4">
        <f t="shared" si="87"/>
        <v>43747.011889548608</v>
      </c>
      <c r="K5586" s="6">
        <v>43747.011889548608</v>
      </c>
      <c r="L5586" s="7">
        <v>43747.011886574073</v>
      </c>
    </row>
    <row r="5587" spans="1:12" x14ac:dyDescent="0.25">
      <c r="A5587" t="e">
        <f>-LqgMzj7B6G6OgUbmWzv</f>
        <v>#NAME?</v>
      </c>
      <c r="B5587">
        <v>393.75</v>
      </c>
      <c r="C5587">
        <v>20.531590000000001</v>
      </c>
      <c r="D5587">
        <v>62</v>
      </c>
      <c r="E5587">
        <v>0</v>
      </c>
      <c r="F5587">
        <v>0</v>
      </c>
      <c r="G5587">
        <v>8</v>
      </c>
      <c r="H5587">
        <v>1570555033436</v>
      </c>
      <c r="I5587">
        <v>526.6875</v>
      </c>
      <c r="J5587" s="5">
        <f t="shared" si="87"/>
        <v>43747.011961064811</v>
      </c>
      <c r="K5587" s="6">
        <v>43747.011961064811</v>
      </c>
      <c r="L5587" s="7">
        <v>43747.011956018519</v>
      </c>
    </row>
    <row r="5588" spans="1:12" x14ac:dyDescent="0.25">
      <c r="A5588" t="e">
        <f>-LqgN0IMfObxOU_8bELm</f>
        <v>#NAME?</v>
      </c>
      <c r="B5588">
        <v>393.75</v>
      </c>
      <c r="C5588">
        <v>20.478950000000001</v>
      </c>
      <c r="D5588">
        <v>62</v>
      </c>
      <c r="E5588">
        <v>0</v>
      </c>
      <c r="F5588">
        <v>0</v>
      </c>
      <c r="G5588">
        <v>0</v>
      </c>
      <c r="H5588">
        <v>1570555039614</v>
      </c>
      <c r="I5588">
        <v>526.6875</v>
      </c>
      <c r="J5588" s="4">
        <f t="shared" si="87"/>
        <v>43747.012032569437</v>
      </c>
      <c r="K5588" s="6">
        <v>43747.012032569437</v>
      </c>
      <c r="L5588" s="7">
        <v>43747.012037037035</v>
      </c>
    </row>
    <row r="5589" spans="1:12" x14ac:dyDescent="0.25">
      <c r="A5589" t="e">
        <f>-LqgN1yh3olFF_gK0RXU</f>
        <v>#NAME?</v>
      </c>
      <c r="B5589">
        <v>393.75</v>
      </c>
      <c r="C5589">
        <v>20.531590000000001</v>
      </c>
      <c r="D5589">
        <v>65</v>
      </c>
      <c r="E5589">
        <v>0</v>
      </c>
      <c r="F5589">
        <v>0</v>
      </c>
      <c r="G5589">
        <v>0</v>
      </c>
      <c r="H5589">
        <v>1570555046805</v>
      </c>
      <c r="I5589">
        <v>526.6875</v>
      </c>
      <c r="J5589" s="5">
        <f t="shared" si="87"/>
        <v>43747.012115798607</v>
      </c>
      <c r="K5589" s="6">
        <v>43747.012115798607</v>
      </c>
      <c r="L5589" s="7">
        <v>43747.012118055558</v>
      </c>
    </row>
    <row r="5590" spans="1:12" x14ac:dyDescent="0.25">
      <c r="A5590" t="e">
        <f>-LqgN3YnYQFGkyY0-Mvv</f>
        <v>#NAME?</v>
      </c>
      <c r="B5590">
        <v>393.75</v>
      </c>
      <c r="C5590">
        <v>20.531590000000001</v>
      </c>
      <c r="D5590">
        <v>66</v>
      </c>
      <c r="E5590">
        <v>0</v>
      </c>
      <c r="F5590">
        <v>0</v>
      </c>
      <c r="G5590">
        <v>1</v>
      </c>
      <c r="H5590">
        <v>1570555053015</v>
      </c>
      <c r="I5590">
        <v>526.6875</v>
      </c>
      <c r="J5590" s="4">
        <f t="shared" si="87"/>
        <v>43747.012187673608</v>
      </c>
      <c r="K5590" s="6">
        <v>43747.012187673608</v>
      </c>
      <c r="L5590" s="7">
        <v>43747.012187499997</v>
      </c>
    </row>
    <row r="5591" spans="1:12" x14ac:dyDescent="0.25">
      <c r="A5591" t="e">
        <f>-LqgN5NERQqjUbX0ft9R</f>
        <v>#NAME?</v>
      </c>
      <c r="B5591">
        <v>393.75</v>
      </c>
      <c r="C5591">
        <v>20.531590000000001</v>
      </c>
      <c r="D5591">
        <v>67</v>
      </c>
      <c r="E5591">
        <v>0</v>
      </c>
      <c r="F5591">
        <v>0</v>
      </c>
      <c r="G5591">
        <v>0</v>
      </c>
      <c r="H5591">
        <v>1570555059197</v>
      </c>
      <c r="I5591">
        <v>526.6875</v>
      </c>
      <c r="J5591" s="5">
        <f t="shared" si="87"/>
        <v>43747.012259224539</v>
      </c>
      <c r="K5591" s="6">
        <v>43747.012259224539</v>
      </c>
      <c r="L5591" s="7">
        <v>43747.012256944443</v>
      </c>
    </row>
    <row r="5592" spans="1:12" x14ac:dyDescent="0.25">
      <c r="A5592" t="e">
        <f>-LqgN70CZBrsqC1LRgNl</f>
        <v>#NAME?</v>
      </c>
      <c r="B5592">
        <v>393.75</v>
      </c>
      <c r="C5592">
        <v>20.478950000000001</v>
      </c>
      <c r="D5592">
        <v>66</v>
      </c>
      <c r="E5592">
        <v>0</v>
      </c>
      <c r="F5592">
        <v>0</v>
      </c>
      <c r="G5592">
        <v>11</v>
      </c>
      <c r="H5592">
        <v>1570555067443</v>
      </c>
      <c r="I5592">
        <v>526.6875</v>
      </c>
      <c r="J5592" s="4">
        <f t="shared" si="87"/>
        <v>43747.012354664352</v>
      </c>
      <c r="K5592" s="6">
        <v>43747.012354664352</v>
      </c>
      <c r="L5592" s="7">
        <v>43747.012349537035</v>
      </c>
    </row>
    <row r="5593" spans="1:12" x14ac:dyDescent="0.25">
      <c r="A5593" t="e">
        <f>-LqgN8_AUyTebZ9YZlph</f>
        <v>#NAME?</v>
      </c>
      <c r="B5593">
        <v>393.75</v>
      </c>
      <c r="C5593">
        <v>20.478950000000001</v>
      </c>
      <c r="D5593">
        <v>66</v>
      </c>
      <c r="E5593">
        <v>0</v>
      </c>
      <c r="F5593">
        <v>0</v>
      </c>
      <c r="G5593">
        <v>6</v>
      </c>
      <c r="H5593">
        <v>1570555073625</v>
      </c>
      <c r="I5593">
        <v>526.6875</v>
      </c>
      <c r="J5593" s="5">
        <f t="shared" si="87"/>
        <v>43747.012426215275</v>
      </c>
      <c r="K5593" s="6">
        <v>43747.012426215275</v>
      </c>
      <c r="L5593" s="7">
        <v>43747.012430555558</v>
      </c>
    </row>
    <row r="5594" spans="1:12" x14ac:dyDescent="0.25">
      <c r="A5594" t="e">
        <f>-LqgNAN9DgWlbLSBr35H</f>
        <v>#NAME?</v>
      </c>
      <c r="B5594">
        <v>393.75</v>
      </c>
      <c r="C5594">
        <v>20.478950000000001</v>
      </c>
      <c r="D5594">
        <v>66</v>
      </c>
      <c r="E5594">
        <v>0</v>
      </c>
      <c r="F5594">
        <v>0</v>
      </c>
      <c r="G5594">
        <v>15</v>
      </c>
      <c r="H5594">
        <v>1570555081062</v>
      </c>
      <c r="I5594">
        <v>526.6875</v>
      </c>
      <c r="J5594" s="4">
        <f t="shared" si="87"/>
        <v>43747.012512291665</v>
      </c>
      <c r="K5594" s="6">
        <v>43747.012512291665</v>
      </c>
      <c r="L5594" s="7">
        <v>43747.012511574074</v>
      </c>
    </row>
    <row r="5595" spans="1:12" x14ac:dyDescent="0.25">
      <c r="A5595" t="e">
        <f>-LqgNC3wTGY3wvKwm27x</f>
        <v>#NAME?</v>
      </c>
      <c r="B5595">
        <v>412.5</v>
      </c>
      <c r="C5595">
        <v>20.531590000000001</v>
      </c>
      <c r="D5595">
        <v>67</v>
      </c>
      <c r="E5595">
        <v>0</v>
      </c>
      <c r="F5595">
        <v>0</v>
      </c>
      <c r="G5595">
        <v>7</v>
      </c>
      <c r="H5595">
        <v>1570555088052</v>
      </c>
      <c r="I5595">
        <v>532.6875</v>
      </c>
      <c r="J5595" s="5">
        <f t="shared" si="87"/>
        <v>43747.012593194442</v>
      </c>
      <c r="K5595" s="6">
        <v>43747.012593194442</v>
      </c>
      <c r="L5595" s="7">
        <v>43747.012592592589</v>
      </c>
    </row>
    <row r="5596" spans="1:12" x14ac:dyDescent="0.25">
      <c r="A5596" t="e">
        <f>-LqgNDYxyh-YxXP38CjM</f>
        <v>#NAME?</v>
      </c>
      <c r="B5596">
        <v>393.75</v>
      </c>
      <c r="C5596">
        <v>20.531590000000001</v>
      </c>
      <c r="D5596">
        <v>70</v>
      </c>
      <c r="E5596">
        <v>0</v>
      </c>
      <c r="F5596">
        <v>0</v>
      </c>
      <c r="G5596">
        <v>5</v>
      </c>
      <c r="H5596">
        <v>1570555094234</v>
      </c>
      <c r="I5596">
        <v>526.5</v>
      </c>
      <c r="J5596" s="4">
        <f t="shared" si="87"/>
        <v>43747.012664745365</v>
      </c>
      <c r="K5596" s="6">
        <v>43747.012664745365</v>
      </c>
      <c r="L5596" s="7">
        <v>43747.012662037036</v>
      </c>
    </row>
    <row r="5597" spans="1:12" x14ac:dyDescent="0.25">
      <c r="A5597" t="e">
        <f>-LqgNF6wfnplQiXCgAeP</f>
        <v>#NAME?</v>
      </c>
      <c r="B5597">
        <v>393.75</v>
      </c>
      <c r="C5597">
        <v>20.531590000000001</v>
      </c>
      <c r="D5597">
        <v>69</v>
      </c>
      <c r="E5597">
        <v>0</v>
      </c>
      <c r="F5597">
        <v>0</v>
      </c>
      <c r="G5597">
        <v>6</v>
      </c>
      <c r="H5597">
        <v>1570555100413</v>
      </c>
      <c r="I5597">
        <v>526.5</v>
      </c>
      <c r="J5597" s="5">
        <f t="shared" si="87"/>
        <v>43747.012736261568</v>
      </c>
      <c r="K5597" s="6">
        <v>43747.012736261568</v>
      </c>
      <c r="L5597" s="7">
        <v>43747.012731481482</v>
      </c>
    </row>
    <row r="5598" spans="1:12" x14ac:dyDescent="0.25">
      <c r="A5598" t="e">
        <f>-LqgNGnp0hxRNpf2wLLK</f>
        <v>#NAME?</v>
      </c>
      <c r="B5598">
        <v>393.75</v>
      </c>
      <c r="C5598">
        <v>20.531590000000001</v>
      </c>
      <c r="D5598">
        <v>69</v>
      </c>
      <c r="E5598">
        <v>0</v>
      </c>
      <c r="F5598">
        <v>0</v>
      </c>
      <c r="G5598">
        <v>4</v>
      </c>
      <c r="H5598">
        <v>1570555106594</v>
      </c>
      <c r="I5598">
        <v>526.6875</v>
      </c>
      <c r="J5598" s="4">
        <f t="shared" si="87"/>
        <v>43747.012807800922</v>
      </c>
      <c r="K5598" s="6">
        <v>43747.012807800922</v>
      </c>
      <c r="L5598" s="7">
        <v>43747.012812499997</v>
      </c>
    </row>
    <row r="5599" spans="1:12" x14ac:dyDescent="0.25">
      <c r="A5599" t="e">
        <f>-LqgNIQ296bv3j0rngpV</f>
        <v>#NAME?</v>
      </c>
      <c r="B5599">
        <v>393.75</v>
      </c>
      <c r="C5599">
        <v>20.478950000000001</v>
      </c>
      <c r="D5599">
        <v>69</v>
      </c>
      <c r="E5599">
        <v>0</v>
      </c>
      <c r="F5599">
        <v>0</v>
      </c>
      <c r="G5599">
        <v>10</v>
      </c>
      <c r="H5599">
        <v>1570555113816</v>
      </c>
      <c r="I5599">
        <v>526.6875</v>
      </c>
      <c r="J5599" s="5">
        <f t="shared" si="87"/>
        <v>43747.012891388884</v>
      </c>
      <c r="K5599" s="6">
        <v>43747.012891388884</v>
      </c>
      <c r="L5599" s="7">
        <v>43747.01289351852</v>
      </c>
    </row>
    <row r="5600" spans="1:12" x14ac:dyDescent="0.25">
      <c r="A5600" t="e">
        <f>-LqgNK5q8AfPplrM7Z8F</f>
        <v>#NAME?</v>
      </c>
      <c r="B5600">
        <v>393.75</v>
      </c>
      <c r="C5600">
        <v>20.531590000000001</v>
      </c>
      <c r="D5600">
        <v>68</v>
      </c>
      <c r="E5600">
        <v>0</v>
      </c>
      <c r="F5600">
        <v>0</v>
      </c>
      <c r="G5600">
        <v>6</v>
      </c>
      <c r="H5600">
        <v>1570555121044</v>
      </c>
      <c r="I5600">
        <v>526.6875</v>
      </c>
      <c r="J5600" s="4">
        <f t="shared" si="87"/>
        <v>43747.012975046295</v>
      </c>
      <c r="K5600" s="6">
        <v>43747.012975046295</v>
      </c>
      <c r="L5600" s="7">
        <v>43747.012974537036</v>
      </c>
    </row>
    <row r="5601" spans="1:12" x14ac:dyDescent="0.25">
      <c r="A5601" t="e">
        <f>-LqgNLfwFVFwqTldsaah</f>
        <v>#NAME?</v>
      </c>
      <c r="B5601">
        <v>393.75</v>
      </c>
      <c r="C5601">
        <v>20.531590000000001</v>
      </c>
      <c r="D5601">
        <v>66</v>
      </c>
      <c r="E5601">
        <v>0</v>
      </c>
      <c r="F5601">
        <v>0</v>
      </c>
      <c r="G5601">
        <v>4</v>
      </c>
      <c r="H5601">
        <v>1570555127212</v>
      </c>
      <c r="I5601">
        <v>526.6875</v>
      </c>
      <c r="J5601" s="5">
        <f t="shared" si="87"/>
        <v>43747.013046435182</v>
      </c>
      <c r="K5601" s="6">
        <v>43747.013046435182</v>
      </c>
      <c r="L5601" s="7">
        <v>43747.013043981482</v>
      </c>
    </row>
    <row r="5602" spans="1:12" x14ac:dyDescent="0.25">
      <c r="A5602" t="e">
        <f>-LqgNNRIkuRfuHS6oDF3</f>
        <v>#NAME?</v>
      </c>
      <c r="B5602">
        <v>393.75</v>
      </c>
      <c r="C5602">
        <v>20.478950000000001</v>
      </c>
      <c r="D5602">
        <v>67</v>
      </c>
      <c r="E5602">
        <v>0</v>
      </c>
      <c r="F5602">
        <v>0</v>
      </c>
      <c r="G5602">
        <v>5</v>
      </c>
      <c r="H5602">
        <v>1570555134423</v>
      </c>
      <c r="I5602">
        <v>526.6875</v>
      </c>
      <c r="J5602" s="4">
        <f t="shared" si="87"/>
        <v>43747.013129895829</v>
      </c>
      <c r="K5602" s="6">
        <v>43747.013129895829</v>
      </c>
      <c r="L5602" s="7">
        <v>43747.013124999998</v>
      </c>
    </row>
    <row r="5603" spans="1:12" x14ac:dyDescent="0.25">
      <c r="A5603" t="e">
        <f>-LqgNOu3VMxeqsOM8iin</f>
        <v>#NAME?</v>
      </c>
      <c r="B5603">
        <v>393.75</v>
      </c>
      <c r="C5603">
        <v>20.478950000000001</v>
      </c>
      <c r="D5603">
        <v>67</v>
      </c>
      <c r="E5603">
        <v>0</v>
      </c>
      <c r="F5603">
        <v>0</v>
      </c>
      <c r="G5603">
        <v>4</v>
      </c>
      <c r="H5603">
        <v>1570555140573</v>
      </c>
      <c r="I5603">
        <v>526.6875</v>
      </c>
      <c r="J5603" s="5">
        <f t="shared" si="87"/>
        <v>43747.013201076385</v>
      </c>
      <c r="K5603" s="6">
        <v>43747.013201076385</v>
      </c>
      <c r="L5603" s="7">
        <v>43747.013206018521</v>
      </c>
    </row>
    <row r="5604" spans="1:12" x14ac:dyDescent="0.25">
      <c r="A5604" t="e">
        <f>-LqgNQRwEdNpabCLdT6R</f>
        <v>#NAME?</v>
      </c>
      <c r="B5604">
        <v>393.75</v>
      </c>
      <c r="C5604">
        <v>20.478950000000001</v>
      </c>
      <c r="D5604">
        <v>67</v>
      </c>
      <c r="E5604">
        <v>0</v>
      </c>
      <c r="F5604">
        <v>0</v>
      </c>
      <c r="G5604">
        <v>5</v>
      </c>
      <c r="H5604">
        <v>1570555146783</v>
      </c>
      <c r="I5604">
        <v>526.6875</v>
      </c>
      <c r="J5604" s="4">
        <f t="shared" si="87"/>
        <v>43747.013272951386</v>
      </c>
      <c r="K5604" s="6">
        <v>43747.013272951386</v>
      </c>
      <c r="L5604" s="7">
        <v>43747.013275462959</v>
      </c>
    </row>
    <row r="5605" spans="1:12" x14ac:dyDescent="0.25">
      <c r="A5605" t="e">
        <f>-LqgNRvx96Z8kE1dyHQt</f>
        <v>#NAME?</v>
      </c>
      <c r="B5605">
        <v>393.75</v>
      </c>
      <c r="C5605">
        <v>20.531590000000001</v>
      </c>
      <c r="D5605">
        <v>66</v>
      </c>
      <c r="E5605">
        <v>0</v>
      </c>
      <c r="F5605">
        <v>0</v>
      </c>
      <c r="G5605">
        <v>6</v>
      </c>
      <c r="H5605">
        <v>1570555152980</v>
      </c>
      <c r="I5605">
        <v>526.5</v>
      </c>
      <c r="J5605" s="5">
        <f t="shared" si="87"/>
        <v>43747.013344675921</v>
      </c>
      <c r="K5605" s="6">
        <v>43747.013344675921</v>
      </c>
      <c r="L5605" s="7">
        <v>43747.013344907406</v>
      </c>
    </row>
    <row r="5606" spans="1:12" x14ac:dyDescent="0.25">
      <c r="A5606" t="e">
        <f>-LqgNTOgZDEPa31EvzKo</f>
        <v>#NAME?</v>
      </c>
      <c r="B5606">
        <v>393.75</v>
      </c>
      <c r="C5606">
        <v>20.531590000000001</v>
      </c>
      <c r="D5606">
        <v>66</v>
      </c>
      <c r="E5606">
        <v>0</v>
      </c>
      <c r="F5606">
        <v>0</v>
      </c>
      <c r="G5606">
        <v>8</v>
      </c>
      <c r="H5606">
        <v>1570555159122</v>
      </c>
      <c r="I5606">
        <v>526.6875</v>
      </c>
      <c r="J5606" s="4">
        <f t="shared" si="87"/>
        <v>43747.013415763889</v>
      </c>
      <c r="K5606" s="6">
        <v>43747.013415763889</v>
      </c>
      <c r="L5606" s="7">
        <v>43747.013414351852</v>
      </c>
    </row>
    <row r="5607" spans="1:12" x14ac:dyDescent="0.25">
      <c r="A5607" t="e">
        <f>-LqgNUyxRpPbKcMefE8B</f>
        <v>#NAME?</v>
      </c>
      <c r="B5607">
        <v>393.75</v>
      </c>
      <c r="C5607">
        <v>20.478950000000001</v>
      </c>
      <c r="D5607">
        <v>67</v>
      </c>
      <c r="E5607">
        <v>0</v>
      </c>
      <c r="F5607">
        <v>0</v>
      </c>
      <c r="G5607">
        <v>3</v>
      </c>
      <c r="H5607">
        <v>1570555165334</v>
      </c>
      <c r="I5607">
        <v>526.6875</v>
      </c>
      <c r="J5607" s="5">
        <f t="shared" si="87"/>
        <v>43747.013487662036</v>
      </c>
      <c r="K5607" s="6">
        <v>43747.013487662036</v>
      </c>
      <c r="L5607" s="7">
        <v>43747.013483796298</v>
      </c>
    </row>
    <row r="5608" spans="1:12" x14ac:dyDescent="0.25">
      <c r="A5608" t="e">
        <f>-LqgNWi1RdZXEWE35GbJ</f>
        <v>#NAME?</v>
      </c>
      <c r="B5608">
        <v>393.75</v>
      </c>
      <c r="C5608">
        <v>20.531590000000001</v>
      </c>
      <c r="D5608">
        <v>66</v>
      </c>
      <c r="E5608">
        <v>0</v>
      </c>
      <c r="F5608">
        <v>0</v>
      </c>
      <c r="G5608">
        <v>10</v>
      </c>
      <c r="H5608">
        <v>1570555172563</v>
      </c>
      <c r="I5608">
        <v>526.5</v>
      </c>
      <c r="J5608" s="4">
        <f t="shared" si="87"/>
        <v>43747.013571331016</v>
      </c>
      <c r="K5608" s="6">
        <v>43747.013571331016</v>
      </c>
      <c r="L5608" s="7">
        <v>43747.01357638889</v>
      </c>
    </row>
    <row r="5609" spans="1:12" x14ac:dyDescent="0.25">
      <c r="A5609" t="e">
        <f>-LqgNYH2nZ3pGhYzR-kA</f>
        <v>#NAME?</v>
      </c>
      <c r="B5609">
        <v>393.75</v>
      </c>
      <c r="C5609">
        <v>20.478950000000001</v>
      </c>
      <c r="D5609">
        <v>66</v>
      </c>
      <c r="E5609">
        <v>0</v>
      </c>
      <c r="F5609">
        <v>0</v>
      </c>
      <c r="G5609">
        <v>2</v>
      </c>
      <c r="H5609">
        <v>1570555178734</v>
      </c>
      <c r="I5609">
        <v>526.5</v>
      </c>
      <c r="J5609" s="5">
        <f t="shared" si="87"/>
        <v>43747.013642754631</v>
      </c>
      <c r="K5609" s="6">
        <v>43747.013642754631</v>
      </c>
      <c r="L5609" s="7">
        <v>43747.013645833336</v>
      </c>
    </row>
    <row r="5610" spans="1:12" x14ac:dyDescent="0.25">
      <c r="A5610" t="s">
        <v>6645</v>
      </c>
      <c r="B5610">
        <v>393.75</v>
      </c>
      <c r="C5610">
        <v>20.478950000000001</v>
      </c>
      <c r="D5610">
        <v>61</v>
      </c>
      <c r="E5610">
        <v>0</v>
      </c>
      <c r="F5610">
        <v>0</v>
      </c>
      <c r="G5610">
        <v>17</v>
      </c>
      <c r="H5610">
        <v>1570555185944</v>
      </c>
      <c r="I5610">
        <v>526.6875</v>
      </c>
      <c r="J5610" s="4">
        <f t="shared" si="87"/>
        <v>43747.013726203702</v>
      </c>
      <c r="K5610" s="6">
        <v>43747.013726203702</v>
      </c>
      <c r="L5610" s="7">
        <v>43747.013726851852</v>
      </c>
    </row>
    <row r="5611" spans="1:12" x14ac:dyDescent="0.25">
      <c r="A5611" t="e">
        <f>-LqgNaU7mBrcMDb8ES_K</f>
        <v>#NAME?</v>
      </c>
      <c r="B5611">
        <v>393.75</v>
      </c>
      <c r="C5611">
        <v>20.478950000000001</v>
      </c>
      <c r="D5611">
        <v>67</v>
      </c>
      <c r="E5611">
        <v>0</v>
      </c>
      <c r="F5611">
        <v>0</v>
      </c>
      <c r="G5611">
        <v>7</v>
      </c>
      <c r="H5611">
        <v>1570555192142</v>
      </c>
      <c r="I5611">
        <v>526.6875</v>
      </c>
      <c r="J5611" s="5">
        <f t="shared" si="87"/>
        <v>43747.013797939813</v>
      </c>
      <c r="K5611" s="6">
        <v>43747.013797939813</v>
      </c>
      <c r="L5611" s="7">
        <v>43747.013796296298</v>
      </c>
    </row>
    <row r="5612" spans="1:12" x14ac:dyDescent="0.25">
      <c r="A5612" t="e">
        <f>-LqgNby496M_R2MNwwPp</f>
        <v>#NAME?</v>
      </c>
      <c r="B5612">
        <v>393.75</v>
      </c>
      <c r="C5612">
        <v>20.478950000000001</v>
      </c>
      <c r="D5612">
        <v>67</v>
      </c>
      <c r="E5612">
        <v>0</v>
      </c>
      <c r="F5612">
        <v>0</v>
      </c>
      <c r="G5612">
        <v>0</v>
      </c>
      <c r="H5612">
        <v>1570555198316</v>
      </c>
      <c r="I5612">
        <v>526.6875</v>
      </c>
      <c r="J5612" s="4">
        <f t="shared" si="87"/>
        <v>43747.01386939815</v>
      </c>
      <c r="K5612" s="6">
        <v>43747.01386939815</v>
      </c>
      <c r="L5612" s="7">
        <v>43747.013865740744</v>
      </c>
    </row>
    <row r="5613" spans="1:12" x14ac:dyDescent="0.25">
      <c r="A5613" t="e">
        <f>-LqgNdXLRWfiNx1qFsnL</f>
        <v>#NAME?</v>
      </c>
      <c r="B5613">
        <v>393.75</v>
      </c>
      <c r="C5613">
        <v>20.478950000000001</v>
      </c>
      <c r="D5613">
        <v>67</v>
      </c>
      <c r="E5613">
        <v>0</v>
      </c>
      <c r="F5613">
        <v>0</v>
      </c>
      <c r="G5613">
        <v>8</v>
      </c>
      <c r="H5613">
        <v>1570555204494</v>
      </c>
      <c r="I5613">
        <v>526.6875</v>
      </c>
      <c r="J5613" s="5">
        <f t="shared" si="87"/>
        <v>43747.013940902776</v>
      </c>
      <c r="K5613" s="6">
        <v>43747.013940902776</v>
      </c>
      <c r="L5613" s="7">
        <v>43747.013935185183</v>
      </c>
    </row>
    <row r="5614" spans="1:12" x14ac:dyDescent="0.25">
      <c r="A5614" t="e">
        <f>-LqgNfK1qdprZfOMPC22</f>
        <v>#NAME?</v>
      </c>
      <c r="B5614">
        <v>393.75</v>
      </c>
      <c r="C5614">
        <v>20.478950000000001</v>
      </c>
      <c r="D5614">
        <v>68</v>
      </c>
      <c r="E5614">
        <v>0</v>
      </c>
      <c r="F5614">
        <v>0</v>
      </c>
      <c r="G5614">
        <v>13</v>
      </c>
      <c r="H5614">
        <v>1570555211702</v>
      </c>
      <c r="I5614">
        <v>526.6875</v>
      </c>
      <c r="J5614" s="4">
        <f t="shared" si="87"/>
        <v>43747.014024328702</v>
      </c>
      <c r="K5614" s="6">
        <v>43747.014024328702</v>
      </c>
      <c r="L5614" s="7">
        <v>43747.014027777775</v>
      </c>
    </row>
    <row r="5615" spans="1:12" x14ac:dyDescent="0.25">
      <c r="A5615" t="e">
        <f>-LqgNh-gZobsMeSvzSvw</f>
        <v>#NAME?</v>
      </c>
      <c r="B5615">
        <v>412.5</v>
      </c>
      <c r="C5615">
        <v>20.478950000000001</v>
      </c>
      <c r="D5615">
        <v>68</v>
      </c>
      <c r="E5615">
        <v>0</v>
      </c>
      <c r="F5615">
        <v>0</v>
      </c>
      <c r="G5615">
        <v>5</v>
      </c>
      <c r="H5615">
        <v>1570555218963</v>
      </c>
      <c r="I5615">
        <v>532.3125</v>
      </c>
      <c r="J5615" s="5">
        <f t="shared" si="87"/>
        <v>43747.014108368057</v>
      </c>
      <c r="K5615" s="6">
        <v>43747.014108368057</v>
      </c>
      <c r="L5615" s="7">
        <v>43747.014108796298</v>
      </c>
    </row>
    <row r="5616" spans="1:12" x14ac:dyDescent="0.25">
      <c r="A5616" t="e">
        <f>-LqgNiVyU_B44YEFxcQ2</f>
        <v>#NAME?</v>
      </c>
      <c r="B5616">
        <v>393.75</v>
      </c>
      <c r="C5616">
        <v>20.478950000000001</v>
      </c>
      <c r="D5616">
        <v>68</v>
      </c>
      <c r="E5616">
        <v>0</v>
      </c>
      <c r="F5616">
        <v>0</v>
      </c>
      <c r="G5616">
        <v>9</v>
      </c>
      <c r="H5616">
        <v>1570555225112</v>
      </c>
      <c r="I5616">
        <v>526.6875</v>
      </c>
      <c r="J5616" s="4">
        <f t="shared" si="87"/>
        <v>43747.014179537036</v>
      </c>
      <c r="K5616" s="6">
        <v>43747.014179537036</v>
      </c>
      <c r="L5616" s="7">
        <v>43747.014178240737</v>
      </c>
    </row>
    <row r="5617" spans="1:12" x14ac:dyDescent="0.25">
      <c r="A5617" t="e">
        <f>-LqgNkIw_XN5EcVTQbid</f>
        <v>#NAME?</v>
      </c>
      <c r="B5617">
        <v>393.75</v>
      </c>
      <c r="C5617">
        <v>20.478950000000001</v>
      </c>
      <c r="D5617">
        <v>68</v>
      </c>
      <c r="E5617">
        <v>0</v>
      </c>
      <c r="F5617">
        <v>0</v>
      </c>
      <c r="G5617">
        <v>3</v>
      </c>
      <c r="H5617">
        <v>1570555232302</v>
      </c>
      <c r="I5617">
        <v>526.6875</v>
      </c>
      <c r="J5617" s="5">
        <f t="shared" si="87"/>
        <v>43747.014262754623</v>
      </c>
      <c r="K5617" s="6">
        <v>43747.014262754623</v>
      </c>
      <c r="L5617" s="7">
        <v>43747.01425925926</v>
      </c>
    </row>
    <row r="5618" spans="1:12" x14ac:dyDescent="0.25">
      <c r="A5618" t="e">
        <f>-LqgNllj9kfQEoylYASz</f>
        <v>#NAME?</v>
      </c>
      <c r="B5618">
        <v>393.75</v>
      </c>
      <c r="C5618">
        <v>20.478950000000001</v>
      </c>
      <c r="D5618">
        <v>69</v>
      </c>
      <c r="E5618">
        <v>0</v>
      </c>
      <c r="F5618">
        <v>0</v>
      </c>
      <c r="G5618">
        <v>10</v>
      </c>
      <c r="H5618">
        <v>1570555238483</v>
      </c>
      <c r="I5618">
        <v>526.6875</v>
      </c>
      <c r="J5618" s="4">
        <f t="shared" si="87"/>
        <v>43747.014334293977</v>
      </c>
      <c r="K5618" s="6">
        <v>43747.014334293977</v>
      </c>
      <c r="L5618" s="7">
        <v>43747.014328703706</v>
      </c>
    </row>
    <row r="5619" spans="1:12" x14ac:dyDescent="0.25">
      <c r="A5619" t="e">
        <f>-LqgNnLz4_hXOFoVfNNd</f>
        <v>#NAME?</v>
      </c>
      <c r="B5619">
        <v>393.75</v>
      </c>
      <c r="C5619">
        <v>20.478950000000001</v>
      </c>
      <c r="D5619">
        <v>69</v>
      </c>
      <c r="E5619">
        <v>0</v>
      </c>
      <c r="F5619">
        <v>0</v>
      </c>
      <c r="G5619">
        <v>3</v>
      </c>
      <c r="H5619">
        <v>1570555244684</v>
      </c>
      <c r="I5619">
        <v>526.6875</v>
      </c>
      <c r="J5619" s="5">
        <f t="shared" si="87"/>
        <v>43747.014406064809</v>
      </c>
      <c r="K5619" s="6">
        <v>43747.014406064809</v>
      </c>
      <c r="L5619" s="7">
        <v>43747.014409722222</v>
      </c>
    </row>
    <row r="5620" spans="1:12" x14ac:dyDescent="0.25">
      <c r="A5620" t="e">
        <f>-LqgNp5MFsU_q_g3mdiR</f>
        <v>#NAME?</v>
      </c>
      <c r="B5620">
        <v>396.875</v>
      </c>
      <c r="C5620">
        <v>20.531590000000001</v>
      </c>
      <c r="D5620">
        <v>66</v>
      </c>
      <c r="E5620">
        <v>0</v>
      </c>
      <c r="F5620">
        <v>0</v>
      </c>
      <c r="G5620">
        <v>3</v>
      </c>
      <c r="H5620">
        <v>1570555251892</v>
      </c>
      <c r="I5620">
        <v>527.4375</v>
      </c>
      <c r="J5620" s="4">
        <f t="shared" si="87"/>
        <v>43747.014489490735</v>
      </c>
      <c r="K5620" s="6">
        <v>43747.014489490735</v>
      </c>
      <c r="L5620" s="7">
        <v>43747.014490740738</v>
      </c>
    </row>
    <row r="5621" spans="1:12" x14ac:dyDescent="0.25">
      <c r="A5621" t="e">
        <f>-LqgNqt2R8W9PFJX91Bh</f>
        <v>#NAME?</v>
      </c>
      <c r="B5621">
        <v>412.5</v>
      </c>
      <c r="C5621">
        <v>20.478950000000001</v>
      </c>
      <c r="D5621">
        <v>68</v>
      </c>
      <c r="E5621">
        <v>0</v>
      </c>
      <c r="F5621">
        <v>0</v>
      </c>
      <c r="G5621">
        <v>7</v>
      </c>
      <c r="H5621">
        <v>1570555259112</v>
      </c>
      <c r="I5621">
        <v>532.125</v>
      </c>
      <c r="J5621" s="5">
        <f t="shared" si="87"/>
        <v>43747.014573055552</v>
      </c>
      <c r="K5621" s="6">
        <v>43747.014573055552</v>
      </c>
      <c r="L5621" s="7">
        <v>43747.01457175926</v>
      </c>
    </row>
    <row r="5622" spans="1:12" x14ac:dyDescent="0.25">
      <c r="A5622" t="e">
        <f>-LqgNsb4Rs-Gu5A8TAqE</f>
        <v>#NAME?</v>
      </c>
      <c r="B5622">
        <v>393.75</v>
      </c>
      <c r="C5622">
        <v>20.478950000000001</v>
      </c>
      <c r="D5622">
        <v>69</v>
      </c>
      <c r="E5622">
        <v>0</v>
      </c>
      <c r="F5622">
        <v>0</v>
      </c>
      <c r="G5622">
        <v>5</v>
      </c>
      <c r="H5622">
        <v>1570555266323</v>
      </c>
      <c r="I5622">
        <v>526.5</v>
      </c>
      <c r="J5622" s="4">
        <f t="shared" si="87"/>
        <v>43747.014656516199</v>
      </c>
      <c r="K5622" s="6">
        <v>43747.014656516199</v>
      </c>
      <c r="L5622" s="7">
        <v>43747.014652777776</v>
      </c>
    </row>
    <row r="5623" spans="1:12" x14ac:dyDescent="0.25">
      <c r="A5623" t="e">
        <f>-LqgNu8xNIAWTjRMrJBq</f>
        <v>#NAME?</v>
      </c>
      <c r="B5623">
        <v>393.75</v>
      </c>
      <c r="C5623">
        <v>20.478950000000001</v>
      </c>
      <c r="D5623">
        <v>70</v>
      </c>
      <c r="E5623">
        <v>0</v>
      </c>
      <c r="F5623">
        <v>0</v>
      </c>
      <c r="G5623">
        <v>15</v>
      </c>
      <c r="H5623">
        <v>1570555272510</v>
      </c>
      <c r="I5623">
        <v>526.6875</v>
      </c>
      <c r="J5623" s="5">
        <f t="shared" si="87"/>
        <v>43747.014728125003</v>
      </c>
      <c r="K5623" s="6">
        <v>43747.014728125003</v>
      </c>
      <c r="L5623" s="7">
        <v>43747.014733796299</v>
      </c>
    </row>
    <row r="5624" spans="1:12" x14ac:dyDescent="0.25">
      <c r="A5624" t="e">
        <f>-LqgNvt2veKUTtpCtgPz</f>
        <v>#NAME?</v>
      </c>
      <c r="B5624">
        <v>393.75</v>
      </c>
      <c r="C5624">
        <v>20.478950000000001</v>
      </c>
      <c r="D5624">
        <v>69</v>
      </c>
      <c r="E5624">
        <v>0</v>
      </c>
      <c r="F5624">
        <v>0</v>
      </c>
      <c r="G5624">
        <v>11</v>
      </c>
      <c r="H5624">
        <v>1570555279723</v>
      </c>
      <c r="I5624">
        <v>526.6875</v>
      </c>
      <c r="J5624" s="4">
        <f t="shared" si="87"/>
        <v>43747.014811608795</v>
      </c>
      <c r="K5624" s="6">
        <v>43747.014811608795</v>
      </c>
      <c r="L5624" s="7">
        <v>43747.014814814815</v>
      </c>
    </row>
    <row r="5625" spans="1:12" x14ac:dyDescent="0.25">
      <c r="A5625" t="e">
        <f>-LqgNxLnE4gWE3XazYyA</f>
        <v>#NAME?</v>
      </c>
      <c r="B5625">
        <v>393.75</v>
      </c>
      <c r="C5625">
        <v>20.531590000000001</v>
      </c>
      <c r="D5625">
        <v>68</v>
      </c>
      <c r="E5625">
        <v>0</v>
      </c>
      <c r="F5625">
        <v>0</v>
      </c>
      <c r="G5625">
        <v>10</v>
      </c>
      <c r="H5625">
        <v>1570555285914</v>
      </c>
      <c r="I5625">
        <v>526.6875</v>
      </c>
      <c r="J5625" s="5">
        <f t="shared" si="87"/>
        <v>43747.014883263888</v>
      </c>
      <c r="K5625" s="6">
        <v>43747.014883263888</v>
      </c>
      <c r="L5625" s="7">
        <v>43747.014884259261</v>
      </c>
    </row>
    <row r="5626" spans="1:12" x14ac:dyDescent="0.25">
      <c r="A5626" t="e">
        <f>-LqgNyrBFL8ymL1ApcOz</f>
        <v>#NAME?</v>
      </c>
      <c r="B5626">
        <v>393.75</v>
      </c>
      <c r="C5626">
        <v>20.531590000000001</v>
      </c>
      <c r="D5626">
        <v>69</v>
      </c>
      <c r="E5626">
        <v>0</v>
      </c>
      <c r="F5626">
        <v>0</v>
      </c>
      <c r="G5626">
        <v>11</v>
      </c>
      <c r="H5626">
        <v>1570555292082</v>
      </c>
      <c r="I5626">
        <v>526.6875</v>
      </c>
      <c r="J5626" s="4">
        <f t="shared" si="87"/>
        <v>43747.014954652775</v>
      </c>
      <c r="K5626" s="6">
        <v>43747.014954652775</v>
      </c>
      <c r="L5626" s="7">
        <v>43747.014953703707</v>
      </c>
    </row>
    <row r="5627" spans="1:12" x14ac:dyDescent="0.25">
      <c r="A5627" t="e">
        <f>-LqgO6XDjOtE5TlPw_SY</f>
        <v>#NAME?</v>
      </c>
      <c r="B5627">
        <v>393.75</v>
      </c>
      <c r="C5627">
        <v>20.478950000000001</v>
      </c>
      <c r="D5627">
        <v>73</v>
      </c>
      <c r="E5627">
        <v>0</v>
      </c>
      <c r="F5627">
        <v>0</v>
      </c>
      <c r="G5627">
        <v>0</v>
      </c>
      <c r="H5627">
        <v>1570555327466</v>
      </c>
      <c r="I5627">
        <v>526.6875</v>
      </c>
      <c r="J5627" s="5">
        <f t="shared" si="87"/>
        <v>43747.015364189814</v>
      </c>
      <c r="K5627" s="6">
        <v>43747.015364189814</v>
      </c>
      <c r="L5627" s="7">
        <v>43747.0153587963</v>
      </c>
    </row>
    <row r="5628" spans="1:12" x14ac:dyDescent="0.25">
      <c r="A5628" t="e">
        <f>-LqgO8DyOuEFI5p63QkK</f>
        <v>#NAME?</v>
      </c>
      <c r="B5628">
        <v>393.75</v>
      </c>
      <c r="C5628">
        <v>20.478950000000001</v>
      </c>
      <c r="D5628">
        <v>73</v>
      </c>
      <c r="E5628">
        <v>0</v>
      </c>
      <c r="F5628">
        <v>0</v>
      </c>
      <c r="G5628">
        <v>0</v>
      </c>
      <c r="H5628">
        <v>1570555334565</v>
      </c>
      <c r="I5628">
        <v>526.6875</v>
      </c>
      <c r="J5628" s="4">
        <f t="shared" si="87"/>
        <v>43747.015446354162</v>
      </c>
      <c r="K5628" s="6">
        <v>43747.015446354162</v>
      </c>
      <c r="L5628" s="7">
        <v>43747.015451388892</v>
      </c>
    </row>
    <row r="5629" spans="1:12" x14ac:dyDescent="0.25">
      <c r="A5629" t="e">
        <f>-LqgO9n--duuOxZGpXpC</f>
        <v>#NAME?</v>
      </c>
      <c r="B5629">
        <v>393.75</v>
      </c>
      <c r="C5629">
        <v>20.478950000000001</v>
      </c>
      <c r="D5629">
        <v>72</v>
      </c>
      <c r="E5629">
        <v>0</v>
      </c>
      <c r="F5629">
        <v>0</v>
      </c>
      <c r="G5629">
        <v>1</v>
      </c>
      <c r="H5629">
        <v>1570555340755</v>
      </c>
      <c r="I5629">
        <v>526.5</v>
      </c>
      <c r="J5629" s="5">
        <f t="shared" si="87"/>
        <v>43747.015517997679</v>
      </c>
      <c r="K5629" s="6">
        <v>43747.015517997679</v>
      </c>
      <c r="L5629" s="7">
        <v>43747.015520833331</v>
      </c>
    </row>
    <row r="5630" spans="1:12" x14ac:dyDescent="0.25">
      <c r="A5630" t="e">
        <f>-LqgOBl3yXmq1yX5-Ig_</f>
        <v>#NAME?</v>
      </c>
      <c r="B5630">
        <v>393.75</v>
      </c>
      <c r="C5630">
        <v>20.478950000000001</v>
      </c>
      <c r="D5630">
        <v>72</v>
      </c>
      <c r="E5630">
        <v>0</v>
      </c>
      <c r="F5630">
        <v>0</v>
      </c>
      <c r="G5630">
        <v>0</v>
      </c>
      <c r="H5630">
        <v>1570555348703</v>
      </c>
      <c r="I5630">
        <v>526.6875</v>
      </c>
      <c r="J5630" s="4">
        <f t="shared" si="87"/>
        <v>43747.015609988426</v>
      </c>
      <c r="K5630" s="6">
        <v>43747.015609988426</v>
      </c>
      <c r="L5630" s="7">
        <v>43747.015613425923</v>
      </c>
    </row>
    <row r="5631" spans="1:12" x14ac:dyDescent="0.25">
      <c r="A5631" t="e">
        <f>-LqgODIyQoMWS6nT9jNy</f>
        <v>#NAME?</v>
      </c>
      <c r="B5631">
        <v>393.75</v>
      </c>
      <c r="C5631">
        <v>20.478950000000001</v>
      </c>
      <c r="D5631">
        <v>71</v>
      </c>
      <c r="E5631">
        <v>0</v>
      </c>
      <c r="F5631">
        <v>0</v>
      </c>
      <c r="G5631">
        <v>5</v>
      </c>
      <c r="H5631">
        <v>1570555355186</v>
      </c>
      <c r="I5631">
        <v>526.6875</v>
      </c>
      <c r="J5631" s="5">
        <f t="shared" si="87"/>
        <v>43747.015685023151</v>
      </c>
      <c r="K5631" s="6">
        <v>43747.015685023151</v>
      </c>
      <c r="L5631" s="7">
        <v>43747.015682870369</v>
      </c>
    </row>
    <row r="5632" spans="1:12" x14ac:dyDescent="0.25">
      <c r="A5632" t="e">
        <f>-LqgOEo5CxJkjhR-hvTu</f>
        <v>#NAME?</v>
      </c>
      <c r="B5632">
        <v>393.75</v>
      </c>
      <c r="C5632">
        <v>20.478950000000001</v>
      </c>
      <c r="D5632">
        <v>71</v>
      </c>
      <c r="E5632">
        <v>0</v>
      </c>
      <c r="F5632">
        <v>0</v>
      </c>
      <c r="G5632">
        <v>9</v>
      </c>
      <c r="H5632">
        <v>1570555361366</v>
      </c>
      <c r="I5632">
        <v>526.6875</v>
      </c>
      <c r="J5632" s="4">
        <f t="shared" si="87"/>
        <v>43747.015756550922</v>
      </c>
      <c r="K5632" s="6">
        <v>43747.015756550922</v>
      </c>
      <c r="L5632" s="7">
        <v>43747.015752314815</v>
      </c>
    </row>
    <row r="5633" spans="1:12" x14ac:dyDescent="0.25">
      <c r="A5633" t="e">
        <f>-LqgOGLz3XuMgOmrljzA</f>
        <v>#NAME?</v>
      </c>
      <c r="B5633">
        <v>393.75</v>
      </c>
      <c r="C5633">
        <v>20.478950000000001</v>
      </c>
      <c r="D5633">
        <v>67</v>
      </c>
      <c r="E5633">
        <v>0</v>
      </c>
      <c r="F5633">
        <v>0</v>
      </c>
      <c r="G5633">
        <v>5</v>
      </c>
      <c r="H5633">
        <v>1570555367554</v>
      </c>
      <c r="I5633">
        <v>526.6875</v>
      </c>
      <c r="J5633" s="5">
        <f t="shared" si="87"/>
        <v>43747.015828171294</v>
      </c>
      <c r="K5633" s="6">
        <v>43747.015828171294</v>
      </c>
      <c r="L5633" s="7">
        <v>43747.015833333331</v>
      </c>
    </row>
    <row r="5634" spans="1:12" x14ac:dyDescent="0.25">
      <c r="A5634" t="e">
        <f>-LqgOI3yP4B0zB2STycm</f>
        <v>#NAME?</v>
      </c>
      <c r="B5634">
        <v>393.75</v>
      </c>
      <c r="C5634">
        <v>20.531590000000001</v>
      </c>
      <c r="D5634">
        <v>68</v>
      </c>
      <c r="E5634">
        <v>0</v>
      </c>
      <c r="F5634">
        <v>0</v>
      </c>
      <c r="G5634">
        <v>0</v>
      </c>
      <c r="H5634">
        <v>1570555374766</v>
      </c>
      <c r="I5634">
        <v>526.6875</v>
      </c>
      <c r="J5634" s="4">
        <f t="shared" ref="J5634:K5697" si="88">(H5634/86400000)+25569+(7/24)</f>
        <v>43747.015911643517</v>
      </c>
      <c r="K5634" s="6">
        <v>43747.015911643517</v>
      </c>
      <c r="L5634" s="7">
        <v>43747.015914351854</v>
      </c>
    </row>
    <row r="5635" spans="1:12" x14ac:dyDescent="0.25">
      <c r="A5635" t="e">
        <f>-LqgOJYzl672QMUV3O8H</f>
        <v>#NAME?</v>
      </c>
      <c r="B5635">
        <v>393.75</v>
      </c>
      <c r="C5635">
        <v>20.531590000000001</v>
      </c>
      <c r="D5635">
        <v>68</v>
      </c>
      <c r="E5635">
        <v>0</v>
      </c>
      <c r="F5635">
        <v>0</v>
      </c>
      <c r="G5635">
        <v>11</v>
      </c>
      <c r="H5635">
        <v>1570555380944</v>
      </c>
      <c r="I5635">
        <v>526.6875</v>
      </c>
      <c r="J5635" s="5">
        <f t="shared" si="88"/>
        <v>43747.015983148151</v>
      </c>
      <c r="K5635" s="6">
        <v>43747.015983148151</v>
      </c>
      <c r="L5635" s="7">
        <v>43747.015983796293</v>
      </c>
    </row>
    <row r="5636" spans="1:12" x14ac:dyDescent="0.25">
      <c r="A5636" t="e">
        <f>-LqgOLJNSEDO7DYmrPBe</f>
        <v>#NAME?</v>
      </c>
      <c r="B5636">
        <v>393.75</v>
      </c>
      <c r="C5636">
        <v>20.531590000000001</v>
      </c>
      <c r="D5636">
        <v>68</v>
      </c>
      <c r="E5636">
        <v>0</v>
      </c>
      <c r="F5636">
        <v>0</v>
      </c>
      <c r="G5636">
        <v>3</v>
      </c>
      <c r="H5636">
        <v>1570555387102</v>
      </c>
      <c r="I5636">
        <v>526.5</v>
      </c>
      <c r="J5636" s="4">
        <f t="shared" si="88"/>
        <v>43747.016054421292</v>
      </c>
      <c r="K5636" s="6">
        <v>43747.016054421292</v>
      </c>
      <c r="L5636" s="7">
        <v>43747.016053240739</v>
      </c>
    </row>
    <row r="5637" spans="1:12" x14ac:dyDescent="0.25">
      <c r="A5637" t="e">
        <f>-LqgOMr3xwkowDyBK09G</f>
        <v>#NAME?</v>
      </c>
      <c r="B5637">
        <v>393.75</v>
      </c>
      <c r="C5637">
        <v>20.478950000000001</v>
      </c>
      <c r="D5637">
        <v>66</v>
      </c>
      <c r="E5637">
        <v>0</v>
      </c>
      <c r="F5637">
        <v>0</v>
      </c>
      <c r="G5637">
        <v>4</v>
      </c>
      <c r="H5637">
        <v>1570555394324</v>
      </c>
      <c r="I5637">
        <v>526.6875</v>
      </c>
      <c r="J5637" s="5">
        <f t="shared" si="88"/>
        <v>43747.016138009254</v>
      </c>
      <c r="K5637" s="6">
        <v>43747.016138009254</v>
      </c>
      <c r="L5637" s="7">
        <v>43747.016134259262</v>
      </c>
    </row>
    <row r="5638" spans="1:12" x14ac:dyDescent="0.25">
      <c r="A5638" t="e">
        <f>-LqgOOP-q1OuzCZsf3Gj</f>
        <v>#NAME?</v>
      </c>
      <c r="B5638">
        <v>393.75</v>
      </c>
      <c r="C5638">
        <v>20.478950000000001</v>
      </c>
      <c r="D5638">
        <v>72</v>
      </c>
      <c r="E5638">
        <v>0</v>
      </c>
      <c r="F5638">
        <v>0</v>
      </c>
      <c r="G5638">
        <v>0</v>
      </c>
      <c r="H5638">
        <v>1570555400526</v>
      </c>
      <c r="I5638">
        <v>526.6875</v>
      </c>
      <c r="J5638" s="4">
        <f t="shared" si="88"/>
        <v>43747.016209791669</v>
      </c>
      <c r="K5638" s="6">
        <v>43747.016209791669</v>
      </c>
      <c r="L5638" s="7">
        <v>43747.016215277778</v>
      </c>
    </row>
    <row r="5639" spans="1:12" x14ac:dyDescent="0.25">
      <c r="A5639" t="e">
        <f>-LqgOQ7-E2z81P6O7cdK</f>
        <v>#NAME?</v>
      </c>
      <c r="B5639">
        <v>393.75</v>
      </c>
      <c r="C5639">
        <v>20.478950000000001</v>
      </c>
      <c r="D5639">
        <v>71</v>
      </c>
      <c r="E5639">
        <v>0</v>
      </c>
      <c r="F5639">
        <v>0</v>
      </c>
      <c r="G5639">
        <v>9</v>
      </c>
      <c r="H5639">
        <v>1570555407736</v>
      </c>
      <c r="I5639">
        <v>526.5</v>
      </c>
      <c r="J5639" s="5">
        <f t="shared" si="88"/>
        <v>43747.016293240733</v>
      </c>
      <c r="K5639" s="6">
        <v>43747.016293240733</v>
      </c>
      <c r="L5639" s="7">
        <v>43747.016296296293</v>
      </c>
    </row>
    <row r="5640" spans="1:12" x14ac:dyDescent="0.25">
      <c r="A5640" t="e">
        <f>-LqgORuzFA7fL-KtifKW</f>
        <v>#NAME?</v>
      </c>
      <c r="B5640">
        <v>412.5</v>
      </c>
      <c r="C5640">
        <v>20.478950000000001</v>
      </c>
      <c r="D5640">
        <v>71</v>
      </c>
      <c r="E5640">
        <v>0</v>
      </c>
      <c r="F5640">
        <v>0</v>
      </c>
      <c r="G5640">
        <v>0</v>
      </c>
      <c r="H5640">
        <v>1570555414956</v>
      </c>
      <c r="I5640">
        <v>532.125</v>
      </c>
      <c r="J5640" s="4">
        <f t="shared" si="88"/>
        <v>43747.016376805557</v>
      </c>
      <c r="K5640" s="6">
        <v>43747.016376805557</v>
      </c>
      <c r="L5640" s="7">
        <v>43747.016377314816</v>
      </c>
    </row>
    <row r="5641" spans="1:12" x14ac:dyDescent="0.25">
      <c r="A5641" t="e">
        <f>-LqgOTQBAfqqEfjMlaYP</f>
        <v>#NAME?</v>
      </c>
      <c r="B5641">
        <v>393.75</v>
      </c>
      <c r="C5641">
        <v>20.478950000000001</v>
      </c>
      <c r="D5641">
        <v>67</v>
      </c>
      <c r="E5641">
        <v>0</v>
      </c>
      <c r="F5641">
        <v>0</v>
      </c>
      <c r="G5641">
        <v>17</v>
      </c>
      <c r="H5641">
        <v>1570555421136</v>
      </c>
      <c r="I5641">
        <v>526.6875</v>
      </c>
      <c r="J5641" s="5">
        <f t="shared" si="88"/>
        <v>43747.016448333328</v>
      </c>
      <c r="K5641" s="6">
        <v>43747.016448333328</v>
      </c>
      <c r="L5641" s="7">
        <v>43747.016446759262</v>
      </c>
    </row>
    <row r="5642" spans="1:12" x14ac:dyDescent="0.25">
      <c r="A5642" t="s">
        <v>6677</v>
      </c>
      <c r="B5642">
        <v>393.75</v>
      </c>
      <c r="C5642">
        <v>20.531590000000001</v>
      </c>
      <c r="D5642">
        <v>66</v>
      </c>
      <c r="E5642">
        <v>0</v>
      </c>
      <c r="F5642">
        <v>0</v>
      </c>
      <c r="G5642">
        <v>4</v>
      </c>
      <c r="H5642">
        <v>1570555427286</v>
      </c>
      <c r="I5642">
        <v>526.6875</v>
      </c>
      <c r="J5642" s="4">
        <f t="shared" si="88"/>
        <v>43747.016519513891</v>
      </c>
      <c r="K5642" s="6">
        <v>43747.016519513891</v>
      </c>
      <c r="L5642" s="7">
        <v>43747.016516203701</v>
      </c>
    </row>
    <row r="5643" spans="1:12" x14ac:dyDescent="0.25">
      <c r="A5643" t="e">
        <f>-LqgOWTDqZ2qL0AYMhOs</f>
        <v>#NAME?</v>
      </c>
      <c r="B5643">
        <v>393.75</v>
      </c>
      <c r="C5643">
        <v>20.478950000000001</v>
      </c>
      <c r="D5643">
        <v>66</v>
      </c>
      <c r="E5643">
        <v>0</v>
      </c>
      <c r="F5643">
        <v>0</v>
      </c>
      <c r="G5643">
        <v>3</v>
      </c>
      <c r="H5643">
        <v>1570555433496</v>
      </c>
      <c r="I5643">
        <v>526.6875</v>
      </c>
      <c r="J5643" s="5">
        <f t="shared" si="88"/>
        <v>43747.016591388885</v>
      </c>
      <c r="K5643" s="6">
        <v>43747.016591388885</v>
      </c>
      <c r="L5643" s="7">
        <v>43747.016585648147</v>
      </c>
    </row>
    <row r="5644" spans="1:12" x14ac:dyDescent="0.25">
      <c r="A5644" t="e">
        <f>-LqgOY8mv4dKUgh9mGvo</f>
        <v>#NAME?</v>
      </c>
      <c r="B5644">
        <v>393.75</v>
      </c>
      <c r="C5644">
        <v>20.531590000000001</v>
      </c>
      <c r="D5644">
        <v>66</v>
      </c>
      <c r="E5644">
        <v>0</v>
      </c>
      <c r="F5644">
        <v>0</v>
      </c>
      <c r="G5644">
        <v>3</v>
      </c>
      <c r="H5644">
        <v>1570555440725</v>
      </c>
      <c r="I5644">
        <v>526.875</v>
      </c>
      <c r="J5644" s="4">
        <f t="shared" si="88"/>
        <v>43747.016675057872</v>
      </c>
      <c r="K5644" s="6">
        <v>43747.016675057872</v>
      </c>
      <c r="L5644" s="7">
        <v>43747.01667824074</v>
      </c>
    </row>
    <row r="5645" spans="1:12" x14ac:dyDescent="0.25">
      <c r="A5645" t="e">
        <f>-LqgOZuD2PFqwhKKyl5w</f>
        <v>#NAME?</v>
      </c>
      <c r="B5645">
        <v>393.75</v>
      </c>
      <c r="C5645">
        <v>20.478950000000001</v>
      </c>
      <c r="D5645">
        <v>66</v>
      </c>
      <c r="E5645">
        <v>0</v>
      </c>
      <c r="F5645">
        <v>0</v>
      </c>
      <c r="G5645">
        <v>6</v>
      </c>
      <c r="H5645">
        <v>1570555447926</v>
      </c>
      <c r="I5645">
        <v>526.6875</v>
      </c>
      <c r="J5645" s="5">
        <f t="shared" si="88"/>
        <v>43747.016758402773</v>
      </c>
      <c r="K5645" s="6">
        <v>43747.016758402773</v>
      </c>
      <c r="L5645" s="7">
        <v>43747.016759259262</v>
      </c>
    </row>
    <row r="5646" spans="1:12" x14ac:dyDescent="0.25">
      <c r="A5646" t="e">
        <f>-LqgOaRzqnk9tc2bXK3w</f>
        <v>#NAME?</v>
      </c>
      <c r="B5646">
        <v>428.125</v>
      </c>
      <c r="C5646">
        <v>20.531590000000001</v>
      </c>
      <c r="D5646">
        <v>66</v>
      </c>
      <c r="E5646">
        <v>0</v>
      </c>
      <c r="F5646">
        <v>0</v>
      </c>
      <c r="G5646">
        <v>5</v>
      </c>
      <c r="H5646">
        <v>1570555454105</v>
      </c>
      <c r="I5646">
        <v>537.9375</v>
      </c>
      <c r="J5646" s="4">
        <f t="shared" si="88"/>
        <v>43747.016829918975</v>
      </c>
      <c r="K5646" s="6">
        <v>43747.016829918975</v>
      </c>
      <c r="L5646" s="7">
        <v>43747.016828703701</v>
      </c>
    </row>
    <row r="5647" spans="1:12" x14ac:dyDescent="0.25">
      <c r="A5647" t="e">
        <f>-LqgOcG5WXE2212eE_AG</f>
        <v>#NAME?</v>
      </c>
      <c r="B5647">
        <v>393.75</v>
      </c>
      <c r="C5647">
        <v>20.478950000000001</v>
      </c>
      <c r="D5647">
        <v>66</v>
      </c>
      <c r="E5647">
        <v>0</v>
      </c>
      <c r="F5647">
        <v>0</v>
      </c>
      <c r="G5647">
        <v>7</v>
      </c>
      <c r="H5647">
        <v>1570555461324</v>
      </c>
      <c r="I5647">
        <v>526.6875</v>
      </c>
      <c r="J5647" s="5">
        <f t="shared" si="88"/>
        <v>43747.016913472216</v>
      </c>
      <c r="K5647" s="6">
        <v>43747.016913472216</v>
      </c>
      <c r="L5647" s="7">
        <v>43747.016909722224</v>
      </c>
    </row>
    <row r="5648" spans="1:12" x14ac:dyDescent="0.25">
      <c r="A5648" t="e">
        <f>-LqgOdz5PsK6pa25FuC5</f>
        <v>#NAME?</v>
      </c>
      <c r="B5648">
        <v>393.75</v>
      </c>
      <c r="C5648">
        <v>20.478950000000001</v>
      </c>
      <c r="D5648">
        <v>66</v>
      </c>
      <c r="E5648">
        <v>0</v>
      </c>
      <c r="F5648">
        <v>0</v>
      </c>
      <c r="G5648">
        <v>3</v>
      </c>
      <c r="H5648">
        <v>1570555468538</v>
      </c>
      <c r="I5648">
        <v>526.6875</v>
      </c>
      <c r="J5648" s="4">
        <f t="shared" si="88"/>
        <v>43747.016996967592</v>
      </c>
      <c r="K5648" s="6">
        <v>43747.016996967592</v>
      </c>
      <c r="L5648" s="7">
        <v>43747.017002314817</v>
      </c>
    </row>
    <row r="5649" spans="1:12" x14ac:dyDescent="0.25">
      <c r="A5649" t="e">
        <f>-LqgOfT4c206nI-Ok5Bh</f>
        <v>#NAME?</v>
      </c>
      <c r="B5649">
        <v>393.75</v>
      </c>
      <c r="C5649">
        <v>20.531590000000001</v>
      </c>
      <c r="D5649">
        <v>66</v>
      </c>
      <c r="E5649">
        <v>0</v>
      </c>
      <c r="F5649">
        <v>0</v>
      </c>
      <c r="G5649">
        <v>6</v>
      </c>
      <c r="H5649">
        <v>1570555474715</v>
      </c>
      <c r="I5649">
        <v>526.5</v>
      </c>
      <c r="J5649" s="5">
        <f t="shared" si="88"/>
        <v>43747.017068460649</v>
      </c>
      <c r="K5649" s="6">
        <v>43747.017068460649</v>
      </c>
      <c r="L5649" s="7">
        <v>43747.017071759263</v>
      </c>
    </row>
    <row r="5650" spans="1:12" x14ac:dyDescent="0.25">
      <c r="A5650" t="e">
        <f>-LqgOhF2mdZdgyw_nJRU</f>
        <v>#NAME?</v>
      </c>
      <c r="B5650">
        <v>393.75</v>
      </c>
      <c r="C5650">
        <v>20.531590000000001</v>
      </c>
      <c r="D5650">
        <v>66</v>
      </c>
      <c r="E5650">
        <v>0</v>
      </c>
      <c r="F5650">
        <v>0</v>
      </c>
      <c r="G5650">
        <v>5</v>
      </c>
      <c r="H5650">
        <v>1570555480914</v>
      </c>
      <c r="I5650">
        <v>526.6875</v>
      </c>
      <c r="J5650" s="4">
        <f t="shared" si="88"/>
        <v>43747.017140208329</v>
      </c>
      <c r="K5650" s="6">
        <v>43747.017140208329</v>
      </c>
      <c r="L5650" s="7">
        <v>43747.017141203702</v>
      </c>
    </row>
    <row r="5651" spans="1:12" x14ac:dyDescent="0.25">
      <c r="A5651" t="e">
        <f>-LqgOj2-KNpuc0kCQcpt</f>
        <v>#NAME?</v>
      </c>
      <c r="B5651">
        <v>393.75</v>
      </c>
      <c r="C5651">
        <v>20.478950000000001</v>
      </c>
      <c r="D5651">
        <v>66</v>
      </c>
      <c r="E5651">
        <v>0</v>
      </c>
      <c r="F5651">
        <v>0</v>
      </c>
      <c r="G5651">
        <v>0</v>
      </c>
      <c r="H5651">
        <v>1570555489145</v>
      </c>
      <c r="I5651">
        <v>526.6875</v>
      </c>
      <c r="J5651" s="5">
        <f t="shared" si="88"/>
        <v>43747.017235474537</v>
      </c>
      <c r="K5651" s="6">
        <v>43747.017235474537</v>
      </c>
      <c r="L5651" s="7">
        <v>43747.017233796294</v>
      </c>
    </row>
    <row r="5652" spans="1:12" x14ac:dyDescent="0.25">
      <c r="A5652" t="e">
        <f>-LqgOkkytQ_Cp5nidNoc</f>
        <v>#NAME?</v>
      </c>
      <c r="B5652">
        <v>393.75</v>
      </c>
      <c r="C5652">
        <v>20.478950000000001</v>
      </c>
      <c r="D5652">
        <v>66</v>
      </c>
      <c r="E5652">
        <v>0</v>
      </c>
      <c r="F5652">
        <v>0</v>
      </c>
      <c r="G5652">
        <v>0</v>
      </c>
      <c r="H5652">
        <v>1570555496355</v>
      </c>
      <c r="I5652">
        <v>526.6875</v>
      </c>
      <c r="J5652" s="4">
        <f t="shared" si="88"/>
        <v>43747.017318923608</v>
      </c>
      <c r="K5652" s="6">
        <v>43747.017318923608</v>
      </c>
      <c r="L5652" s="7">
        <v>43747.017314814817</v>
      </c>
    </row>
    <row r="5653" spans="1:12" x14ac:dyDescent="0.25">
      <c r="A5653" t="e">
        <f>-LqgOmF1NUtHVlOHBfS4</f>
        <v>#NAME?</v>
      </c>
      <c r="B5653">
        <v>393.75</v>
      </c>
      <c r="C5653">
        <v>20.531590000000001</v>
      </c>
      <c r="D5653">
        <v>66</v>
      </c>
      <c r="E5653">
        <v>0</v>
      </c>
      <c r="F5653">
        <v>0</v>
      </c>
      <c r="G5653">
        <v>3</v>
      </c>
      <c r="H5653">
        <v>1570555502561</v>
      </c>
      <c r="I5653">
        <v>526.6875</v>
      </c>
      <c r="J5653" s="5">
        <f t="shared" si="88"/>
        <v>43747.017390752313</v>
      </c>
      <c r="K5653" s="6">
        <v>43747.017390752313</v>
      </c>
      <c r="L5653" s="7">
        <v>43747.017395833333</v>
      </c>
    </row>
    <row r="5654" spans="1:12" x14ac:dyDescent="0.25">
      <c r="A5654" t="e">
        <f>-LqgOnkDSrec-DkAvQQ2</f>
        <v>#NAME?</v>
      </c>
      <c r="B5654">
        <v>393.75</v>
      </c>
      <c r="C5654">
        <v>20.478950000000001</v>
      </c>
      <c r="D5654">
        <v>68</v>
      </c>
      <c r="E5654">
        <v>0</v>
      </c>
      <c r="F5654">
        <v>0</v>
      </c>
      <c r="G5654">
        <v>7</v>
      </c>
      <c r="H5654">
        <v>1570555508725</v>
      </c>
      <c r="I5654">
        <v>526.5</v>
      </c>
      <c r="J5654" s="4">
        <f t="shared" si="88"/>
        <v>43747.017462094904</v>
      </c>
      <c r="K5654" s="6">
        <v>43747.017462094904</v>
      </c>
      <c r="L5654" s="7">
        <v>43747.017465277779</v>
      </c>
    </row>
    <row r="5655" spans="1:12" x14ac:dyDescent="0.25">
      <c r="A5655" t="e">
        <f>-LqgOpI-kUmKhY2Qou9p</f>
        <v>#NAME?</v>
      </c>
      <c r="B5655">
        <v>393.75</v>
      </c>
      <c r="C5655">
        <v>20.478950000000001</v>
      </c>
      <c r="D5655">
        <v>69</v>
      </c>
      <c r="E5655">
        <v>0</v>
      </c>
      <c r="F5655">
        <v>0</v>
      </c>
      <c r="G5655">
        <v>4</v>
      </c>
      <c r="H5655">
        <v>1570555514906</v>
      </c>
      <c r="I5655">
        <v>526.6875</v>
      </c>
      <c r="J5655" s="5">
        <f t="shared" si="88"/>
        <v>43747.017533634258</v>
      </c>
      <c r="K5655" s="6">
        <v>43747.017533634258</v>
      </c>
      <c r="L5655" s="7">
        <v>43747.017534722225</v>
      </c>
    </row>
    <row r="5656" spans="1:12" x14ac:dyDescent="0.25">
      <c r="A5656" t="e">
        <f>-LqgOrQLp3FoomCgWH_q</f>
        <v>#NAME?</v>
      </c>
      <c r="B5656">
        <v>393.75</v>
      </c>
      <c r="C5656">
        <v>20.478950000000001</v>
      </c>
      <c r="D5656">
        <v>68</v>
      </c>
      <c r="E5656">
        <v>0</v>
      </c>
      <c r="F5656">
        <v>0</v>
      </c>
      <c r="G5656">
        <v>7</v>
      </c>
      <c r="H5656">
        <v>1570555522135</v>
      </c>
      <c r="I5656">
        <v>526.6875</v>
      </c>
      <c r="J5656" s="4">
        <f t="shared" si="88"/>
        <v>43747.017617303238</v>
      </c>
      <c r="K5656" s="6">
        <v>43747.017617303238</v>
      </c>
      <c r="L5656" s="7">
        <v>43747.01761574074</v>
      </c>
    </row>
    <row r="5657" spans="1:12" x14ac:dyDescent="0.25">
      <c r="A5657" t="e">
        <f>-LqgOt4JHEV7lDFK7n4R</f>
        <v>#NAME?</v>
      </c>
      <c r="B5657">
        <v>393.75</v>
      </c>
      <c r="C5657">
        <v>20.531590000000001</v>
      </c>
      <c r="D5657">
        <v>67</v>
      </c>
      <c r="E5657">
        <v>0</v>
      </c>
      <c r="F5657">
        <v>0</v>
      </c>
      <c r="G5657">
        <v>8</v>
      </c>
      <c r="H5657">
        <v>1570555530334</v>
      </c>
      <c r="I5657">
        <v>526.6875</v>
      </c>
      <c r="J5657" s="5">
        <f t="shared" si="88"/>
        <v>43747.017712199071</v>
      </c>
      <c r="K5657" s="6">
        <v>43747.017712199071</v>
      </c>
      <c r="L5657" s="7">
        <v>43747.017708333333</v>
      </c>
    </row>
    <row r="5658" spans="1:12" x14ac:dyDescent="0.25">
      <c r="A5658" t="e">
        <f>-LqgOuc5dNKj5SsGlJdE</f>
        <v>#NAME?</v>
      </c>
      <c r="B5658">
        <v>393.75</v>
      </c>
      <c r="C5658">
        <v>20.478950000000001</v>
      </c>
      <c r="D5658">
        <v>68</v>
      </c>
      <c r="E5658">
        <v>0</v>
      </c>
      <c r="F5658">
        <v>0</v>
      </c>
      <c r="G5658">
        <v>8</v>
      </c>
      <c r="H5658">
        <v>1570555536546</v>
      </c>
      <c r="I5658">
        <v>526.6875</v>
      </c>
      <c r="J5658" s="4">
        <f t="shared" si="88"/>
        <v>43747.017784097225</v>
      </c>
      <c r="K5658" s="6">
        <v>43747.017784097225</v>
      </c>
      <c r="L5658" s="7">
        <v>43747.017789351848</v>
      </c>
    </row>
    <row r="5659" spans="1:12" x14ac:dyDescent="0.25">
      <c r="A5659" t="e">
        <f>-LqgOwLF76O7DbKvv_go</f>
        <v>#NAME?</v>
      </c>
      <c r="B5659">
        <v>393.75</v>
      </c>
      <c r="C5659">
        <v>20.584240000000001</v>
      </c>
      <c r="D5659">
        <v>67</v>
      </c>
      <c r="E5659">
        <v>0</v>
      </c>
      <c r="F5659">
        <v>0</v>
      </c>
      <c r="G5659">
        <v>9</v>
      </c>
      <c r="H5659">
        <v>1570555543765</v>
      </c>
      <c r="I5659">
        <v>526.6875</v>
      </c>
      <c r="J5659" s="5">
        <f t="shared" si="88"/>
        <v>43747.017867650466</v>
      </c>
      <c r="K5659" s="6">
        <v>43747.017867650466</v>
      </c>
      <c r="L5659" s="7">
        <v>43747.017870370371</v>
      </c>
    </row>
    <row r="5660" spans="1:12" x14ac:dyDescent="0.25">
      <c r="A5660" t="s">
        <v>6695</v>
      </c>
      <c r="B5660">
        <v>393.75</v>
      </c>
      <c r="C5660">
        <v>20.531590000000001</v>
      </c>
      <c r="D5660">
        <v>65</v>
      </c>
      <c r="E5660">
        <v>0</v>
      </c>
      <c r="F5660">
        <v>0</v>
      </c>
      <c r="G5660">
        <v>2</v>
      </c>
      <c r="H5660">
        <v>1570555549947</v>
      </c>
      <c r="I5660">
        <v>526.6875</v>
      </c>
      <c r="J5660" s="4">
        <f t="shared" si="88"/>
        <v>43747.017939201389</v>
      </c>
      <c r="K5660" s="6">
        <v>43747.017939201389</v>
      </c>
      <c r="L5660" s="7">
        <v>43747.017939814818</v>
      </c>
    </row>
    <row r="5661" spans="1:12" x14ac:dyDescent="0.25">
      <c r="A5661" t="e">
        <f>-LqgOzsHGYNo8xjYpnFH</f>
        <v>#NAME?</v>
      </c>
      <c r="B5661">
        <v>393.75</v>
      </c>
      <c r="C5661">
        <v>20.478950000000001</v>
      </c>
      <c r="D5661">
        <v>65</v>
      </c>
      <c r="E5661">
        <v>0</v>
      </c>
      <c r="F5661">
        <v>0</v>
      </c>
      <c r="G5661">
        <v>0</v>
      </c>
      <c r="H5661">
        <v>1570555558164</v>
      </c>
      <c r="I5661">
        <v>526.6875</v>
      </c>
      <c r="J5661" s="5">
        <f t="shared" si="88"/>
        <v>43747.018034305554</v>
      </c>
      <c r="K5661" s="6">
        <v>43747.018034305554</v>
      </c>
      <c r="L5661" s="7">
        <v>43747.01803240741</v>
      </c>
    </row>
    <row r="5662" spans="1:12" x14ac:dyDescent="0.25">
      <c r="A5662" t="e">
        <f>-LqgP0OyJtkQEsBG9SbK</f>
        <v>#NAME?</v>
      </c>
      <c r="B5662">
        <v>393.75</v>
      </c>
      <c r="C5662">
        <v>20.478950000000001</v>
      </c>
      <c r="D5662">
        <v>65</v>
      </c>
      <c r="E5662">
        <v>0</v>
      </c>
      <c r="F5662">
        <v>0</v>
      </c>
      <c r="G5662">
        <v>16</v>
      </c>
      <c r="H5662">
        <v>1570555564375</v>
      </c>
      <c r="I5662">
        <v>526.6875</v>
      </c>
      <c r="J5662" s="4">
        <f t="shared" si="88"/>
        <v>43747.018106192125</v>
      </c>
      <c r="K5662" s="6">
        <v>43747.018106192125</v>
      </c>
      <c r="L5662" s="7">
        <v>43747.018101851849</v>
      </c>
    </row>
    <row r="5663" spans="1:12" x14ac:dyDescent="0.25">
      <c r="A5663" t="e">
        <f>-LqgP2D2VvdAwxXNYVUK</f>
        <v>#NAME?</v>
      </c>
      <c r="B5663">
        <v>393.75</v>
      </c>
      <c r="C5663">
        <v>20.478950000000001</v>
      </c>
      <c r="D5663">
        <v>65</v>
      </c>
      <c r="E5663">
        <v>0</v>
      </c>
      <c r="F5663">
        <v>0</v>
      </c>
      <c r="G5663">
        <v>8</v>
      </c>
      <c r="H5663">
        <v>1570555571980</v>
      </c>
      <c r="I5663">
        <v>526.5</v>
      </c>
      <c r="J5663" s="5">
        <f t="shared" si="88"/>
        <v>43747.018194212964</v>
      </c>
      <c r="K5663" s="6">
        <v>43747.018194212964</v>
      </c>
      <c r="L5663" s="7">
        <v>43747.018194444441</v>
      </c>
    </row>
    <row r="5664" spans="1:12" x14ac:dyDescent="0.25">
      <c r="A5664" t="e">
        <f>-LqgP3uy49nQbfuuLOTb</f>
        <v>#NAME?</v>
      </c>
      <c r="B5664">
        <v>393.75</v>
      </c>
      <c r="C5664">
        <v>20.478950000000001</v>
      </c>
      <c r="D5664">
        <v>65</v>
      </c>
      <c r="E5664">
        <v>0</v>
      </c>
      <c r="F5664">
        <v>0</v>
      </c>
      <c r="G5664">
        <v>18</v>
      </c>
      <c r="H5664">
        <v>1570555578794</v>
      </c>
      <c r="I5664">
        <v>526.6875</v>
      </c>
      <c r="J5664" s="4">
        <f t="shared" si="88"/>
        <v>43747.018273078698</v>
      </c>
      <c r="K5664" s="6">
        <v>43747.018273078698</v>
      </c>
      <c r="L5664" s="7">
        <v>43747.018275462964</v>
      </c>
    </row>
    <row r="5665" spans="1:12" x14ac:dyDescent="0.25">
      <c r="A5665" t="e">
        <f>-LqgP5e29ADsGQfYJTNW</f>
        <v>#NAME?</v>
      </c>
      <c r="B5665">
        <v>393.75</v>
      </c>
      <c r="C5665">
        <v>20.478950000000001</v>
      </c>
      <c r="D5665">
        <v>69</v>
      </c>
      <c r="E5665">
        <v>0</v>
      </c>
      <c r="F5665">
        <v>0</v>
      </c>
      <c r="G5665">
        <v>0</v>
      </c>
      <c r="H5665">
        <v>1570555586003</v>
      </c>
      <c r="I5665">
        <v>526.6875</v>
      </c>
      <c r="J5665" s="5">
        <f t="shared" si="88"/>
        <v>43747.018356516201</v>
      </c>
      <c r="K5665" s="6">
        <v>43747.018356516201</v>
      </c>
      <c r="L5665" s="7">
        <v>43747.01835648148</v>
      </c>
    </row>
    <row r="5666" spans="1:12" x14ac:dyDescent="0.25">
      <c r="A5666" t="e">
        <f>-LqgP7D3Mf1omldwaR7u</f>
        <v>#NAME?</v>
      </c>
      <c r="B5666">
        <v>393.75</v>
      </c>
      <c r="C5666">
        <v>20.478950000000001</v>
      </c>
      <c r="D5666">
        <v>68</v>
      </c>
      <c r="E5666">
        <v>0</v>
      </c>
      <c r="F5666">
        <v>0</v>
      </c>
      <c r="G5666">
        <v>18</v>
      </c>
      <c r="H5666">
        <v>1570555592194</v>
      </c>
      <c r="I5666">
        <v>526.6875</v>
      </c>
      <c r="J5666" s="4">
        <f t="shared" si="88"/>
        <v>43747.018428171294</v>
      </c>
      <c r="K5666" s="6">
        <v>43747.018428171294</v>
      </c>
      <c r="L5666" s="7">
        <v>43747.018425925926</v>
      </c>
    </row>
    <row r="5667" spans="1:12" x14ac:dyDescent="0.25">
      <c r="A5667" t="e">
        <f>-LqgP8w1Hp_TEMxXcf3b</f>
        <v>#NAME?</v>
      </c>
      <c r="B5667">
        <v>393.75</v>
      </c>
      <c r="C5667">
        <v>20.478950000000001</v>
      </c>
      <c r="D5667">
        <v>67</v>
      </c>
      <c r="E5667">
        <v>0</v>
      </c>
      <c r="F5667">
        <v>0</v>
      </c>
      <c r="G5667">
        <v>6</v>
      </c>
      <c r="H5667">
        <v>1570555599403</v>
      </c>
      <c r="I5667">
        <v>526.6875</v>
      </c>
      <c r="J5667" s="5">
        <f t="shared" si="88"/>
        <v>43747.018511608789</v>
      </c>
      <c r="K5667" s="6">
        <v>43747.018511608789</v>
      </c>
      <c r="L5667" s="7">
        <v>43747.018506944441</v>
      </c>
    </row>
    <row r="5668" spans="1:12" x14ac:dyDescent="0.25">
      <c r="A5668" t="e">
        <f>-LqgPAQ3fX1IPbMZRbRV</f>
        <v>#NAME?</v>
      </c>
      <c r="B5668">
        <v>393.75</v>
      </c>
      <c r="C5668">
        <v>20.478950000000001</v>
      </c>
      <c r="D5668">
        <v>67</v>
      </c>
      <c r="E5668">
        <v>0</v>
      </c>
      <c r="F5668">
        <v>0</v>
      </c>
      <c r="G5668">
        <v>12</v>
      </c>
      <c r="H5668">
        <v>1570555605593</v>
      </c>
      <c r="I5668">
        <v>526.6875</v>
      </c>
      <c r="J5668" s="4">
        <f t="shared" si="88"/>
        <v>43747.018583252313</v>
      </c>
      <c r="K5668" s="6">
        <v>43747.018583252313</v>
      </c>
      <c r="L5668" s="7">
        <v>43747.018587962964</v>
      </c>
    </row>
    <row r="5669" spans="1:12" x14ac:dyDescent="0.25">
      <c r="A5669" t="e">
        <f>-LqgPBz1ked18L4SBQzk</f>
        <v>#NAME?</v>
      </c>
      <c r="B5669">
        <v>393.75</v>
      </c>
      <c r="C5669">
        <v>20.478950000000001</v>
      </c>
      <c r="D5669">
        <v>68</v>
      </c>
      <c r="E5669">
        <v>0</v>
      </c>
      <c r="F5669">
        <v>0</v>
      </c>
      <c r="G5669">
        <v>8</v>
      </c>
      <c r="H5669">
        <v>1570555611771</v>
      </c>
      <c r="I5669">
        <v>526.6875</v>
      </c>
      <c r="J5669" s="5">
        <f t="shared" si="88"/>
        <v>43747.018654756939</v>
      </c>
      <c r="K5669" s="6">
        <v>43747.018654756939</v>
      </c>
      <c r="L5669" s="7">
        <v>43747.018657407411</v>
      </c>
    </row>
    <row r="5670" spans="1:12" x14ac:dyDescent="0.25">
      <c r="A5670" t="e">
        <f>-LqgPDreTTrskYSv0cem</f>
        <v>#NAME?</v>
      </c>
      <c r="B5670">
        <v>393.75</v>
      </c>
      <c r="C5670">
        <v>20.478950000000001</v>
      </c>
      <c r="D5670">
        <v>68</v>
      </c>
      <c r="E5670">
        <v>0</v>
      </c>
      <c r="F5670">
        <v>0</v>
      </c>
      <c r="G5670">
        <v>11</v>
      </c>
      <c r="H5670">
        <v>1570555618963</v>
      </c>
      <c r="I5670">
        <v>526.6875</v>
      </c>
      <c r="J5670" s="4">
        <f t="shared" si="88"/>
        <v>43747.018737997678</v>
      </c>
      <c r="K5670" s="6">
        <v>43747.018737997678</v>
      </c>
      <c r="L5670" s="7">
        <v>43747.018738425926</v>
      </c>
    </row>
    <row r="5671" spans="1:12" x14ac:dyDescent="0.25">
      <c r="A5671" t="e">
        <f>-LqgPFTxLgpKu5-B6PNw</f>
        <v>#NAME?</v>
      </c>
      <c r="B5671">
        <v>393.75</v>
      </c>
      <c r="C5671">
        <v>20.531590000000001</v>
      </c>
      <c r="D5671">
        <v>66</v>
      </c>
      <c r="E5671">
        <v>0</v>
      </c>
      <c r="F5671">
        <v>0</v>
      </c>
      <c r="G5671">
        <v>9</v>
      </c>
      <c r="H5671">
        <v>1570555626193</v>
      </c>
      <c r="I5671">
        <v>526.6875</v>
      </c>
      <c r="J5671" s="5">
        <f t="shared" si="88"/>
        <v>43747.018821678234</v>
      </c>
      <c r="K5671" s="6">
        <v>43747.018821678234</v>
      </c>
      <c r="L5671" s="7">
        <v>43747.018819444442</v>
      </c>
    </row>
    <row r="5672" spans="1:12" x14ac:dyDescent="0.25">
      <c r="A5672" t="e">
        <f>-LqgPGxzpok01TmlwRsl</f>
        <v>#NAME?</v>
      </c>
      <c r="B5672">
        <v>393.75</v>
      </c>
      <c r="C5672">
        <v>20.478950000000001</v>
      </c>
      <c r="D5672">
        <v>66</v>
      </c>
      <c r="E5672">
        <v>0</v>
      </c>
      <c r="F5672">
        <v>0</v>
      </c>
      <c r="G5672">
        <v>4</v>
      </c>
      <c r="H5672">
        <v>1570555632381</v>
      </c>
      <c r="I5672">
        <v>526.5</v>
      </c>
      <c r="J5672" s="4">
        <f t="shared" si="88"/>
        <v>43747.018893298613</v>
      </c>
      <c r="K5672" s="6">
        <v>43747.018893298613</v>
      </c>
      <c r="L5672" s="7">
        <v>43747.018888888888</v>
      </c>
    </row>
    <row r="5673" spans="1:12" x14ac:dyDescent="0.25">
      <c r="A5673" t="e">
        <f>-LqgPIT5vOXDsiYO7XCF</f>
        <v>#NAME?</v>
      </c>
      <c r="B5673">
        <v>393.75</v>
      </c>
      <c r="C5673">
        <v>20.531590000000001</v>
      </c>
      <c r="D5673">
        <v>66</v>
      </c>
      <c r="E5673">
        <v>0</v>
      </c>
      <c r="F5673">
        <v>0</v>
      </c>
      <c r="G5673">
        <v>11</v>
      </c>
      <c r="H5673">
        <v>1570555638565</v>
      </c>
      <c r="I5673">
        <v>526.6875</v>
      </c>
      <c r="J5673" s="5">
        <f t="shared" si="88"/>
        <v>43747.018964872681</v>
      </c>
      <c r="K5673" s="6">
        <v>43747.018964872681</v>
      </c>
      <c r="L5673" s="7">
        <v>43747.018969907411</v>
      </c>
    </row>
    <row r="5674" spans="1:12" x14ac:dyDescent="0.25">
      <c r="A5674" t="e">
        <f>-LqgPK12ZIPXo0CiatLQ</f>
        <v>#NAME?</v>
      </c>
      <c r="B5674">
        <v>393.75</v>
      </c>
      <c r="C5674">
        <v>20.478950000000001</v>
      </c>
      <c r="D5674">
        <v>66</v>
      </c>
      <c r="E5674">
        <v>0</v>
      </c>
      <c r="F5674">
        <v>0</v>
      </c>
      <c r="G5674">
        <v>12</v>
      </c>
      <c r="H5674">
        <v>1570555644743</v>
      </c>
      <c r="I5674">
        <v>526.6875</v>
      </c>
      <c r="J5674" s="4">
        <f t="shared" si="88"/>
        <v>43747.019036377307</v>
      </c>
      <c r="K5674" s="6">
        <v>43747.019036377307</v>
      </c>
      <c r="L5674" s="7">
        <v>43747.01903935185</v>
      </c>
    </row>
    <row r="5675" spans="1:12" x14ac:dyDescent="0.25">
      <c r="A5675" t="e">
        <f>-LqgPLW17gi6Z-ZEw96v</f>
        <v>#NAME?</v>
      </c>
      <c r="B5675">
        <v>393.75</v>
      </c>
      <c r="C5675">
        <v>20.478950000000001</v>
      </c>
      <c r="D5675">
        <v>66</v>
      </c>
      <c r="E5675">
        <v>0</v>
      </c>
      <c r="F5675">
        <v>0</v>
      </c>
      <c r="G5675">
        <v>9</v>
      </c>
      <c r="H5675">
        <v>1570555650913</v>
      </c>
      <c r="I5675">
        <v>526.6875</v>
      </c>
      <c r="J5675" s="5">
        <f t="shared" si="88"/>
        <v>43747.019107789347</v>
      </c>
      <c r="K5675" s="6">
        <v>43747.019107789347</v>
      </c>
      <c r="L5675" s="7">
        <v>43747.019108796296</v>
      </c>
    </row>
    <row r="5676" spans="1:12" x14ac:dyDescent="0.25">
      <c r="A5676" t="e">
        <f>-LqgPMynH8zSuSUqDXTN</f>
        <v>#NAME?</v>
      </c>
      <c r="B5676">
        <v>393.75</v>
      </c>
      <c r="C5676">
        <v>20.478950000000001</v>
      </c>
      <c r="D5676">
        <v>66</v>
      </c>
      <c r="E5676">
        <v>0</v>
      </c>
      <c r="F5676">
        <v>0</v>
      </c>
      <c r="G5676">
        <v>10</v>
      </c>
      <c r="H5676">
        <v>1570555657113</v>
      </c>
      <c r="I5676">
        <v>526.6875</v>
      </c>
      <c r="J5676" s="4">
        <f t="shared" si="88"/>
        <v>43747.01917954861</v>
      </c>
      <c r="K5676" s="6">
        <v>43747.01917954861</v>
      </c>
      <c r="L5676" s="7">
        <v>43747.019178240742</v>
      </c>
    </row>
    <row r="5677" spans="1:12" x14ac:dyDescent="0.25">
      <c r="A5677" t="e">
        <f>-LqgPOsDmw43bgVqdl5b</f>
        <v>#NAME?</v>
      </c>
      <c r="B5677">
        <v>393.75</v>
      </c>
      <c r="C5677">
        <v>20.478950000000001</v>
      </c>
      <c r="D5677">
        <v>66</v>
      </c>
      <c r="E5677">
        <v>0</v>
      </c>
      <c r="F5677">
        <v>0</v>
      </c>
      <c r="G5677">
        <v>7</v>
      </c>
      <c r="H5677">
        <v>1570555663294</v>
      </c>
      <c r="I5677">
        <v>526.6875</v>
      </c>
      <c r="J5677" s="5">
        <f t="shared" si="88"/>
        <v>43747.019251087964</v>
      </c>
      <c r="K5677" s="6">
        <v>43747.019251087964</v>
      </c>
      <c r="L5677" s="7">
        <v>43747.019247685188</v>
      </c>
    </row>
    <row r="5678" spans="1:12" x14ac:dyDescent="0.25">
      <c r="A5678" t="e">
        <f>-LqgPQW2pQKDy0s-nQA0</f>
        <v>#NAME?</v>
      </c>
      <c r="B5678">
        <v>393.75</v>
      </c>
      <c r="C5678">
        <v>20.478950000000001</v>
      </c>
      <c r="D5678">
        <v>67</v>
      </c>
      <c r="E5678">
        <v>0</v>
      </c>
      <c r="F5678">
        <v>0</v>
      </c>
      <c r="G5678">
        <v>4</v>
      </c>
      <c r="H5678">
        <v>1570555671533</v>
      </c>
      <c r="I5678">
        <v>526.6875</v>
      </c>
      <c r="J5678" s="4">
        <f t="shared" si="88"/>
        <v>43747.019346446752</v>
      </c>
      <c r="K5678" s="6">
        <v>43747.019346446752</v>
      </c>
      <c r="L5678" s="7">
        <v>43747.01935185185</v>
      </c>
    </row>
    <row r="5679" spans="1:12" x14ac:dyDescent="0.25">
      <c r="A5679" t="e">
        <f>-LqgPS2xKpJdIYWn0TV2</f>
        <v>#NAME?</v>
      </c>
      <c r="B5679">
        <v>393.75</v>
      </c>
      <c r="C5679">
        <v>20.478950000000001</v>
      </c>
      <c r="D5679">
        <v>67</v>
      </c>
      <c r="E5679">
        <v>0</v>
      </c>
      <c r="F5679">
        <v>0</v>
      </c>
      <c r="G5679">
        <v>2</v>
      </c>
      <c r="H5679">
        <v>1570555677714</v>
      </c>
      <c r="I5679">
        <v>526.6875</v>
      </c>
      <c r="J5679" s="5">
        <f t="shared" si="88"/>
        <v>43747.019417986106</v>
      </c>
      <c r="K5679" s="6">
        <v>43747.019417986106</v>
      </c>
      <c r="L5679" s="7">
        <v>43747.019421296296</v>
      </c>
    </row>
    <row r="5680" spans="1:12" x14ac:dyDescent="0.25">
      <c r="A5680" t="e">
        <f>-LqgPTZ23D2wdiIYPe5Y</f>
        <v>#NAME?</v>
      </c>
      <c r="B5680">
        <v>393.75</v>
      </c>
      <c r="C5680">
        <v>20.478950000000001</v>
      </c>
      <c r="D5680">
        <v>67</v>
      </c>
      <c r="E5680">
        <v>0</v>
      </c>
      <c r="F5680">
        <v>0</v>
      </c>
      <c r="G5680">
        <v>2</v>
      </c>
      <c r="H5680">
        <v>1570555683904</v>
      </c>
      <c r="I5680">
        <v>526.6875</v>
      </c>
      <c r="J5680" s="4">
        <f t="shared" si="88"/>
        <v>43747.019489629623</v>
      </c>
      <c r="K5680" s="6">
        <v>43747.019489629623</v>
      </c>
      <c r="L5680" s="7">
        <v>43747.019490740742</v>
      </c>
    </row>
    <row r="5681" spans="1:12" x14ac:dyDescent="0.25">
      <c r="A5681" t="e">
        <f>-LqgPV8IfeEiQ3ISMqlV</f>
        <v>#NAME?</v>
      </c>
      <c r="B5681">
        <v>393.75</v>
      </c>
      <c r="C5681">
        <v>20.478950000000001</v>
      </c>
      <c r="D5681">
        <v>66</v>
      </c>
      <c r="E5681">
        <v>0</v>
      </c>
      <c r="F5681">
        <v>0</v>
      </c>
      <c r="G5681">
        <v>11</v>
      </c>
      <c r="H5681">
        <v>1570555690094</v>
      </c>
      <c r="I5681">
        <v>526.6875</v>
      </c>
      <c r="J5681" s="5">
        <f t="shared" si="88"/>
        <v>43747.01956127314</v>
      </c>
      <c r="K5681" s="6">
        <v>43747.01956127314</v>
      </c>
      <c r="L5681" s="7">
        <v>43747.019560185188</v>
      </c>
    </row>
    <row r="5682" spans="1:12" x14ac:dyDescent="0.25">
      <c r="A5682" t="e">
        <f>-LqgPWoyXDeSVO8AlFHa</f>
        <v>#NAME?</v>
      </c>
      <c r="B5682">
        <v>393.75</v>
      </c>
      <c r="C5682">
        <v>20.478950000000001</v>
      </c>
      <c r="D5682">
        <v>68</v>
      </c>
      <c r="E5682">
        <v>0</v>
      </c>
      <c r="F5682">
        <v>0</v>
      </c>
      <c r="G5682">
        <v>12</v>
      </c>
      <c r="H5682">
        <v>1570555697294</v>
      </c>
      <c r="I5682">
        <v>526.6875</v>
      </c>
      <c r="J5682" s="4">
        <f t="shared" si="88"/>
        <v>43747.01964460648</v>
      </c>
      <c r="K5682" s="6">
        <v>43747.01964460648</v>
      </c>
      <c r="L5682" s="7">
        <v>43747.019641203704</v>
      </c>
    </row>
    <row r="5683" spans="1:12" x14ac:dyDescent="0.25">
      <c r="A5683" t="e">
        <f>-LqgPYdC9WsqcoA_-sXJ</f>
        <v>#NAME?</v>
      </c>
      <c r="B5683">
        <v>393.75</v>
      </c>
      <c r="C5683">
        <v>20.478950000000001</v>
      </c>
      <c r="D5683">
        <v>68</v>
      </c>
      <c r="E5683">
        <v>0</v>
      </c>
      <c r="F5683">
        <v>0</v>
      </c>
      <c r="G5683">
        <v>10</v>
      </c>
      <c r="H5683">
        <v>1570555704513</v>
      </c>
      <c r="I5683">
        <v>526.5</v>
      </c>
      <c r="J5683" s="5">
        <f t="shared" si="88"/>
        <v>43747.019728159721</v>
      </c>
      <c r="K5683" s="6">
        <v>43747.019728159721</v>
      </c>
      <c r="L5683" s="7">
        <v>43747.019733796296</v>
      </c>
    </row>
    <row r="5684" spans="1:12" x14ac:dyDescent="0.25">
      <c r="A5684" t="e">
        <f>-LqgP_f3VO9uJqAXzKgF</f>
        <v>#NAME?</v>
      </c>
      <c r="B5684">
        <v>393.75</v>
      </c>
      <c r="C5684">
        <v>20.478950000000001</v>
      </c>
      <c r="D5684">
        <v>71</v>
      </c>
      <c r="E5684">
        <v>0</v>
      </c>
      <c r="F5684">
        <v>0</v>
      </c>
      <c r="G5684">
        <v>16</v>
      </c>
      <c r="H5684">
        <v>1570555712822</v>
      </c>
      <c r="I5684">
        <v>526.6875</v>
      </c>
      <c r="J5684" s="4">
        <f t="shared" si="88"/>
        <v>43747.019824328701</v>
      </c>
      <c r="K5684" s="6">
        <v>43747.019824328701</v>
      </c>
      <c r="L5684" s="7">
        <v>43747.019826388889</v>
      </c>
    </row>
    <row r="5685" spans="1:12" x14ac:dyDescent="0.25">
      <c r="A5685" t="e">
        <f>-LqgPbO4b4I_AfGBfOvx</f>
        <v>#NAME?</v>
      </c>
      <c r="B5685">
        <v>393.75</v>
      </c>
      <c r="C5685">
        <v>20.478950000000001</v>
      </c>
      <c r="D5685">
        <v>69</v>
      </c>
      <c r="E5685">
        <v>0</v>
      </c>
      <c r="F5685">
        <v>0</v>
      </c>
      <c r="G5685">
        <v>13</v>
      </c>
      <c r="H5685">
        <v>1570555719964</v>
      </c>
      <c r="I5685">
        <v>526.6875</v>
      </c>
      <c r="J5685" s="5">
        <f t="shared" si="88"/>
        <v>43747.019906990739</v>
      </c>
      <c r="K5685" s="6">
        <v>43747.019906990739</v>
      </c>
      <c r="L5685" s="7">
        <v>43747.019907407404</v>
      </c>
    </row>
    <row r="5686" spans="1:12" x14ac:dyDescent="0.25">
      <c r="A5686" t="e">
        <f>-LqgPcsZjbhGO4FnywH2</f>
        <v>#NAME?</v>
      </c>
      <c r="B5686">
        <v>393.75</v>
      </c>
      <c r="C5686">
        <v>20.478950000000001</v>
      </c>
      <c r="D5686">
        <v>68</v>
      </c>
      <c r="E5686">
        <v>0</v>
      </c>
      <c r="F5686">
        <v>0</v>
      </c>
      <c r="G5686">
        <v>9</v>
      </c>
      <c r="H5686">
        <v>1570555726173</v>
      </c>
      <c r="I5686">
        <v>526.6875</v>
      </c>
      <c r="J5686" s="4">
        <f t="shared" si="88"/>
        <v>43747.019978854165</v>
      </c>
      <c r="K5686" s="6">
        <v>43747.019978854165</v>
      </c>
      <c r="L5686" s="7">
        <v>43747.019976851851</v>
      </c>
    </row>
    <row r="5687" spans="1:12" x14ac:dyDescent="0.25">
      <c r="A5687" t="e">
        <f>-LqgPef2l8Npy38ybvPv</f>
        <v>#NAME?</v>
      </c>
      <c r="B5687">
        <v>393.75</v>
      </c>
      <c r="C5687">
        <v>20.478950000000001</v>
      </c>
      <c r="D5687">
        <v>66</v>
      </c>
      <c r="E5687">
        <v>0</v>
      </c>
      <c r="F5687">
        <v>0</v>
      </c>
      <c r="G5687">
        <v>0</v>
      </c>
      <c r="H5687">
        <v>1570555733363</v>
      </c>
      <c r="I5687">
        <v>526.5</v>
      </c>
      <c r="J5687" s="5">
        <f t="shared" si="88"/>
        <v>43747.020062071759</v>
      </c>
      <c r="K5687" s="6">
        <v>43747.020062071759</v>
      </c>
      <c r="L5687" s="7">
        <v>43747.020057870373</v>
      </c>
    </row>
    <row r="5688" spans="1:12" x14ac:dyDescent="0.25">
      <c r="A5688" t="e">
        <f>-LqgPgLhABadSMDlxCdt</f>
        <v>#NAME?</v>
      </c>
      <c r="B5688">
        <v>393.75</v>
      </c>
      <c r="C5688">
        <v>20.478950000000001</v>
      </c>
      <c r="D5688">
        <v>65</v>
      </c>
      <c r="E5688">
        <v>0</v>
      </c>
      <c r="F5688">
        <v>0</v>
      </c>
      <c r="G5688">
        <v>5</v>
      </c>
      <c r="H5688">
        <v>1570555740564</v>
      </c>
      <c r="I5688">
        <v>526.5</v>
      </c>
      <c r="J5688" s="4">
        <f t="shared" si="88"/>
        <v>43747.02014541666</v>
      </c>
      <c r="K5688" s="6">
        <v>43747.02014541666</v>
      </c>
      <c r="L5688" s="7">
        <v>43747.020150462966</v>
      </c>
    </row>
    <row r="5689" spans="1:12" x14ac:dyDescent="0.25">
      <c r="A5689" t="e">
        <f>-LqgPhvwqAXmcJujGuuz</f>
        <v>#NAME?</v>
      </c>
      <c r="B5689">
        <v>393.75</v>
      </c>
      <c r="C5689">
        <v>20.478950000000001</v>
      </c>
      <c r="D5689">
        <v>66</v>
      </c>
      <c r="E5689">
        <v>0</v>
      </c>
      <c r="F5689">
        <v>0</v>
      </c>
      <c r="G5689">
        <v>13</v>
      </c>
      <c r="H5689">
        <v>1570555746763</v>
      </c>
      <c r="I5689">
        <v>526.6875</v>
      </c>
      <c r="J5689" s="5">
        <f t="shared" si="88"/>
        <v>43747.020217164354</v>
      </c>
      <c r="K5689" s="6">
        <v>43747.020217164354</v>
      </c>
      <c r="L5689" s="7">
        <v>43747.020219907405</v>
      </c>
    </row>
    <row r="5690" spans="1:12" x14ac:dyDescent="0.25">
      <c r="A5690" t="e">
        <f>-LqgPjRCqgNw49rTivZL</f>
        <v>#NAME?</v>
      </c>
      <c r="B5690">
        <v>393.75</v>
      </c>
      <c r="C5690">
        <v>20.531590000000001</v>
      </c>
      <c r="D5690">
        <v>66</v>
      </c>
      <c r="E5690">
        <v>0</v>
      </c>
      <c r="F5690">
        <v>0</v>
      </c>
      <c r="G5690">
        <v>20</v>
      </c>
      <c r="H5690">
        <v>1570555752925</v>
      </c>
      <c r="I5690">
        <v>526.6875</v>
      </c>
      <c r="J5690" s="4">
        <f t="shared" si="88"/>
        <v>43747.020288483793</v>
      </c>
      <c r="K5690" s="6">
        <v>43747.020288483793</v>
      </c>
      <c r="L5690" s="7">
        <v>43747.020289351851</v>
      </c>
    </row>
    <row r="5691" spans="1:12" x14ac:dyDescent="0.25">
      <c r="A5691" t="e">
        <f>-LqgPkv2hbM-AuvMgOp_</f>
        <v>#NAME?</v>
      </c>
      <c r="B5691">
        <v>393.75</v>
      </c>
      <c r="C5691">
        <v>20.478950000000001</v>
      </c>
      <c r="D5691">
        <v>64</v>
      </c>
      <c r="E5691">
        <v>0</v>
      </c>
      <c r="F5691">
        <v>0</v>
      </c>
      <c r="G5691">
        <v>9</v>
      </c>
      <c r="H5691">
        <v>1570555759123</v>
      </c>
      <c r="I5691">
        <v>526.5</v>
      </c>
      <c r="J5691" s="5">
        <f t="shared" si="88"/>
        <v>43747.020360219904</v>
      </c>
      <c r="K5691" s="6">
        <v>43747.020360219904</v>
      </c>
      <c r="L5691" s="7">
        <v>43747.020358796297</v>
      </c>
    </row>
    <row r="5692" spans="1:12" x14ac:dyDescent="0.25">
      <c r="A5692" t="e">
        <f>-LqgPmSzSrAb_EkyRg2o</f>
        <v>#NAME?</v>
      </c>
      <c r="B5692">
        <v>393.75</v>
      </c>
      <c r="C5692">
        <v>20.478950000000001</v>
      </c>
      <c r="D5692">
        <v>64</v>
      </c>
      <c r="E5692">
        <v>0</v>
      </c>
      <c r="F5692">
        <v>0</v>
      </c>
      <c r="G5692">
        <v>17</v>
      </c>
      <c r="H5692">
        <v>1570555765313</v>
      </c>
      <c r="I5692">
        <v>526.6875</v>
      </c>
      <c r="J5692" s="4">
        <f t="shared" si="88"/>
        <v>43747.020431863428</v>
      </c>
      <c r="K5692" s="6">
        <v>43747.020431863428</v>
      </c>
      <c r="L5692" s="7">
        <v>43747.020428240743</v>
      </c>
    </row>
    <row r="5693" spans="1:12" x14ac:dyDescent="0.25">
      <c r="A5693" t="e">
        <f>-LqgPoRQCcAnhbb6uiQp</f>
        <v>#NAME?</v>
      </c>
      <c r="B5693">
        <v>393.75</v>
      </c>
      <c r="C5693">
        <v>20.478950000000001</v>
      </c>
      <c r="D5693">
        <v>64</v>
      </c>
      <c r="E5693">
        <v>0</v>
      </c>
      <c r="F5693">
        <v>0</v>
      </c>
      <c r="G5693">
        <v>15</v>
      </c>
      <c r="H5693">
        <v>1570555772523</v>
      </c>
      <c r="I5693">
        <v>526.6875</v>
      </c>
      <c r="J5693" s="5">
        <f t="shared" si="88"/>
        <v>43747.020515312499</v>
      </c>
      <c r="K5693" s="6">
        <v>43747.020515312499</v>
      </c>
      <c r="L5693" s="7">
        <v>43747.020520833335</v>
      </c>
    </row>
    <row r="5694" spans="1:12" x14ac:dyDescent="0.25">
      <c r="A5694" t="e">
        <f>-LqgPpyy9Sv_Qs1yZqbS</f>
        <v>#NAME?</v>
      </c>
      <c r="B5694">
        <v>393.75</v>
      </c>
      <c r="C5694">
        <v>20.531590000000001</v>
      </c>
      <c r="D5694">
        <v>64</v>
      </c>
      <c r="E5694">
        <v>0</v>
      </c>
      <c r="F5694">
        <v>0</v>
      </c>
      <c r="G5694">
        <v>11</v>
      </c>
      <c r="H5694">
        <v>1570555779722</v>
      </c>
      <c r="I5694">
        <v>526.6875</v>
      </c>
      <c r="J5694" s="4">
        <f t="shared" si="88"/>
        <v>43747.020598634255</v>
      </c>
      <c r="K5694" s="6">
        <v>43747.020598634255</v>
      </c>
      <c r="L5694" s="7">
        <v>43747.020601851851</v>
      </c>
    </row>
    <row r="5695" spans="1:12" x14ac:dyDescent="0.25">
      <c r="A5695" t="e">
        <f>-LqgPrU2qL3psI4rey7e</f>
        <v>#NAME?</v>
      </c>
      <c r="B5695">
        <v>412.5</v>
      </c>
      <c r="C5695">
        <v>20.531590000000001</v>
      </c>
      <c r="D5695">
        <v>65</v>
      </c>
      <c r="E5695">
        <v>0</v>
      </c>
      <c r="F5695">
        <v>0</v>
      </c>
      <c r="G5695">
        <v>21</v>
      </c>
      <c r="H5695">
        <v>1570555785923</v>
      </c>
      <c r="I5695">
        <v>532.3125</v>
      </c>
      <c r="J5695" s="5">
        <f t="shared" si="88"/>
        <v>43747.020670405087</v>
      </c>
      <c r="K5695" s="6">
        <v>43747.020670405087</v>
      </c>
      <c r="L5695" s="7">
        <v>43747.020671296297</v>
      </c>
    </row>
    <row r="5696" spans="1:12" x14ac:dyDescent="0.25">
      <c r="A5696" t="e">
        <f>-LqgPsy2c5Ilr5684eMO</f>
        <v>#NAME?</v>
      </c>
      <c r="B5696">
        <v>393.75</v>
      </c>
      <c r="C5696">
        <v>20.478950000000001</v>
      </c>
      <c r="D5696">
        <v>65</v>
      </c>
      <c r="E5696">
        <v>0</v>
      </c>
      <c r="F5696">
        <v>0</v>
      </c>
      <c r="G5696">
        <v>8</v>
      </c>
      <c r="H5696">
        <v>1570555792084</v>
      </c>
      <c r="I5696">
        <v>526.6875</v>
      </c>
      <c r="J5696" s="4">
        <f t="shared" si="88"/>
        <v>43747.020741712964</v>
      </c>
      <c r="K5696" s="6">
        <v>43747.020741712964</v>
      </c>
      <c r="L5696" s="7">
        <v>43747.020740740743</v>
      </c>
    </row>
    <row r="5697" spans="1:12" x14ac:dyDescent="0.25">
      <c r="A5697" t="s">
        <v>6732</v>
      </c>
      <c r="B5697">
        <v>393.75</v>
      </c>
      <c r="C5697">
        <v>20.531590000000001</v>
      </c>
      <c r="D5697">
        <v>63</v>
      </c>
      <c r="E5697">
        <v>0</v>
      </c>
      <c r="F5697">
        <v>0</v>
      </c>
      <c r="G5697">
        <v>15</v>
      </c>
      <c r="H5697">
        <v>1570555798284</v>
      </c>
      <c r="I5697">
        <v>526.6875</v>
      </c>
      <c r="J5697" s="5">
        <f t="shared" si="88"/>
        <v>43747.02081347222</v>
      </c>
      <c r="K5697" s="6">
        <v>43747.02081347222</v>
      </c>
      <c r="L5697" s="7">
        <v>43747.020810185182</v>
      </c>
    </row>
    <row r="5698" spans="1:12" x14ac:dyDescent="0.25">
      <c r="A5698" t="e">
        <f>-LqgPw--GSx6X7aWeZMV</f>
        <v>#NAME?</v>
      </c>
      <c r="B5698">
        <v>393.75</v>
      </c>
      <c r="C5698">
        <v>20.531590000000001</v>
      </c>
      <c r="D5698">
        <v>63</v>
      </c>
      <c r="E5698">
        <v>0</v>
      </c>
      <c r="F5698">
        <v>0</v>
      </c>
      <c r="G5698">
        <v>8</v>
      </c>
      <c r="H5698">
        <v>1570555804445</v>
      </c>
      <c r="I5698">
        <v>526.6875</v>
      </c>
      <c r="J5698" s="4">
        <f t="shared" ref="J5698:K5761" si="89">(H5698/86400000)+25569+(7/24)</f>
        <v>43747.02088478009</v>
      </c>
      <c r="K5698" s="6">
        <v>43747.02088478009</v>
      </c>
      <c r="L5698" s="7">
        <v>43747.020879629628</v>
      </c>
    </row>
    <row r="5699" spans="1:12" x14ac:dyDescent="0.25">
      <c r="A5699" t="e">
        <f>-LqgPxj2gUaTKVgvPGjI</f>
        <v>#NAME?</v>
      </c>
      <c r="B5699">
        <v>412.5</v>
      </c>
      <c r="C5699">
        <v>20.478950000000001</v>
      </c>
      <c r="D5699">
        <v>66</v>
      </c>
      <c r="E5699">
        <v>0</v>
      </c>
      <c r="F5699">
        <v>0</v>
      </c>
      <c r="G5699">
        <v>11</v>
      </c>
      <c r="H5699">
        <v>1570555811688</v>
      </c>
      <c r="I5699">
        <v>532.875</v>
      </c>
      <c r="J5699" s="5">
        <f t="shared" si="89"/>
        <v>43747.020968611112</v>
      </c>
      <c r="K5699" s="6">
        <v>43747.020968611112</v>
      </c>
      <c r="L5699" s="7">
        <v>43747.020972222221</v>
      </c>
    </row>
    <row r="5700" spans="1:12" x14ac:dyDescent="0.25">
      <c r="A5700" t="e">
        <f>-LqgPzGyAi-b5Nx9Fcrj</f>
        <v>#NAME?</v>
      </c>
      <c r="B5700">
        <v>393.75</v>
      </c>
      <c r="C5700">
        <v>20.478950000000001</v>
      </c>
      <c r="D5700">
        <v>65</v>
      </c>
      <c r="E5700">
        <v>0</v>
      </c>
      <c r="F5700">
        <v>0</v>
      </c>
      <c r="G5700">
        <v>9</v>
      </c>
      <c r="H5700">
        <v>1570555817873</v>
      </c>
      <c r="I5700">
        <v>526.6875</v>
      </c>
      <c r="J5700" s="4">
        <f t="shared" si="89"/>
        <v>43747.021040196756</v>
      </c>
      <c r="K5700" s="6">
        <v>43747.021040196756</v>
      </c>
      <c r="L5700" s="7">
        <v>43747.021041666667</v>
      </c>
    </row>
    <row r="5701" spans="1:12" x14ac:dyDescent="0.25">
      <c r="A5701" t="e">
        <f>-LqgQ05EFlyKDdErvGGO</f>
        <v>#NAME?</v>
      </c>
      <c r="B5701">
        <v>393.75</v>
      </c>
      <c r="C5701">
        <v>20.478950000000001</v>
      </c>
      <c r="D5701">
        <v>65</v>
      </c>
      <c r="E5701">
        <v>0</v>
      </c>
      <c r="F5701">
        <v>0</v>
      </c>
      <c r="G5701">
        <v>7</v>
      </c>
      <c r="H5701">
        <v>1570555824053</v>
      </c>
      <c r="I5701">
        <v>526.6875</v>
      </c>
      <c r="J5701" s="5">
        <f t="shared" si="89"/>
        <v>43747.021111724534</v>
      </c>
      <c r="K5701" s="6">
        <v>43747.021111724534</v>
      </c>
      <c r="L5701" s="7">
        <v>43747.021111111113</v>
      </c>
    </row>
    <row r="5702" spans="1:12" x14ac:dyDescent="0.25">
      <c r="A5702" t="e">
        <f>-LqgQ1mxXK2uPaNRrSAH</f>
        <v>#NAME?</v>
      </c>
      <c r="B5702">
        <v>393.75</v>
      </c>
      <c r="C5702">
        <v>20.531590000000001</v>
      </c>
      <c r="D5702">
        <v>65</v>
      </c>
      <c r="E5702">
        <v>0</v>
      </c>
      <c r="F5702">
        <v>0</v>
      </c>
      <c r="G5702">
        <v>10</v>
      </c>
      <c r="H5702">
        <v>1570555832295</v>
      </c>
      <c r="I5702">
        <v>526.6875</v>
      </c>
      <c r="J5702" s="4">
        <f t="shared" si="89"/>
        <v>43747.02120711805</v>
      </c>
      <c r="K5702" s="6">
        <v>43747.02120711805</v>
      </c>
      <c r="L5702" s="7">
        <v>43747.021203703705</v>
      </c>
    </row>
    <row r="5703" spans="1:12" x14ac:dyDescent="0.25">
      <c r="A5703" t="e">
        <f>-LqgQ3FjTnPUyc4W1Sfv</f>
        <v>#NAME?</v>
      </c>
      <c r="B5703">
        <v>393.75</v>
      </c>
      <c r="C5703">
        <v>20.531590000000001</v>
      </c>
      <c r="D5703">
        <v>65</v>
      </c>
      <c r="E5703">
        <v>0</v>
      </c>
      <c r="F5703">
        <v>0</v>
      </c>
      <c r="G5703">
        <v>10</v>
      </c>
      <c r="H5703">
        <v>1570555838483</v>
      </c>
      <c r="I5703">
        <v>526.6875</v>
      </c>
      <c r="J5703" s="5">
        <f t="shared" si="89"/>
        <v>43747.021278738423</v>
      </c>
      <c r="K5703" s="6">
        <v>43747.021278738423</v>
      </c>
      <c r="L5703" s="7">
        <v>43747.021273148152</v>
      </c>
    </row>
    <row r="5704" spans="1:12" x14ac:dyDescent="0.25">
      <c r="A5704" t="e">
        <f>-LqgQ4pzx1-#REF!-ExPSH</f>
        <v>#NAME?</v>
      </c>
      <c r="B5704">
        <v>393.75</v>
      </c>
      <c r="C5704">
        <v>20.531590000000001</v>
      </c>
      <c r="D5704">
        <v>64</v>
      </c>
      <c r="E5704">
        <v>0</v>
      </c>
      <c r="F5704">
        <v>0</v>
      </c>
      <c r="G5704">
        <v>7</v>
      </c>
      <c r="H5704">
        <v>1570555844663</v>
      </c>
      <c r="I5704">
        <v>526.6875</v>
      </c>
      <c r="J5704" s="4">
        <f t="shared" si="89"/>
        <v>43747.021350266201</v>
      </c>
      <c r="K5704" s="6">
        <v>43747.021350266201</v>
      </c>
      <c r="L5704" s="7">
        <v>43747.021354166667</v>
      </c>
    </row>
    <row r="5705" spans="1:12" x14ac:dyDescent="0.25">
      <c r="A5705" t="e">
        <f>-LqgQ6Jz7u6AVGEKaDRO</f>
        <v>#NAME?</v>
      </c>
      <c r="B5705">
        <v>428.125</v>
      </c>
      <c r="C5705">
        <v>20.531590000000001</v>
      </c>
      <c r="D5705">
        <v>64</v>
      </c>
      <c r="E5705">
        <v>0</v>
      </c>
      <c r="F5705">
        <v>0</v>
      </c>
      <c r="G5705">
        <v>5</v>
      </c>
      <c r="H5705">
        <v>1570555850844</v>
      </c>
      <c r="I5705">
        <v>537.5625</v>
      </c>
      <c r="J5705" s="5">
        <f t="shared" si="89"/>
        <v>43747.021421805555</v>
      </c>
      <c r="K5705" s="6">
        <v>43747.021421805555</v>
      </c>
      <c r="L5705" s="7">
        <v>43747.021423611113</v>
      </c>
    </row>
    <row r="5706" spans="1:12" x14ac:dyDescent="0.25">
      <c r="A5706" t="e">
        <f>-LqgQ7misurJ9zMkVdWX</f>
        <v>#NAME?</v>
      </c>
      <c r="B5706">
        <v>393.75</v>
      </c>
      <c r="C5706">
        <v>20.531590000000001</v>
      </c>
      <c r="D5706">
        <v>62</v>
      </c>
      <c r="E5706">
        <v>0</v>
      </c>
      <c r="F5706">
        <v>0</v>
      </c>
      <c r="G5706">
        <v>4</v>
      </c>
      <c r="H5706">
        <v>1570555857045</v>
      </c>
      <c r="I5706">
        <v>526.5</v>
      </c>
      <c r="J5706" s="4">
        <f t="shared" si="89"/>
        <v>43747.021493576387</v>
      </c>
      <c r="K5706" s="6">
        <v>43747.021493576387</v>
      </c>
      <c r="L5706" s="7">
        <v>43747.021493055552</v>
      </c>
    </row>
    <row r="5707" spans="1:12" x14ac:dyDescent="0.25">
      <c r="A5707" t="e">
        <f>-LqgQ9J4p-Bp2NusL6tU</f>
        <v>#NAME?</v>
      </c>
      <c r="B5707">
        <v>393.75</v>
      </c>
      <c r="C5707">
        <v>20.531590000000001</v>
      </c>
      <c r="D5707">
        <v>62</v>
      </c>
      <c r="E5707">
        <v>0</v>
      </c>
      <c r="F5707">
        <v>0</v>
      </c>
      <c r="G5707">
        <v>11</v>
      </c>
      <c r="H5707">
        <v>1570555863214</v>
      </c>
      <c r="I5707">
        <v>526.5</v>
      </c>
      <c r="J5707" s="5">
        <f t="shared" si="89"/>
        <v>43747.021564976851</v>
      </c>
      <c r="K5707" s="6">
        <v>43747.021564976851</v>
      </c>
      <c r="L5707" s="7">
        <v>43747.021562499998</v>
      </c>
    </row>
    <row r="5708" spans="1:12" x14ac:dyDescent="0.25">
      <c r="A5708" t="e">
        <f>-LqgQAqzU5mnkMh17oyH</f>
        <v>#NAME?</v>
      </c>
      <c r="B5708">
        <v>393.75</v>
      </c>
      <c r="C5708">
        <v>20.531590000000001</v>
      </c>
      <c r="D5708">
        <v>66</v>
      </c>
      <c r="E5708">
        <v>0</v>
      </c>
      <c r="F5708">
        <v>0</v>
      </c>
      <c r="G5708">
        <v>0</v>
      </c>
      <c r="H5708">
        <v>1570555869383</v>
      </c>
      <c r="I5708">
        <v>526.5</v>
      </c>
      <c r="J5708" s="4">
        <f t="shared" si="89"/>
        <v>43747.021636377314</v>
      </c>
      <c r="K5708" s="6">
        <v>43747.021636377314</v>
      </c>
      <c r="L5708" s="7">
        <v>43747.021631944444</v>
      </c>
    </row>
    <row r="5709" spans="1:12" x14ac:dyDescent="0.25">
      <c r="A5709" t="e">
        <f>-LqgQCM30JqvriqgO28v</f>
        <v>#NAME?</v>
      </c>
      <c r="B5709">
        <v>393.75</v>
      </c>
      <c r="C5709">
        <v>20.478950000000001</v>
      </c>
      <c r="D5709">
        <v>68</v>
      </c>
      <c r="E5709">
        <v>0</v>
      </c>
      <c r="F5709">
        <v>0</v>
      </c>
      <c r="G5709">
        <v>11</v>
      </c>
      <c r="H5709">
        <v>1570555875590</v>
      </c>
      <c r="I5709">
        <v>526.5</v>
      </c>
      <c r="J5709" s="5">
        <f t="shared" si="89"/>
        <v>43747.021708217588</v>
      </c>
      <c r="K5709" s="6">
        <v>43747.021708217588</v>
      </c>
      <c r="L5709" s="7">
        <v>43747.02171296296</v>
      </c>
    </row>
    <row r="5710" spans="1:12" x14ac:dyDescent="0.25">
      <c r="A5710" t="e">
        <f>-LqgQDoyfYVDopEnFNvs</f>
        <v>#NAME?</v>
      </c>
      <c r="B5710">
        <v>393.75</v>
      </c>
      <c r="C5710">
        <v>20.531590000000001</v>
      </c>
      <c r="D5710">
        <v>68</v>
      </c>
      <c r="E5710">
        <v>0</v>
      </c>
      <c r="F5710">
        <v>0</v>
      </c>
      <c r="G5710">
        <v>7</v>
      </c>
      <c r="H5710">
        <v>1570555881753</v>
      </c>
      <c r="I5710">
        <v>526.6875</v>
      </c>
      <c r="J5710" s="4">
        <f t="shared" si="89"/>
        <v>43747.02177954861</v>
      </c>
      <c r="K5710" s="6">
        <v>43747.02177954861</v>
      </c>
      <c r="L5710" s="7">
        <v>43747.021782407406</v>
      </c>
    </row>
    <row r="5711" spans="1:12" x14ac:dyDescent="0.25">
      <c r="A5711" t="e">
        <f>-LqgQFP20T39pzJ6wvIA</f>
        <v>#NAME?</v>
      </c>
      <c r="B5711">
        <v>393.75</v>
      </c>
      <c r="C5711">
        <v>20.478950000000001</v>
      </c>
      <c r="D5711">
        <v>67</v>
      </c>
      <c r="E5711">
        <v>0</v>
      </c>
      <c r="F5711">
        <v>0</v>
      </c>
      <c r="G5711">
        <v>3</v>
      </c>
      <c r="H5711">
        <v>1570555887944</v>
      </c>
      <c r="I5711">
        <v>526.6875</v>
      </c>
      <c r="J5711" s="5">
        <f t="shared" si="89"/>
        <v>43747.021851203703</v>
      </c>
      <c r="K5711" s="6">
        <v>43747.021851203703</v>
      </c>
      <c r="L5711" s="7">
        <v>43747.021851851852</v>
      </c>
    </row>
    <row r="5712" spans="1:12" x14ac:dyDescent="0.25">
      <c r="A5712" t="e">
        <f>-LqgQGryYGY7Ha5KMxml</f>
        <v>#NAME?</v>
      </c>
      <c r="B5712">
        <v>393.75</v>
      </c>
      <c r="C5712">
        <v>20.478950000000001</v>
      </c>
      <c r="D5712">
        <v>67</v>
      </c>
      <c r="E5712">
        <v>0</v>
      </c>
      <c r="F5712">
        <v>0</v>
      </c>
      <c r="G5712">
        <v>9</v>
      </c>
      <c r="H5712">
        <v>1570555894114</v>
      </c>
      <c r="I5712">
        <v>526.5</v>
      </c>
      <c r="J5712" s="4">
        <f t="shared" si="89"/>
        <v>43747.021922615742</v>
      </c>
      <c r="K5712" s="6">
        <v>43747.021922615742</v>
      </c>
      <c r="L5712" s="7">
        <v>43747.021921296298</v>
      </c>
    </row>
    <row r="5713" spans="1:12" x14ac:dyDescent="0.25">
      <c r="A5713" t="e">
        <f>-LqgQIM1EIENyQSJYVis</f>
        <v>#NAME?</v>
      </c>
      <c r="B5713">
        <v>393.75</v>
      </c>
      <c r="C5713">
        <v>20.478950000000001</v>
      </c>
      <c r="D5713">
        <v>67</v>
      </c>
      <c r="E5713">
        <v>0</v>
      </c>
      <c r="F5713">
        <v>0</v>
      </c>
      <c r="G5713">
        <v>13</v>
      </c>
      <c r="H5713">
        <v>1570555900305</v>
      </c>
      <c r="I5713">
        <v>526.6875</v>
      </c>
      <c r="J5713" s="5">
        <f t="shared" si="89"/>
        <v>43747.021994270828</v>
      </c>
      <c r="K5713" s="6">
        <v>43747.021994270828</v>
      </c>
      <c r="L5713" s="7">
        <v>43747.021990740737</v>
      </c>
    </row>
    <row r="5714" spans="1:12" x14ac:dyDescent="0.25">
      <c r="A5714" t="e">
        <f>-LqgQJrKzTr6CAPzXTOE</f>
        <v>#NAME?</v>
      </c>
      <c r="B5714">
        <v>412.5</v>
      </c>
      <c r="C5714">
        <v>20.478950000000001</v>
      </c>
      <c r="D5714">
        <v>66</v>
      </c>
      <c r="E5714">
        <v>0</v>
      </c>
      <c r="F5714">
        <v>0</v>
      </c>
      <c r="G5714">
        <v>16</v>
      </c>
      <c r="H5714">
        <v>1570555906494</v>
      </c>
      <c r="I5714">
        <v>532.3125</v>
      </c>
      <c r="J5714" s="4">
        <f t="shared" si="89"/>
        <v>43747.022065902776</v>
      </c>
      <c r="K5714" s="6">
        <v>43747.022065902776</v>
      </c>
      <c r="L5714" s="7">
        <v>43747.022060185183</v>
      </c>
    </row>
    <row r="5715" spans="1:12" x14ac:dyDescent="0.25">
      <c r="A5715" t="e">
        <f>-LqgQLOy2biaB_EZY6oC</f>
        <v>#NAME?</v>
      </c>
      <c r="B5715">
        <v>393.75</v>
      </c>
      <c r="C5715">
        <v>20.531590000000001</v>
      </c>
      <c r="D5715">
        <v>66</v>
      </c>
      <c r="E5715">
        <v>0</v>
      </c>
      <c r="F5715">
        <v>0</v>
      </c>
      <c r="G5715">
        <v>9</v>
      </c>
      <c r="H5715">
        <v>1570555912674</v>
      </c>
      <c r="I5715">
        <v>526.6875</v>
      </c>
      <c r="J5715" s="5">
        <f t="shared" si="89"/>
        <v>43747.022137430555</v>
      </c>
      <c r="K5715" s="6">
        <v>43747.022137430555</v>
      </c>
      <c r="L5715" s="7">
        <v>43747.022141203706</v>
      </c>
    </row>
    <row r="5716" spans="1:12" x14ac:dyDescent="0.25">
      <c r="A5716" t="e">
        <f>-LqgQMsnIIWaAebhoLXq</f>
        <v>#NAME?</v>
      </c>
      <c r="B5716">
        <v>393.75</v>
      </c>
      <c r="C5716">
        <v>20.478950000000001</v>
      </c>
      <c r="D5716">
        <v>65</v>
      </c>
      <c r="E5716">
        <v>0</v>
      </c>
      <c r="F5716">
        <v>0</v>
      </c>
      <c r="G5716">
        <v>8</v>
      </c>
      <c r="H5716">
        <v>1570555918873</v>
      </c>
      <c r="I5716">
        <v>526.6875</v>
      </c>
      <c r="J5716" s="4">
        <f t="shared" si="89"/>
        <v>43747.022209178242</v>
      </c>
      <c r="K5716" s="6">
        <v>43747.022209178242</v>
      </c>
      <c r="L5716" s="7">
        <v>43747.022210648145</v>
      </c>
    </row>
    <row r="5717" spans="1:12" x14ac:dyDescent="0.25">
      <c r="A5717" t="e">
        <f>-LqgQOTCPCaRPRWPprNz</f>
        <v>#NAME?</v>
      </c>
      <c r="B5717">
        <v>393.75</v>
      </c>
      <c r="C5717">
        <v>20.478950000000001</v>
      </c>
      <c r="D5717">
        <v>64</v>
      </c>
      <c r="E5717">
        <v>0</v>
      </c>
      <c r="F5717">
        <v>0</v>
      </c>
      <c r="G5717">
        <v>9</v>
      </c>
      <c r="H5717">
        <v>1570555925034</v>
      </c>
      <c r="I5717">
        <v>526.5</v>
      </c>
      <c r="J5717" s="5">
        <f t="shared" si="89"/>
        <v>43747.022280486104</v>
      </c>
      <c r="K5717" s="6">
        <v>43747.022280486104</v>
      </c>
      <c r="L5717" s="7">
        <v>43747.022280092591</v>
      </c>
    </row>
    <row r="5718" spans="1:12" x14ac:dyDescent="0.25">
      <c r="A5718" t="e">
        <f>-LqgQQB2lBq6qFbmWlEZ</f>
        <v>#NAME?</v>
      </c>
      <c r="B5718">
        <v>431.25</v>
      </c>
      <c r="C5718">
        <v>20.531590000000001</v>
      </c>
      <c r="D5718">
        <v>65</v>
      </c>
      <c r="E5718">
        <v>0</v>
      </c>
      <c r="F5718">
        <v>0</v>
      </c>
      <c r="G5718">
        <v>7</v>
      </c>
      <c r="H5718">
        <v>1570555932251</v>
      </c>
      <c r="I5718">
        <v>538.3125</v>
      </c>
      <c r="J5718" s="4">
        <f t="shared" si="89"/>
        <v>43747.0223640162</v>
      </c>
      <c r="K5718" s="6">
        <v>43747.0223640162</v>
      </c>
      <c r="L5718" s="7">
        <v>43747.022361111114</v>
      </c>
    </row>
    <row r="5719" spans="1:12" x14ac:dyDescent="0.25">
      <c r="A5719" t="e">
        <f>-LqgQRkEQo8kq9RIfLOr</f>
        <v>#NAME?</v>
      </c>
      <c r="B5719">
        <v>393.75</v>
      </c>
      <c r="C5719">
        <v>20.478950000000001</v>
      </c>
      <c r="D5719">
        <v>64</v>
      </c>
      <c r="E5719">
        <v>0</v>
      </c>
      <c r="F5719">
        <v>0</v>
      </c>
      <c r="G5719">
        <v>16</v>
      </c>
      <c r="H5719">
        <v>1570555938433</v>
      </c>
      <c r="I5719">
        <v>526.6875</v>
      </c>
      <c r="J5719" s="5">
        <f t="shared" si="89"/>
        <v>43747.022435567131</v>
      </c>
      <c r="K5719" s="6">
        <v>43747.022435567131</v>
      </c>
      <c r="L5719" s="7">
        <v>43747.022430555553</v>
      </c>
    </row>
    <row r="5720" spans="1:12" x14ac:dyDescent="0.25">
      <c r="A5720" t="e">
        <f>-LqgQTRw9xL09seSnhwd</f>
        <v>#NAME?</v>
      </c>
      <c r="B5720">
        <v>393.75</v>
      </c>
      <c r="C5720">
        <v>20.584240000000001</v>
      </c>
      <c r="D5720">
        <v>66</v>
      </c>
      <c r="E5720">
        <v>0</v>
      </c>
      <c r="F5720">
        <v>0</v>
      </c>
      <c r="G5720">
        <v>8</v>
      </c>
      <c r="H5720">
        <v>1570555945657</v>
      </c>
      <c r="I5720">
        <v>526.6875</v>
      </c>
      <c r="J5720" s="4">
        <f t="shared" si="89"/>
        <v>43747.022519178237</v>
      </c>
      <c r="K5720" s="6">
        <v>43747.022519178237</v>
      </c>
      <c r="L5720" s="7">
        <v>43747.022523148145</v>
      </c>
    </row>
    <row r="5721" spans="1:12" x14ac:dyDescent="0.25">
      <c r="A5721" t="e">
        <f>-LqgQUvxctKGEQfN1gEj</f>
        <v>#NAME?</v>
      </c>
      <c r="B5721">
        <v>412.5</v>
      </c>
      <c r="C5721">
        <v>20.478950000000001</v>
      </c>
      <c r="D5721">
        <v>65</v>
      </c>
      <c r="E5721">
        <v>0</v>
      </c>
      <c r="F5721">
        <v>0</v>
      </c>
      <c r="G5721">
        <v>9</v>
      </c>
      <c r="H5721">
        <v>1570555951835</v>
      </c>
      <c r="I5721">
        <v>532.125</v>
      </c>
      <c r="J5721" s="5">
        <f t="shared" si="89"/>
        <v>43747.022590682864</v>
      </c>
      <c r="K5721" s="6">
        <v>43747.022590682864</v>
      </c>
      <c r="L5721" s="7">
        <v>43747.022592592592</v>
      </c>
    </row>
    <row r="5722" spans="1:12" x14ac:dyDescent="0.25">
      <c r="A5722" t="e">
        <f>-LqgQWW1JxM5i5DxKSY6</f>
        <v>#NAME?</v>
      </c>
      <c r="B5722">
        <v>393.75</v>
      </c>
      <c r="C5722">
        <v>20.478950000000001</v>
      </c>
      <c r="D5722">
        <v>65</v>
      </c>
      <c r="E5722">
        <v>0</v>
      </c>
      <c r="F5722">
        <v>0</v>
      </c>
      <c r="G5722">
        <v>12</v>
      </c>
      <c r="H5722">
        <v>1570555958013</v>
      </c>
      <c r="I5722">
        <v>526.6875</v>
      </c>
      <c r="J5722" s="4">
        <f t="shared" si="89"/>
        <v>43747.022662187497</v>
      </c>
      <c r="K5722" s="6">
        <v>43747.022662187497</v>
      </c>
      <c r="L5722" s="7">
        <v>43747.022662037038</v>
      </c>
    </row>
    <row r="5723" spans="1:12" x14ac:dyDescent="0.25">
      <c r="A5723" t="e">
        <f>-LqgQXyx8oxCUzYg-ZQq</f>
        <v>#NAME?</v>
      </c>
      <c r="B5723">
        <v>393.75</v>
      </c>
      <c r="C5723">
        <v>20.478950000000001</v>
      </c>
      <c r="D5723">
        <v>65</v>
      </c>
      <c r="E5723">
        <v>0</v>
      </c>
      <c r="F5723">
        <v>0</v>
      </c>
      <c r="G5723">
        <v>1</v>
      </c>
      <c r="H5723">
        <v>1570555964195</v>
      </c>
      <c r="I5723">
        <v>526.6875</v>
      </c>
      <c r="J5723" s="5">
        <f t="shared" si="89"/>
        <v>43747.02273373842</v>
      </c>
      <c r="K5723" s="6">
        <v>43747.02273373842</v>
      </c>
      <c r="L5723" s="7">
        <v>43747.022731481484</v>
      </c>
    </row>
    <row r="5724" spans="1:12" x14ac:dyDescent="0.25">
      <c r="A5724" t="e">
        <f>-LqgQZvwyzsSG6wq1jtQ</f>
        <v>#NAME?</v>
      </c>
      <c r="B5724">
        <v>393.75</v>
      </c>
      <c r="C5724">
        <v>20.531590000000001</v>
      </c>
      <c r="D5724">
        <v>63</v>
      </c>
      <c r="E5724">
        <v>0</v>
      </c>
      <c r="F5724">
        <v>0</v>
      </c>
      <c r="G5724">
        <v>10</v>
      </c>
      <c r="H5724">
        <v>1570555970394</v>
      </c>
      <c r="I5724">
        <v>526.5</v>
      </c>
      <c r="J5724" s="4">
        <f t="shared" si="89"/>
        <v>43747.022805486107</v>
      </c>
      <c r="K5724" s="6">
        <v>43747.022805486107</v>
      </c>
      <c r="L5724" s="7">
        <v>43747.022800925923</v>
      </c>
    </row>
    <row r="5725" spans="1:12" x14ac:dyDescent="0.25">
      <c r="A5725" t="e">
        <f>-LqgQaW3zCAtCCegWBvs</f>
        <v>#NAME?</v>
      </c>
      <c r="B5725">
        <v>393.75</v>
      </c>
      <c r="C5725">
        <v>20.531590000000001</v>
      </c>
      <c r="D5725">
        <v>63</v>
      </c>
      <c r="E5725">
        <v>0</v>
      </c>
      <c r="F5725">
        <v>0</v>
      </c>
      <c r="G5725">
        <v>4</v>
      </c>
      <c r="H5725">
        <v>1570555978642</v>
      </c>
      <c r="I5725">
        <v>526.6875</v>
      </c>
      <c r="J5725" s="5">
        <f t="shared" si="89"/>
        <v>43747.022900949072</v>
      </c>
      <c r="K5725" s="6">
        <v>43747.022900949072</v>
      </c>
      <c r="L5725" s="7">
        <v>43747.022905092592</v>
      </c>
    </row>
    <row r="5726" spans="1:12" x14ac:dyDescent="0.25">
      <c r="A5726" t="e">
        <f>-LqgQbyzE6kMnVbVYold</f>
        <v>#NAME?</v>
      </c>
      <c r="B5726">
        <v>393.75</v>
      </c>
      <c r="C5726">
        <v>20.531590000000001</v>
      </c>
      <c r="D5726">
        <v>64</v>
      </c>
      <c r="E5726">
        <v>0</v>
      </c>
      <c r="F5726">
        <v>0</v>
      </c>
      <c r="G5726">
        <v>7</v>
      </c>
      <c r="H5726">
        <v>1570555984803</v>
      </c>
      <c r="I5726">
        <v>526.6875</v>
      </c>
      <c r="J5726" s="4">
        <f t="shared" si="89"/>
        <v>43747.022972256942</v>
      </c>
      <c r="K5726" s="6">
        <v>43747.022972256942</v>
      </c>
      <c r="L5726" s="7">
        <v>43747.022974537038</v>
      </c>
    </row>
    <row r="5727" spans="1:12" x14ac:dyDescent="0.25">
      <c r="A5727" t="e">
        <f>-LqgQdr96M_YDYCVV1JX</f>
        <v>#NAME?</v>
      </c>
      <c r="B5727">
        <v>393.75</v>
      </c>
      <c r="C5727">
        <v>20.531590000000001</v>
      </c>
      <c r="D5727">
        <v>63</v>
      </c>
      <c r="E5727">
        <v>0</v>
      </c>
      <c r="F5727">
        <v>0</v>
      </c>
      <c r="G5727">
        <v>15</v>
      </c>
      <c r="H5727">
        <v>1570555992350</v>
      </c>
      <c r="I5727">
        <v>526.5</v>
      </c>
      <c r="J5727" s="5">
        <f t="shared" si="89"/>
        <v>43747.023059606479</v>
      </c>
      <c r="K5727" s="6">
        <v>43747.023059606479</v>
      </c>
      <c r="L5727" s="7">
        <v>43747.023055555554</v>
      </c>
    </row>
    <row r="5728" spans="1:12" x14ac:dyDescent="0.25">
      <c r="A5728" t="e">
        <f>-LqgQfXMM0n605zkvJn_</f>
        <v>#NAME?</v>
      </c>
      <c r="B5728">
        <v>393.75</v>
      </c>
      <c r="C5728">
        <v>20.478950000000001</v>
      </c>
      <c r="D5728">
        <v>63</v>
      </c>
      <c r="E5728">
        <v>0</v>
      </c>
      <c r="F5728">
        <v>0</v>
      </c>
      <c r="G5728">
        <v>4</v>
      </c>
      <c r="H5728">
        <v>1570555999205</v>
      </c>
      <c r="I5728">
        <v>526.5</v>
      </c>
      <c r="J5728" s="4">
        <f t="shared" si="89"/>
        <v>43747.023138946759</v>
      </c>
      <c r="K5728" s="6">
        <v>43747.023138946759</v>
      </c>
      <c r="L5728" s="7">
        <v>43747.023136574076</v>
      </c>
    </row>
    <row r="5729" spans="1:12" x14ac:dyDescent="0.25">
      <c r="A5729" t="e">
        <f>-LqgQh47YAxJaYDi4_S1</f>
        <v>#NAME?</v>
      </c>
      <c r="B5729">
        <v>393.75</v>
      </c>
      <c r="C5729">
        <v>20.478950000000001</v>
      </c>
      <c r="D5729">
        <v>64</v>
      </c>
      <c r="E5729">
        <v>0</v>
      </c>
      <c r="F5729">
        <v>0</v>
      </c>
      <c r="G5729">
        <v>5</v>
      </c>
      <c r="H5729">
        <v>1570556005417</v>
      </c>
      <c r="I5729">
        <v>526.6875</v>
      </c>
      <c r="J5729" s="5">
        <f t="shared" si="89"/>
        <v>43747.023210844905</v>
      </c>
      <c r="K5729" s="6">
        <v>43747.023210844905</v>
      </c>
      <c r="L5729" s="7">
        <v>43747.023206018515</v>
      </c>
    </row>
    <row r="5730" spans="1:12" x14ac:dyDescent="0.25">
      <c r="A5730" t="e">
        <f>-LqgQiZ5p8s2mOWgsnw8</f>
        <v>#NAME?</v>
      </c>
      <c r="B5730">
        <v>393.75</v>
      </c>
      <c r="C5730">
        <v>20.478950000000001</v>
      </c>
      <c r="D5730">
        <v>64</v>
      </c>
      <c r="E5730">
        <v>0</v>
      </c>
      <c r="F5730">
        <v>0</v>
      </c>
      <c r="G5730">
        <v>6</v>
      </c>
      <c r="H5730">
        <v>1570556011605</v>
      </c>
      <c r="I5730">
        <v>526.6875</v>
      </c>
      <c r="J5730" s="4">
        <f t="shared" si="89"/>
        <v>43747.02328246527</v>
      </c>
      <c r="K5730" s="6">
        <v>43747.02328246527</v>
      </c>
      <c r="L5730" s="7">
        <v>43747.023287037038</v>
      </c>
    </row>
    <row r="5731" spans="1:12" x14ac:dyDescent="0.25">
      <c r="A5731" t="e">
        <f>-LqgQk5z0_XOiMC5TX7O</f>
        <v>#NAME?</v>
      </c>
      <c r="B5731">
        <v>393.75</v>
      </c>
      <c r="C5731">
        <v>20.531590000000001</v>
      </c>
      <c r="D5731">
        <v>62</v>
      </c>
      <c r="E5731">
        <v>0</v>
      </c>
      <c r="F5731">
        <v>0</v>
      </c>
      <c r="G5731">
        <v>8</v>
      </c>
      <c r="H5731">
        <v>1570556017787</v>
      </c>
      <c r="I5731">
        <v>526.6875</v>
      </c>
      <c r="J5731" s="5">
        <f t="shared" si="89"/>
        <v>43747.023354016201</v>
      </c>
      <c r="K5731" s="6">
        <v>43747.023354016201</v>
      </c>
      <c r="L5731" s="7">
        <v>43747.023356481484</v>
      </c>
    </row>
    <row r="5732" spans="1:12" x14ac:dyDescent="0.25">
      <c r="A5732" t="e">
        <f>-LqgQlbDbeb3gLXwjd2u</f>
        <v>#NAME?</v>
      </c>
      <c r="B5732">
        <v>393.75</v>
      </c>
      <c r="C5732">
        <v>20.478950000000001</v>
      </c>
      <c r="D5732">
        <v>62</v>
      </c>
      <c r="E5732">
        <v>0</v>
      </c>
      <c r="F5732">
        <v>0</v>
      </c>
      <c r="G5732">
        <v>9</v>
      </c>
      <c r="H5732">
        <v>1570556023965</v>
      </c>
      <c r="I5732">
        <v>526.6875</v>
      </c>
      <c r="J5732" s="4">
        <f t="shared" si="89"/>
        <v>43747.023425520827</v>
      </c>
      <c r="K5732" s="6">
        <v>43747.023425520827</v>
      </c>
      <c r="L5732" s="7">
        <v>43747.023425925923</v>
      </c>
    </row>
    <row r="5733" spans="1:12" x14ac:dyDescent="0.25">
      <c r="A5733" t="e">
        <f>-LqgQnDnW3vGplU5-TSY</f>
        <v>#NAME?</v>
      </c>
      <c r="B5733">
        <v>393.75</v>
      </c>
      <c r="C5733">
        <v>20.531590000000001</v>
      </c>
      <c r="D5733">
        <v>62</v>
      </c>
      <c r="E5733">
        <v>0</v>
      </c>
      <c r="F5733">
        <v>0</v>
      </c>
      <c r="G5733">
        <v>11</v>
      </c>
      <c r="H5733">
        <v>1570556030125</v>
      </c>
      <c r="I5733">
        <v>526.6875</v>
      </c>
      <c r="J5733" s="5">
        <f t="shared" si="89"/>
        <v>43747.023496817128</v>
      </c>
      <c r="K5733" s="6">
        <v>43747.023496817128</v>
      </c>
      <c r="L5733" s="7">
        <v>43747.023495370369</v>
      </c>
    </row>
    <row r="5734" spans="1:12" x14ac:dyDescent="0.25">
      <c r="A5734" t="e">
        <f>-LqgQooEzc-ey09hXDb1</f>
        <v>#NAME?</v>
      </c>
      <c r="B5734">
        <v>412.5</v>
      </c>
      <c r="C5734">
        <v>20.478950000000001</v>
      </c>
      <c r="D5734">
        <v>67</v>
      </c>
      <c r="E5734">
        <v>0</v>
      </c>
      <c r="F5734">
        <v>0</v>
      </c>
      <c r="G5734">
        <v>3</v>
      </c>
      <c r="H5734">
        <v>1570556037366</v>
      </c>
      <c r="I5734">
        <v>532.3125</v>
      </c>
      <c r="J5734" s="4">
        <f t="shared" si="89"/>
        <v>43747.023580624998</v>
      </c>
      <c r="K5734" s="6">
        <v>43747.023580624998</v>
      </c>
      <c r="L5734" s="7">
        <v>43747.023576388892</v>
      </c>
    </row>
    <row r="5735" spans="1:12" x14ac:dyDescent="0.25">
      <c r="A5735" t="e">
        <f>-LqgQqM0qTevCdailTQX</f>
        <v>#NAME?</v>
      </c>
      <c r="B5735">
        <v>393.75</v>
      </c>
      <c r="C5735">
        <v>20.531590000000001</v>
      </c>
      <c r="D5735">
        <v>67</v>
      </c>
      <c r="E5735">
        <v>0</v>
      </c>
      <c r="F5735">
        <v>0</v>
      </c>
      <c r="G5735">
        <v>3</v>
      </c>
      <c r="H5735">
        <v>1570556043546</v>
      </c>
      <c r="I5735">
        <v>526.5</v>
      </c>
      <c r="J5735" s="5">
        <f t="shared" si="89"/>
        <v>43747.023652152777</v>
      </c>
      <c r="K5735" s="6">
        <v>43747.023652152777</v>
      </c>
      <c r="L5735" s="7">
        <v>43747.023657407408</v>
      </c>
    </row>
    <row r="5736" spans="1:12" x14ac:dyDescent="0.25">
      <c r="A5736" t="e">
        <f>-LqgQs9-boqdeeSPrc7R</f>
        <v>#NAME?</v>
      </c>
      <c r="B5736">
        <v>393.75</v>
      </c>
      <c r="C5736">
        <v>20.478950000000001</v>
      </c>
      <c r="D5736">
        <v>68</v>
      </c>
      <c r="E5736">
        <v>0</v>
      </c>
      <c r="F5736">
        <v>0</v>
      </c>
      <c r="G5736">
        <v>6</v>
      </c>
      <c r="H5736">
        <v>1570556050767</v>
      </c>
      <c r="I5736">
        <v>526.6875</v>
      </c>
      <c r="J5736" s="4">
        <f t="shared" si="89"/>
        <v>43747.023735729163</v>
      </c>
      <c r="K5736" s="6">
        <v>43747.023735729163</v>
      </c>
      <c r="L5736" s="7">
        <v>43747.023738425924</v>
      </c>
    </row>
    <row r="5737" spans="1:12" x14ac:dyDescent="0.25">
      <c r="A5737" t="e">
        <f>-LqgQteA_MoKQxxn9ufJ</f>
        <v>#NAME?</v>
      </c>
      <c r="B5737">
        <v>421.875</v>
      </c>
      <c r="C5737">
        <v>20.478950000000001</v>
      </c>
      <c r="D5737">
        <v>68</v>
      </c>
      <c r="E5737">
        <v>0</v>
      </c>
      <c r="F5737">
        <v>0</v>
      </c>
      <c r="G5737">
        <v>8</v>
      </c>
      <c r="H5737">
        <v>1570556056936</v>
      </c>
      <c r="I5737">
        <v>535.125</v>
      </c>
      <c r="J5737" s="5">
        <f t="shared" si="89"/>
        <v>43747.023807129626</v>
      </c>
      <c r="K5737" s="6">
        <v>43747.023807129626</v>
      </c>
      <c r="L5737" s="7">
        <v>43747.02380787037</v>
      </c>
    </row>
    <row r="5738" spans="1:12" x14ac:dyDescent="0.25">
      <c r="A5738" t="s">
        <v>6773</v>
      </c>
      <c r="B5738">
        <v>393.75</v>
      </c>
      <c r="C5738">
        <v>20.478950000000001</v>
      </c>
      <c r="D5738">
        <v>66</v>
      </c>
      <c r="E5738">
        <v>0</v>
      </c>
      <c r="F5738">
        <v>0</v>
      </c>
      <c r="G5738">
        <v>7</v>
      </c>
      <c r="H5738">
        <v>1570556063125</v>
      </c>
      <c r="I5738">
        <v>526.5</v>
      </c>
      <c r="J5738" s="4">
        <f t="shared" si="89"/>
        <v>43747.023878761574</v>
      </c>
      <c r="K5738" s="6">
        <v>43747.023878761574</v>
      </c>
      <c r="L5738" s="7">
        <v>43747.023877314816</v>
      </c>
    </row>
    <row r="5739" spans="1:12" x14ac:dyDescent="0.25">
      <c r="A5739" t="e">
        <f>-LqgQx-FPMSX20RWsbOe</f>
        <v>#NAME?</v>
      </c>
      <c r="B5739">
        <v>393.75</v>
      </c>
      <c r="C5739">
        <v>20.478950000000001</v>
      </c>
      <c r="D5739">
        <v>65</v>
      </c>
      <c r="E5739">
        <v>0</v>
      </c>
      <c r="F5739">
        <v>0</v>
      </c>
      <c r="G5739">
        <v>4</v>
      </c>
      <c r="H5739">
        <v>1570556069317</v>
      </c>
      <c r="I5739">
        <v>526.6875</v>
      </c>
      <c r="J5739" s="5">
        <f t="shared" si="89"/>
        <v>43747.023950428244</v>
      </c>
      <c r="K5739" s="6">
        <v>43747.023950428244</v>
      </c>
      <c r="L5739" s="7">
        <v>43747.023946759262</v>
      </c>
    </row>
    <row r="5740" spans="1:12" x14ac:dyDescent="0.25">
      <c r="A5740" t="e">
        <f>-LqgQybkOQi9j8IXNHBC</f>
        <v>#NAME?</v>
      </c>
      <c r="B5740">
        <v>418.75</v>
      </c>
      <c r="C5740">
        <v>20.478950000000001</v>
      </c>
      <c r="D5740">
        <v>64</v>
      </c>
      <c r="E5740">
        <v>0</v>
      </c>
      <c r="F5740">
        <v>0</v>
      </c>
      <c r="G5740">
        <v>11</v>
      </c>
      <c r="H5740">
        <v>1570556077526</v>
      </c>
      <c r="I5740">
        <v>534.1875</v>
      </c>
      <c r="J5740" s="4">
        <f t="shared" si="89"/>
        <v>43747.024045439808</v>
      </c>
      <c r="K5740" s="6">
        <v>43747.024045439808</v>
      </c>
      <c r="L5740" s="7">
        <v>43747.024050925924</v>
      </c>
    </row>
    <row r="5741" spans="1:12" x14ac:dyDescent="0.25">
      <c r="A5741" t="s">
        <v>6776</v>
      </c>
      <c r="B5741">
        <v>393.75</v>
      </c>
      <c r="C5741">
        <v>20.478950000000001</v>
      </c>
      <c r="D5741">
        <v>65</v>
      </c>
      <c r="E5741">
        <v>0</v>
      </c>
      <c r="F5741">
        <v>0</v>
      </c>
      <c r="G5741">
        <v>11</v>
      </c>
      <c r="H5741">
        <v>1570556083737</v>
      </c>
      <c r="I5741">
        <v>526.5</v>
      </c>
      <c r="J5741" s="5">
        <f t="shared" si="89"/>
        <v>43747.024117326386</v>
      </c>
      <c r="K5741" s="6">
        <v>43747.024117326386</v>
      </c>
      <c r="L5741" s="7">
        <v>43747.02412037037</v>
      </c>
    </row>
    <row r="5742" spans="1:12" x14ac:dyDescent="0.25">
      <c r="A5742" t="e">
        <f>-LqgR0h6I_-v3lESud2X</f>
        <v>#NAME?</v>
      </c>
      <c r="B5742">
        <v>393.75</v>
      </c>
      <c r="C5742">
        <v>20.478950000000001</v>
      </c>
      <c r="D5742">
        <v>65</v>
      </c>
      <c r="E5742">
        <v>0</v>
      </c>
      <c r="F5742">
        <v>0</v>
      </c>
      <c r="G5742">
        <v>7</v>
      </c>
      <c r="H5742">
        <v>1570556089915</v>
      </c>
      <c r="I5742">
        <v>526.6875</v>
      </c>
      <c r="J5742" s="4">
        <f t="shared" si="89"/>
        <v>43747.024188831019</v>
      </c>
      <c r="K5742" s="6">
        <v>43747.024188831019</v>
      </c>
      <c r="L5742" s="7">
        <v>43747.024189814816</v>
      </c>
    </row>
    <row r="5743" spans="1:12" x14ac:dyDescent="0.25">
      <c r="A5743" t="e">
        <f>-LqgR2B5-tR_24azifDD</f>
        <v>#NAME?</v>
      </c>
      <c r="B5743">
        <v>393.75</v>
      </c>
      <c r="C5743">
        <v>20.531590000000001</v>
      </c>
      <c r="D5743">
        <v>65</v>
      </c>
      <c r="E5743">
        <v>0</v>
      </c>
      <c r="F5743">
        <v>0</v>
      </c>
      <c r="G5743">
        <v>5</v>
      </c>
      <c r="H5743">
        <v>1570556096086</v>
      </c>
      <c r="I5743">
        <v>526.6875</v>
      </c>
      <c r="J5743" s="5">
        <f t="shared" si="89"/>
        <v>43747.024260254628</v>
      </c>
      <c r="K5743" s="6">
        <v>43747.024260254628</v>
      </c>
      <c r="L5743" s="7">
        <v>43747.024259259262</v>
      </c>
    </row>
    <row r="5744" spans="1:12" x14ac:dyDescent="0.25">
      <c r="A5744" t="e">
        <f>-LqgR3k7KsqqLEx5RT_m</f>
        <v>#NAME?</v>
      </c>
      <c r="B5744">
        <v>428.125</v>
      </c>
      <c r="C5744">
        <v>20.478950000000001</v>
      </c>
      <c r="D5744">
        <v>65</v>
      </c>
      <c r="E5744">
        <v>0</v>
      </c>
      <c r="F5744">
        <v>0</v>
      </c>
      <c r="G5744">
        <v>9</v>
      </c>
      <c r="H5744">
        <v>1570556102286</v>
      </c>
      <c r="I5744">
        <v>537.9375</v>
      </c>
      <c r="J5744" s="4">
        <f t="shared" si="89"/>
        <v>43747.024332013891</v>
      </c>
      <c r="K5744" s="6">
        <v>43747.024332013891</v>
      </c>
      <c r="L5744" s="7">
        <v>43747.024328703701</v>
      </c>
    </row>
    <row r="5745" spans="1:12" x14ac:dyDescent="0.25">
      <c r="A5745" t="e">
        <f>-LqgR5S-wiVERZ1m35y6</f>
        <v>#NAME?</v>
      </c>
      <c r="B5745">
        <v>393.75</v>
      </c>
      <c r="C5745">
        <v>20.531590000000001</v>
      </c>
      <c r="D5745">
        <v>65</v>
      </c>
      <c r="E5745">
        <v>0</v>
      </c>
      <c r="F5745">
        <v>0</v>
      </c>
      <c r="G5745">
        <v>15</v>
      </c>
      <c r="H5745">
        <v>1570556109496</v>
      </c>
      <c r="I5745">
        <v>526.5</v>
      </c>
      <c r="J5745" s="5">
        <f t="shared" si="89"/>
        <v>43747.024415462962</v>
      </c>
      <c r="K5745" s="6">
        <v>43747.024415462962</v>
      </c>
      <c r="L5745" s="7">
        <v>43747.024409722224</v>
      </c>
    </row>
    <row r="5746" spans="1:12" x14ac:dyDescent="0.25">
      <c r="A5746" t="e">
        <f>-LqgR6x7aoggWd_aNQ4p</f>
        <v>#NAME?</v>
      </c>
      <c r="B5746">
        <v>393.75</v>
      </c>
      <c r="C5746">
        <v>20.478950000000001</v>
      </c>
      <c r="D5746">
        <v>65</v>
      </c>
      <c r="E5746">
        <v>0</v>
      </c>
      <c r="F5746">
        <v>0</v>
      </c>
      <c r="G5746">
        <v>12</v>
      </c>
      <c r="H5746">
        <v>1570556115675</v>
      </c>
      <c r="I5746">
        <v>526.6875</v>
      </c>
      <c r="J5746" s="4">
        <f t="shared" si="89"/>
        <v>43747.024486979164</v>
      </c>
      <c r="K5746" s="6">
        <v>43747.024486979164</v>
      </c>
      <c r="L5746" s="7">
        <v>43747.02449074074</v>
      </c>
    </row>
    <row r="5747" spans="1:12" x14ac:dyDescent="0.25">
      <c r="A5747" t="e">
        <f>-LqgR8WFlZL3EC5ITcVZ</f>
        <v>#NAME?</v>
      </c>
      <c r="B5747">
        <v>393.75</v>
      </c>
      <c r="C5747">
        <v>20.531590000000001</v>
      </c>
      <c r="D5747">
        <v>64</v>
      </c>
      <c r="E5747">
        <v>0</v>
      </c>
      <c r="F5747">
        <v>0</v>
      </c>
      <c r="G5747">
        <v>0</v>
      </c>
      <c r="H5747">
        <v>1570556121867</v>
      </c>
      <c r="I5747">
        <v>526.6875</v>
      </c>
      <c r="J5747" s="5">
        <f t="shared" si="89"/>
        <v>43747.024558645826</v>
      </c>
      <c r="K5747" s="6">
        <v>43747.024558645826</v>
      </c>
      <c r="L5747" s="7">
        <v>43747.024560185186</v>
      </c>
    </row>
    <row r="5748" spans="1:12" x14ac:dyDescent="0.25">
      <c r="A5748" t="s">
        <v>6783</v>
      </c>
      <c r="B5748">
        <v>393.75</v>
      </c>
      <c r="C5748">
        <v>20.478950000000001</v>
      </c>
      <c r="D5748">
        <v>64</v>
      </c>
      <c r="E5748">
        <v>0</v>
      </c>
      <c r="F5748">
        <v>0</v>
      </c>
      <c r="G5748">
        <v>6</v>
      </c>
      <c r="H5748">
        <v>1570556128045</v>
      </c>
      <c r="I5748">
        <v>526.6875</v>
      </c>
      <c r="J5748" s="4">
        <f t="shared" si="89"/>
        <v>43747.024630150459</v>
      </c>
      <c r="K5748" s="6">
        <v>43747.024630150459</v>
      </c>
      <c r="L5748" s="7">
        <v>43747.024629629632</v>
      </c>
    </row>
    <row r="5749" spans="1:12" x14ac:dyDescent="0.25">
      <c r="A5749" t="e">
        <f>-LqgRBU5obdYta5SQj43</f>
        <v>#NAME?</v>
      </c>
      <c r="B5749">
        <v>393.75</v>
      </c>
      <c r="C5749">
        <v>20.478950000000001</v>
      </c>
      <c r="D5749">
        <v>63</v>
      </c>
      <c r="E5749">
        <v>0</v>
      </c>
      <c r="F5749">
        <v>0</v>
      </c>
      <c r="G5749">
        <v>6</v>
      </c>
      <c r="H5749">
        <v>1570556134237</v>
      </c>
      <c r="I5749">
        <v>526.6875</v>
      </c>
      <c r="J5749" s="5">
        <f t="shared" si="89"/>
        <v>43747.024701817129</v>
      </c>
      <c r="K5749" s="6">
        <v>43747.024701817129</v>
      </c>
      <c r="L5749" s="7">
        <v>43747.024699074071</v>
      </c>
    </row>
    <row r="5750" spans="1:12" x14ac:dyDescent="0.25">
      <c r="A5750" t="e">
        <f>-LqgRD3Lc66tU2q6SrOO</f>
        <v>#NAME?</v>
      </c>
      <c r="B5750">
        <v>393.75</v>
      </c>
      <c r="C5750">
        <v>20.478950000000001</v>
      </c>
      <c r="D5750">
        <v>63</v>
      </c>
      <c r="E5750">
        <v>0</v>
      </c>
      <c r="F5750">
        <v>0</v>
      </c>
      <c r="G5750">
        <v>10</v>
      </c>
      <c r="H5750">
        <v>1570556140415</v>
      </c>
      <c r="I5750">
        <v>526.6875</v>
      </c>
      <c r="J5750" s="4">
        <f t="shared" si="89"/>
        <v>43747.024773321762</v>
      </c>
      <c r="K5750" s="6">
        <v>43747.024773321762</v>
      </c>
      <c r="L5750" s="7">
        <v>43747.024768518517</v>
      </c>
    </row>
    <row r="5751" spans="1:12" x14ac:dyDescent="0.25">
      <c r="A5751" t="e">
        <f>-LqgREmLff8qmm824a_5</f>
        <v>#NAME?</v>
      </c>
      <c r="B5751">
        <v>393.75</v>
      </c>
      <c r="C5751">
        <v>20.478950000000001</v>
      </c>
      <c r="D5751">
        <v>64</v>
      </c>
      <c r="E5751">
        <v>0</v>
      </c>
      <c r="F5751">
        <v>0</v>
      </c>
      <c r="G5751">
        <v>4</v>
      </c>
      <c r="H5751">
        <v>1570556147606</v>
      </c>
      <c r="I5751">
        <v>526.5</v>
      </c>
      <c r="J5751" s="5">
        <f t="shared" si="89"/>
        <v>43747.024856550925</v>
      </c>
      <c r="K5751" s="6">
        <v>43747.024856550925</v>
      </c>
      <c r="L5751" s="7">
        <v>43747.024861111109</v>
      </c>
    </row>
    <row r="5752" spans="1:12" x14ac:dyDescent="0.25">
      <c r="A5752" t="e">
        <f>-LqgRGK3l5V4j6FvYf89</f>
        <v>#NAME?</v>
      </c>
      <c r="B5752">
        <v>393.75</v>
      </c>
      <c r="C5752">
        <v>20.478950000000001</v>
      </c>
      <c r="D5752">
        <v>66</v>
      </c>
      <c r="E5752">
        <v>0</v>
      </c>
      <c r="F5752">
        <v>0</v>
      </c>
      <c r="G5752">
        <v>4</v>
      </c>
      <c r="H5752">
        <v>1570556153806</v>
      </c>
      <c r="I5752">
        <v>526.5</v>
      </c>
      <c r="J5752" s="4">
        <f t="shared" si="89"/>
        <v>43747.02492831018</v>
      </c>
      <c r="K5752" s="6">
        <v>43747.02492831018</v>
      </c>
      <c r="L5752" s="7">
        <v>43747.024930555555</v>
      </c>
    </row>
    <row r="5753" spans="1:12" x14ac:dyDescent="0.25">
      <c r="A5753" t="e">
        <f>-LqgRIGvVgJHzBaO5r7U</f>
        <v>#NAME?</v>
      </c>
      <c r="B5753">
        <v>393.75</v>
      </c>
      <c r="C5753">
        <v>20.478950000000001</v>
      </c>
      <c r="D5753">
        <v>68</v>
      </c>
      <c r="E5753">
        <v>0</v>
      </c>
      <c r="F5753">
        <v>0</v>
      </c>
      <c r="G5753">
        <v>1</v>
      </c>
      <c r="H5753">
        <v>1570556162095</v>
      </c>
      <c r="I5753">
        <v>526.6875</v>
      </c>
      <c r="J5753" s="5">
        <f t="shared" si="89"/>
        <v>43747.025024247683</v>
      </c>
      <c r="K5753" s="6">
        <v>43747.025024247683</v>
      </c>
      <c r="L5753" s="7">
        <v>43747.025023148148</v>
      </c>
    </row>
    <row r="5754" spans="1:12" x14ac:dyDescent="0.25">
      <c r="A5754" t="e">
        <f>-LqgRJq4-knMcr5SooZZ</f>
        <v>#NAME?</v>
      </c>
      <c r="B5754">
        <v>393.75</v>
      </c>
      <c r="C5754">
        <v>20.478950000000001</v>
      </c>
      <c r="D5754">
        <v>68</v>
      </c>
      <c r="E5754">
        <v>0</v>
      </c>
      <c r="F5754">
        <v>0</v>
      </c>
      <c r="G5754">
        <v>9</v>
      </c>
      <c r="H5754">
        <v>1570556168235</v>
      </c>
      <c r="I5754">
        <v>526.6875</v>
      </c>
      <c r="J5754" s="4">
        <f t="shared" si="89"/>
        <v>43747.0250953125</v>
      </c>
      <c r="K5754" s="6">
        <v>43747.0250953125</v>
      </c>
      <c r="L5754" s="7">
        <v>43747.025092592594</v>
      </c>
    </row>
    <row r="5755" spans="1:12" x14ac:dyDescent="0.25">
      <c r="A5755" t="e">
        <f>-LqgRLWuBzoXuENgKkrD</f>
        <v>#NAME?</v>
      </c>
      <c r="B5755">
        <v>393.75</v>
      </c>
      <c r="C5755">
        <v>20.531590000000001</v>
      </c>
      <c r="D5755">
        <v>67</v>
      </c>
      <c r="E5755">
        <v>0</v>
      </c>
      <c r="F5755">
        <v>0</v>
      </c>
      <c r="G5755">
        <v>8</v>
      </c>
      <c r="H5755">
        <v>1570556175445</v>
      </c>
      <c r="I5755">
        <v>526.6875</v>
      </c>
      <c r="J5755" s="5">
        <f t="shared" si="89"/>
        <v>43747.025178761571</v>
      </c>
      <c r="K5755" s="6">
        <v>43747.025178761571</v>
      </c>
      <c r="L5755" s="7">
        <v>43747.025173611109</v>
      </c>
    </row>
    <row r="5756" spans="1:12" x14ac:dyDescent="0.25">
      <c r="A5756" t="e">
        <f>-LqgRN76F4_uKm5uDzJf</f>
        <v>#NAME?</v>
      </c>
      <c r="B5756">
        <v>393.75</v>
      </c>
      <c r="C5756">
        <v>20.478950000000001</v>
      </c>
      <c r="D5756">
        <v>60</v>
      </c>
      <c r="E5756">
        <v>0</v>
      </c>
      <c r="F5756">
        <v>0</v>
      </c>
      <c r="G5756">
        <v>2</v>
      </c>
      <c r="H5756">
        <v>1570556181636</v>
      </c>
      <c r="I5756">
        <v>526.6875</v>
      </c>
      <c r="J5756" s="4">
        <f t="shared" si="89"/>
        <v>43747.025250416664</v>
      </c>
      <c r="K5756" s="6">
        <v>43747.025250416664</v>
      </c>
      <c r="L5756" s="7">
        <v>43747.025254629632</v>
      </c>
    </row>
    <row r="5757" spans="1:12" x14ac:dyDescent="0.25">
      <c r="A5757" t="e">
        <f>-LqgROp0Lg5MVHTeg_KD</f>
        <v>#NAME?</v>
      </c>
      <c r="B5757">
        <v>412.5</v>
      </c>
      <c r="C5757">
        <v>20.531590000000001</v>
      </c>
      <c r="D5757">
        <v>61</v>
      </c>
      <c r="E5757">
        <v>0</v>
      </c>
      <c r="F5757">
        <v>0</v>
      </c>
      <c r="G5757">
        <v>10</v>
      </c>
      <c r="H5757">
        <v>1570556188845</v>
      </c>
      <c r="I5757">
        <v>532.3125</v>
      </c>
      <c r="J5757" s="5">
        <f t="shared" si="89"/>
        <v>43747.025333854159</v>
      </c>
      <c r="K5757" s="6">
        <v>43747.025333854159</v>
      </c>
      <c r="L5757" s="7">
        <v>43747.025335648148</v>
      </c>
    </row>
    <row r="5758" spans="1:12" x14ac:dyDescent="0.25">
      <c r="A5758" t="e">
        <f>-LqgRQqylfJmQyYG7dEZ</f>
        <v>#NAME?</v>
      </c>
      <c r="B5758">
        <v>393.75</v>
      </c>
      <c r="C5758">
        <v>20.478950000000001</v>
      </c>
      <c r="D5758">
        <v>63</v>
      </c>
      <c r="E5758">
        <v>0</v>
      </c>
      <c r="F5758">
        <v>0</v>
      </c>
      <c r="G5758">
        <v>1</v>
      </c>
      <c r="H5758">
        <v>1570556195026</v>
      </c>
      <c r="I5758">
        <v>526.6875</v>
      </c>
      <c r="J5758" s="4">
        <f t="shared" si="89"/>
        <v>43747.025405393513</v>
      </c>
      <c r="K5758" s="6">
        <v>43747.025405393513</v>
      </c>
      <c r="L5758" s="7">
        <v>43747.025405092594</v>
      </c>
    </row>
    <row r="5759" spans="1:12" x14ac:dyDescent="0.25">
      <c r="A5759" t="s">
        <v>6794</v>
      </c>
      <c r="B5759">
        <v>393.75</v>
      </c>
      <c r="C5759">
        <v>20.531590000000001</v>
      </c>
      <c r="D5759">
        <v>63</v>
      </c>
      <c r="E5759">
        <v>0</v>
      </c>
      <c r="F5759">
        <v>0</v>
      </c>
      <c r="G5759">
        <v>9</v>
      </c>
      <c r="H5759">
        <v>1570556203285</v>
      </c>
      <c r="I5759">
        <v>526.6875</v>
      </c>
      <c r="J5759" s="5">
        <f t="shared" si="89"/>
        <v>43747.025500983793</v>
      </c>
      <c r="K5759" s="6">
        <v>43747.025500983793</v>
      </c>
      <c r="L5759" s="7">
        <v>43747.025497685187</v>
      </c>
    </row>
    <row r="5760" spans="1:12" x14ac:dyDescent="0.25">
      <c r="A5760" t="e">
        <f>-LqgRUcBzBbE6tgh5RnB</f>
        <v>#NAME?</v>
      </c>
      <c r="B5760">
        <v>393.75</v>
      </c>
      <c r="C5760">
        <v>20.478950000000001</v>
      </c>
      <c r="D5760">
        <v>63</v>
      </c>
      <c r="E5760">
        <v>0</v>
      </c>
      <c r="F5760">
        <v>0</v>
      </c>
      <c r="G5760">
        <v>4</v>
      </c>
      <c r="H5760">
        <v>1570556209455</v>
      </c>
      <c r="I5760">
        <v>526.6875</v>
      </c>
      <c r="J5760" s="4">
        <f t="shared" si="89"/>
        <v>43747.025572395833</v>
      </c>
      <c r="K5760" s="6">
        <v>43747.025572395833</v>
      </c>
      <c r="L5760" s="7">
        <v>43747.025567129633</v>
      </c>
    </row>
    <row r="5761" spans="1:12" x14ac:dyDescent="0.25">
      <c r="A5761" t="e">
        <f>-LqgRW4y8Vhc_4pwY-UU</f>
        <v>#NAME?</v>
      </c>
      <c r="B5761">
        <v>393.75</v>
      </c>
      <c r="C5761">
        <v>20.531590000000001</v>
      </c>
      <c r="D5761">
        <v>66</v>
      </c>
      <c r="E5761">
        <v>0</v>
      </c>
      <c r="F5761">
        <v>0</v>
      </c>
      <c r="G5761">
        <v>11</v>
      </c>
      <c r="H5761">
        <v>1570556218726</v>
      </c>
      <c r="I5761">
        <v>526.6875</v>
      </c>
      <c r="J5761" s="5">
        <f t="shared" si="89"/>
        <v>43747.025679699072</v>
      </c>
      <c r="K5761" s="6">
        <v>43747.025679699072</v>
      </c>
      <c r="L5761" s="7">
        <v>43747.025682870371</v>
      </c>
    </row>
    <row r="5762" spans="1:12" x14ac:dyDescent="0.25">
      <c r="A5762" t="e">
        <f>-LqgRXdxQjXJWOJZLTtq</f>
        <v>#NAME?</v>
      </c>
      <c r="B5762">
        <v>393.75</v>
      </c>
      <c r="C5762">
        <v>20.584240000000001</v>
      </c>
      <c r="D5762">
        <v>69</v>
      </c>
      <c r="E5762">
        <v>0</v>
      </c>
      <c r="F5762">
        <v>0</v>
      </c>
      <c r="G5762">
        <v>10</v>
      </c>
      <c r="H5762">
        <v>1570556224912</v>
      </c>
      <c r="I5762">
        <v>526.6875</v>
      </c>
      <c r="J5762" s="4">
        <f t="shared" ref="J5762:K5825" si="90">(H5762/86400000)+25569+(7/24)</f>
        <v>43747.025751296293</v>
      </c>
      <c r="K5762" s="6">
        <v>43747.025751296293</v>
      </c>
      <c r="L5762" s="7">
        <v>43747.025752314818</v>
      </c>
    </row>
    <row r="5763" spans="1:12" x14ac:dyDescent="0.25">
      <c r="A5763" t="e">
        <f>-LqgRZ6l5WYcyPqSTZs0</f>
        <v>#NAME?</v>
      </c>
      <c r="B5763">
        <v>393.75</v>
      </c>
      <c r="C5763">
        <v>20.531590000000001</v>
      </c>
      <c r="D5763">
        <v>69</v>
      </c>
      <c r="E5763">
        <v>0</v>
      </c>
      <c r="F5763">
        <v>0</v>
      </c>
      <c r="G5763">
        <v>5</v>
      </c>
      <c r="H5763">
        <v>1570556231094</v>
      </c>
      <c r="I5763">
        <v>526.6875</v>
      </c>
      <c r="J5763" s="5">
        <f t="shared" si="90"/>
        <v>43747.025822847216</v>
      </c>
      <c r="K5763" s="6">
        <v>43747.025822847216</v>
      </c>
      <c r="L5763" s="7">
        <v>43747.025821759256</v>
      </c>
    </row>
    <row r="5764" spans="1:12" x14ac:dyDescent="0.25">
      <c r="A5764" t="e">
        <f>-LqgR_bw7v1-aYNyukNF</f>
        <v>#NAME?</v>
      </c>
      <c r="B5764">
        <v>393.75</v>
      </c>
      <c r="C5764">
        <v>20.478950000000001</v>
      </c>
      <c r="D5764">
        <v>66</v>
      </c>
      <c r="E5764">
        <v>0</v>
      </c>
      <c r="F5764">
        <v>0</v>
      </c>
      <c r="G5764">
        <v>0</v>
      </c>
      <c r="H5764">
        <v>1570556237274</v>
      </c>
      <c r="I5764">
        <v>526.5</v>
      </c>
      <c r="J5764" s="4">
        <f t="shared" si="90"/>
        <v>43747.025894375001</v>
      </c>
      <c r="K5764" s="6">
        <v>43747.025894375001</v>
      </c>
      <c r="L5764" s="7">
        <v>43747.025891203702</v>
      </c>
    </row>
    <row r="5765" spans="1:12" x14ac:dyDescent="0.25">
      <c r="A5765" t="e">
        <f>-LqgRbC1FfvPbohfgK4K</f>
        <v>#NAME?</v>
      </c>
      <c r="B5765">
        <v>412.5</v>
      </c>
      <c r="C5765">
        <v>20.478950000000001</v>
      </c>
      <c r="D5765">
        <v>66</v>
      </c>
      <c r="E5765">
        <v>0</v>
      </c>
      <c r="F5765">
        <v>0</v>
      </c>
      <c r="G5765">
        <v>14</v>
      </c>
      <c r="H5765">
        <v>1570556243453</v>
      </c>
      <c r="I5765">
        <v>532.3125</v>
      </c>
      <c r="J5765" s="5">
        <f t="shared" si="90"/>
        <v>43747.025965891204</v>
      </c>
      <c r="K5765" s="6">
        <v>43747.025965891204</v>
      </c>
      <c r="L5765" s="7">
        <v>43747.025960648149</v>
      </c>
    </row>
    <row r="5766" spans="1:12" x14ac:dyDescent="0.25">
      <c r="A5766" t="e">
        <f>-LqgRchI2caTa9gSAYMM</f>
        <v>#NAME?</v>
      </c>
      <c r="B5766">
        <v>393.75</v>
      </c>
      <c r="C5766">
        <v>20.478950000000001</v>
      </c>
      <c r="D5766">
        <v>66</v>
      </c>
      <c r="E5766">
        <v>0</v>
      </c>
      <c r="F5766">
        <v>0</v>
      </c>
      <c r="G5766">
        <v>4</v>
      </c>
      <c r="H5766">
        <v>1570556249632</v>
      </c>
      <c r="I5766">
        <v>526.5</v>
      </c>
      <c r="J5766" s="4">
        <f t="shared" si="90"/>
        <v>43747.026037407406</v>
      </c>
      <c r="K5766" s="6">
        <v>43747.026037407406</v>
      </c>
      <c r="L5766" s="7">
        <v>43747.026041666664</v>
      </c>
    </row>
    <row r="5767" spans="1:12" x14ac:dyDescent="0.25">
      <c r="A5767" t="e">
        <f>-LqgReA30zdq8Zpt37Lm</f>
        <v>#NAME?</v>
      </c>
      <c r="B5767">
        <v>393.75</v>
      </c>
      <c r="C5767">
        <v>20.531590000000001</v>
      </c>
      <c r="D5767">
        <v>64</v>
      </c>
      <c r="E5767">
        <v>0</v>
      </c>
      <c r="F5767">
        <v>0</v>
      </c>
      <c r="G5767">
        <v>16</v>
      </c>
      <c r="H5767">
        <v>1570556255824</v>
      </c>
      <c r="I5767">
        <v>526.6875</v>
      </c>
      <c r="J5767" s="5">
        <f t="shared" si="90"/>
        <v>43747.026109074075</v>
      </c>
      <c r="K5767" s="6">
        <v>43747.026109074075</v>
      </c>
      <c r="L5767" s="7">
        <v>43747.02611111111</v>
      </c>
    </row>
    <row r="5768" spans="1:12" x14ac:dyDescent="0.25">
      <c r="A5768" t="e">
        <f>-LqgRfj9JxwG0UtdoFU7</f>
        <v>#NAME?</v>
      </c>
      <c r="B5768">
        <v>393.75</v>
      </c>
      <c r="C5768">
        <v>20.478950000000001</v>
      </c>
      <c r="D5768">
        <v>64</v>
      </c>
      <c r="E5768">
        <v>0</v>
      </c>
      <c r="F5768">
        <v>0</v>
      </c>
      <c r="G5768">
        <v>11</v>
      </c>
      <c r="H5768">
        <v>1570556262002</v>
      </c>
      <c r="I5768">
        <v>526.6875</v>
      </c>
      <c r="J5768" s="4">
        <f t="shared" si="90"/>
        <v>43747.026180578701</v>
      </c>
      <c r="K5768" s="6">
        <v>43747.026180578701</v>
      </c>
      <c r="L5768" s="7">
        <v>43747.026180555556</v>
      </c>
    </row>
    <row r="5769" spans="1:12" x14ac:dyDescent="0.25">
      <c r="A5769" t="e">
        <f>-LqgRhPt50UtJ5k2wzeF</f>
        <v>#NAME?</v>
      </c>
      <c r="B5769">
        <v>412.5</v>
      </c>
      <c r="C5769">
        <v>20.478950000000001</v>
      </c>
      <c r="D5769">
        <v>64</v>
      </c>
      <c r="E5769">
        <v>0</v>
      </c>
      <c r="F5769">
        <v>0</v>
      </c>
      <c r="G5769">
        <v>12</v>
      </c>
      <c r="H5769">
        <v>1570556269205</v>
      </c>
      <c r="I5769">
        <v>532.3125</v>
      </c>
      <c r="J5769" s="5">
        <f t="shared" si="90"/>
        <v>43747.026263946762</v>
      </c>
      <c r="K5769" s="6">
        <v>43747.026263946762</v>
      </c>
      <c r="L5769" s="7">
        <v>43747.026261574072</v>
      </c>
    </row>
    <row r="5770" spans="1:12" x14ac:dyDescent="0.25">
      <c r="A5770" t="e">
        <f>-LqgRj01pqkI1tAfKwl_</f>
        <v>#NAME?</v>
      </c>
      <c r="B5770">
        <v>393.75</v>
      </c>
      <c r="C5770">
        <v>20.478950000000001</v>
      </c>
      <c r="D5770">
        <v>65</v>
      </c>
      <c r="E5770">
        <v>0</v>
      </c>
      <c r="F5770">
        <v>0</v>
      </c>
      <c r="G5770">
        <v>10</v>
      </c>
      <c r="H5770">
        <v>1570556275403</v>
      </c>
      <c r="I5770">
        <v>526.6875</v>
      </c>
      <c r="J5770" s="4">
        <f t="shared" si="90"/>
        <v>43747.026335682873</v>
      </c>
      <c r="K5770" s="6">
        <v>43747.026335682873</v>
      </c>
      <c r="L5770" s="7">
        <v>43747.026331018518</v>
      </c>
    </row>
    <row r="5771" spans="1:12" x14ac:dyDescent="0.25">
      <c r="A5771" t="s">
        <v>6806</v>
      </c>
      <c r="B5771">
        <v>393.75</v>
      </c>
      <c r="C5771">
        <v>20.478950000000001</v>
      </c>
      <c r="D5771">
        <v>65</v>
      </c>
      <c r="E5771">
        <v>0</v>
      </c>
      <c r="F5771">
        <v>0</v>
      </c>
      <c r="G5771">
        <v>6</v>
      </c>
      <c r="H5771">
        <v>1570556282614</v>
      </c>
      <c r="I5771">
        <v>526.5</v>
      </c>
      <c r="J5771" s="5">
        <f t="shared" si="90"/>
        <v>43747.02641914352</v>
      </c>
      <c r="K5771" s="6">
        <v>43747.02641914352</v>
      </c>
      <c r="L5771" s="7">
        <v>43747.026423611111</v>
      </c>
    </row>
    <row r="5772" spans="1:12" x14ac:dyDescent="0.25">
      <c r="A5772" t="e">
        <f>-LqgRmkGnuxoAosPcqnO</f>
        <v>#NAME?</v>
      </c>
      <c r="B5772">
        <v>393.75</v>
      </c>
      <c r="C5772">
        <v>20.478950000000001</v>
      </c>
      <c r="D5772">
        <v>64</v>
      </c>
      <c r="E5772">
        <v>0</v>
      </c>
      <c r="F5772">
        <v>0</v>
      </c>
      <c r="G5772">
        <v>4</v>
      </c>
      <c r="H5772">
        <v>1570556290865</v>
      </c>
      <c r="I5772">
        <v>526.6875</v>
      </c>
      <c r="J5772" s="4">
        <f t="shared" si="90"/>
        <v>43747.026514641206</v>
      </c>
      <c r="K5772" s="6">
        <v>43747.026514641206</v>
      </c>
      <c r="L5772" s="7">
        <v>43747.026516203703</v>
      </c>
    </row>
    <row r="5773" spans="1:12" x14ac:dyDescent="0.25">
      <c r="A5773" t="e">
        <f>-LqgRoSyMqNRTw_vY9lv</f>
        <v>#NAME?</v>
      </c>
      <c r="B5773">
        <v>393.75</v>
      </c>
      <c r="C5773">
        <v>20.478950000000001</v>
      </c>
      <c r="D5773">
        <v>67</v>
      </c>
      <c r="E5773">
        <v>0</v>
      </c>
      <c r="F5773">
        <v>0</v>
      </c>
      <c r="G5773">
        <v>6</v>
      </c>
      <c r="H5773">
        <v>1570556298081</v>
      </c>
      <c r="I5773">
        <v>526.6875</v>
      </c>
      <c r="J5773" s="5">
        <f t="shared" si="90"/>
        <v>43747.026598159719</v>
      </c>
      <c r="K5773" s="6">
        <v>43747.026598159719</v>
      </c>
      <c r="L5773" s="7">
        <v>43747.026597222219</v>
      </c>
    </row>
    <row r="5774" spans="1:12" x14ac:dyDescent="0.25">
      <c r="A5774" t="e">
        <f>-LqgRqEghOvvBxm88g3n</f>
        <v>#NAME?</v>
      </c>
      <c r="B5774">
        <v>393.75</v>
      </c>
      <c r="C5774">
        <v>20.478950000000001</v>
      </c>
      <c r="D5774">
        <v>67</v>
      </c>
      <c r="E5774">
        <v>0</v>
      </c>
      <c r="F5774">
        <v>0</v>
      </c>
      <c r="G5774">
        <v>11</v>
      </c>
      <c r="H5774">
        <v>1570556304254</v>
      </c>
      <c r="I5774">
        <v>526.6875</v>
      </c>
      <c r="J5774" s="4">
        <f t="shared" si="90"/>
        <v>43747.026669606479</v>
      </c>
      <c r="K5774" s="6">
        <v>43747.026669606479</v>
      </c>
      <c r="L5774" s="7">
        <v>43747.026666666665</v>
      </c>
    </row>
    <row r="5775" spans="1:12" x14ac:dyDescent="0.25">
      <c r="A5775" t="e">
        <f>-LqgRrlCEsCL5f_GYyqi</f>
        <v>#NAME?</v>
      </c>
      <c r="B5775">
        <v>393.75</v>
      </c>
      <c r="C5775">
        <v>20.478950000000001</v>
      </c>
      <c r="D5775">
        <v>67</v>
      </c>
      <c r="E5775">
        <v>0</v>
      </c>
      <c r="F5775">
        <v>0</v>
      </c>
      <c r="G5775">
        <v>2</v>
      </c>
      <c r="H5775">
        <v>1570556311444</v>
      </c>
      <c r="I5775">
        <v>526.5</v>
      </c>
      <c r="J5775" s="5">
        <f t="shared" si="90"/>
        <v>43747.026752824073</v>
      </c>
      <c r="K5775" s="6">
        <v>43747.026752824073</v>
      </c>
      <c r="L5775" s="7">
        <v>43747.026747685188</v>
      </c>
    </row>
    <row r="5776" spans="1:12" x14ac:dyDescent="0.25">
      <c r="A5776" t="e">
        <f>-LqgRtK3Ivmd1XFyNDDh</f>
        <v>#NAME?</v>
      </c>
      <c r="B5776">
        <v>393.75</v>
      </c>
      <c r="C5776">
        <v>20.478950000000001</v>
      </c>
      <c r="D5776">
        <v>66</v>
      </c>
      <c r="E5776">
        <v>0</v>
      </c>
      <c r="F5776">
        <v>0</v>
      </c>
      <c r="G5776">
        <v>14</v>
      </c>
      <c r="H5776">
        <v>1570556317654</v>
      </c>
      <c r="I5776">
        <v>526.5</v>
      </c>
      <c r="J5776" s="4">
        <f t="shared" si="90"/>
        <v>43747.026824699067</v>
      </c>
      <c r="K5776" s="6">
        <v>43747.026824699067</v>
      </c>
      <c r="L5776" s="7">
        <v>43747.026828703703</v>
      </c>
    </row>
    <row r="5777" spans="1:12" x14ac:dyDescent="0.25">
      <c r="A5777" t="e">
        <f>-LqgRv-jWfatZZ7flMkN</f>
        <v>#NAME?</v>
      </c>
      <c r="B5777">
        <v>393.75</v>
      </c>
      <c r="C5777">
        <v>20.478950000000001</v>
      </c>
      <c r="D5777">
        <v>64</v>
      </c>
      <c r="E5777">
        <v>0</v>
      </c>
      <c r="F5777">
        <v>0</v>
      </c>
      <c r="G5777">
        <v>11</v>
      </c>
      <c r="H5777">
        <v>1570556324882</v>
      </c>
      <c r="I5777">
        <v>526.6875</v>
      </c>
      <c r="J5777" s="5">
        <f t="shared" si="90"/>
        <v>43747.026908356478</v>
      </c>
      <c r="K5777" s="6">
        <v>43747.026908356478</v>
      </c>
      <c r="L5777" s="7">
        <v>43747.026909722219</v>
      </c>
    </row>
    <row r="5778" spans="1:12" x14ac:dyDescent="0.25">
      <c r="A5778" t="e">
        <f>-LqgRwX2rzwZMCGzLmQN</f>
        <v>#NAME?</v>
      </c>
      <c r="B5778">
        <v>393.75</v>
      </c>
      <c r="C5778">
        <v>20.531590000000001</v>
      </c>
      <c r="D5778">
        <v>65</v>
      </c>
      <c r="E5778">
        <v>0</v>
      </c>
      <c r="F5778">
        <v>0</v>
      </c>
      <c r="G5778">
        <v>1</v>
      </c>
      <c r="H5778">
        <v>1570556331054</v>
      </c>
      <c r="I5778">
        <v>526.6875</v>
      </c>
      <c r="J5778" s="4">
        <f t="shared" si="90"/>
        <v>43747.026979791663</v>
      </c>
      <c r="K5778" s="6">
        <v>43747.026979791663</v>
      </c>
      <c r="L5778" s="7">
        <v>43747.026979166665</v>
      </c>
    </row>
    <row r="5779" spans="1:12" x14ac:dyDescent="0.25">
      <c r="A5779" t="e">
        <f>-LqgRy3wfJCYQpW_ARjo</f>
        <v>#NAME?</v>
      </c>
      <c r="B5779">
        <v>393.75</v>
      </c>
      <c r="C5779">
        <v>20.531590000000001</v>
      </c>
      <c r="D5779">
        <v>65</v>
      </c>
      <c r="E5779">
        <v>0</v>
      </c>
      <c r="F5779">
        <v>0</v>
      </c>
      <c r="G5779">
        <v>13</v>
      </c>
      <c r="H5779">
        <v>1570556337234</v>
      </c>
      <c r="I5779">
        <v>526.5</v>
      </c>
      <c r="J5779" s="5">
        <f t="shared" si="90"/>
        <v>43747.027051319441</v>
      </c>
      <c r="K5779" s="6">
        <v>43747.027051319441</v>
      </c>
      <c r="L5779" s="7">
        <v>43747.027048611111</v>
      </c>
    </row>
    <row r="5780" spans="1:12" x14ac:dyDescent="0.25">
      <c r="A5780" t="e">
        <f>-LqgRzYyYzNxXUbMiFih</f>
        <v>#NAME?</v>
      </c>
      <c r="B5780">
        <v>409.375</v>
      </c>
      <c r="C5780">
        <v>20.531590000000001</v>
      </c>
      <c r="D5780">
        <v>65</v>
      </c>
      <c r="E5780">
        <v>0</v>
      </c>
      <c r="F5780">
        <v>0</v>
      </c>
      <c r="G5780">
        <v>4</v>
      </c>
      <c r="H5780">
        <v>1570556343412</v>
      </c>
      <c r="I5780">
        <v>531.75</v>
      </c>
      <c r="J5780" s="4">
        <f t="shared" si="90"/>
        <v>43747.027122824067</v>
      </c>
      <c r="K5780" s="6">
        <v>43747.027122824067</v>
      </c>
      <c r="L5780" s="7">
        <v>43747.027118055557</v>
      </c>
    </row>
    <row r="5781" spans="1:12" x14ac:dyDescent="0.25">
      <c r="A5781" t="e">
        <f>-LqgS01yOL-U99HR9TMf</f>
        <v>#NAME?</v>
      </c>
      <c r="B5781">
        <v>393.75</v>
      </c>
      <c r="C5781">
        <v>20.478950000000001</v>
      </c>
      <c r="D5781">
        <v>64</v>
      </c>
      <c r="E5781">
        <v>0</v>
      </c>
      <c r="F5781">
        <v>0</v>
      </c>
      <c r="G5781">
        <v>2</v>
      </c>
      <c r="H5781">
        <v>1570556349592</v>
      </c>
      <c r="I5781">
        <v>526.6875</v>
      </c>
      <c r="J5781" s="5">
        <f t="shared" si="90"/>
        <v>43747.027194351853</v>
      </c>
      <c r="K5781" s="6">
        <v>43747.027194351853</v>
      </c>
      <c r="L5781" s="7">
        <v>43747.027199074073</v>
      </c>
    </row>
    <row r="5782" spans="1:12" x14ac:dyDescent="0.25">
      <c r="A5782" t="e">
        <f>-LqgS1aw8As0Ry5I_XRj</f>
        <v>#NAME?</v>
      </c>
      <c r="B5782">
        <v>393.75</v>
      </c>
      <c r="C5782">
        <v>20.531590000000001</v>
      </c>
      <c r="D5782">
        <v>66</v>
      </c>
      <c r="E5782">
        <v>0</v>
      </c>
      <c r="F5782">
        <v>0</v>
      </c>
      <c r="G5782">
        <v>9</v>
      </c>
      <c r="H5782">
        <v>1570556355783</v>
      </c>
      <c r="I5782">
        <v>526.6875</v>
      </c>
      <c r="J5782" s="4">
        <f t="shared" si="90"/>
        <v>43747.027266006939</v>
      </c>
      <c r="K5782" s="6">
        <v>43747.027266006939</v>
      </c>
      <c r="L5782" s="7">
        <v>43747.027268518519</v>
      </c>
    </row>
    <row r="5783" spans="1:12" x14ac:dyDescent="0.25">
      <c r="A5783" t="e">
        <f>-LqgS361F1yEOACI2D3K</f>
        <v>#NAME?</v>
      </c>
      <c r="B5783">
        <v>393.75</v>
      </c>
      <c r="C5783">
        <v>20.478950000000001</v>
      </c>
      <c r="D5783">
        <v>66</v>
      </c>
      <c r="E5783">
        <v>0</v>
      </c>
      <c r="F5783">
        <v>0</v>
      </c>
      <c r="G5783">
        <v>12</v>
      </c>
      <c r="H5783">
        <v>1570556361963</v>
      </c>
      <c r="I5783">
        <v>526.5</v>
      </c>
      <c r="J5783" s="5">
        <f t="shared" si="90"/>
        <v>43747.027337534724</v>
      </c>
      <c r="K5783" s="6">
        <v>43747.027337534724</v>
      </c>
      <c r="L5783" s="7">
        <v>43747.027337962965</v>
      </c>
    </row>
    <row r="5784" spans="1:12" x14ac:dyDescent="0.25">
      <c r="A5784" t="e">
        <f>-LqgS4ZyYcmeWfNIz-Te</f>
        <v>#NAME?</v>
      </c>
      <c r="B5784">
        <v>393.75</v>
      </c>
      <c r="C5784">
        <v>20.478950000000001</v>
      </c>
      <c r="D5784">
        <v>66</v>
      </c>
      <c r="E5784">
        <v>0</v>
      </c>
      <c r="F5784">
        <v>0</v>
      </c>
      <c r="G5784">
        <v>8</v>
      </c>
      <c r="H5784">
        <v>1570556368164</v>
      </c>
      <c r="I5784">
        <v>526.6875</v>
      </c>
      <c r="J5784" s="4">
        <f t="shared" si="90"/>
        <v>43747.027409305556</v>
      </c>
      <c r="K5784" s="6">
        <v>43747.027409305556</v>
      </c>
      <c r="L5784" s="7">
        <v>43747.027407407404</v>
      </c>
    </row>
    <row r="5785" spans="1:12" x14ac:dyDescent="0.25">
      <c r="A5785" t="e">
        <f>-LqgS6927A0yR6i16Jmg</f>
        <v>#NAME?</v>
      </c>
      <c r="B5785">
        <v>393.75</v>
      </c>
      <c r="C5785">
        <v>20.531590000000001</v>
      </c>
      <c r="D5785">
        <v>68</v>
      </c>
      <c r="E5785">
        <v>0</v>
      </c>
      <c r="F5785">
        <v>0</v>
      </c>
      <c r="G5785">
        <v>9</v>
      </c>
      <c r="H5785">
        <v>1570556374333</v>
      </c>
      <c r="I5785">
        <v>526.5</v>
      </c>
      <c r="J5785" s="5">
        <f t="shared" si="90"/>
        <v>43747.027480706012</v>
      </c>
      <c r="K5785" s="6">
        <v>43747.027480706012</v>
      </c>
      <c r="L5785" s="7">
        <v>43747.02747685185</v>
      </c>
    </row>
    <row r="5786" spans="1:12" x14ac:dyDescent="0.25">
      <c r="A5786" t="e">
        <f>-LqgS7rQvs_fYeqstj8B</f>
        <v>#NAME?</v>
      </c>
      <c r="B5786">
        <v>393.75</v>
      </c>
      <c r="C5786">
        <v>20.478950000000001</v>
      </c>
      <c r="D5786">
        <v>68</v>
      </c>
      <c r="E5786">
        <v>0</v>
      </c>
      <c r="F5786">
        <v>0</v>
      </c>
      <c r="G5786">
        <v>6</v>
      </c>
      <c r="H5786">
        <v>1570556380512</v>
      </c>
      <c r="I5786">
        <v>526.6875</v>
      </c>
      <c r="J5786" s="4">
        <f t="shared" si="90"/>
        <v>43747.027552222215</v>
      </c>
      <c r="K5786" s="6">
        <v>43747.027552222215</v>
      </c>
      <c r="L5786" s="7">
        <v>43747.027557870373</v>
      </c>
    </row>
    <row r="5787" spans="1:12" x14ac:dyDescent="0.25">
      <c r="A5787" t="e">
        <f>-LqgS9f3LJNdJRYvRvs4</f>
        <v>#NAME?</v>
      </c>
      <c r="B5787">
        <v>393.75</v>
      </c>
      <c r="C5787">
        <v>20.478950000000001</v>
      </c>
      <c r="D5787">
        <v>65</v>
      </c>
      <c r="E5787">
        <v>0</v>
      </c>
      <c r="F5787">
        <v>0</v>
      </c>
      <c r="G5787">
        <v>10</v>
      </c>
      <c r="H5787">
        <v>1570556388754</v>
      </c>
      <c r="I5787">
        <v>526.6875</v>
      </c>
      <c r="J5787" s="5">
        <f t="shared" si="90"/>
        <v>43747.027647615738</v>
      </c>
      <c r="K5787" s="6">
        <v>43747.027647615738</v>
      </c>
      <c r="L5787" s="7">
        <v>43747.027650462966</v>
      </c>
    </row>
    <row r="5788" spans="1:12" x14ac:dyDescent="0.25">
      <c r="A5788" t="e">
        <f>-LqgSB7xAQAPBD1pPcCH</f>
        <v>#NAME?</v>
      </c>
      <c r="B5788">
        <v>393.75</v>
      </c>
      <c r="C5788">
        <v>20.478950000000001</v>
      </c>
      <c r="D5788">
        <v>65</v>
      </c>
      <c r="E5788">
        <v>0</v>
      </c>
      <c r="F5788">
        <v>0</v>
      </c>
      <c r="G5788">
        <v>7</v>
      </c>
      <c r="H5788">
        <v>1570556394913</v>
      </c>
      <c r="I5788">
        <v>526.6875</v>
      </c>
      <c r="J5788" s="4">
        <f t="shared" si="90"/>
        <v>43747.027718900463</v>
      </c>
      <c r="K5788" s="6">
        <v>43747.027718900463</v>
      </c>
      <c r="L5788" s="7">
        <v>43747.027719907404</v>
      </c>
    </row>
    <row r="5789" spans="1:12" x14ac:dyDescent="0.25">
      <c r="A5789" t="e">
        <f>-LqgSCbxhVuF0_EW7EBm</f>
        <v>#NAME?</v>
      </c>
      <c r="B5789">
        <v>393.75</v>
      </c>
      <c r="C5789">
        <v>20.478950000000001</v>
      </c>
      <c r="D5789">
        <v>66</v>
      </c>
      <c r="E5789">
        <v>0</v>
      </c>
      <c r="F5789">
        <v>0</v>
      </c>
      <c r="G5789">
        <v>6</v>
      </c>
      <c r="H5789">
        <v>1570556401123</v>
      </c>
      <c r="I5789">
        <v>526.6875</v>
      </c>
      <c r="J5789" s="5">
        <f t="shared" si="90"/>
        <v>43747.027790775457</v>
      </c>
      <c r="K5789" s="6">
        <v>43747.027790775457</v>
      </c>
      <c r="L5789" s="7">
        <v>43747.027789351851</v>
      </c>
    </row>
    <row r="5790" spans="1:12" x14ac:dyDescent="0.25">
      <c r="A5790" t="e">
        <f>-LqgSEAxqoFfnnE_btmg</f>
        <v>#NAME?</v>
      </c>
      <c r="B5790">
        <v>393.75</v>
      </c>
      <c r="C5790">
        <v>20.478950000000001</v>
      </c>
      <c r="D5790">
        <v>66</v>
      </c>
      <c r="E5790">
        <v>0</v>
      </c>
      <c r="F5790">
        <v>0</v>
      </c>
      <c r="G5790">
        <v>11</v>
      </c>
      <c r="H5790">
        <v>1570556407305</v>
      </c>
      <c r="I5790">
        <v>526.6875</v>
      </c>
      <c r="J5790" s="4">
        <f t="shared" si="90"/>
        <v>43747.027862326388</v>
      </c>
      <c r="K5790" s="6">
        <v>43747.027862326388</v>
      </c>
      <c r="L5790" s="7">
        <v>43747.027858796297</v>
      </c>
    </row>
    <row r="5791" spans="1:12" x14ac:dyDescent="0.25">
      <c r="A5791" t="e">
        <f>-LqgSFemN4DswNyEH8lO</f>
        <v>#NAME?</v>
      </c>
      <c r="B5791">
        <v>393.75</v>
      </c>
      <c r="C5791">
        <v>20.478950000000001</v>
      </c>
      <c r="D5791">
        <v>66</v>
      </c>
      <c r="E5791">
        <v>0</v>
      </c>
      <c r="F5791">
        <v>0</v>
      </c>
      <c r="G5791">
        <v>6</v>
      </c>
      <c r="H5791">
        <v>1570556413492</v>
      </c>
      <c r="I5791">
        <v>526.6875</v>
      </c>
      <c r="J5791" s="5">
        <f t="shared" si="90"/>
        <v>43747.027933935184</v>
      </c>
      <c r="K5791" s="6">
        <v>43747.027933935184</v>
      </c>
      <c r="L5791" s="7">
        <v>43747.027928240743</v>
      </c>
    </row>
    <row r="5792" spans="1:12" x14ac:dyDescent="0.25">
      <c r="A5792" t="e">
        <f>-LqgSH8o0dkuoCjN16Xc</f>
        <v>#NAME?</v>
      </c>
      <c r="B5792">
        <v>393.75</v>
      </c>
      <c r="C5792">
        <v>20.478950000000001</v>
      </c>
      <c r="D5792">
        <v>67</v>
      </c>
      <c r="E5792">
        <v>0</v>
      </c>
      <c r="F5792">
        <v>0</v>
      </c>
      <c r="G5792">
        <v>0</v>
      </c>
      <c r="H5792">
        <v>1570556419672</v>
      </c>
      <c r="I5792">
        <v>526.6875</v>
      </c>
      <c r="J5792" s="4">
        <f t="shared" si="90"/>
        <v>43747.028005462962</v>
      </c>
      <c r="K5792" s="6">
        <v>43747.028005462962</v>
      </c>
      <c r="L5792" s="7">
        <v>43747.028009259258</v>
      </c>
    </row>
    <row r="5793" spans="1:12" x14ac:dyDescent="0.25">
      <c r="A5793" t="e">
        <f>-LqgSJ3ipw70bmA_1TQF</f>
        <v>#NAME?</v>
      </c>
      <c r="B5793">
        <v>393.75</v>
      </c>
      <c r="C5793">
        <v>20.478950000000001</v>
      </c>
      <c r="D5793">
        <v>67</v>
      </c>
      <c r="E5793">
        <v>0</v>
      </c>
      <c r="F5793">
        <v>0</v>
      </c>
      <c r="G5793">
        <v>1</v>
      </c>
      <c r="H5793">
        <v>1570556425853</v>
      </c>
      <c r="I5793">
        <v>526.6875</v>
      </c>
      <c r="J5793" s="5">
        <f t="shared" si="90"/>
        <v>43747.028077002316</v>
      </c>
      <c r="K5793" s="6">
        <v>43747.028077002316</v>
      </c>
      <c r="L5793" s="7">
        <v>43747.028078703705</v>
      </c>
    </row>
    <row r="5794" spans="1:12" x14ac:dyDescent="0.25">
      <c r="A5794" t="e">
        <f>-LqgSKl7_q2QydxMTzCO</f>
        <v>#NAME?</v>
      </c>
      <c r="B5794">
        <v>393.75</v>
      </c>
      <c r="C5794">
        <v>20.478950000000001</v>
      </c>
      <c r="D5794">
        <v>66</v>
      </c>
      <c r="E5794">
        <v>0</v>
      </c>
      <c r="F5794">
        <v>0</v>
      </c>
      <c r="G5794">
        <v>4</v>
      </c>
      <c r="H5794">
        <v>1570556434117</v>
      </c>
      <c r="I5794">
        <v>526.5</v>
      </c>
      <c r="J5794" s="4">
        <f t="shared" si="90"/>
        <v>43747.028172650462</v>
      </c>
      <c r="K5794" s="6">
        <v>43747.028172650462</v>
      </c>
      <c r="L5794" s="7">
        <v>43747.028171296297</v>
      </c>
    </row>
    <row r="5795" spans="1:12" x14ac:dyDescent="0.25">
      <c r="A5795" t="e">
        <f>-LqgSMU8bYPuiytd5Hmq</f>
        <v>#NAME?</v>
      </c>
      <c r="B5795">
        <v>393.75</v>
      </c>
      <c r="C5795">
        <v>20.531590000000001</v>
      </c>
      <c r="D5795">
        <v>65</v>
      </c>
      <c r="E5795">
        <v>0</v>
      </c>
      <c r="F5795">
        <v>0</v>
      </c>
      <c r="G5795">
        <v>2</v>
      </c>
      <c r="H5795">
        <v>1570556441317</v>
      </c>
      <c r="I5795">
        <v>526.6875</v>
      </c>
      <c r="J5795" s="5">
        <f t="shared" si="90"/>
        <v>43747.028255983794</v>
      </c>
      <c r="K5795" s="6">
        <v>43747.028255983794</v>
      </c>
      <c r="L5795" s="7">
        <v>43747.028252314813</v>
      </c>
    </row>
    <row r="5796" spans="1:12" x14ac:dyDescent="0.25">
      <c r="A5796" t="e">
        <f>-LqgSNy6T8wa3B2LXGg8</f>
        <v>#NAME?</v>
      </c>
      <c r="B5796">
        <v>393.75</v>
      </c>
      <c r="C5796">
        <v>20.478950000000001</v>
      </c>
      <c r="D5796">
        <v>65</v>
      </c>
      <c r="E5796">
        <v>0</v>
      </c>
      <c r="F5796">
        <v>0</v>
      </c>
      <c r="G5796">
        <v>6</v>
      </c>
      <c r="H5796">
        <v>1570556447468</v>
      </c>
      <c r="I5796">
        <v>526.5</v>
      </c>
      <c r="J5796" s="4">
        <f t="shared" si="90"/>
        <v>43747.028327175918</v>
      </c>
      <c r="K5796" s="6">
        <v>43747.028327175918</v>
      </c>
      <c r="L5796" s="7">
        <v>43747.028321759259</v>
      </c>
    </row>
    <row r="5797" spans="1:12" x14ac:dyDescent="0.25">
      <c r="A5797" t="e">
        <f>-LqgSPX7d9ktnv29AIwA</f>
        <v>#NAME?</v>
      </c>
      <c r="B5797">
        <v>393.75</v>
      </c>
      <c r="C5797">
        <v>20.478950000000001</v>
      </c>
      <c r="D5797">
        <v>65</v>
      </c>
      <c r="E5797">
        <v>0</v>
      </c>
      <c r="F5797">
        <v>0</v>
      </c>
      <c r="G5797">
        <v>7</v>
      </c>
      <c r="H5797">
        <v>1570556453677</v>
      </c>
      <c r="I5797">
        <v>526.6875</v>
      </c>
      <c r="J5797" s="5">
        <f t="shared" si="90"/>
        <v>43747.028399039351</v>
      </c>
      <c r="K5797" s="6">
        <v>43747.028399039351</v>
      </c>
      <c r="L5797" s="7">
        <v>43747.028402777774</v>
      </c>
    </row>
    <row r="5798" spans="1:12" x14ac:dyDescent="0.25">
      <c r="A5798" t="e">
        <f>-LqgSRF84xX6pJlwKllt</f>
        <v>#NAME?</v>
      </c>
      <c r="B5798">
        <v>393.75</v>
      </c>
      <c r="C5798">
        <v>20.478950000000001</v>
      </c>
      <c r="D5798">
        <v>65</v>
      </c>
      <c r="E5798">
        <v>0</v>
      </c>
      <c r="F5798">
        <v>0</v>
      </c>
      <c r="G5798">
        <v>2</v>
      </c>
      <c r="H5798">
        <v>1570556460888</v>
      </c>
      <c r="I5798">
        <v>526.6875</v>
      </c>
      <c r="J5798" s="4">
        <f t="shared" si="90"/>
        <v>43747.028482499998</v>
      </c>
      <c r="K5798" s="6">
        <v>43747.028482499998</v>
      </c>
      <c r="L5798" s="7">
        <v>43747.028483796297</v>
      </c>
    </row>
    <row r="5799" spans="1:12" x14ac:dyDescent="0.25">
      <c r="A5799" t="e">
        <f>-LqgSSo9T-ayBRGuQFci</f>
        <v>#NAME?</v>
      </c>
      <c r="B5799">
        <v>393.75</v>
      </c>
      <c r="C5799">
        <v>20.531590000000001</v>
      </c>
      <c r="D5799">
        <v>66</v>
      </c>
      <c r="E5799">
        <v>0</v>
      </c>
      <c r="F5799">
        <v>0</v>
      </c>
      <c r="G5799">
        <v>3</v>
      </c>
      <c r="H5799">
        <v>1570556467078</v>
      </c>
      <c r="I5799">
        <v>526.6875</v>
      </c>
      <c r="J5799" s="5">
        <f t="shared" si="90"/>
        <v>43747.028554143515</v>
      </c>
      <c r="K5799" s="6">
        <v>43747.028554143515</v>
      </c>
      <c r="L5799" s="7">
        <v>43747.028553240743</v>
      </c>
    </row>
    <row r="5800" spans="1:12" x14ac:dyDescent="0.25">
      <c r="A5800" t="e">
        <f>-LqgSUX7YV3lrPL1TFFd</f>
        <v>#NAME?</v>
      </c>
      <c r="B5800">
        <v>393.75</v>
      </c>
      <c r="C5800">
        <v>20.478950000000001</v>
      </c>
      <c r="D5800">
        <v>65</v>
      </c>
      <c r="E5800">
        <v>0</v>
      </c>
      <c r="F5800">
        <v>0</v>
      </c>
      <c r="G5800">
        <v>1</v>
      </c>
      <c r="H5800">
        <v>1570556474287</v>
      </c>
      <c r="I5800">
        <v>526.6875</v>
      </c>
      <c r="J5800" s="4">
        <f t="shared" si="90"/>
        <v>43747.028637581017</v>
      </c>
      <c r="K5800" s="6">
        <v>43747.028637581017</v>
      </c>
      <c r="L5800" s="7">
        <v>43747.028634259259</v>
      </c>
    </row>
    <row r="5801" spans="1:12" x14ac:dyDescent="0.25">
      <c r="A5801" t="e">
        <f>-LqgSW07vreS7_RUFbEH</f>
        <v>#NAME?</v>
      </c>
      <c r="B5801">
        <v>393.75</v>
      </c>
      <c r="C5801">
        <v>20.478950000000001</v>
      </c>
      <c r="D5801">
        <v>65</v>
      </c>
      <c r="E5801">
        <v>0</v>
      </c>
      <c r="F5801">
        <v>0</v>
      </c>
      <c r="G5801">
        <v>3</v>
      </c>
      <c r="H5801">
        <v>1570556480468</v>
      </c>
      <c r="I5801">
        <v>526.6875</v>
      </c>
      <c r="J5801" s="5">
        <f t="shared" si="90"/>
        <v>43747.028709120372</v>
      </c>
      <c r="K5801" s="6">
        <v>43747.028709120372</v>
      </c>
      <c r="L5801" s="7">
        <v>43747.028703703705</v>
      </c>
    </row>
    <row r="5802" spans="1:12" x14ac:dyDescent="0.25">
      <c r="A5802" t="e">
        <f>-LqgSX_6EkcFnfAVGmUO</f>
        <v>#NAME?</v>
      </c>
      <c r="B5802">
        <v>393.75</v>
      </c>
      <c r="C5802">
        <v>20.478950000000001</v>
      </c>
      <c r="D5802">
        <v>65</v>
      </c>
      <c r="E5802">
        <v>0</v>
      </c>
      <c r="F5802">
        <v>0</v>
      </c>
      <c r="G5802">
        <v>0</v>
      </c>
      <c r="H5802">
        <v>1570556486659</v>
      </c>
      <c r="I5802">
        <v>526.6875</v>
      </c>
      <c r="J5802" s="4">
        <f t="shared" si="90"/>
        <v>43747.028780775458</v>
      </c>
      <c r="K5802" s="6">
        <v>43747.028780775458</v>
      </c>
      <c r="L5802" s="7">
        <v>43747.028784722221</v>
      </c>
    </row>
    <row r="5803" spans="1:12" x14ac:dyDescent="0.25">
      <c r="A5803" t="e">
        <f>-LqgSZI8-faEmmM6BaBm</f>
        <v>#NAME?</v>
      </c>
      <c r="B5803">
        <v>393.75</v>
      </c>
      <c r="C5803">
        <v>20.478950000000001</v>
      </c>
      <c r="D5803">
        <v>64</v>
      </c>
      <c r="E5803">
        <v>0</v>
      </c>
      <c r="F5803">
        <v>0</v>
      </c>
      <c r="G5803">
        <v>2</v>
      </c>
      <c r="H5803">
        <v>1570556493847</v>
      </c>
      <c r="I5803">
        <v>526.6875</v>
      </c>
      <c r="J5803" s="5">
        <f t="shared" si="90"/>
        <v>43747.028863969907</v>
      </c>
      <c r="K5803" s="6">
        <v>43747.028863969907</v>
      </c>
      <c r="L5803" s="7">
        <v>43747.028865740744</v>
      </c>
    </row>
    <row r="5804" spans="1:12" x14ac:dyDescent="0.25">
      <c r="A5804" t="e">
        <f>-LqgS_r6CAwL5cpVI1G4</f>
        <v>#NAME?</v>
      </c>
      <c r="B5804">
        <v>393.75</v>
      </c>
      <c r="C5804">
        <v>20.478950000000001</v>
      </c>
      <c r="D5804">
        <v>65</v>
      </c>
      <c r="E5804">
        <v>0</v>
      </c>
      <c r="F5804">
        <v>0</v>
      </c>
      <c r="G5804">
        <v>6</v>
      </c>
      <c r="H5804">
        <v>1570556500048</v>
      </c>
      <c r="I5804">
        <v>526.6875</v>
      </c>
      <c r="J5804" s="4">
        <f t="shared" si="90"/>
        <v>43747.028935740738</v>
      </c>
      <c r="K5804" s="6">
        <v>43747.028935740738</v>
      </c>
      <c r="L5804" s="7">
        <v>43747.028935185182</v>
      </c>
    </row>
    <row r="5805" spans="1:12" x14ac:dyDescent="0.25">
      <c r="A5805" t="e">
        <f>-LqgSbXciM978C5LoPKh</f>
        <v>#NAME?</v>
      </c>
      <c r="B5805">
        <v>393.75</v>
      </c>
      <c r="C5805">
        <v>20.478950000000001</v>
      </c>
      <c r="D5805">
        <v>63</v>
      </c>
      <c r="E5805">
        <v>0</v>
      </c>
      <c r="F5805">
        <v>0</v>
      </c>
      <c r="G5805">
        <v>2</v>
      </c>
      <c r="H5805">
        <v>1570556507257</v>
      </c>
      <c r="I5805">
        <v>526.6875</v>
      </c>
      <c r="J5805" s="5">
        <f t="shared" si="90"/>
        <v>43747.029019178233</v>
      </c>
      <c r="K5805" s="6">
        <v>43747.029019178233</v>
      </c>
      <c r="L5805" s="7">
        <v>43747.029016203705</v>
      </c>
    </row>
    <row r="5806" spans="1:12" x14ac:dyDescent="0.25">
      <c r="A5806" t="e">
        <f>-LqgSd3LYFP3BhQt3qDq</f>
        <v>#NAME?</v>
      </c>
      <c r="B5806">
        <v>393.75</v>
      </c>
      <c r="C5806">
        <v>20.531590000000001</v>
      </c>
      <c r="D5806">
        <v>64</v>
      </c>
      <c r="E5806">
        <v>0</v>
      </c>
      <c r="F5806">
        <v>0</v>
      </c>
      <c r="G5806">
        <v>11</v>
      </c>
      <c r="H5806">
        <v>1570556513448</v>
      </c>
      <c r="I5806">
        <v>526.5</v>
      </c>
      <c r="J5806" s="4">
        <f t="shared" si="90"/>
        <v>43747.029090833334</v>
      </c>
      <c r="K5806" s="6">
        <v>43747.029090833334</v>
      </c>
      <c r="L5806" s="7">
        <v>43747.029085648152</v>
      </c>
    </row>
    <row r="5807" spans="1:12" x14ac:dyDescent="0.25">
      <c r="A5807" t="e">
        <f>-LqgSec8ReMlC8I0PrWw</f>
        <v>#NAME?</v>
      </c>
      <c r="B5807">
        <v>412.5</v>
      </c>
      <c r="C5807">
        <v>20.478950000000001</v>
      </c>
      <c r="D5807">
        <v>64</v>
      </c>
      <c r="E5807">
        <v>0</v>
      </c>
      <c r="F5807">
        <v>0</v>
      </c>
      <c r="G5807">
        <v>4</v>
      </c>
      <c r="H5807">
        <v>1570556519668</v>
      </c>
      <c r="I5807">
        <v>532.3125</v>
      </c>
      <c r="J5807" s="5">
        <f t="shared" si="90"/>
        <v>43747.029162824074</v>
      </c>
      <c r="K5807" s="6">
        <v>43747.029162824074</v>
      </c>
      <c r="L5807" s="7">
        <v>43747.029166666667</v>
      </c>
    </row>
    <row r="5808" spans="1:12" x14ac:dyDescent="0.25">
      <c r="A5808" t="e">
        <f>-LqgSg663OXe0HEQhHWH</f>
        <v>#NAME?</v>
      </c>
      <c r="B5808">
        <v>393.75</v>
      </c>
      <c r="C5808">
        <v>20.531590000000001</v>
      </c>
      <c r="D5808">
        <v>64</v>
      </c>
      <c r="E5808">
        <v>0</v>
      </c>
      <c r="F5808">
        <v>0</v>
      </c>
      <c r="G5808">
        <v>0</v>
      </c>
      <c r="H5808">
        <v>1570556525799</v>
      </c>
      <c r="I5808">
        <v>526.6875</v>
      </c>
      <c r="J5808" s="4">
        <f t="shared" si="90"/>
        <v>43747.02923378472</v>
      </c>
      <c r="K5808" s="6">
        <v>43747.02923378472</v>
      </c>
      <c r="L5808" s="7">
        <v>43747.029236111113</v>
      </c>
    </row>
    <row r="5809" spans="1:12" x14ac:dyDescent="0.25">
      <c r="A5809" t="e">
        <f>-LqgShuE6VD5HWFEuoVQ</f>
        <v>#NAME?</v>
      </c>
      <c r="B5809">
        <v>393.75</v>
      </c>
      <c r="C5809">
        <v>20.478950000000001</v>
      </c>
      <c r="D5809">
        <v>65</v>
      </c>
      <c r="E5809">
        <v>0</v>
      </c>
      <c r="F5809">
        <v>0</v>
      </c>
      <c r="G5809">
        <v>0</v>
      </c>
      <c r="H5809">
        <v>1570556532007</v>
      </c>
      <c r="I5809">
        <v>526.6875</v>
      </c>
      <c r="J5809" s="5">
        <f t="shared" si="90"/>
        <v>43747.02930563657</v>
      </c>
      <c r="K5809" s="6">
        <v>43747.02930563657</v>
      </c>
      <c r="L5809" s="7">
        <v>43747.029305555552</v>
      </c>
    </row>
    <row r="5810" spans="1:12" x14ac:dyDescent="0.25">
      <c r="A5810" t="e">
        <f>-LqgSjc8jgustfg-qkWk</f>
        <v>#NAME?</v>
      </c>
      <c r="B5810">
        <v>421.875</v>
      </c>
      <c r="C5810">
        <v>20.478950000000001</v>
      </c>
      <c r="D5810">
        <v>66</v>
      </c>
      <c r="E5810">
        <v>0</v>
      </c>
      <c r="F5810">
        <v>0</v>
      </c>
      <c r="G5810">
        <v>8</v>
      </c>
      <c r="H5810">
        <v>1570556540247</v>
      </c>
      <c r="I5810">
        <v>535.875</v>
      </c>
      <c r="J5810" s="4">
        <f t="shared" si="90"/>
        <v>43747.029401006941</v>
      </c>
      <c r="K5810" s="6">
        <v>43747.029401006941</v>
      </c>
      <c r="L5810" s="7">
        <v>43747.029398148145</v>
      </c>
    </row>
    <row r="5811" spans="1:12" x14ac:dyDescent="0.25">
      <c r="A5811" t="e">
        <f>-LqgSlB7WEI92Lrn52o2</f>
        <v>#NAME?</v>
      </c>
      <c r="B5811">
        <v>393.75</v>
      </c>
      <c r="C5811">
        <v>20.531590000000001</v>
      </c>
      <c r="D5811">
        <v>66</v>
      </c>
      <c r="E5811">
        <v>0</v>
      </c>
      <c r="F5811">
        <v>0</v>
      </c>
      <c r="G5811">
        <v>17</v>
      </c>
      <c r="H5811">
        <v>1570556546417</v>
      </c>
      <c r="I5811">
        <v>526.6875</v>
      </c>
      <c r="J5811" s="5">
        <f t="shared" si="90"/>
        <v>43747.029472418981</v>
      </c>
      <c r="K5811" s="6">
        <v>43747.029472418981</v>
      </c>
      <c r="L5811" s="7">
        <v>43747.029467592591</v>
      </c>
    </row>
    <row r="5812" spans="1:12" x14ac:dyDescent="0.25">
      <c r="A5812" t="e">
        <f>-LqgSmuHMtutxAJYVauF</f>
        <v>#NAME?</v>
      </c>
      <c r="B5812">
        <v>393.75</v>
      </c>
      <c r="C5812">
        <v>20.478950000000001</v>
      </c>
      <c r="D5812">
        <v>66</v>
      </c>
      <c r="E5812">
        <v>0</v>
      </c>
      <c r="F5812">
        <v>0</v>
      </c>
      <c r="G5812">
        <v>11</v>
      </c>
      <c r="H5812">
        <v>1570556553637</v>
      </c>
      <c r="I5812">
        <v>526.6875</v>
      </c>
      <c r="J5812" s="4">
        <f t="shared" si="90"/>
        <v>43747.02955598379</v>
      </c>
      <c r="K5812" s="6">
        <v>43747.02955598379</v>
      </c>
      <c r="L5812" s="7">
        <v>43747.029560185183</v>
      </c>
    </row>
    <row r="5813" spans="1:12" x14ac:dyDescent="0.25">
      <c r="A5813" t="e">
        <f>-LqgSoh65l8J6tyy4vcO</f>
        <v>#NAME?</v>
      </c>
      <c r="B5813">
        <v>412.5</v>
      </c>
      <c r="C5813">
        <v>20.531590000000001</v>
      </c>
      <c r="D5813">
        <v>66</v>
      </c>
      <c r="E5813">
        <v>0</v>
      </c>
      <c r="F5813">
        <v>0</v>
      </c>
      <c r="G5813">
        <v>7</v>
      </c>
      <c r="H5813">
        <v>1570556560847</v>
      </c>
      <c r="I5813">
        <v>532.3125</v>
      </c>
      <c r="J5813" s="5">
        <f t="shared" si="90"/>
        <v>43747.029639432869</v>
      </c>
      <c r="K5813" s="6">
        <v>43747.029639432869</v>
      </c>
      <c r="L5813" s="7">
        <v>43747.029641203706</v>
      </c>
    </row>
    <row r="5814" spans="1:12" x14ac:dyDescent="0.25">
      <c r="A5814" t="e">
        <f>-LqgSqQ8I0BMrarJr6xr</f>
        <v>#NAME?</v>
      </c>
      <c r="B5814">
        <v>393.75</v>
      </c>
      <c r="C5814">
        <v>20.584240000000001</v>
      </c>
      <c r="D5814">
        <v>65</v>
      </c>
      <c r="E5814">
        <v>0</v>
      </c>
      <c r="F5814">
        <v>0</v>
      </c>
      <c r="G5814">
        <v>3</v>
      </c>
      <c r="H5814">
        <v>1570556568059</v>
      </c>
      <c r="I5814">
        <v>526.5</v>
      </c>
      <c r="J5814" s="4">
        <f t="shared" si="90"/>
        <v>43747.029722905085</v>
      </c>
      <c r="K5814" s="6">
        <v>43747.029722905085</v>
      </c>
      <c r="L5814" s="7">
        <v>43747.029722222222</v>
      </c>
    </row>
    <row r="5815" spans="1:12" x14ac:dyDescent="0.25">
      <c r="A5815" t="e">
        <f>-LqgSru6cNC5rOeoOVus</f>
        <v>#NAME?</v>
      </c>
      <c r="B5815">
        <v>393.75</v>
      </c>
      <c r="C5815">
        <v>20.478950000000001</v>
      </c>
      <c r="D5815">
        <v>65</v>
      </c>
      <c r="E5815">
        <v>0</v>
      </c>
      <c r="F5815">
        <v>0</v>
      </c>
      <c r="G5815">
        <v>2</v>
      </c>
      <c r="H5815">
        <v>1570556574238</v>
      </c>
      <c r="I5815">
        <v>526.6875</v>
      </c>
      <c r="J5815" s="5">
        <f t="shared" si="90"/>
        <v>43747.029794421294</v>
      </c>
      <c r="K5815" s="6">
        <v>43747.029794421294</v>
      </c>
      <c r="L5815" s="7">
        <v>43747.029791666668</v>
      </c>
    </row>
    <row r="5816" spans="1:12" x14ac:dyDescent="0.25">
      <c r="A5816" t="e">
        <f>-LqgStTCMIPJYvRqDtar</f>
        <v>#NAME?</v>
      </c>
      <c r="B5816">
        <v>393.75</v>
      </c>
      <c r="C5816">
        <v>20.531590000000001</v>
      </c>
      <c r="D5816">
        <v>65</v>
      </c>
      <c r="E5816">
        <v>0</v>
      </c>
      <c r="F5816">
        <v>0</v>
      </c>
      <c r="G5816">
        <v>0</v>
      </c>
      <c r="H5816">
        <v>1570556580417</v>
      </c>
      <c r="I5816">
        <v>526.6875</v>
      </c>
      <c r="J5816" s="4">
        <f t="shared" si="90"/>
        <v>43747.029865937497</v>
      </c>
      <c r="K5816" s="6">
        <v>43747.029865937497</v>
      </c>
      <c r="L5816" s="7">
        <v>43747.029861111114</v>
      </c>
    </row>
    <row r="5817" spans="1:12" x14ac:dyDescent="0.25">
      <c r="A5817" t="e">
        <f>-LqgSvB6ixng8XcCXtPw</f>
        <v>#NAME?</v>
      </c>
      <c r="B5817">
        <v>393.75</v>
      </c>
      <c r="C5817">
        <v>20.478950000000001</v>
      </c>
      <c r="D5817">
        <v>63</v>
      </c>
      <c r="E5817">
        <v>0</v>
      </c>
      <c r="F5817">
        <v>0</v>
      </c>
      <c r="G5817">
        <v>6</v>
      </c>
      <c r="H5817">
        <v>1570556587608</v>
      </c>
      <c r="I5817">
        <v>526.6875</v>
      </c>
      <c r="J5817" s="5">
        <f t="shared" si="90"/>
        <v>43747.029949166659</v>
      </c>
      <c r="K5817" s="6">
        <v>43747.029949166659</v>
      </c>
      <c r="L5817" s="7">
        <v>43747.029953703706</v>
      </c>
    </row>
    <row r="5818" spans="1:12" x14ac:dyDescent="0.25">
      <c r="A5818" t="e">
        <f>-LqgSwk7tgqzVL3rFjC6</f>
        <v>#NAME?</v>
      </c>
      <c r="B5818">
        <v>393.75</v>
      </c>
      <c r="C5818">
        <v>20.531590000000001</v>
      </c>
      <c r="D5818">
        <v>64</v>
      </c>
      <c r="E5818">
        <v>0</v>
      </c>
      <c r="F5818">
        <v>0</v>
      </c>
      <c r="G5818">
        <v>9</v>
      </c>
      <c r="H5818">
        <v>1570556593818</v>
      </c>
      <c r="I5818">
        <v>526.6875</v>
      </c>
      <c r="J5818" s="4">
        <f t="shared" si="90"/>
        <v>43747.030021041668</v>
      </c>
      <c r="K5818" s="6">
        <v>43747.030021041668</v>
      </c>
      <c r="L5818" s="7">
        <v>43747.030023148145</v>
      </c>
    </row>
    <row r="5819" spans="1:12" x14ac:dyDescent="0.25">
      <c r="A5819" t="e">
        <f>-LqgSyT8Yp-WpEQuWuTP</f>
        <v>#NAME?</v>
      </c>
      <c r="B5819">
        <v>412.5</v>
      </c>
      <c r="C5819">
        <v>20.531590000000001</v>
      </c>
      <c r="D5819">
        <v>65</v>
      </c>
      <c r="E5819">
        <v>0</v>
      </c>
      <c r="F5819">
        <v>0</v>
      </c>
      <c r="G5819">
        <v>16</v>
      </c>
      <c r="H5819">
        <v>1570556601048</v>
      </c>
      <c r="I5819">
        <v>532.125</v>
      </c>
      <c r="J5819" s="5">
        <f t="shared" si="90"/>
        <v>43747.030104722224</v>
      </c>
      <c r="K5819" s="6">
        <v>43747.030104722224</v>
      </c>
      <c r="L5819" s="7">
        <v>43747.030104166668</v>
      </c>
    </row>
    <row r="5820" spans="1:12" x14ac:dyDescent="0.25">
      <c r="A5820" t="s">
        <v>6855</v>
      </c>
      <c r="B5820">
        <v>393.75</v>
      </c>
      <c r="C5820">
        <v>20.478950000000001</v>
      </c>
      <c r="D5820">
        <v>66</v>
      </c>
      <c r="E5820">
        <v>0</v>
      </c>
      <c r="F5820">
        <v>0</v>
      </c>
      <c r="G5820">
        <v>5</v>
      </c>
      <c r="H5820">
        <v>1570556607481</v>
      </c>
      <c r="I5820">
        <v>526.5</v>
      </c>
      <c r="J5820" s="4">
        <f t="shared" si="90"/>
        <v>43747.030179178233</v>
      </c>
      <c r="K5820" s="6">
        <v>43747.030179178233</v>
      </c>
      <c r="L5820" s="7">
        <v>43747.030173611114</v>
      </c>
    </row>
    <row r="5821" spans="1:12" x14ac:dyDescent="0.25">
      <c r="A5821" t="e">
        <f>-LqgT0k7zIaPjJ2RMlTc</f>
        <v>#NAME?</v>
      </c>
      <c r="B5821">
        <v>393.75</v>
      </c>
      <c r="C5821">
        <v>20.531590000000001</v>
      </c>
      <c r="D5821">
        <v>66</v>
      </c>
      <c r="E5821">
        <v>0</v>
      </c>
      <c r="F5821">
        <v>0</v>
      </c>
      <c r="G5821">
        <v>11</v>
      </c>
      <c r="H5821">
        <v>1570556614427</v>
      </c>
      <c r="I5821">
        <v>526.6875</v>
      </c>
      <c r="J5821" s="5">
        <f t="shared" si="90"/>
        <v>43747.030259571759</v>
      </c>
      <c r="K5821" s="6">
        <v>43747.030259571759</v>
      </c>
      <c r="L5821" s="7">
        <v>43747.03025462963</v>
      </c>
    </row>
    <row r="5822" spans="1:12" x14ac:dyDescent="0.25">
      <c r="A5822" t="e">
        <f>-LqgT2E6HCGeOgBiIsam</f>
        <v>#NAME?</v>
      </c>
      <c r="B5822">
        <v>393.75</v>
      </c>
      <c r="C5822">
        <v>20.478950000000001</v>
      </c>
      <c r="D5822">
        <v>65</v>
      </c>
      <c r="E5822">
        <v>0</v>
      </c>
      <c r="F5822">
        <v>0</v>
      </c>
      <c r="G5822">
        <v>14</v>
      </c>
      <c r="H5822">
        <v>1570556620627</v>
      </c>
      <c r="I5822">
        <v>526.6875</v>
      </c>
      <c r="J5822" s="4">
        <f t="shared" si="90"/>
        <v>43747.030331331021</v>
      </c>
      <c r="K5822" s="6">
        <v>43747.030331331021</v>
      </c>
      <c r="L5822" s="7">
        <v>43747.030335648145</v>
      </c>
    </row>
    <row r="5823" spans="1:12" x14ac:dyDescent="0.25">
      <c r="A5823" t="e">
        <f>-LqgT3n8szc9O_lU85as</f>
        <v>#NAME?</v>
      </c>
      <c r="B5823">
        <v>393.75</v>
      </c>
      <c r="C5823">
        <v>20.531590000000001</v>
      </c>
      <c r="D5823">
        <v>65</v>
      </c>
      <c r="E5823">
        <v>0</v>
      </c>
      <c r="F5823">
        <v>0</v>
      </c>
      <c r="G5823">
        <v>13</v>
      </c>
      <c r="H5823">
        <v>1570556626788</v>
      </c>
      <c r="I5823">
        <v>526.6875</v>
      </c>
      <c r="J5823" s="5">
        <f t="shared" si="90"/>
        <v>43747.030402638884</v>
      </c>
      <c r="K5823" s="6">
        <v>43747.030402638884</v>
      </c>
      <c r="L5823" s="7">
        <v>43747.030405092592</v>
      </c>
    </row>
    <row r="5824" spans="1:12" x14ac:dyDescent="0.25">
      <c r="A5824" t="e">
        <f>-LqgT5W927SuFtJhW8Xi</f>
        <v>#NAME?</v>
      </c>
      <c r="B5824">
        <v>393.75</v>
      </c>
      <c r="C5824">
        <v>20.478950000000001</v>
      </c>
      <c r="D5824">
        <v>66</v>
      </c>
      <c r="E5824">
        <v>0</v>
      </c>
      <c r="F5824">
        <v>0</v>
      </c>
      <c r="G5824">
        <v>11</v>
      </c>
      <c r="H5824">
        <v>1570556634007</v>
      </c>
      <c r="I5824">
        <v>526.6875</v>
      </c>
      <c r="J5824" s="4">
        <f t="shared" si="90"/>
        <v>43747.030486192125</v>
      </c>
      <c r="K5824" s="6">
        <v>43747.030486192125</v>
      </c>
      <c r="L5824" s="7">
        <v>43747.030486111114</v>
      </c>
    </row>
    <row r="5825" spans="1:12" x14ac:dyDescent="0.25">
      <c r="A5825" t="e">
        <f>-LqgT7483roEcKGN3OMx</f>
        <v>#NAME?</v>
      </c>
      <c r="B5825">
        <v>412.5</v>
      </c>
      <c r="C5825">
        <v>20.478950000000001</v>
      </c>
      <c r="D5825">
        <v>65</v>
      </c>
      <c r="E5825">
        <v>0</v>
      </c>
      <c r="F5825">
        <v>0</v>
      </c>
      <c r="G5825">
        <v>17</v>
      </c>
      <c r="H5825">
        <v>1570556640187</v>
      </c>
      <c r="I5825">
        <v>532.6875</v>
      </c>
      <c r="J5825" s="5">
        <f t="shared" si="90"/>
        <v>43747.030557719903</v>
      </c>
      <c r="K5825" s="6">
        <v>43747.030557719903</v>
      </c>
      <c r="L5825" s="7">
        <v>43747.030555555553</v>
      </c>
    </row>
    <row r="5826" spans="1:12" x14ac:dyDescent="0.25">
      <c r="A5826" t="e">
        <f>-LqgT8n6nDTdicy2hfDv</f>
        <v>#NAME?</v>
      </c>
      <c r="B5826">
        <v>393.75</v>
      </c>
      <c r="C5826">
        <v>20.478950000000001</v>
      </c>
      <c r="D5826">
        <v>65</v>
      </c>
      <c r="E5826">
        <v>0</v>
      </c>
      <c r="F5826">
        <v>0</v>
      </c>
      <c r="G5826">
        <v>6</v>
      </c>
      <c r="H5826">
        <v>1570556647410</v>
      </c>
      <c r="I5826">
        <v>526.6875</v>
      </c>
      <c r="J5826" s="4">
        <f t="shared" ref="J5826:K5889" si="91">(H5826/86400000)+25569+(7/24)</f>
        <v>43747.030641319441</v>
      </c>
      <c r="K5826" s="6">
        <v>43747.030641319441</v>
      </c>
      <c r="L5826" s="7">
        <v>43747.030636574076</v>
      </c>
    </row>
    <row r="5827" spans="1:12" x14ac:dyDescent="0.25">
      <c r="A5827" t="e">
        <f>-LqgTA_3Em8tXYvnhfRc</f>
        <v>#NAME?</v>
      </c>
      <c r="B5827">
        <v>393.75</v>
      </c>
      <c r="C5827">
        <v>20.531590000000001</v>
      </c>
      <c r="D5827">
        <v>67</v>
      </c>
      <c r="E5827">
        <v>0</v>
      </c>
      <c r="F5827">
        <v>0</v>
      </c>
      <c r="G5827">
        <v>7</v>
      </c>
      <c r="H5827">
        <v>1570556654824</v>
      </c>
      <c r="I5827">
        <v>526.6875</v>
      </c>
      <c r="J5827" s="5">
        <f t="shared" si="91"/>
        <v>43747.030727129626</v>
      </c>
      <c r="K5827" s="6">
        <v>43747.030727129626</v>
      </c>
      <c r="L5827" s="7">
        <v>43747.030729166669</v>
      </c>
    </row>
    <row r="5828" spans="1:12" x14ac:dyDescent="0.25">
      <c r="A5828" t="e">
        <f>-LqgTCKR0w7liMSxd5Q3</f>
        <v>#NAME?</v>
      </c>
      <c r="B5828">
        <v>393.75</v>
      </c>
      <c r="C5828">
        <v>20.531590000000001</v>
      </c>
      <c r="D5828">
        <v>67</v>
      </c>
      <c r="E5828">
        <v>0</v>
      </c>
      <c r="F5828">
        <v>0</v>
      </c>
      <c r="G5828">
        <v>0</v>
      </c>
      <c r="H5828">
        <v>1570556661843</v>
      </c>
      <c r="I5828">
        <v>526.6875</v>
      </c>
      <c r="J5828" s="4">
        <f t="shared" si="91"/>
        <v>43747.03080836805</v>
      </c>
      <c r="K5828" s="6">
        <v>43747.03080836805</v>
      </c>
      <c r="L5828" s="7">
        <v>43747.030810185184</v>
      </c>
    </row>
    <row r="5829" spans="1:12" x14ac:dyDescent="0.25">
      <c r="A5829" t="e">
        <f>-LqgTDlytT92_O8WrSqL</f>
        <v>#NAME?</v>
      </c>
      <c r="B5829">
        <v>393.75</v>
      </c>
      <c r="C5829">
        <v>20.531590000000001</v>
      </c>
      <c r="D5829">
        <v>65</v>
      </c>
      <c r="E5829">
        <v>0</v>
      </c>
      <c r="F5829">
        <v>0</v>
      </c>
      <c r="G5829">
        <v>13</v>
      </c>
      <c r="H5829">
        <v>1570556668003</v>
      </c>
      <c r="I5829">
        <v>526.6875</v>
      </c>
      <c r="J5829" s="5">
        <f t="shared" si="91"/>
        <v>43747.030879664351</v>
      </c>
      <c r="K5829" s="6">
        <v>43747.030879664351</v>
      </c>
      <c r="L5829" s="7">
        <v>43747.03087962963</v>
      </c>
    </row>
    <row r="5830" spans="1:12" x14ac:dyDescent="0.25">
      <c r="A5830" t="e">
        <f>-LqgTFKx5xUdkYmSHNHJ</f>
        <v>#NAME?</v>
      </c>
      <c r="B5830">
        <v>393.75</v>
      </c>
      <c r="C5830">
        <v>20.478950000000001</v>
      </c>
      <c r="D5830">
        <v>66</v>
      </c>
      <c r="E5830">
        <v>0</v>
      </c>
      <c r="F5830">
        <v>0</v>
      </c>
      <c r="G5830">
        <v>6</v>
      </c>
      <c r="H5830">
        <v>1570556674193</v>
      </c>
      <c r="I5830">
        <v>526.6875</v>
      </c>
      <c r="J5830" s="4">
        <f t="shared" si="91"/>
        <v>43747.030951307868</v>
      </c>
      <c r="K5830" s="6">
        <v>43747.030951307868</v>
      </c>
      <c r="L5830" s="7">
        <v>43747.030949074076</v>
      </c>
    </row>
    <row r="5831" spans="1:12" x14ac:dyDescent="0.25">
      <c r="A5831" t="e">
        <f>-LqgTGoxTfqiubX-GtiC</f>
        <v>#NAME?</v>
      </c>
      <c r="B5831">
        <v>412.5</v>
      </c>
      <c r="C5831">
        <v>20.531590000000001</v>
      </c>
      <c r="D5831">
        <v>66</v>
      </c>
      <c r="E5831">
        <v>0</v>
      </c>
      <c r="F5831">
        <v>0</v>
      </c>
      <c r="G5831">
        <v>14</v>
      </c>
      <c r="H5831">
        <v>1570556680373</v>
      </c>
      <c r="I5831">
        <v>532.5</v>
      </c>
      <c r="J5831" s="5">
        <f t="shared" si="91"/>
        <v>43747.031022835647</v>
      </c>
      <c r="K5831" s="6">
        <v>43747.031022835647</v>
      </c>
      <c r="L5831" s="7">
        <v>43747.031018518515</v>
      </c>
    </row>
    <row r="5832" spans="1:12" x14ac:dyDescent="0.25">
      <c r="A5832" t="e">
        <f>-LqgTIIc41JAKlD30_zf</f>
        <v>#NAME?</v>
      </c>
      <c r="B5832">
        <v>393.75</v>
      </c>
      <c r="C5832">
        <v>20.478950000000001</v>
      </c>
      <c r="D5832">
        <v>64</v>
      </c>
      <c r="E5832">
        <v>0</v>
      </c>
      <c r="F5832">
        <v>0</v>
      </c>
      <c r="G5832">
        <v>5</v>
      </c>
      <c r="H5832">
        <v>1570556686552</v>
      </c>
      <c r="I5832">
        <v>526.6875</v>
      </c>
      <c r="J5832" s="4">
        <f t="shared" si="91"/>
        <v>43747.031094351849</v>
      </c>
      <c r="K5832" s="6">
        <v>43747.031094351849</v>
      </c>
      <c r="L5832" s="7">
        <v>43747.031099537038</v>
      </c>
    </row>
    <row r="5833" spans="1:12" x14ac:dyDescent="0.25">
      <c r="A5833" t="e">
        <f>-LqgTJt2bP-hy6MEhc4f</f>
        <v>#NAME?</v>
      </c>
      <c r="B5833">
        <v>393.75</v>
      </c>
      <c r="C5833">
        <v>20.531590000000001</v>
      </c>
      <c r="D5833">
        <v>63</v>
      </c>
      <c r="E5833">
        <v>0</v>
      </c>
      <c r="F5833">
        <v>0</v>
      </c>
      <c r="G5833">
        <v>13</v>
      </c>
      <c r="H5833">
        <v>1570556692736</v>
      </c>
      <c r="I5833">
        <v>526.5</v>
      </c>
      <c r="J5833" s="5">
        <f t="shared" si="91"/>
        <v>43747.031165925924</v>
      </c>
      <c r="K5833" s="6">
        <v>43747.031165925924</v>
      </c>
      <c r="L5833" s="7">
        <v>43747.031168981484</v>
      </c>
    </row>
    <row r="5834" spans="1:12" x14ac:dyDescent="0.25">
      <c r="A5834" t="e">
        <f>-LqgTLLxlCnRFrMUHYQV</f>
        <v>#NAME?</v>
      </c>
      <c r="B5834">
        <v>393.75</v>
      </c>
      <c r="C5834">
        <v>20.478950000000001</v>
      </c>
      <c r="D5834">
        <v>63</v>
      </c>
      <c r="E5834">
        <v>0</v>
      </c>
      <c r="F5834">
        <v>0</v>
      </c>
      <c r="G5834">
        <v>10</v>
      </c>
      <c r="H5834">
        <v>1570556698912</v>
      </c>
      <c r="I5834">
        <v>526.6875</v>
      </c>
      <c r="J5834" s="4">
        <f t="shared" si="91"/>
        <v>43747.031237407406</v>
      </c>
      <c r="K5834" s="6">
        <v>43747.031237407406</v>
      </c>
      <c r="L5834" s="7">
        <v>43747.031238425923</v>
      </c>
    </row>
    <row r="5835" spans="1:12" x14ac:dyDescent="0.25">
      <c r="A5835" t="e">
        <f>-LqgTMr7Y2Vuv86M4Mb5</f>
        <v>#NAME?</v>
      </c>
      <c r="B5835">
        <v>393.75</v>
      </c>
      <c r="C5835">
        <v>20.478950000000001</v>
      </c>
      <c r="D5835">
        <v>63</v>
      </c>
      <c r="E5835">
        <v>0</v>
      </c>
      <c r="F5835">
        <v>0</v>
      </c>
      <c r="G5835">
        <v>8</v>
      </c>
      <c r="H5835">
        <v>1570556705104</v>
      </c>
      <c r="I5835">
        <v>526.5</v>
      </c>
      <c r="J5835" s="5">
        <f t="shared" si="91"/>
        <v>43747.031309074075</v>
      </c>
      <c r="K5835" s="6">
        <v>43747.031309074075</v>
      </c>
      <c r="L5835" s="7">
        <v>43747.031307870369</v>
      </c>
    </row>
    <row r="5836" spans="1:12" x14ac:dyDescent="0.25">
      <c r="A5836" t="e">
        <f>-LqgTOOwxHPAJjttaV1u</f>
        <v>#NAME?</v>
      </c>
      <c r="B5836">
        <v>393.75</v>
      </c>
      <c r="C5836">
        <v>20.478950000000001</v>
      </c>
      <c r="D5836">
        <v>65</v>
      </c>
      <c r="E5836">
        <v>0</v>
      </c>
      <c r="F5836">
        <v>0</v>
      </c>
      <c r="G5836">
        <v>10</v>
      </c>
      <c r="H5836">
        <v>1570556711264</v>
      </c>
      <c r="I5836">
        <v>526.6875</v>
      </c>
      <c r="J5836" s="4">
        <f t="shared" si="91"/>
        <v>43747.031380370368</v>
      </c>
      <c r="K5836" s="6">
        <v>43747.031380370368</v>
      </c>
      <c r="L5836" s="7">
        <v>43747.031377314815</v>
      </c>
    </row>
    <row r="5837" spans="1:12" x14ac:dyDescent="0.25">
      <c r="A5837" t="e">
        <f>-LqgTPswaxsIcN3Vumba</f>
        <v>#NAME?</v>
      </c>
      <c r="B5837">
        <v>393.75</v>
      </c>
      <c r="C5837">
        <v>20.478950000000001</v>
      </c>
      <c r="D5837">
        <v>65</v>
      </c>
      <c r="E5837">
        <v>0</v>
      </c>
      <c r="F5837">
        <v>0</v>
      </c>
      <c r="G5837">
        <v>12</v>
      </c>
      <c r="H5837">
        <v>1570556717474</v>
      </c>
      <c r="I5837">
        <v>526.6875</v>
      </c>
      <c r="J5837" s="5">
        <f t="shared" si="91"/>
        <v>43747.031452245363</v>
      </c>
      <c r="K5837" s="6">
        <v>43747.031452245363</v>
      </c>
      <c r="L5837" s="7">
        <v>43747.031446759262</v>
      </c>
    </row>
    <row r="5838" spans="1:12" x14ac:dyDescent="0.25">
      <c r="A5838" t="e">
        <f>-LqgTRMx8T9WelFSgxwJ</f>
        <v>#NAME?</v>
      </c>
      <c r="B5838">
        <v>393.75</v>
      </c>
      <c r="C5838">
        <v>20.531590000000001</v>
      </c>
      <c r="D5838">
        <v>65</v>
      </c>
      <c r="E5838">
        <v>0</v>
      </c>
      <c r="F5838">
        <v>0</v>
      </c>
      <c r="G5838">
        <v>12</v>
      </c>
      <c r="H5838">
        <v>1570556723673</v>
      </c>
      <c r="I5838">
        <v>526.6875</v>
      </c>
      <c r="J5838" s="4">
        <f t="shared" si="91"/>
        <v>43747.031523993057</v>
      </c>
      <c r="K5838" s="6">
        <v>43747.031523993057</v>
      </c>
      <c r="L5838" s="7">
        <v>43747.031527777777</v>
      </c>
    </row>
    <row r="5839" spans="1:12" x14ac:dyDescent="0.25">
      <c r="A5839" t="e">
        <f>-LqgTSx1GiNb0oXvWu5J</f>
        <v>#NAME?</v>
      </c>
      <c r="B5839">
        <v>393.75</v>
      </c>
      <c r="C5839">
        <v>20.531590000000001</v>
      </c>
      <c r="D5839">
        <v>64</v>
      </c>
      <c r="E5839">
        <v>0</v>
      </c>
      <c r="F5839">
        <v>0</v>
      </c>
      <c r="G5839">
        <v>3</v>
      </c>
      <c r="H5839">
        <v>1570556729832</v>
      </c>
      <c r="I5839">
        <v>526.5</v>
      </c>
      <c r="J5839" s="5">
        <f t="shared" si="91"/>
        <v>43747.031595277775</v>
      </c>
      <c r="K5839" s="6">
        <v>43747.031595277775</v>
      </c>
      <c r="L5839" s="7">
        <v>43747.031597222223</v>
      </c>
    </row>
    <row r="5840" spans="1:12" x14ac:dyDescent="0.25">
      <c r="A5840" t="e">
        <f>-LqgTUci2pJ3BNeeCXrB</f>
        <v>#NAME?</v>
      </c>
      <c r="B5840">
        <v>393.75</v>
      </c>
      <c r="C5840">
        <v>20.478950000000001</v>
      </c>
      <c r="D5840">
        <v>64</v>
      </c>
      <c r="E5840">
        <v>0</v>
      </c>
      <c r="F5840">
        <v>0</v>
      </c>
      <c r="G5840">
        <v>10</v>
      </c>
      <c r="H5840">
        <v>1570556737042</v>
      </c>
      <c r="I5840">
        <v>526.6875</v>
      </c>
      <c r="J5840" s="4">
        <f t="shared" si="91"/>
        <v>43747.031678726846</v>
      </c>
      <c r="K5840" s="6">
        <v>43747.031678726846</v>
      </c>
      <c r="L5840" s="7">
        <v>43747.031678240739</v>
      </c>
    </row>
    <row r="5841" spans="1:12" x14ac:dyDescent="0.25">
      <c r="A5841" t="e">
        <f>-LqgTWRx9k4itrBDKhlL</f>
        <v>#NAME?</v>
      </c>
      <c r="B5841">
        <v>393.75</v>
      </c>
      <c r="C5841">
        <v>20.478950000000001</v>
      </c>
      <c r="D5841">
        <v>65</v>
      </c>
      <c r="E5841">
        <v>0</v>
      </c>
      <c r="F5841">
        <v>0</v>
      </c>
      <c r="G5841">
        <v>10</v>
      </c>
      <c r="H5841">
        <v>1570556744264</v>
      </c>
      <c r="I5841">
        <v>526.5</v>
      </c>
      <c r="J5841" s="5">
        <f t="shared" si="91"/>
        <v>43747.031762314808</v>
      </c>
      <c r="K5841" s="6">
        <v>43747.031762314808</v>
      </c>
      <c r="L5841" s="7">
        <v>43747.031759259262</v>
      </c>
    </row>
    <row r="5842" spans="1:12" x14ac:dyDescent="0.25">
      <c r="A5842" t="e">
        <f>-LqgTXw5Bza51sMJ5xXX</f>
        <v>#NAME?</v>
      </c>
      <c r="B5842">
        <v>393.75</v>
      </c>
      <c r="C5842">
        <v>20.478950000000001</v>
      </c>
      <c r="D5842">
        <v>65</v>
      </c>
      <c r="E5842">
        <v>0</v>
      </c>
      <c r="F5842">
        <v>0</v>
      </c>
      <c r="G5842">
        <v>10</v>
      </c>
      <c r="H5842">
        <v>1570556750453</v>
      </c>
      <c r="I5842">
        <v>526.6875</v>
      </c>
      <c r="J5842" s="4">
        <f t="shared" si="91"/>
        <v>43747.031833946756</v>
      </c>
      <c r="K5842" s="6">
        <v>43747.031833946756</v>
      </c>
      <c r="L5842" s="7">
        <v>43747.031828703701</v>
      </c>
    </row>
    <row r="5843" spans="1:12" x14ac:dyDescent="0.25">
      <c r="A5843" t="e">
        <f>-LqgTZixpAuB_rIP2aZ2</f>
        <v>#NAME?</v>
      </c>
      <c r="B5843">
        <v>393.75</v>
      </c>
      <c r="C5843">
        <v>20.478950000000001</v>
      </c>
      <c r="D5843">
        <v>69</v>
      </c>
      <c r="E5843">
        <v>0</v>
      </c>
      <c r="F5843">
        <v>0</v>
      </c>
      <c r="G5843">
        <v>7</v>
      </c>
      <c r="H5843">
        <v>1570556757663</v>
      </c>
      <c r="I5843">
        <v>526.6875</v>
      </c>
      <c r="J5843" s="5">
        <f t="shared" si="91"/>
        <v>43747.031917395834</v>
      </c>
      <c r="K5843" s="6">
        <v>43747.031917395834</v>
      </c>
      <c r="L5843" s="7">
        <v>43747.031921296293</v>
      </c>
    </row>
    <row r="5844" spans="1:12" x14ac:dyDescent="0.25">
      <c r="A5844" t="e">
        <f>-LqgTaAI1_nsEBa_JBTZ</f>
        <v>#NAME?</v>
      </c>
      <c r="B5844">
        <v>393.75</v>
      </c>
      <c r="C5844">
        <v>20.478950000000001</v>
      </c>
      <c r="D5844">
        <v>69</v>
      </c>
      <c r="E5844">
        <v>0</v>
      </c>
      <c r="F5844">
        <v>0</v>
      </c>
      <c r="G5844">
        <v>8</v>
      </c>
      <c r="H5844">
        <v>1570556763842</v>
      </c>
      <c r="I5844">
        <v>526.6875</v>
      </c>
      <c r="J5844" s="4">
        <f t="shared" si="91"/>
        <v>43747.031988912036</v>
      </c>
      <c r="K5844" s="6">
        <v>43747.031988912036</v>
      </c>
      <c r="L5844" s="7">
        <v>43747.031990740739</v>
      </c>
    </row>
    <row r="5845" spans="1:12" x14ac:dyDescent="0.25">
      <c r="A5845" t="e">
        <f>-LqgTbffG2CUjI9A9yK1</f>
        <v>#NAME?</v>
      </c>
      <c r="B5845">
        <v>393.75</v>
      </c>
      <c r="C5845">
        <v>20.478950000000001</v>
      </c>
      <c r="D5845">
        <v>64</v>
      </c>
      <c r="E5845">
        <v>0</v>
      </c>
      <c r="F5845">
        <v>0</v>
      </c>
      <c r="G5845">
        <v>7</v>
      </c>
      <c r="H5845">
        <v>1570556770002</v>
      </c>
      <c r="I5845">
        <v>526.6875</v>
      </c>
      <c r="J5845" s="5">
        <f t="shared" si="91"/>
        <v>43747.03206020833</v>
      </c>
      <c r="K5845" s="6">
        <v>43747.03206020833</v>
      </c>
      <c r="L5845" s="7">
        <v>43747.032060185185</v>
      </c>
    </row>
    <row r="5846" spans="1:12" x14ac:dyDescent="0.25">
      <c r="A5846" t="e">
        <f>-LqgTdC1dGmqoiuxf61Q</f>
        <v>#NAME?</v>
      </c>
      <c r="B5846">
        <v>412.5</v>
      </c>
      <c r="C5846">
        <v>20.531590000000001</v>
      </c>
      <c r="D5846">
        <v>63</v>
      </c>
      <c r="E5846">
        <v>0</v>
      </c>
      <c r="F5846">
        <v>0</v>
      </c>
      <c r="G5846">
        <v>0</v>
      </c>
      <c r="H5846">
        <v>1570556776212</v>
      </c>
      <c r="I5846">
        <v>532.125</v>
      </c>
      <c r="J5846" s="4">
        <f t="shared" si="91"/>
        <v>43747.032132083332</v>
      </c>
      <c r="K5846" s="6">
        <v>43747.032132083332</v>
      </c>
      <c r="L5846" s="7">
        <v>43747.032129629632</v>
      </c>
    </row>
    <row r="5847" spans="1:12" x14ac:dyDescent="0.25">
      <c r="A5847" t="e">
        <f>-LqgTejwPjqzx2Kmn09Z</f>
        <v>#NAME?</v>
      </c>
      <c r="B5847">
        <v>393.75</v>
      </c>
      <c r="C5847">
        <v>20.531590000000001</v>
      </c>
      <c r="D5847">
        <v>63</v>
      </c>
      <c r="E5847">
        <v>0</v>
      </c>
      <c r="F5847">
        <v>0</v>
      </c>
      <c r="G5847">
        <v>7</v>
      </c>
      <c r="H5847">
        <v>1570556782392</v>
      </c>
      <c r="I5847">
        <v>526.6875</v>
      </c>
      <c r="J5847" s="5">
        <f t="shared" si="91"/>
        <v>43747.03220361111</v>
      </c>
      <c r="K5847" s="6">
        <v>43747.03220361111</v>
      </c>
      <c r="L5847" s="7">
        <v>43747.032199074078</v>
      </c>
    </row>
    <row r="5848" spans="1:12" x14ac:dyDescent="0.25">
      <c r="A5848" t="e">
        <f>-LqgTgChzr3HXnlhAkMI</f>
        <v>#NAME?</v>
      </c>
      <c r="B5848">
        <v>393.75</v>
      </c>
      <c r="C5848">
        <v>20.478950000000001</v>
      </c>
      <c r="D5848">
        <v>63</v>
      </c>
      <c r="E5848">
        <v>0</v>
      </c>
      <c r="F5848">
        <v>0</v>
      </c>
      <c r="G5848">
        <v>8</v>
      </c>
      <c r="H5848">
        <v>1570556788563</v>
      </c>
      <c r="I5848">
        <v>526.6875</v>
      </c>
      <c r="J5848" s="4">
        <f t="shared" si="91"/>
        <v>43747.032275034719</v>
      </c>
      <c r="K5848" s="6">
        <v>43747.032275034719</v>
      </c>
      <c r="L5848" s="7">
        <v>43747.032280092593</v>
      </c>
    </row>
    <row r="5849" spans="1:12" x14ac:dyDescent="0.25">
      <c r="A5849" t="e">
        <f>-LqgThmyyzqC3ewtT3XB</f>
        <v>#NAME?</v>
      </c>
      <c r="B5849">
        <v>393.75</v>
      </c>
      <c r="C5849">
        <v>20.531590000000001</v>
      </c>
      <c r="D5849">
        <v>63</v>
      </c>
      <c r="E5849">
        <v>0</v>
      </c>
      <c r="F5849">
        <v>0</v>
      </c>
      <c r="G5849">
        <v>2</v>
      </c>
      <c r="H5849">
        <v>1570556794764</v>
      </c>
      <c r="I5849">
        <v>526.5</v>
      </c>
      <c r="J5849" s="5">
        <f t="shared" si="91"/>
        <v>43747.03234680555</v>
      </c>
      <c r="K5849" s="6">
        <v>43747.03234680555</v>
      </c>
      <c r="L5849" s="7">
        <v>43747.032349537039</v>
      </c>
    </row>
    <row r="5850" spans="1:12" x14ac:dyDescent="0.25">
      <c r="A5850" t="e">
        <f>-LqgTjGw8ppZwvkIujIT</f>
        <v>#NAME?</v>
      </c>
      <c r="B5850">
        <v>412.5</v>
      </c>
      <c r="C5850">
        <v>20.478950000000001</v>
      </c>
      <c r="D5850">
        <v>63</v>
      </c>
      <c r="E5850">
        <v>0</v>
      </c>
      <c r="F5850">
        <v>0</v>
      </c>
      <c r="G5850">
        <v>9</v>
      </c>
      <c r="H5850">
        <v>1570556800922</v>
      </c>
      <c r="I5850">
        <v>532.3125</v>
      </c>
      <c r="J5850" s="4">
        <f t="shared" si="91"/>
        <v>43747.032418078707</v>
      </c>
      <c r="K5850" s="6">
        <v>43747.032418078707</v>
      </c>
      <c r="L5850" s="7">
        <v>43747.032418981478</v>
      </c>
    </row>
    <row r="5851" spans="1:12" x14ac:dyDescent="0.25">
      <c r="A5851" t="e">
        <f>-LqgTkjhH0tUZBd3Fqql</f>
        <v>#NAME?</v>
      </c>
      <c r="B5851">
        <v>393.75</v>
      </c>
      <c r="C5851">
        <v>20.478950000000001</v>
      </c>
      <c r="D5851">
        <v>63</v>
      </c>
      <c r="E5851">
        <v>0</v>
      </c>
      <c r="F5851">
        <v>0</v>
      </c>
      <c r="G5851">
        <v>6</v>
      </c>
      <c r="H5851">
        <v>1570556807122</v>
      </c>
      <c r="I5851">
        <v>526.5</v>
      </c>
      <c r="J5851" s="5">
        <f t="shared" si="91"/>
        <v>43747.032489837962</v>
      </c>
      <c r="K5851" s="6">
        <v>43747.032489837962</v>
      </c>
      <c r="L5851" s="7">
        <v>43747.032488425924</v>
      </c>
    </row>
    <row r="5852" spans="1:12" x14ac:dyDescent="0.25">
      <c r="A5852" t="e">
        <f>-LqgTmJwiGd7sGBq6E4Q</f>
        <v>#NAME?</v>
      </c>
      <c r="B5852">
        <v>393.75</v>
      </c>
      <c r="C5852">
        <v>20.478950000000001</v>
      </c>
      <c r="D5852">
        <v>63</v>
      </c>
      <c r="E5852">
        <v>0</v>
      </c>
      <c r="F5852">
        <v>0</v>
      </c>
      <c r="G5852">
        <v>9</v>
      </c>
      <c r="H5852">
        <v>1570556813312</v>
      </c>
      <c r="I5852">
        <v>526.6875</v>
      </c>
      <c r="J5852" s="4">
        <f t="shared" si="91"/>
        <v>43747.032561481479</v>
      </c>
      <c r="K5852" s="6">
        <v>43747.032561481479</v>
      </c>
      <c r="L5852" s="7">
        <v>43747.032557870371</v>
      </c>
    </row>
    <row r="5853" spans="1:12" x14ac:dyDescent="0.25">
      <c r="A5853" t="e">
        <f>-LqgTnnvJEAZXhGJ2twr</f>
        <v>#NAME?</v>
      </c>
      <c r="B5853">
        <v>393.75</v>
      </c>
      <c r="C5853">
        <v>20.531590000000001</v>
      </c>
      <c r="D5853">
        <v>63</v>
      </c>
      <c r="E5853">
        <v>0</v>
      </c>
      <c r="F5853">
        <v>0</v>
      </c>
      <c r="G5853">
        <v>10</v>
      </c>
      <c r="H5853">
        <v>1570556819473</v>
      </c>
      <c r="I5853">
        <v>526.5</v>
      </c>
      <c r="J5853" s="5">
        <f t="shared" si="91"/>
        <v>43747.032632789349</v>
      </c>
      <c r="K5853" s="6">
        <v>43747.032632789349</v>
      </c>
      <c r="L5853" s="7">
        <v>43747.032627314817</v>
      </c>
    </row>
    <row r="5854" spans="1:12" x14ac:dyDescent="0.25">
      <c r="A5854" t="e">
        <f>-LqgTpZIz7c0zo_dVCpf</f>
        <v>#NAME?</v>
      </c>
      <c r="B5854">
        <v>393.75</v>
      </c>
      <c r="C5854">
        <v>20.478950000000001</v>
      </c>
      <c r="D5854">
        <v>64</v>
      </c>
      <c r="E5854">
        <v>0</v>
      </c>
      <c r="F5854">
        <v>0</v>
      </c>
      <c r="G5854">
        <v>9</v>
      </c>
      <c r="H5854">
        <v>1570556826870</v>
      </c>
      <c r="I5854">
        <v>526.6875</v>
      </c>
      <c r="J5854" s="4">
        <f t="shared" si="91"/>
        <v>43747.032718402777</v>
      </c>
      <c r="K5854" s="6">
        <v>43747.032718402777</v>
      </c>
      <c r="L5854" s="7">
        <v>43747.032719907409</v>
      </c>
    </row>
    <row r="5855" spans="1:12" x14ac:dyDescent="0.25">
      <c r="A5855" t="e">
        <f>-LqgTr62sP-P-s5uj9Ct</f>
        <v>#NAME?</v>
      </c>
      <c r="B5855">
        <v>393.75</v>
      </c>
      <c r="C5855">
        <v>20.584240000000001</v>
      </c>
      <c r="D5855">
        <v>65</v>
      </c>
      <c r="E5855">
        <v>0</v>
      </c>
      <c r="F5855">
        <v>0</v>
      </c>
      <c r="G5855">
        <v>12</v>
      </c>
      <c r="H5855">
        <v>1570556832892</v>
      </c>
      <c r="I5855">
        <v>526.5</v>
      </c>
      <c r="J5855" s="5">
        <f t="shared" si="91"/>
        <v>43747.032788101853</v>
      </c>
      <c r="K5855" s="6">
        <v>43747.032788101853</v>
      </c>
      <c r="L5855" s="7">
        <v>43747.032789351855</v>
      </c>
    </row>
    <row r="5856" spans="1:12" x14ac:dyDescent="0.25">
      <c r="A5856" t="s">
        <v>6891</v>
      </c>
      <c r="B5856">
        <v>393.75</v>
      </c>
      <c r="C5856">
        <v>20.531590000000001</v>
      </c>
      <c r="D5856">
        <v>65</v>
      </c>
      <c r="E5856">
        <v>0</v>
      </c>
      <c r="F5856">
        <v>0</v>
      </c>
      <c r="G5856">
        <v>4</v>
      </c>
      <c r="H5856">
        <v>1570556839072</v>
      </c>
      <c r="I5856">
        <v>526.6875</v>
      </c>
      <c r="J5856" s="4">
        <f t="shared" si="91"/>
        <v>43747.032859629624</v>
      </c>
      <c r="K5856" s="6">
        <v>43747.032859629624</v>
      </c>
      <c r="L5856" s="7">
        <v>43747.032858796294</v>
      </c>
    </row>
    <row r="5857" spans="1:12" x14ac:dyDescent="0.25">
      <c r="A5857" t="e">
        <f>-LqgTu42JFV7h4WD7LPz</f>
        <v>#NAME?</v>
      </c>
      <c r="B5857">
        <v>393.75</v>
      </c>
      <c r="C5857">
        <v>20.478950000000001</v>
      </c>
      <c r="D5857">
        <v>64</v>
      </c>
      <c r="E5857">
        <v>0</v>
      </c>
      <c r="F5857">
        <v>0</v>
      </c>
      <c r="G5857">
        <v>7</v>
      </c>
      <c r="H5857">
        <v>1570556845271</v>
      </c>
      <c r="I5857">
        <v>526.6875</v>
      </c>
      <c r="J5857" s="5">
        <f t="shared" si="91"/>
        <v>43747.032931377311</v>
      </c>
      <c r="K5857" s="6">
        <v>43747.032931377311</v>
      </c>
      <c r="L5857" s="7">
        <v>43747.03292824074</v>
      </c>
    </row>
    <row r="5858" spans="1:12" x14ac:dyDescent="0.25">
      <c r="A5858" t="e">
        <f>-LqgTvd1nhTI1zly2vEv</f>
        <v>#NAME?</v>
      </c>
      <c r="B5858">
        <v>412.5</v>
      </c>
      <c r="C5858">
        <v>20.478950000000001</v>
      </c>
      <c r="D5858">
        <v>64</v>
      </c>
      <c r="E5858">
        <v>0</v>
      </c>
      <c r="F5858">
        <v>0</v>
      </c>
      <c r="G5858">
        <v>8</v>
      </c>
      <c r="H5858">
        <v>1570556851442</v>
      </c>
      <c r="I5858">
        <v>532.125</v>
      </c>
      <c r="J5858" s="4">
        <f t="shared" si="91"/>
        <v>43747.033002800927</v>
      </c>
      <c r="K5858" s="6">
        <v>43747.033002800927</v>
      </c>
      <c r="L5858" s="7">
        <v>43747.032997685186</v>
      </c>
    </row>
    <row r="5859" spans="1:12" x14ac:dyDescent="0.25">
      <c r="A5859" t="e">
        <f>-LqgTxJgQs_bcHyIAQal</f>
        <v>#NAME?</v>
      </c>
      <c r="B5859">
        <v>393.75</v>
      </c>
      <c r="C5859">
        <v>20.531590000000001</v>
      </c>
      <c r="D5859">
        <v>64</v>
      </c>
      <c r="E5859">
        <v>0</v>
      </c>
      <c r="F5859">
        <v>0</v>
      </c>
      <c r="G5859">
        <v>4</v>
      </c>
      <c r="H5859">
        <v>1570556858643</v>
      </c>
      <c r="I5859">
        <v>526.6875</v>
      </c>
      <c r="J5859" s="5">
        <f t="shared" si="91"/>
        <v>43747.033086145828</v>
      </c>
      <c r="K5859" s="6">
        <v>43747.033086145828</v>
      </c>
      <c r="L5859" s="7">
        <v>43747.033090277779</v>
      </c>
    </row>
    <row r="5860" spans="1:12" x14ac:dyDescent="0.25">
      <c r="A5860" t="e">
        <f>-LqgTzD6IS3f2nuoF2YH</f>
        <v>#NAME?</v>
      </c>
      <c r="B5860">
        <v>393.75</v>
      </c>
      <c r="C5860">
        <v>20.478950000000001</v>
      </c>
      <c r="D5860">
        <v>62</v>
      </c>
      <c r="E5860">
        <v>0</v>
      </c>
      <c r="F5860">
        <v>0</v>
      </c>
      <c r="G5860">
        <v>11</v>
      </c>
      <c r="H5860">
        <v>1570556864833</v>
      </c>
      <c r="I5860">
        <v>526.6875</v>
      </c>
      <c r="J5860" s="4">
        <f t="shared" si="91"/>
        <v>43747.033157789345</v>
      </c>
      <c r="K5860" s="6">
        <v>43747.033157789345</v>
      </c>
      <c r="L5860" s="7">
        <v>43747.033159722225</v>
      </c>
    </row>
    <row r="5861" spans="1:12" x14ac:dyDescent="0.25">
      <c r="A5861" t="e">
        <f>-LqgU-s40GRfvvGNZvUa</f>
        <v>#NAME?</v>
      </c>
      <c r="B5861">
        <v>393.75</v>
      </c>
      <c r="C5861">
        <v>20.478950000000001</v>
      </c>
      <c r="D5861">
        <v>62</v>
      </c>
      <c r="E5861">
        <v>0</v>
      </c>
      <c r="F5861">
        <v>0</v>
      </c>
      <c r="G5861">
        <v>5</v>
      </c>
      <c r="H5861">
        <v>1570556873056</v>
      </c>
      <c r="I5861">
        <v>526.6875</v>
      </c>
      <c r="J5861" s="5">
        <f t="shared" si="91"/>
        <v>43747.03325296296</v>
      </c>
      <c r="K5861" s="6">
        <v>43747.03325296296</v>
      </c>
      <c r="L5861" s="7">
        <v>43747.033252314817</v>
      </c>
    </row>
    <row r="5862" spans="1:12" x14ac:dyDescent="0.25">
      <c r="A5862" t="s">
        <v>6897</v>
      </c>
      <c r="B5862">
        <v>393.75</v>
      </c>
      <c r="C5862">
        <v>20.531590000000001</v>
      </c>
      <c r="D5862">
        <v>62</v>
      </c>
      <c r="E5862">
        <v>0</v>
      </c>
      <c r="F5862">
        <v>0</v>
      </c>
      <c r="G5862">
        <v>5</v>
      </c>
      <c r="H5862">
        <v>1570556879266</v>
      </c>
      <c r="I5862">
        <v>526.5</v>
      </c>
      <c r="J5862" s="4">
        <f t="shared" si="91"/>
        <v>43747.033324837961</v>
      </c>
      <c r="K5862" s="6">
        <v>43747.033324837961</v>
      </c>
      <c r="L5862" s="7">
        <v>43747.033321759256</v>
      </c>
    </row>
    <row r="5863" spans="1:12" x14ac:dyDescent="0.25">
      <c r="A5863" t="e">
        <f>-LqgU36jzy6Q0I1WhBn8</f>
        <v>#NAME?</v>
      </c>
      <c r="B5863">
        <v>393.75</v>
      </c>
      <c r="C5863">
        <v>20.531590000000001</v>
      </c>
      <c r="D5863">
        <v>63</v>
      </c>
      <c r="E5863">
        <v>0</v>
      </c>
      <c r="F5863">
        <v>0</v>
      </c>
      <c r="G5863">
        <v>9</v>
      </c>
      <c r="H5863">
        <v>1570556886485</v>
      </c>
      <c r="I5863">
        <v>526.5</v>
      </c>
      <c r="J5863" s="5">
        <f t="shared" si="91"/>
        <v>43747.033408391202</v>
      </c>
      <c r="K5863" s="6">
        <v>43747.033408391202</v>
      </c>
      <c r="L5863" s="7">
        <v>43747.033402777779</v>
      </c>
    </row>
    <row r="5864" spans="1:12" x14ac:dyDescent="0.25">
      <c r="A5864" t="e">
        <f>-LqgU4x40pH3UuIR9U8I</f>
        <v>#NAME?</v>
      </c>
      <c r="B5864">
        <v>393.75</v>
      </c>
      <c r="C5864">
        <v>20.478950000000001</v>
      </c>
      <c r="D5864">
        <v>63</v>
      </c>
      <c r="E5864">
        <v>0</v>
      </c>
      <c r="F5864">
        <v>0</v>
      </c>
      <c r="G5864">
        <v>3</v>
      </c>
      <c r="H5864">
        <v>1570556893696</v>
      </c>
      <c r="I5864">
        <v>526.6875</v>
      </c>
      <c r="J5864" s="4">
        <f t="shared" si="91"/>
        <v>43747.033491851849</v>
      </c>
      <c r="K5864" s="6">
        <v>43747.033491851849</v>
      </c>
      <c r="L5864" s="7">
        <v>43747.033495370371</v>
      </c>
    </row>
    <row r="5865" spans="1:12" x14ac:dyDescent="0.25">
      <c r="A5865" t="e">
        <f>-LqgU6f6VUAE7Dfw9MfU</f>
        <v>#NAME?</v>
      </c>
      <c r="B5865">
        <v>393.75</v>
      </c>
      <c r="C5865">
        <v>20.478950000000001</v>
      </c>
      <c r="D5865">
        <v>63</v>
      </c>
      <c r="E5865">
        <v>0</v>
      </c>
      <c r="F5865">
        <v>0</v>
      </c>
      <c r="G5865">
        <v>6</v>
      </c>
      <c r="H5865">
        <v>1570556900885</v>
      </c>
      <c r="I5865">
        <v>526.6875</v>
      </c>
      <c r="J5865" s="5">
        <f t="shared" si="91"/>
        <v>43747.033575057867</v>
      </c>
      <c r="K5865" s="6">
        <v>43747.033575057867</v>
      </c>
      <c r="L5865" s="7">
        <v>43747.033576388887</v>
      </c>
    </row>
    <row r="5866" spans="1:12" x14ac:dyDescent="0.25">
      <c r="A5866" t="e">
        <f>-LqgU8E6VjBsCGm5_BKf</f>
        <v>#NAME?</v>
      </c>
      <c r="B5866">
        <v>393.75</v>
      </c>
      <c r="C5866">
        <v>20.478950000000001</v>
      </c>
      <c r="D5866">
        <v>63</v>
      </c>
      <c r="E5866">
        <v>0</v>
      </c>
      <c r="F5866">
        <v>0</v>
      </c>
      <c r="G5866">
        <v>5</v>
      </c>
      <c r="H5866">
        <v>1570556907087</v>
      </c>
      <c r="I5866">
        <v>526.6875</v>
      </c>
      <c r="J5866" s="4">
        <f t="shared" si="91"/>
        <v>43747.033646840275</v>
      </c>
      <c r="K5866" s="6">
        <v>43747.033646840275</v>
      </c>
      <c r="L5866" s="7">
        <v>43747.033645833333</v>
      </c>
    </row>
    <row r="5867" spans="1:12" x14ac:dyDescent="0.25">
      <c r="A5867" t="s">
        <v>6902</v>
      </c>
      <c r="B5867">
        <v>393.75</v>
      </c>
      <c r="C5867">
        <v>20.478950000000001</v>
      </c>
      <c r="D5867">
        <v>63</v>
      </c>
      <c r="E5867">
        <v>0</v>
      </c>
      <c r="F5867">
        <v>0</v>
      </c>
      <c r="G5867">
        <v>5</v>
      </c>
      <c r="H5867">
        <v>1570556914307</v>
      </c>
      <c r="I5867">
        <v>526.6875</v>
      </c>
      <c r="J5867" s="5">
        <f t="shared" si="91"/>
        <v>43747.033730405092</v>
      </c>
      <c r="K5867" s="6">
        <v>43747.033730405092</v>
      </c>
      <c r="L5867" s="7">
        <v>43747.033726851849</v>
      </c>
    </row>
    <row r="5868" spans="1:12" x14ac:dyDescent="0.25">
      <c r="A5868" t="e">
        <f>-LqgUBR6Hl46PCLJUaSm</f>
        <v>#NAME?</v>
      </c>
      <c r="B5868">
        <v>393.75</v>
      </c>
      <c r="C5868">
        <v>20.531590000000001</v>
      </c>
      <c r="D5868">
        <v>64</v>
      </c>
      <c r="E5868">
        <v>0</v>
      </c>
      <c r="F5868">
        <v>0</v>
      </c>
      <c r="G5868">
        <v>11</v>
      </c>
      <c r="H5868">
        <v>1570556920487</v>
      </c>
      <c r="I5868">
        <v>526.6875</v>
      </c>
      <c r="J5868" s="4">
        <f t="shared" si="91"/>
        <v>43747.03380193287</v>
      </c>
      <c r="K5868" s="6">
        <v>43747.03380193287</v>
      </c>
      <c r="L5868" s="7">
        <v>43747.033796296295</v>
      </c>
    </row>
    <row r="5869" spans="1:12" x14ac:dyDescent="0.25">
      <c r="A5869" t="s">
        <v>6904</v>
      </c>
      <c r="B5869">
        <v>415.625</v>
      </c>
      <c r="C5869">
        <v>20.478950000000001</v>
      </c>
      <c r="D5869">
        <v>62</v>
      </c>
      <c r="E5869">
        <v>0</v>
      </c>
      <c r="F5869">
        <v>0</v>
      </c>
      <c r="G5869">
        <v>12</v>
      </c>
      <c r="H5869">
        <v>1570556926834</v>
      </c>
      <c r="I5869">
        <v>533.4375</v>
      </c>
      <c r="J5869" s="5">
        <f t="shared" si="91"/>
        <v>43747.033875393514</v>
      </c>
      <c r="K5869" s="6">
        <v>43747.033875393514</v>
      </c>
      <c r="L5869" s="7">
        <v>43747.033877314818</v>
      </c>
    </row>
    <row r="5870" spans="1:12" x14ac:dyDescent="0.25">
      <c r="A5870" t="e">
        <f>-LqgUEZ4VomtxGqrkjDL</f>
        <v>#NAME?</v>
      </c>
      <c r="B5870">
        <v>393.75</v>
      </c>
      <c r="C5870">
        <v>20.478950000000001</v>
      </c>
      <c r="D5870">
        <v>62</v>
      </c>
      <c r="E5870">
        <v>0</v>
      </c>
      <c r="F5870">
        <v>0</v>
      </c>
      <c r="G5870">
        <v>8</v>
      </c>
      <c r="H5870">
        <v>1570556932845</v>
      </c>
      <c r="I5870">
        <v>526.6875</v>
      </c>
      <c r="J5870" s="4">
        <f t="shared" si="91"/>
        <v>43747.033944965275</v>
      </c>
      <c r="K5870" s="6">
        <v>43747.033944965275</v>
      </c>
      <c r="L5870" s="7">
        <v>43747.033946759257</v>
      </c>
    </row>
    <row r="5871" spans="1:12" x14ac:dyDescent="0.25">
      <c r="A5871" t="e">
        <f>-LqgUGH6dQz2had7Bwlx</f>
        <v>#NAME?</v>
      </c>
      <c r="B5871">
        <v>393.75</v>
      </c>
      <c r="C5871">
        <v>20.478950000000001</v>
      </c>
      <c r="D5871">
        <v>62</v>
      </c>
      <c r="E5871">
        <v>0</v>
      </c>
      <c r="F5871">
        <v>0</v>
      </c>
      <c r="G5871">
        <v>8</v>
      </c>
      <c r="H5871">
        <v>1570556940065</v>
      </c>
      <c r="I5871">
        <v>526.6875</v>
      </c>
      <c r="J5871" s="5">
        <f t="shared" si="91"/>
        <v>43747.034028530092</v>
      </c>
      <c r="K5871" s="6">
        <v>43747.034028530092</v>
      </c>
      <c r="L5871" s="7">
        <v>43747.03402777778</v>
      </c>
    </row>
    <row r="5872" spans="1:12" x14ac:dyDescent="0.25">
      <c r="A5872" t="e">
        <f>-LqgUIHzfhMG2FSdGruP</f>
        <v>#NAME?</v>
      </c>
      <c r="B5872">
        <v>393.75</v>
      </c>
      <c r="C5872">
        <v>20.478950000000001</v>
      </c>
      <c r="D5872">
        <v>63</v>
      </c>
      <c r="E5872">
        <v>0</v>
      </c>
      <c r="F5872">
        <v>0</v>
      </c>
      <c r="G5872">
        <v>0</v>
      </c>
      <c r="H5872">
        <v>1570556948449</v>
      </c>
      <c r="I5872">
        <v>526.6875</v>
      </c>
      <c r="J5872" s="4">
        <f t="shared" si="91"/>
        <v>43747.03412556713</v>
      </c>
      <c r="K5872" s="6">
        <v>43747.03412556713</v>
      </c>
      <c r="L5872" s="7">
        <v>43747.034120370372</v>
      </c>
    </row>
    <row r="5873" spans="1:12" x14ac:dyDescent="0.25">
      <c r="A5873" t="e">
        <f>-LqgUK16tSNgP9S9GKL2</f>
        <v>#NAME?</v>
      </c>
      <c r="B5873">
        <v>393.75</v>
      </c>
      <c r="C5873">
        <v>20.478950000000001</v>
      </c>
      <c r="D5873">
        <v>63</v>
      </c>
      <c r="E5873">
        <v>0</v>
      </c>
      <c r="F5873">
        <v>0</v>
      </c>
      <c r="G5873">
        <v>4</v>
      </c>
      <c r="H5873">
        <v>1570556955527</v>
      </c>
      <c r="I5873">
        <v>526.5</v>
      </c>
      <c r="J5873" s="5">
        <f t="shared" si="91"/>
        <v>43747.034207488425</v>
      </c>
      <c r="K5873" s="6">
        <v>43747.034207488425</v>
      </c>
      <c r="L5873" s="7">
        <v>43747.034212962964</v>
      </c>
    </row>
    <row r="5874" spans="1:12" x14ac:dyDescent="0.25">
      <c r="A5874" t="e">
        <f>-LqgULXW6uCmmXIy_U0w</f>
        <v>#NAME?</v>
      </c>
      <c r="B5874">
        <v>415.625</v>
      </c>
      <c r="C5874">
        <v>20.478950000000001</v>
      </c>
      <c r="D5874">
        <v>64</v>
      </c>
      <c r="E5874">
        <v>0</v>
      </c>
      <c r="F5874">
        <v>0</v>
      </c>
      <c r="G5874">
        <v>7</v>
      </c>
      <c r="H5874">
        <v>1570556961687</v>
      </c>
      <c r="I5874">
        <v>533.0625</v>
      </c>
      <c r="J5874" s="4">
        <f t="shared" si="91"/>
        <v>43747.034278784718</v>
      </c>
      <c r="K5874" s="6">
        <v>43747.034278784718</v>
      </c>
      <c r="L5874" s="7">
        <v>43747.034282407411</v>
      </c>
    </row>
    <row r="5875" spans="1:12" x14ac:dyDescent="0.25">
      <c r="A5875" t="e">
        <f>-LqgUNT6eCFw9Bbz7aYG</f>
        <v>#NAME?</v>
      </c>
      <c r="B5875">
        <v>393.75</v>
      </c>
      <c r="C5875">
        <v>20.531590000000001</v>
      </c>
      <c r="D5875">
        <v>64</v>
      </c>
      <c r="E5875">
        <v>0</v>
      </c>
      <c r="F5875">
        <v>0</v>
      </c>
      <c r="G5875">
        <v>6</v>
      </c>
      <c r="H5875">
        <v>1570556967887</v>
      </c>
      <c r="I5875">
        <v>526.6875</v>
      </c>
      <c r="J5875" s="5">
        <f t="shared" si="91"/>
        <v>43747.034350543974</v>
      </c>
      <c r="K5875" s="6">
        <v>43747.034350543974</v>
      </c>
      <c r="L5875" s="7">
        <v>43747.034351851849</v>
      </c>
    </row>
    <row r="5876" spans="1:12" x14ac:dyDescent="0.25">
      <c r="A5876" t="e">
        <f>-LqgUP17RNyMm5-hJRZt</f>
        <v>#NAME?</v>
      </c>
      <c r="B5876">
        <v>393.75</v>
      </c>
      <c r="C5876">
        <v>20.478950000000001</v>
      </c>
      <c r="D5876">
        <v>63</v>
      </c>
      <c r="E5876">
        <v>0</v>
      </c>
      <c r="F5876">
        <v>0</v>
      </c>
      <c r="G5876">
        <v>10</v>
      </c>
      <c r="H5876">
        <v>1570556976155</v>
      </c>
      <c r="I5876">
        <v>526.6875</v>
      </c>
      <c r="J5876" s="4">
        <f t="shared" si="91"/>
        <v>43747.034446238424</v>
      </c>
      <c r="K5876" s="6">
        <v>43747.034446238424</v>
      </c>
      <c r="L5876" s="7">
        <v>43747.034444444442</v>
      </c>
    </row>
    <row r="5877" spans="1:12" x14ac:dyDescent="0.25">
      <c r="A5877" t="e">
        <f>-LqgUQa7DSQq59N_IUka</f>
        <v>#NAME?</v>
      </c>
      <c r="B5877">
        <v>393.75</v>
      </c>
      <c r="C5877">
        <v>20.531590000000001</v>
      </c>
      <c r="D5877">
        <v>63</v>
      </c>
      <c r="E5877">
        <v>0</v>
      </c>
      <c r="F5877">
        <v>0</v>
      </c>
      <c r="G5877">
        <v>6</v>
      </c>
      <c r="H5877">
        <v>1570556982317</v>
      </c>
      <c r="I5877">
        <v>526.6875</v>
      </c>
      <c r="J5877" s="5">
        <f t="shared" si="91"/>
        <v>43747.03451755787</v>
      </c>
      <c r="K5877" s="6">
        <v>43747.03451755787</v>
      </c>
      <c r="L5877" s="7">
        <v>43747.034513888888</v>
      </c>
    </row>
    <row r="5878" spans="1:12" x14ac:dyDescent="0.25">
      <c r="A5878" t="e">
        <f>-LqgUSKKuKfSOoMTvXxJ</f>
        <v>#NAME?</v>
      </c>
      <c r="B5878">
        <v>393.75</v>
      </c>
      <c r="C5878">
        <v>20.478950000000001</v>
      </c>
      <c r="D5878">
        <v>63</v>
      </c>
      <c r="E5878">
        <v>0</v>
      </c>
      <c r="F5878">
        <v>0</v>
      </c>
      <c r="G5878">
        <v>4</v>
      </c>
      <c r="H5878">
        <v>1570556989527</v>
      </c>
      <c r="I5878">
        <v>526.5</v>
      </c>
      <c r="J5878" s="4">
        <f t="shared" si="91"/>
        <v>43747.034601006941</v>
      </c>
      <c r="K5878" s="6">
        <v>43747.034601006941</v>
      </c>
      <c r="L5878" s="7">
        <v>43747.03460648148</v>
      </c>
    </row>
    <row r="5879" spans="1:12" x14ac:dyDescent="0.25">
      <c r="A5879" t="e">
        <f>-LqgUTs6LKaRPs_UKeAA</f>
        <v>#NAME?</v>
      </c>
      <c r="B5879">
        <v>393.75</v>
      </c>
      <c r="C5879">
        <v>20.531590000000001</v>
      </c>
      <c r="D5879">
        <v>63</v>
      </c>
      <c r="E5879">
        <v>0</v>
      </c>
      <c r="F5879">
        <v>0</v>
      </c>
      <c r="G5879">
        <v>7</v>
      </c>
      <c r="H5879">
        <v>1570556995716</v>
      </c>
      <c r="I5879">
        <v>526.6875</v>
      </c>
      <c r="J5879" s="5">
        <f t="shared" si="91"/>
        <v>43747.034672638889</v>
      </c>
      <c r="K5879" s="6">
        <v>43747.034672638889</v>
      </c>
      <c r="L5879" s="7">
        <v>43747.034675925926</v>
      </c>
    </row>
    <row r="5880" spans="1:12" x14ac:dyDescent="0.25">
      <c r="A5880" t="e">
        <f>-LqgUVa7tD6f07owdHUa</f>
        <v>#NAME?</v>
      </c>
      <c r="B5880">
        <v>412.5</v>
      </c>
      <c r="C5880">
        <v>20.478950000000001</v>
      </c>
      <c r="D5880">
        <v>65</v>
      </c>
      <c r="E5880">
        <v>0</v>
      </c>
      <c r="F5880">
        <v>0</v>
      </c>
      <c r="G5880">
        <v>0</v>
      </c>
      <c r="H5880">
        <v>1570557002935</v>
      </c>
      <c r="I5880">
        <v>532.3125</v>
      </c>
      <c r="J5880" s="4">
        <f t="shared" si="91"/>
        <v>43747.03475619213</v>
      </c>
      <c r="K5880" s="6">
        <v>43747.03475619213</v>
      </c>
      <c r="L5880" s="7">
        <v>43747.034756944442</v>
      </c>
    </row>
    <row r="5881" spans="1:12" x14ac:dyDescent="0.25">
      <c r="A5881" t="e">
        <f>-LqgUX46kNqnSBr6QEYk</f>
        <v>#NAME?</v>
      </c>
      <c r="B5881">
        <v>393.75</v>
      </c>
      <c r="C5881">
        <v>20.531590000000001</v>
      </c>
      <c r="D5881">
        <v>66</v>
      </c>
      <c r="E5881">
        <v>0</v>
      </c>
      <c r="F5881">
        <v>0</v>
      </c>
      <c r="G5881">
        <v>0</v>
      </c>
      <c r="H5881">
        <v>1570557009121</v>
      </c>
      <c r="I5881">
        <v>526.6875</v>
      </c>
      <c r="J5881" s="5">
        <f t="shared" si="91"/>
        <v>43747.03482778935</v>
      </c>
      <c r="K5881" s="6">
        <v>43747.03482778935</v>
      </c>
      <c r="L5881" s="7">
        <v>43747.034826388888</v>
      </c>
    </row>
    <row r="5882" spans="1:12" x14ac:dyDescent="0.25">
      <c r="A5882" t="e">
        <f>-LqgUYeKjPPm2tt83RpE</f>
        <v>#NAME?</v>
      </c>
      <c r="B5882">
        <v>393.75</v>
      </c>
      <c r="C5882">
        <v>20.478950000000001</v>
      </c>
      <c r="D5882">
        <v>67</v>
      </c>
      <c r="E5882">
        <v>0</v>
      </c>
      <c r="F5882">
        <v>0</v>
      </c>
      <c r="G5882">
        <v>7</v>
      </c>
      <c r="H5882">
        <v>1570557015297</v>
      </c>
      <c r="I5882">
        <v>526.6875</v>
      </c>
      <c r="J5882" s="4">
        <f t="shared" si="91"/>
        <v>43747.034899270831</v>
      </c>
      <c r="K5882" s="6">
        <v>43747.034899270831</v>
      </c>
      <c r="L5882" s="7">
        <v>43747.034895833334</v>
      </c>
    </row>
    <row r="5883" spans="1:12" x14ac:dyDescent="0.25">
      <c r="A5883" t="e">
        <f>-LqgU_M6UzIHFX67j--i</f>
        <v>#NAME?</v>
      </c>
      <c r="B5883">
        <v>393.75</v>
      </c>
      <c r="C5883">
        <v>20.478950000000001</v>
      </c>
      <c r="D5883">
        <v>66</v>
      </c>
      <c r="E5883">
        <v>0</v>
      </c>
      <c r="F5883">
        <v>0</v>
      </c>
      <c r="G5883">
        <v>6</v>
      </c>
      <c r="H5883">
        <v>1570557022487</v>
      </c>
      <c r="I5883">
        <v>526.6875</v>
      </c>
      <c r="J5883" s="5">
        <f t="shared" si="91"/>
        <v>43747.034982488425</v>
      </c>
      <c r="K5883" s="6">
        <v>43747.034982488425</v>
      </c>
      <c r="L5883" s="7">
        <v>43747.03497685185</v>
      </c>
    </row>
    <row r="5884" spans="1:12" x14ac:dyDescent="0.25">
      <c r="A5884" t="e">
        <f>-LqgUav5_98Yd_Y7yRE0</f>
        <v>#NAME?</v>
      </c>
      <c r="B5884">
        <v>393.75</v>
      </c>
      <c r="C5884">
        <v>20.478950000000001</v>
      </c>
      <c r="D5884">
        <v>67</v>
      </c>
      <c r="E5884">
        <v>0</v>
      </c>
      <c r="F5884">
        <v>0</v>
      </c>
      <c r="G5884">
        <v>8</v>
      </c>
      <c r="H5884">
        <v>1570557028695</v>
      </c>
      <c r="I5884">
        <v>526.5</v>
      </c>
      <c r="J5884" s="4">
        <f t="shared" si="91"/>
        <v>43747.035054340275</v>
      </c>
      <c r="K5884" s="6">
        <v>43747.035054340275</v>
      </c>
      <c r="L5884" s="7">
        <v>43747.035057870373</v>
      </c>
    </row>
    <row r="5885" spans="1:12" x14ac:dyDescent="0.25">
      <c r="A5885" t="e">
        <f>-LqgUcd4h4PoIi3yD9PM</f>
        <v>#NAME?</v>
      </c>
      <c r="B5885">
        <v>393.75</v>
      </c>
      <c r="C5885">
        <v>20.478950000000001</v>
      </c>
      <c r="D5885">
        <v>66</v>
      </c>
      <c r="E5885">
        <v>0</v>
      </c>
      <c r="F5885">
        <v>0</v>
      </c>
      <c r="G5885">
        <v>7</v>
      </c>
      <c r="H5885">
        <v>1570557035927</v>
      </c>
      <c r="I5885">
        <v>526.6875</v>
      </c>
      <c r="J5885" s="5">
        <f t="shared" si="91"/>
        <v>43747.035138043975</v>
      </c>
      <c r="K5885" s="6">
        <v>43747.035138043975</v>
      </c>
      <c r="L5885" s="7">
        <v>43747.035138888888</v>
      </c>
    </row>
    <row r="5886" spans="1:12" x14ac:dyDescent="0.25">
      <c r="A5886" t="e">
        <f>-LqgUe74-J1JCIWQ9A5g</f>
        <v>#NAME?</v>
      </c>
      <c r="B5886">
        <v>421.875</v>
      </c>
      <c r="C5886">
        <v>20.478950000000001</v>
      </c>
      <c r="D5886">
        <v>67</v>
      </c>
      <c r="E5886">
        <v>0</v>
      </c>
      <c r="F5886">
        <v>0</v>
      </c>
      <c r="G5886">
        <v>10</v>
      </c>
      <c r="H5886">
        <v>1570557042086</v>
      </c>
      <c r="I5886">
        <v>535.875</v>
      </c>
      <c r="J5886" s="4">
        <f t="shared" si="91"/>
        <v>43747.0352093287</v>
      </c>
      <c r="K5886" s="6">
        <v>43747.0352093287</v>
      </c>
      <c r="L5886" s="7">
        <v>43747.035208333335</v>
      </c>
    </row>
    <row r="5887" spans="1:12" x14ac:dyDescent="0.25">
      <c r="A5887" t="e">
        <f>-LqgUff0DST5F219S6Vq</f>
        <v>#NAME?</v>
      </c>
      <c r="B5887">
        <v>393.75</v>
      </c>
      <c r="C5887">
        <v>20.478950000000001</v>
      </c>
      <c r="D5887">
        <v>67</v>
      </c>
      <c r="E5887">
        <v>0</v>
      </c>
      <c r="F5887">
        <v>0</v>
      </c>
      <c r="G5887">
        <v>12</v>
      </c>
      <c r="H5887">
        <v>1570557048276</v>
      </c>
      <c r="I5887">
        <v>526.6875</v>
      </c>
      <c r="J5887" s="5">
        <f t="shared" si="91"/>
        <v>43747.035280972217</v>
      </c>
      <c r="K5887" s="6">
        <v>43747.035280972217</v>
      </c>
      <c r="L5887" s="7">
        <v>43747.035277777781</v>
      </c>
    </row>
    <row r="5888" spans="1:12" x14ac:dyDescent="0.25">
      <c r="A5888" t="e">
        <f>-LqgUhNzdcBLP-Dkhh0C</f>
        <v>#NAME?</v>
      </c>
      <c r="B5888">
        <v>393.75</v>
      </c>
      <c r="C5888">
        <v>20.478950000000001</v>
      </c>
      <c r="D5888">
        <v>66</v>
      </c>
      <c r="E5888">
        <v>0</v>
      </c>
      <c r="F5888">
        <v>0</v>
      </c>
      <c r="G5888">
        <v>6</v>
      </c>
      <c r="H5888">
        <v>1570557055466</v>
      </c>
      <c r="I5888">
        <v>526.5</v>
      </c>
      <c r="J5888" s="4">
        <f t="shared" si="91"/>
        <v>43747.035364189811</v>
      </c>
      <c r="K5888" s="6">
        <v>43747.035364189811</v>
      </c>
      <c r="L5888" s="7">
        <v>43747.035358796296</v>
      </c>
    </row>
    <row r="5889" spans="1:12" x14ac:dyDescent="0.25">
      <c r="A5889" t="e">
        <f>-LqgUix0UwsUFEUfNRZy</f>
        <v>#NAME?</v>
      </c>
      <c r="B5889">
        <v>393.75</v>
      </c>
      <c r="C5889">
        <v>20.478950000000001</v>
      </c>
      <c r="D5889">
        <v>66</v>
      </c>
      <c r="E5889">
        <v>0</v>
      </c>
      <c r="F5889">
        <v>0</v>
      </c>
      <c r="G5889">
        <v>4</v>
      </c>
      <c r="H5889">
        <v>1570557061667</v>
      </c>
      <c r="I5889">
        <v>526.6875</v>
      </c>
      <c r="J5889" s="5">
        <f t="shared" si="91"/>
        <v>43747.03543596065</v>
      </c>
      <c r="K5889" s="6">
        <v>43747.03543596065</v>
      </c>
      <c r="L5889" s="7">
        <v>43747.035439814812</v>
      </c>
    </row>
    <row r="5890" spans="1:12" x14ac:dyDescent="0.25">
      <c r="A5890" t="e">
        <f>-LqgUkg6n9H85XCqYP0M</f>
        <v>#NAME?</v>
      </c>
      <c r="B5890">
        <v>393.75</v>
      </c>
      <c r="C5890">
        <v>20.531590000000001</v>
      </c>
      <c r="D5890">
        <v>68</v>
      </c>
      <c r="E5890">
        <v>0</v>
      </c>
      <c r="F5890">
        <v>0</v>
      </c>
      <c r="G5890">
        <v>8</v>
      </c>
      <c r="H5890">
        <v>1570557068886</v>
      </c>
      <c r="I5890">
        <v>526.6875</v>
      </c>
      <c r="J5890" s="4">
        <f t="shared" ref="J5890:K5953" si="92">(H5890/86400000)+25569+(7/24)</f>
        <v>43747.035519513891</v>
      </c>
      <c r="K5890" s="6">
        <v>43747.035519513891</v>
      </c>
      <c r="L5890" s="7">
        <v>43747.035520833335</v>
      </c>
    </row>
    <row r="5891" spans="1:12" x14ac:dyDescent="0.25">
      <c r="A5891" t="e">
        <f>-LqgUmE0e-Afn3lm-QqH</f>
        <v>#NAME?</v>
      </c>
      <c r="B5891">
        <v>393.75</v>
      </c>
      <c r="C5891">
        <v>20.478950000000001</v>
      </c>
      <c r="D5891">
        <v>67</v>
      </c>
      <c r="E5891">
        <v>0</v>
      </c>
      <c r="F5891">
        <v>0</v>
      </c>
      <c r="G5891">
        <v>6</v>
      </c>
      <c r="H5891">
        <v>1570557075065</v>
      </c>
      <c r="I5891">
        <v>526.6875</v>
      </c>
      <c r="J5891" s="5">
        <f t="shared" si="92"/>
        <v>43747.035591030093</v>
      </c>
      <c r="K5891" s="6">
        <v>43747.035591030093</v>
      </c>
      <c r="L5891" s="7">
        <v>43747.035590277781</v>
      </c>
    </row>
    <row r="5892" spans="1:12" x14ac:dyDescent="0.25">
      <c r="A5892" t="e">
        <f>-LqgUny40Ty_nUXmn1XI</f>
        <v>#NAME?</v>
      </c>
      <c r="B5892">
        <v>393.75</v>
      </c>
      <c r="C5892">
        <v>20.478950000000001</v>
      </c>
      <c r="D5892">
        <v>65</v>
      </c>
      <c r="E5892">
        <v>0</v>
      </c>
      <c r="F5892">
        <v>0</v>
      </c>
      <c r="G5892">
        <v>5</v>
      </c>
      <c r="H5892">
        <v>1570557082277</v>
      </c>
      <c r="I5892">
        <v>526.6875</v>
      </c>
      <c r="J5892" s="4">
        <f t="shared" si="92"/>
        <v>43747.035674502309</v>
      </c>
      <c r="K5892" s="6">
        <v>43747.035674502309</v>
      </c>
      <c r="L5892" s="7">
        <v>43747.035671296297</v>
      </c>
    </row>
    <row r="5893" spans="1:12" x14ac:dyDescent="0.25">
      <c r="A5893" t="e">
        <f>-LqgUpmpdEIZ0iMmbJb5</f>
        <v>#NAME?</v>
      </c>
      <c r="B5893">
        <v>393.75</v>
      </c>
      <c r="C5893">
        <v>20.478950000000001</v>
      </c>
      <c r="D5893">
        <v>66</v>
      </c>
      <c r="E5893">
        <v>0</v>
      </c>
      <c r="F5893">
        <v>0</v>
      </c>
      <c r="G5893">
        <v>7</v>
      </c>
      <c r="H5893">
        <v>1570557088475</v>
      </c>
      <c r="I5893">
        <v>526.6875</v>
      </c>
      <c r="J5893" s="5">
        <f t="shared" si="92"/>
        <v>43747.03574623842</v>
      </c>
      <c r="K5893" s="6">
        <v>43747.03574623842</v>
      </c>
      <c r="L5893" s="7">
        <v>43747.035740740743</v>
      </c>
    </row>
    <row r="5894" spans="1:12" x14ac:dyDescent="0.25">
      <c r="A5894" t="e">
        <f>-LqgUrU414m5K-SCIRIY</f>
        <v>#NAME?</v>
      </c>
      <c r="B5894">
        <v>393.75</v>
      </c>
      <c r="C5894">
        <v>20.478950000000001</v>
      </c>
      <c r="D5894">
        <v>66</v>
      </c>
      <c r="E5894">
        <v>0</v>
      </c>
      <c r="F5894">
        <v>0</v>
      </c>
      <c r="G5894">
        <v>8</v>
      </c>
      <c r="H5894">
        <v>1570557096736</v>
      </c>
      <c r="I5894">
        <v>526.6875</v>
      </c>
      <c r="J5894" s="4">
        <f t="shared" si="92"/>
        <v>43747.035841851852</v>
      </c>
      <c r="K5894" s="6">
        <v>43747.035841851852</v>
      </c>
      <c r="L5894" s="7">
        <v>43747.035844907405</v>
      </c>
    </row>
    <row r="5895" spans="1:12" x14ac:dyDescent="0.25">
      <c r="A5895" t="e">
        <f>-LqgUsy7_NZd82oe9leK</f>
        <v>#NAME?</v>
      </c>
      <c r="B5895">
        <v>393.75</v>
      </c>
      <c r="C5895">
        <v>20.478950000000001</v>
      </c>
      <c r="D5895">
        <v>67</v>
      </c>
      <c r="E5895">
        <v>0</v>
      </c>
      <c r="F5895">
        <v>0</v>
      </c>
      <c r="G5895">
        <v>8</v>
      </c>
      <c r="H5895">
        <v>1570557102885</v>
      </c>
      <c r="I5895">
        <v>526.6875</v>
      </c>
      <c r="J5895" s="5">
        <f t="shared" si="92"/>
        <v>43747.035913020831</v>
      </c>
      <c r="K5895" s="6">
        <v>43747.035913020831</v>
      </c>
      <c r="L5895" s="7">
        <v>43747.035914351851</v>
      </c>
    </row>
    <row r="5896" spans="1:12" x14ac:dyDescent="0.25">
      <c r="A5896" t="e">
        <f>-LqgUuX3yPhlI5cS2BhS</f>
        <v>#NAME?</v>
      </c>
      <c r="B5896">
        <v>393.75</v>
      </c>
      <c r="C5896">
        <v>20.478950000000001</v>
      </c>
      <c r="D5896">
        <v>63</v>
      </c>
      <c r="E5896">
        <v>0</v>
      </c>
      <c r="F5896">
        <v>0</v>
      </c>
      <c r="G5896">
        <v>0</v>
      </c>
      <c r="H5896">
        <v>1570557109078</v>
      </c>
      <c r="I5896">
        <v>526.6875</v>
      </c>
      <c r="J5896" s="4">
        <f t="shared" si="92"/>
        <v>43747.035984699069</v>
      </c>
      <c r="K5896" s="6">
        <v>43747.035984699069</v>
      </c>
      <c r="L5896" s="7">
        <v>43747.035983796297</v>
      </c>
    </row>
    <row r="5897" spans="1:12" x14ac:dyDescent="0.25">
      <c r="A5897" t="e">
        <f>-LqgUw--j3CyVbqwMpIf</f>
        <v>#NAME?</v>
      </c>
      <c r="B5897">
        <v>393.75</v>
      </c>
      <c r="C5897">
        <v>20.478950000000001</v>
      </c>
      <c r="D5897">
        <v>63</v>
      </c>
      <c r="E5897">
        <v>0</v>
      </c>
      <c r="F5897">
        <v>0</v>
      </c>
      <c r="G5897">
        <v>5</v>
      </c>
      <c r="H5897">
        <v>1570557115235</v>
      </c>
      <c r="I5897">
        <v>526.6875</v>
      </c>
      <c r="J5897" s="5">
        <f t="shared" si="92"/>
        <v>43747.036055960642</v>
      </c>
      <c r="K5897" s="6">
        <v>43747.036055960642</v>
      </c>
      <c r="L5897" s="7">
        <v>43747.036053240743</v>
      </c>
    </row>
    <row r="5898" spans="1:12" x14ac:dyDescent="0.25">
      <c r="A5898" t="e">
        <f>-LqgUxo4PIHB_ibQoIpN</f>
        <v>#NAME?</v>
      </c>
      <c r="B5898">
        <v>393.75</v>
      </c>
      <c r="C5898">
        <v>20.478950000000001</v>
      </c>
      <c r="D5898">
        <v>64</v>
      </c>
      <c r="E5898">
        <v>0</v>
      </c>
      <c r="F5898">
        <v>0</v>
      </c>
      <c r="G5898">
        <v>4</v>
      </c>
      <c r="H5898">
        <v>1570557122465</v>
      </c>
      <c r="I5898">
        <v>526.6875</v>
      </c>
      <c r="J5898" s="4">
        <f t="shared" si="92"/>
        <v>43747.036139641197</v>
      </c>
      <c r="K5898" s="6">
        <v>43747.036139641197</v>
      </c>
      <c r="L5898" s="7">
        <v>43747.036134259259</v>
      </c>
    </row>
    <row r="5899" spans="1:12" x14ac:dyDescent="0.25">
      <c r="A5899" t="e">
        <f>-LqgUzX5l-t5k6NXKv75</f>
        <v>#NAME?</v>
      </c>
      <c r="B5899">
        <v>393.75</v>
      </c>
      <c r="C5899">
        <v>20.478950000000001</v>
      </c>
      <c r="D5899">
        <v>67</v>
      </c>
      <c r="E5899">
        <v>0</v>
      </c>
      <c r="F5899">
        <v>0</v>
      </c>
      <c r="G5899">
        <v>10</v>
      </c>
      <c r="H5899">
        <v>1570557129688</v>
      </c>
      <c r="I5899">
        <v>526.5</v>
      </c>
      <c r="J5899" s="5">
        <f t="shared" si="92"/>
        <v>43747.036223240742</v>
      </c>
      <c r="K5899" s="6">
        <v>43747.036223240742</v>
      </c>
      <c r="L5899" s="7">
        <v>43747.036226851851</v>
      </c>
    </row>
    <row r="5900" spans="1:12" x14ac:dyDescent="0.25">
      <c r="A5900" t="e">
        <f>-LqgV0545KrKftuak7QH</f>
        <v>#NAME?</v>
      </c>
      <c r="B5900">
        <v>393.75</v>
      </c>
      <c r="C5900">
        <v>20.531590000000001</v>
      </c>
      <c r="D5900">
        <v>67</v>
      </c>
      <c r="E5900">
        <v>0</v>
      </c>
      <c r="F5900">
        <v>0</v>
      </c>
      <c r="G5900">
        <v>8</v>
      </c>
      <c r="H5900">
        <v>1570557135867</v>
      </c>
      <c r="I5900">
        <v>526.6875</v>
      </c>
      <c r="J5900" s="4">
        <f t="shared" si="92"/>
        <v>43747.036294756945</v>
      </c>
      <c r="K5900" s="6">
        <v>43747.036294756945</v>
      </c>
      <c r="L5900" s="7">
        <v>43747.036296296297</v>
      </c>
    </row>
    <row r="5901" spans="1:12" x14ac:dyDescent="0.25">
      <c r="A5901" t="e">
        <f>-LqgV1o55ZM_lyWjF6A5</f>
        <v>#NAME?</v>
      </c>
      <c r="B5901">
        <v>393.75</v>
      </c>
      <c r="C5901">
        <v>20.531590000000001</v>
      </c>
      <c r="D5901">
        <v>68</v>
      </c>
      <c r="E5901">
        <v>0</v>
      </c>
      <c r="F5901">
        <v>0</v>
      </c>
      <c r="G5901">
        <v>4</v>
      </c>
      <c r="H5901">
        <v>1570557143076</v>
      </c>
      <c r="I5901">
        <v>526.6875</v>
      </c>
      <c r="J5901" s="5">
        <f t="shared" si="92"/>
        <v>43747.03637819444</v>
      </c>
      <c r="K5901" s="6">
        <v>43747.03637819444</v>
      </c>
      <c r="L5901" s="7">
        <v>43747.036377314813</v>
      </c>
    </row>
    <row r="5902" spans="1:12" x14ac:dyDescent="0.25">
      <c r="A5902" t="e">
        <f>-LqgV3QDhdXys6Y4Wg_M</f>
        <v>#NAME?</v>
      </c>
      <c r="B5902">
        <v>393.75</v>
      </c>
      <c r="C5902">
        <v>20.478950000000001</v>
      </c>
      <c r="D5902">
        <v>68</v>
      </c>
      <c r="E5902">
        <v>0</v>
      </c>
      <c r="F5902">
        <v>0</v>
      </c>
      <c r="G5902">
        <v>8</v>
      </c>
      <c r="H5902">
        <v>1570557149277</v>
      </c>
      <c r="I5902">
        <v>526.6875</v>
      </c>
      <c r="J5902" s="4">
        <f t="shared" si="92"/>
        <v>43747.036449965271</v>
      </c>
      <c r="K5902" s="6">
        <v>43747.036449965271</v>
      </c>
      <c r="L5902" s="7">
        <v>43747.036446759259</v>
      </c>
    </row>
    <row r="5903" spans="1:12" x14ac:dyDescent="0.25">
      <c r="A5903" t="e">
        <f>-LqgV5PXSUfM7tZLw9iO</f>
        <v>#NAME?</v>
      </c>
      <c r="B5903">
        <v>393.75</v>
      </c>
      <c r="C5903">
        <v>20.531590000000001</v>
      </c>
      <c r="D5903">
        <v>68</v>
      </c>
      <c r="E5903">
        <v>0</v>
      </c>
      <c r="F5903">
        <v>0</v>
      </c>
      <c r="G5903">
        <v>6</v>
      </c>
      <c r="H5903">
        <v>1570557157657</v>
      </c>
      <c r="I5903">
        <v>526.6875</v>
      </c>
      <c r="J5903" s="5">
        <f t="shared" si="92"/>
        <v>43747.036546956013</v>
      </c>
      <c r="K5903" s="6">
        <v>43747.036546956013</v>
      </c>
      <c r="L5903" s="7">
        <v>43747.036550925928</v>
      </c>
    </row>
    <row r="5904" spans="1:12" x14ac:dyDescent="0.25">
      <c r="A5904" t="e">
        <f>-LqgV776ifNCRrim5_9w</f>
        <v>#NAME?</v>
      </c>
      <c r="B5904">
        <v>393.75</v>
      </c>
      <c r="C5904">
        <v>20.478950000000001</v>
      </c>
      <c r="D5904">
        <v>68</v>
      </c>
      <c r="E5904">
        <v>0</v>
      </c>
      <c r="F5904">
        <v>0</v>
      </c>
      <c r="G5904">
        <v>9</v>
      </c>
      <c r="H5904">
        <v>1570557164716</v>
      </c>
      <c r="I5904">
        <v>526.6875</v>
      </c>
      <c r="J5904" s="4">
        <f t="shared" si="92"/>
        <v>43747.036628657406</v>
      </c>
      <c r="K5904" s="6">
        <v>43747.036628657406</v>
      </c>
      <c r="L5904" s="7">
        <v>43747.036631944444</v>
      </c>
    </row>
    <row r="5905" spans="1:12" x14ac:dyDescent="0.25">
      <c r="A5905" t="e">
        <f>-LqgV8q5iTMfOYyfRVt3</f>
        <v>#NAME?</v>
      </c>
      <c r="B5905">
        <v>393.75</v>
      </c>
      <c r="C5905">
        <v>20.478950000000001</v>
      </c>
      <c r="D5905">
        <v>67</v>
      </c>
      <c r="E5905">
        <v>0</v>
      </c>
      <c r="F5905">
        <v>0</v>
      </c>
      <c r="G5905">
        <v>14</v>
      </c>
      <c r="H5905">
        <v>1570557171936</v>
      </c>
      <c r="I5905">
        <v>526.6875</v>
      </c>
      <c r="J5905" s="5">
        <f t="shared" si="92"/>
        <v>43747.036712222216</v>
      </c>
      <c r="K5905" s="6">
        <v>43747.036712222216</v>
      </c>
      <c r="L5905" s="7">
        <v>43747.036712962959</v>
      </c>
    </row>
    <row r="5906" spans="1:12" x14ac:dyDescent="0.25">
      <c r="A5906" t="e">
        <f>-LqgVAP4s3QLvHof9gMW</f>
        <v>#NAME?</v>
      </c>
      <c r="B5906">
        <v>412.5</v>
      </c>
      <c r="C5906">
        <v>20.531590000000001</v>
      </c>
      <c r="D5906">
        <v>68</v>
      </c>
      <c r="E5906">
        <v>0</v>
      </c>
      <c r="F5906">
        <v>0</v>
      </c>
      <c r="G5906">
        <v>5</v>
      </c>
      <c r="H5906">
        <v>1570557178118</v>
      </c>
      <c r="I5906">
        <v>532.125</v>
      </c>
      <c r="J5906" s="4">
        <f t="shared" si="92"/>
        <v>43747.036783773146</v>
      </c>
      <c r="K5906" s="6">
        <v>43747.036783773146</v>
      </c>
      <c r="L5906" s="7">
        <v>43747.036782407406</v>
      </c>
    </row>
    <row r="5907" spans="1:12" x14ac:dyDescent="0.25">
      <c r="A5907" t="e">
        <f>-LqgVC755jjKSvdkaNsH</f>
        <v>#NAME?</v>
      </c>
      <c r="B5907">
        <v>393.75</v>
      </c>
      <c r="C5907">
        <v>20.531590000000001</v>
      </c>
      <c r="D5907">
        <v>67</v>
      </c>
      <c r="E5907">
        <v>0</v>
      </c>
      <c r="F5907">
        <v>0</v>
      </c>
      <c r="G5907">
        <v>0</v>
      </c>
      <c r="H5907">
        <v>1570557185365</v>
      </c>
      <c r="I5907">
        <v>526.6875</v>
      </c>
      <c r="J5907" s="5">
        <f t="shared" si="92"/>
        <v>43747.036867650466</v>
      </c>
      <c r="K5907" s="6">
        <v>43747.036867650466</v>
      </c>
      <c r="L5907" s="7">
        <v>43747.036863425928</v>
      </c>
    </row>
    <row r="5908" spans="1:12" x14ac:dyDescent="0.25">
      <c r="A5908" t="e">
        <f>-LqgVDb5hA9VmqucP8ME</f>
        <v>#NAME?</v>
      </c>
      <c r="B5908">
        <v>393.75</v>
      </c>
      <c r="C5908">
        <v>20.531590000000001</v>
      </c>
      <c r="D5908">
        <v>67</v>
      </c>
      <c r="E5908">
        <v>0</v>
      </c>
      <c r="F5908">
        <v>0</v>
      </c>
      <c r="G5908">
        <v>6</v>
      </c>
      <c r="H5908">
        <v>1570557191485</v>
      </c>
      <c r="I5908">
        <v>526.6875</v>
      </c>
      <c r="J5908" s="4">
        <f t="shared" si="92"/>
        <v>43747.03693848379</v>
      </c>
      <c r="K5908" s="6">
        <v>43747.03693848379</v>
      </c>
      <c r="L5908" s="7">
        <v>43747.036932870367</v>
      </c>
    </row>
    <row r="5909" spans="1:12" x14ac:dyDescent="0.25">
      <c r="A5909" t="e">
        <f>-LqgVFA4rIeqy71nA5ew</f>
        <v>#NAME?</v>
      </c>
      <c r="B5909">
        <v>393.75</v>
      </c>
      <c r="C5909">
        <v>20.478950000000001</v>
      </c>
      <c r="D5909">
        <v>67</v>
      </c>
      <c r="E5909">
        <v>0</v>
      </c>
      <c r="F5909">
        <v>0</v>
      </c>
      <c r="G5909">
        <v>9</v>
      </c>
      <c r="H5909">
        <v>1570557197698</v>
      </c>
      <c r="I5909">
        <v>526.6875</v>
      </c>
      <c r="J5909" s="5">
        <f t="shared" si="92"/>
        <v>43747.03701039352</v>
      </c>
      <c r="K5909" s="6">
        <v>43747.03701039352</v>
      </c>
      <c r="L5909" s="7">
        <v>43747.03701388889</v>
      </c>
    </row>
    <row r="5910" spans="1:12" x14ac:dyDescent="0.25">
      <c r="A5910" t="e">
        <f>-LqgVGt43jpXTEMLg8Q7</f>
        <v>#NAME?</v>
      </c>
      <c r="B5910">
        <v>393.75</v>
      </c>
      <c r="C5910">
        <v>20.478950000000001</v>
      </c>
      <c r="D5910">
        <v>67</v>
      </c>
      <c r="E5910">
        <v>0</v>
      </c>
      <c r="F5910">
        <v>0</v>
      </c>
      <c r="G5910">
        <v>11</v>
      </c>
      <c r="H5910">
        <v>1570557204885</v>
      </c>
      <c r="I5910">
        <v>526.6875</v>
      </c>
      <c r="J5910" s="4">
        <f t="shared" si="92"/>
        <v>43747.037093576386</v>
      </c>
      <c r="K5910" s="6">
        <v>43747.037093576386</v>
      </c>
      <c r="L5910" s="7">
        <v>43747.037094907406</v>
      </c>
    </row>
    <row r="5911" spans="1:12" x14ac:dyDescent="0.25">
      <c r="A5911" t="e">
        <f>-LqgVIS_iA7u9x3QmhZa</f>
        <v>#NAME?</v>
      </c>
      <c r="B5911">
        <v>393.75</v>
      </c>
      <c r="C5911">
        <v>20.531590000000001</v>
      </c>
      <c r="D5911">
        <v>67</v>
      </c>
      <c r="E5911">
        <v>0</v>
      </c>
      <c r="F5911">
        <v>0</v>
      </c>
      <c r="G5911">
        <v>9</v>
      </c>
      <c r="H5911">
        <v>1570557211096</v>
      </c>
      <c r="I5911">
        <v>526.6875</v>
      </c>
      <c r="J5911" s="5">
        <f t="shared" si="92"/>
        <v>43747.037165462963</v>
      </c>
      <c r="K5911" s="6">
        <v>43747.037165462963</v>
      </c>
      <c r="L5911" s="7">
        <v>43747.037164351852</v>
      </c>
    </row>
    <row r="5912" spans="1:12" x14ac:dyDescent="0.25">
      <c r="A5912" t="e">
        <f>-LqgVK7j_gPWrktCQpyu</f>
        <v>#NAME?</v>
      </c>
      <c r="B5912">
        <v>393.75</v>
      </c>
      <c r="C5912">
        <v>20.531590000000001</v>
      </c>
      <c r="D5912">
        <v>67</v>
      </c>
      <c r="E5912">
        <v>0</v>
      </c>
      <c r="F5912">
        <v>0</v>
      </c>
      <c r="G5912">
        <v>3</v>
      </c>
      <c r="H5912">
        <v>1570557218307</v>
      </c>
      <c r="I5912">
        <v>526.6875</v>
      </c>
      <c r="J5912" s="4">
        <f t="shared" si="92"/>
        <v>43747.037248923611</v>
      </c>
      <c r="K5912" s="6">
        <v>43747.037248923611</v>
      </c>
      <c r="L5912" s="7">
        <v>43747.037245370368</v>
      </c>
    </row>
    <row r="5913" spans="1:12" x14ac:dyDescent="0.25">
      <c r="A5913" t="e">
        <f>-LqgVLe6pROXZHMaYH62</f>
        <v>#NAME?</v>
      </c>
      <c r="B5913">
        <v>393.75</v>
      </c>
      <c r="C5913">
        <v>20.478950000000001</v>
      </c>
      <c r="D5913">
        <v>66</v>
      </c>
      <c r="E5913">
        <v>0</v>
      </c>
      <c r="F5913">
        <v>0</v>
      </c>
      <c r="G5913">
        <v>1</v>
      </c>
      <c r="H5913">
        <v>1570557224491</v>
      </c>
      <c r="I5913">
        <v>526.6875</v>
      </c>
      <c r="J5913" s="5">
        <f t="shared" si="92"/>
        <v>43747.037320497686</v>
      </c>
      <c r="K5913" s="6">
        <v>43747.037320497686</v>
      </c>
      <c r="L5913" s="7">
        <v>43747.037314814814</v>
      </c>
    </row>
    <row r="5914" spans="1:12" x14ac:dyDescent="0.25">
      <c r="A5914" t="e">
        <f>-LqgVNUjAvGE2TRROaGN</f>
        <v>#NAME?</v>
      </c>
      <c r="B5914">
        <v>393.75</v>
      </c>
      <c r="C5914">
        <v>20.478950000000001</v>
      </c>
      <c r="D5914">
        <v>67</v>
      </c>
      <c r="E5914">
        <v>0</v>
      </c>
      <c r="F5914">
        <v>0</v>
      </c>
      <c r="G5914">
        <v>5</v>
      </c>
      <c r="H5914">
        <v>1570557230675</v>
      </c>
      <c r="I5914">
        <v>526.6875</v>
      </c>
      <c r="J5914" s="4">
        <f t="shared" si="92"/>
        <v>43747.037392071761</v>
      </c>
      <c r="K5914" s="6">
        <v>43747.037392071761</v>
      </c>
      <c r="L5914" s="7">
        <v>43747.037395833337</v>
      </c>
    </row>
    <row r="5915" spans="1:12" x14ac:dyDescent="0.25">
      <c r="A5915" t="e">
        <f>-LqgVPF7ZBLNhtvxsM2v</f>
        <v>#NAME?</v>
      </c>
      <c r="B5915">
        <v>412.5</v>
      </c>
      <c r="C5915">
        <v>20.478950000000001</v>
      </c>
      <c r="D5915">
        <v>68</v>
      </c>
      <c r="E5915">
        <v>0</v>
      </c>
      <c r="F5915">
        <v>0</v>
      </c>
      <c r="G5915">
        <v>3</v>
      </c>
      <c r="H5915">
        <v>1570557238916</v>
      </c>
      <c r="I5915">
        <v>532.3125</v>
      </c>
      <c r="J5915" s="5">
        <f t="shared" si="92"/>
        <v>43747.037487453701</v>
      </c>
      <c r="K5915" s="6">
        <v>43747.037487453701</v>
      </c>
      <c r="L5915" s="7">
        <v>43747.037488425929</v>
      </c>
    </row>
    <row r="5916" spans="1:12" x14ac:dyDescent="0.25">
      <c r="A5916" t="e">
        <f>-LqgVQy4Q_xbzaI0FB8H</f>
        <v>#NAME?</v>
      </c>
      <c r="B5916">
        <v>393.75</v>
      </c>
      <c r="C5916">
        <v>20.478950000000001</v>
      </c>
      <c r="D5916">
        <v>68</v>
      </c>
      <c r="E5916">
        <v>0</v>
      </c>
      <c r="F5916">
        <v>0</v>
      </c>
      <c r="G5916">
        <v>6</v>
      </c>
      <c r="H5916">
        <v>1570557246127</v>
      </c>
      <c r="I5916">
        <v>526.6875</v>
      </c>
      <c r="J5916" s="4">
        <f t="shared" si="92"/>
        <v>43747.037570914348</v>
      </c>
      <c r="K5916" s="6">
        <v>43747.037570914348</v>
      </c>
      <c r="L5916" s="7">
        <v>43747.037569444445</v>
      </c>
    </row>
    <row r="5917" spans="1:12" x14ac:dyDescent="0.25">
      <c r="A5917" t="e">
        <f>-LqgVSS6bsFEqan20xpx</f>
        <v>#NAME?</v>
      </c>
      <c r="B5917">
        <v>393.75</v>
      </c>
      <c r="C5917">
        <v>20.531590000000001</v>
      </c>
      <c r="D5917">
        <v>67</v>
      </c>
      <c r="E5917">
        <v>0</v>
      </c>
      <c r="F5917">
        <v>0</v>
      </c>
      <c r="G5917">
        <v>2</v>
      </c>
      <c r="H5917">
        <v>1570557252316</v>
      </c>
      <c r="I5917">
        <v>526.6875</v>
      </c>
      <c r="J5917" s="5">
        <f t="shared" si="92"/>
        <v>43747.037642546296</v>
      </c>
      <c r="K5917" s="6">
        <v>43747.037642546296</v>
      </c>
      <c r="L5917" s="7">
        <v>43747.037638888891</v>
      </c>
    </row>
    <row r="5918" spans="1:12" x14ac:dyDescent="0.25">
      <c r="A5918" t="e">
        <f>-LqgVU06wamP1xHl7CPI</f>
        <v>#NAME?</v>
      </c>
      <c r="B5918">
        <v>412.5</v>
      </c>
      <c r="C5918">
        <v>20.478950000000001</v>
      </c>
      <c r="D5918">
        <v>66</v>
      </c>
      <c r="E5918">
        <v>0</v>
      </c>
      <c r="F5918">
        <v>0</v>
      </c>
      <c r="G5918">
        <v>0</v>
      </c>
      <c r="H5918">
        <v>1570557258495</v>
      </c>
      <c r="I5918">
        <v>532.3125</v>
      </c>
      <c r="J5918" s="4">
        <f t="shared" si="92"/>
        <v>43747.037714062499</v>
      </c>
      <c r="K5918" s="6">
        <v>43747.037714062499</v>
      </c>
      <c r="L5918" s="7">
        <v>43747.037708333337</v>
      </c>
    </row>
    <row r="5919" spans="1:12" x14ac:dyDescent="0.25">
      <c r="A5919" t="e">
        <f>-LqgVVj734MPBlVyKped</f>
        <v>#NAME?</v>
      </c>
      <c r="B5919">
        <v>393.75</v>
      </c>
      <c r="C5919">
        <v>20.478950000000001</v>
      </c>
      <c r="D5919">
        <v>65</v>
      </c>
      <c r="E5919">
        <v>0</v>
      </c>
      <c r="F5919">
        <v>0</v>
      </c>
      <c r="G5919">
        <v>3</v>
      </c>
      <c r="H5919">
        <v>1570557265687</v>
      </c>
      <c r="I5919">
        <v>526.6875</v>
      </c>
      <c r="J5919" s="5">
        <f t="shared" si="92"/>
        <v>43747.037797303237</v>
      </c>
      <c r="K5919" s="6">
        <v>43747.037797303237</v>
      </c>
      <c r="L5919" s="7">
        <v>43747.037800925929</v>
      </c>
    </row>
    <row r="5920" spans="1:12" x14ac:dyDescent="0.25">
      <c r="A5920" t="e">
        <f>-LqgVXJLCVaoQRUgIpr2</f>
        <v>#NAME?</v>
      </c>
      <c r="B5920">
        <v>393.75</v>
      </c>
      <c r="C5920">
        <v>20.531590000000001</v>
      </c>
      <c r="D5920">
        <v>65</v>
      </c>
      <c r="E5920">
        <v>0</v>
      </c>
      <c r="F5920">
        <v>0</v>
      </c>
      <c r="G5920">
        <v>7</v>
      </c>
      <c r="H5920">
        <v>1570557271886</v>
      </c>
      <c r="I5920">
        <v>526.6875</v>
      </c>
      <c r="J5920" s="4">
        <f t="shared" si="92"/>
        <v>43747.037869050924</v>
      </c>
      <c r="K5920" s="6">
        <v>43747.037869050924</v>
      </c>
      <c r="L5920" s="7">
        <v>43747.037870370368</v>
      </c>
    </row>
    <row r="5921" spans="1:12" x14ac:dyDescent="0.25">
      <c r="A5921" t="e">
        <f>-LqgVZ05jYRonUC4cETG</f>
        <v>#NAME?</v>
      </c>
      <c r="B5921">
        <v>418.75</v>
      </c>
      <c r="C5921">
        <v>20.478950000000001</v>
      </c>
      <c r="D5921">
        <v>65</v>
      </c>
      <c r="E5921">
        <v>0</v>
      </c>
      <c r="F5921">
        <v>0</v>
      </c>
      <c r="G5921">
        <v>11</v>
      </c>
      <c r="H5921">
        <v>1570557279107</v>
      </c>
      <c r="I5921">
        <v>534.375</v>
      </c>
      <c r="J5921" s="5">
        <f t="shared" si="92"/>
        <v>43747.03795262731</v>
      </c>
      <c r="K5921" s="6">
        <v>43747.03795262731</v>
      </c>
      <c r="L5921" s="7">
        <v>43747.037951388891</v>
      </c>
    </row>
    <row r="5922" spans="1:12" x14ac:dyDescent="0.25">
      <c r="A5922" t="e">
        <f>-LqgV_V7YGE2hu01HTv4</f>
        <v>#NAME?</v>
      </c>
      <c r="B5922">
        <v>393.75</v>
      </c>
      <c r="C5922">
        <v>20.478950000000001</v>
      </c>
      <c r="D5922">
        <v>64</v>
      </c>
      <c r="E5922">
        <v>0</v>
      </c>
      <c r="F5922">
        <v>0</v>
      </c>
      <c r="G5922">
        <v>1</v>
      </c>
      <c r="H5922">
        <v>1570557285287</v>
      </c>
      <c r="I5922">
        <v>526.6875</v>
      </c>
      <c r="J5922" s="4">
        <f t="shared" si="92"/>
        <v>43747.038024155088</v>
      </c>
      <c r="K5922" s="6">
        <v>43747.038024155088</v>
      </c>
      <c r="L5922" s="7">
        <v>43747.03802083333</v>
      </c>
    </row>
    <row r="5923" spans="1:12" x14ac:dyDescent="0.25">
      <c r="A5923" t="e">
        <f>-LqgVb35Us0o1JDq-rZc</f>
        <v>#NAME?</v>
      </c>
      <c r="B5923">
        <v>393.75</v>
      </c>
      <c r="C5923">
        <v>20.478950000000001</v>
      </c>
      <c r="D5923">
        <v>63</v>
      </c>
      <c r="E5923">
        <v>0</v>
      </c>
      <c r="F5923">
        <v>0</v>
      </c>
      <c r="G5923">
        <v>0</v>
      </c>
      <c r="H5923">
        <v>1570557291465</v>
      </c>
      <c r="I5923">
        <v>526.6875</v>
      </c>
      <c r="J5923" s="5">
        <f t="shared" si="92"/>
        <v>43747.038095659715</v>
      </c>
      <c r="K5923" s="6">
        <v>43747.038095659715</v>
      </c>
      <c r="L5923" s="7">
        <v>43747.038090277776</v>
      </c>
    </row>
    <row r="5924" spans="1:12" x14ac:dyDescent="0.25">
      <c r="A5924" t="e">
        <f>-LqgVcY5CJVs0kVL9TmF</f>
        <v>#NAME?</v>
      </c>
      <c r="B5924">
        <v>393.75</v>
      </c>
      <c r="C5924">
        <v>20.478950000000001</v>
      </c>
      <c r="D5924">
        <v>63</v>
      </c>
      <c r="E5924">
        <v>0</v>
      </c>
      <c r="F5924">
        <v>0</v>
      </c>
      <c r="G5924">
        <v>13</v>
      </c>
      <c r="H5924">
        <v>1570557297647</v>
      </c>
      <c r="I5924">
        <v>526.6875</v>
      </c>
      <c r="J5924" s="4">
        <f t="shared" si="92"/>
        <v>43747.038167210645</v>
      </c>
      <c r="K5924" s="6">
        <v>43747.038167210645</v>
      </c>
      <c r="L5924" s="7">
        <v>43747.038171296299</v>
      </c>
    </row>
    <row r="5925" spans="1:12" x14ac:dyDescent="0.25">
      <c r="A5925" t="e">
        <f>-LqgVe15MKRY-BKgeHKj</f>
        <v>#NAME?</v>
      </c>
      <c r="B5925">
        <v>412.5</v>
      </c>
      <c r="C5925">
        <v>20.478950000000001</v>
      </c>
      <c r="D5925">
        <v>63</v>
      </c>
      <c r="E5925">
        <v>0</v>
      </c>
      <c r="F5925">
        <v>0</v>
      </c>
      <c r="G5925">
        <v>3</v>
      </c>
      <c r="H5925">
        <v>1570557303837</v>
      </c>
      <c r="I5925">
        <v>532.125</v>
      </c>
      <c r="J5925" s="5">
        <f t="shared" si="92"/>
        <v>43747.038238854169</v>
      </c>
      <c r="K5925" s="6">
        <v>43747.038238854169</v>
      </c>
      <c r="L5925" s="7">
        <v>43747.038240740738</v>
      </c>
    </row>
    <row r="5926" spans="1:12" x14ac:dyDescent="0.25">
      <c r="A5926" t="e">
        <f>-LqgVfbKVY2y2k3gVhb8</f>
        <v>#NAME?</v>
      </c>
      <c r="B5926">
        <v>393.75</v>
      </c>
      <c r="C5926">
        <v>20.478950000000001</v>
      </c>
      <c r="D5926">
        <v>64</v>
      </c>
      <c r="E5926">
        <v>0</v>
      </c>
      <c r="F5926">
        <v>0</v>
      </c>
      <c r="G5926">
        <v>16</v>
      </c>
      <c r="H5926">
        <v>1570557310016</v>
      </c>
      <c r="I5926">
        <v>526.6875</v>
      </c>
      <c r="J5926" s="4">
        <f t="shared" si="92"/>
        <v>43747.038310370372</v>
      </c>
      <c r="K5926" s="6">
        <v>43747.038310370372</v>
      </c>
      <c r="L5926" s="7">
        <v>43747.038310185184</v>
      </c>
    </row>
    <row r="5927" spans="1:12" x14ac:dyDescent="0.25">
      <c r="A5927" t="s">
        <v>6962</v>
      </c>
      <c r="B5927">
        <v>393.75</v>
      </c>
      <c r="C5927">
        <v>20.478950000000001</v>
      </c>
      <c r="D5927">
        <v>64</v>
      </c>
      <c r="E5927">
        <v>0</v>
      </c>
      <c r="F5927">
        <v>0</v>
      </c>
      <c r="G5927">
        <v>4</v>
      </c>
      <c r="H5927">
        <v>1570557320390</v>
      </c>
      <c r="I5927">
        <v>526.5</v>
      </c>
      <c r="J5927" s="5">
        <f t="shared" si="92"/>
        <v>43747.03843043981</v>
      </c>
      <c r="K5927" s="6">
        <v>43747.03843043981</v>
      </c>
      <c r="L5927" s="7">
        <v>43747.038425925923</v>
      </c>
    </row>
    <row r="5928" spans="1:12" x14ac:dyDescent="0.25">
      <c r="A5928" t="e">
        <f>-LqgVj_55CBFzghHj7g0</f>
        <v>#NAME?</v>
      </c>
      <c r="B5928">
        <v>393.75</v>
      </c>
      <c r="C5928">
        <v>20.478950000000001</v>
      </c>
      <c r="D5928">
        <v>64</v>
      </c>
      <c r="E5928">
        <v>0</v>
      </c>
      <c r="F5928">
        <v>0</v>
      </c>
      <c r="G5928">
        <v>3</v>
      </c>
      <c r="H5928">
        <v>1570557326487</v>
      </c>
      <c r="I5928">
        <v>526.6875</v>
      </c>
      <c r="J5928" s="4">
        <f t="shared" si="92"/>
        <v>43747.038501006937</v>
      </c>
      <c r="K5928" s="6">
        <v>43747.038501006937</v>
      </c>
      <c r="L5928" s="7">
        <v>43747.038495370369</v>
      </c>
    </row>
    <row r="5929" spans="1:12" x14ac:dyDescent="0.25">
      <c r="A5929" t="e">
        <f>-LqgVl85w-QHPxVcNQZS</f>
        <v>#NAME?</v>
      </c>
      <c r="B5929">
        <v>393.75</v>
      </c>
      <c r="C5929">
        <v>20.478950000000001</v>
      </c>
      <c r="D5929">
        <v>64</v>
      </c>
      <c r="E5929">
        <v>0</v>
      </c>
      <c r="F5929">
        <v>0</v>
      </c>
      <c r="G5929">
        <v>0</v>
      </c>
      <c r="H5929">
        <v>1570557332686</v>
      </c>
      <c r="I5929">
        <v>526.6875</v>
      </c>
      <c r="J5929" s="5">
        <f t="shared" si="92"/>
        <v>43747.038572754631</v>
      </c>
      <c r="K5929" s="6">
        <v>43747.038572754631</v>
      </c>
      <c r="L5929" s="7">
        <v>43747.038576388892</v>
      </c>
    </row>
    <row r="5930" spans="1:12" x14ac:dyDescent="0.25">
      <c r="A5930" t="s">
        <v>6965</v>
      </c>
      <c r="B5930">
        <v>393.75</v>
      </c>
      <c r="C5930">
        <v>20.478950000000001</v>
      </c>
      <c r="D5930">
        <v>64</v>
      </c>
      <c r="E5930">
        <v>0</v>
      </c>
      <c r="F5930">
        <v>0</v>
      </c>
      <c r="G5930">
        <v>3</v>
      </c>
      <c r="H5930">
        <v>1570557339905</v>
      </c>
      <c r="I5930">
        <v>526.6875</v>
      </c>
      <c r="J5930" s="4">
        <f t="shared" si="92"/>
        <v>43747.038656307872</v>
      </c>
      <c r="K5930" s="6">
        <v>43747.038656307872</v>
      </c>
      <c r="L5930" s="7">
        <v>43747.038657407407</v>
      </c>
    </row>
    <row r="5931" spans="1:12" x14ac:dyDescent="0.25">
      <c r="A5931" t="e">
        <f>-LqgVoL4_XubgLXPU4TK</f>
        <v>#NAME?</v>
      </c>
      <c r="B5931">
        <v>393.75</v>
      </c>
      <c r="C5931">
        <v>20.531590000000001</v>
      </c>
      <c r="D5931">
        <v>64</v>
      </c>
      <c r="E5931">
        <v>0</v>
      </c>
      <c r="F5931">
        <v>0</v>
      </c>
      <c r="G5931">
        <v>7</v>
      </c>
      <c r="H5931">
        <v>1570557346085</v>
      </c>
      <c r="I5931">
        <v>526.6875</v>
      </c>
      <c r="J5931" s="5">
        <f t="shared" si="92"/>
        <v>43747.038727835643</v>
      </c>
      <c r="K5931" s="6">
        <v>43747.038727835643</v>
      </c>
      <c r="L5931" s="7">
        <v>43747.038726851853</v>
      </c>
    </row>
    <row r="5932" spans="1:12" x14ac:dyDescent="0.25">
      <c r="A5932" t="e">
        <f>-LqgVpt-BEOB9P8P4yzC</f>
        <v>#NAME?</v>
      </c>
      <c r="B5932">
        <v>393.75</v>
      </c>
      <c r="C5932">
        <v>20.478950000000001</v>
      </c>
      <c r="D5932">
        <v>64</v>
      </c>
      <c r="E5932">
        <v>0</v>
      </c>
      <c r="F5932">
        <v>0</v>
      </c>
      <c r="G5932">
        <v>10</v>
      </c>
      <c r="H5932">
        <v>1570557352265</v>
      </c>
      <c r="I5932">
        <v>526.6875</v>
      </c>
      <c r="J5932" s="4">
        <f t="shared" si="92"/>
        <v>43747.038799363429</v>
      </c>
      <c r="K5932" s="6">
        <v>43747.038799363429</v>
      </c>
      <c r="L5932" s="7">
        <v>43747.0387962963</v>
      </c>
    </row>
    <row r="5933" spans="1:12" x14ac:dyDescent="0.25">
      <c r="A5933" t="e">
        <f>-LqgVrO3SiA10c74iizL</f>
        <v>#NAME?</v>
      </c>
      <c r="B5933">
        <v>393.75</v>
      </c>
      <c r="C5933">
        <v>20.478950000000001</v>
      </c>
      <c r="D5933">
        <v>64</v>
      </c>
      <c r="E5933">
        <v>0</v>
      </c>
      <c r="F5933">
        <v>0</v>
      </c>
      <c r="G5933">
        <v>7</v>
      </c>
      <c r="H5933">
        <v>1570557358436</v>
      </c>
      <c r="I5933">
        <v>526.6875</v>
      </c>
      <c r="J5933" s="5">
        <f t="shared" si="92"/>
        <v>43747.038870787037</v>
      </c>
      <c r="K5933" s="6">
        <v>43747.038870787037</v>
      </c>
      <c r="L5933" s="7">
        <v>43747.038865740738</v>
      </c>
    </row>
    <row r="5934" spans="1:12" x14ac:dyDescent="0.25">
      <c r="A5934" t="e">
        <f>-LqgVss5icJaes9DDX1P</f>
        <v>#NAME?</v>
      </c>
      <c r="B5934">
        <v>393.75</v>
      </c>
      <c r="C5934">
        <v>20.478950000000001</v>
      </c>
      <c r="D5934">
        <v>64</v>
      </c>
      <c r="E5934">
        <v>0</v>
      </c>
      <c r="F5934">
        <v>0</v>
      </c>
      <c r="G5934">
        <v>2</v>
      </c>
      <c r="H5934">
        <v>1570557364635</v>
      </c>
      <c r="I5934">
        <v>526.6875</v>
      </c>
      <c r="J5934" s="4">
        <f t="shared" si="92"/>
        <v>43747.038942534717</v>
      </c>
      <c r="K5934" s="6">
        <v>43747.038942534717</v>
      </c>
      <c r="L5934" s="7">
        <v>43747.038946759261</v>
      </c>
    </row>
    <row r="5935" spans="1:12" x14ac:dyDescent="0.25">
      <c r="A5935" t="e">
        <f>-LqgVuR3NtXazzO4rlf1</f>
        <v>#NAME?</v>
      </c>
      <c r="B5935">
        <v>393.75</v>
      </c>
      <c r="C5935">
        <v>20.531590000000001</v>
      </c>
      <c r="D5935">
        <v>65</v>
      </c>
      <c r="E5935">
        <v>0</v>
      </c>
      <c r="F5935">
        <v>0</v>
      </c>
      <c r="G5935">
        <v>2</v>
      </c>
      <c r="H5935">
        <v>1570557370816</v>
      </c>
      <c r="I5935">
        <v>526.6875</v>
      </c>
      <c r="J5935" s="5">
        <f t="shared" si="92"/>
        <v>43747.039014074071</v>
      </c>
      <c r="K5935" s="6">
        <v>43747.039014074071</v>
      </c>
      <c r="L5935" s="7">
        <v>43747.0390162037</v>
      </c>
    </row>
    <row r="5936" spans="1:12" x14ac:dyDescent="0.25">
      <c r="A5936" t="e">
        <f>-LqgVvtyy93iAHx_L3zp</f>
        <v>#NAME?</v>
      </c>
      <c r="B5936">
        <v>393.75</v>
      </c>
      <c r="C5936">
        <v>20.531590000000001</v>
      </c>
      <c r="D5936">
        <v>65</v>
      </c>
      <c r="E5936">
        <v>0</v>
      </c>
      <c r="F5936">
        <v>0</v>
      </c>
      <c r="G5936">
        <v>3</v>
      </c>
      <c r="H5936">
        <v>1570557376996</v>
      </c>
      <c r="I5936">
        <v>526.6875</v>
      </c>
      <c r="J5936" s="4">
        <f t="shared" si="92"/>
        <v>43747.039085601849</v>
      </c>
      <c r="K5936" s="6">
        <v>43747.039085601849</v>
      </c>
      <c r="L5936" s="7">
        <v>43747.039085648146</v>
      </c>
    </row>
    <row r="5937" spans="1:12" x14ac:dyDescent="0.25">
      <c r="A5937" t="e">
        <f>-LqgVxNzi5FqVRYJ7adK</f>
        <v>#NAME?</v>
      </c>
      <c r="B5937">
        <v>393.75</v>
      </c>
      <c r="C5937">
        <v>20.478950000000001</v>
      </c>
      <c r="D5937">
        <v>64</v>
      </c>
      <c r="E5937">
        <v>0</v>
      </c>
      <c r="F5937">
        <v>0</v>
      </c>
      <c r="G5937">
        <v>17</v>
      </c>
      <c r="H5937">
        <v>1570557383197</v>
      </c>
      <c r="I5937">
        <v>526.5</v>
      </c>
      <c r="J5937" s="5">
        <f t="shared" si="92"/>
        <v>43747.039157372681</v>
      </c>
      <c r="K5937" s="6">
        <v>43747.039157372681</v>
      </c>
      <c r="L5937" s="7">
        <v>43747.039155092592</v>
      </c>
    </row>
    <row r="5938" spans="1:12" x14ac:dyDescent="0.25">
      <c r="A5938" t="e">
        <f>-LqgVyy4nJ0oCW7mRPAY</f>
        <v>#NAME?</v>
      </c>
      <c r="B5938">
        <v>412.5</v>
      </c>
      <c r="C5938">
        <v>20.531590000000001</v>
      </c>
      <c r="D5938">
        <v>64</v>
      </c>
      <c r="E5938">
        <v>0</v>
      </c>
      <c r="F5938">
        <v>0</v>
      </c>
      <c r="G5938">
        <v>8</v>
      </c>
      <c r="H5938">
        <v>1570557389366</v>
      </c>
      <c r="I5938">
        <v>532.125</v>
      </c>
      <c r="J5938" s="4">
        <f t="shared" si="92"/>
        <v>43747.039228773145</v>
      </c>
      <c r="K5938" s="6">
        <v>43747.039228773145</v>
      </c>
      <c r="L5938" s="7">
        <v>43747.039224537039</v>
      </c>
    </row>
    <row r="5939" spans="1:12" x14ac:dyDescent="0.25">
      <c r="A5939" t="e">
        <f>-LqgW-hVw1ek-ND3YIpX</f>
        <v>#NAME?</v>
      </c>
      <c r="B5939">
        <v>393.75</v>
      </c>
      <c r="C5939">
        <v>20.478950000000001</v>
      </c>
      <c r="D5939">
        <v>69</v>
      </c>
      <c r="E5939">
        <v>0</v>
      </c>
      <c r="F5939">
        <v>0</v>
      </c>
      <c r="G5939">
        <v>12</v>
      </c>
      <c r="H5939">
        <v>1570557396566</v>
      </c>
      <c r="I5939">
        <v>526.5</v>
      </c>
      <c r="J5939" s="5">
        <f t="shared" si="92"/>
        <v>43747.039312106477</v>
      </c>
      <c r="K5939" s="6">
        <v>43747.039312106477</v>
      </c>
      <c r="L5939" s="7">
        <v>43747.039317129631</v>
      </c>
    </row>
    <row r="5940" spans="1:12" x14ac:dyDescent="0.25">
      <c r="A5940" t="e">
        <f>-LqgW1F56OIMiKWyjfvF</f>
        <v>#NAME?</v>
      </c>
      <c r="B5940">
        <v>393.75</v>
      </c>
      <c r="C5940">
        <v>20.478950000000001</v>
      </c>
      <c r="D5940">
        <v>69</v>
      </c>
      <c r="E5940">
        <v>0</v>
      </c>
      <c r="F5940">
        <v>0</v>
      </c>
      <c r="G5940">
        <v>13</v>
      </c>
      <c r="H5940">
        <v>1570557402756</v>
      </c>
      <c r="I5940">
        <v>526.5</v>
      </c>
      <c r="J5940" s="4">
        <f t="shared" si="92"/>
        <v>43747.039383749994</v>
      </c>
      <c r="K5940" s="6">
        <v>43747.039383749994</v>
      </c>
      <c r="L5940" s="7">
        <v>43747.039386574077</v>
      </c>
    </row>
    <row r="5941" spans="1:12" x14ac:dyDescent="0.25">
      <c r="A5941" t="e">
        <f>-LqgW36Ilq9g8xuCMikr</f>
        <v>#NAME?</v>
      </c>
      <c r="B5941">
        <v>412.5</v>
      </c>
      <c r="C5941">
        <v>20.531590000000001</v>
      </c>
      <c r="D5941">
        <v>60</v>
      </c>
      <c r="E5941">
        <v>0</v>
      </c>
      <c r="F5941">
        <v>0</v>
      </c>
      <c r="G5941">
        <v>10</v>
      </c>
      <c r="H5941">
        <v>1570557409984</v>
      </c>
      <c r="I5941">
        <v>532.3125</v>
      </c>
      <c r="J5941" s="5">
        <f t="shared" si="92"/>
        <v>43747.039467407405</v>
      </c>
      <c r="K5941" s="6">
        <v>43747.039467407405</v>
      </c>
      <c r="L5941" s="7">
        <v>43747.039467592593</v>
      </c>
    </row>
    <row r="5942" spans="1:12" x14ac:dyDescent="0.25">
      <c r="A5942" t="e">
        <f>-LqgW4mVhLbEYPLnYP82</f>
        <v>#NAME?</v>
      </c>
      <c r="B5942">
        <v>393.75</v>
      </c>
      <c r="C5942">
        <v>20.531590000000001</v>
      </c>
      <c r="D5942">
        <v>61</v>
      </c>
      <c r="E5942">
        <v>0</v>
      </c>
      <c r="F5942">
        <v>0</v>
      </c>
      <c r="G5942">
        <v>5</v>
      </c>
      <c r="H5942">
        <v>1570557417185</v>
      </c>
      <c r="I5942">
        <v>526.6875</v>
      </c>
      <c r="J5942" s="4">
        <f t="shared" si="92"/>
        <v>43747.039550752314</v>
      </c>
      <c r="K5942" s="6">
        <v>43747.039550752314</v>
      </c>
      <c r="L5942" s="7">
        <v>43747.039548611108</v>
      </c>
    </row>
    <row r="5943" spans="1:12" x14ac:dyDescent="0.25">
      <c r="A5943" t="e">
        <f>-LqgW6U4aXVQa3X0VCi1</f>
        <v>#NAME?</v>
      </c>
      <c r="B5943">
        <v>393.75</v>
      </c>
      <c r="C5943">
        <v>20.478950000000001</v>
      </c>
      <c r="D5943">
        <v>63</v>
      </c>
      <c r="E5943">
        <v>0</v>
      </c>
      <c r="F5943">
        <v>0</v>
      </c>
      <c r="G5943">
        <v>1</v>
      </c>
      <c r="H5943">
        <v>1570557424407</v>
      </c>
      <c r="I5943">
        <v>526.5</v>
      </c>
      <c r="J5943" s="5">
        <f t="shared" si="92"/>
        <v>43747.039634340275</v>
      </c>
      <c r="K5943" s="6">
        <v>43747.039634340275</v>
      </c>
      <c r="L5943" s="7">
        <v>43747.039629629631</v>
      </c>
    </row>
    <row r="5944" spans="1:12" x14ac:dyDescent="0.25">
      <c r="A5944" t="e">
        <f>-LqgW80yK60PgYnA_QAJ</f>
        <v>#NAME?</v>
      </c>
      <c r="B5944">
        <v>393.75</v>
      </c>
      <c r="C5944">
        <v>20.531590000000001</v>
      </c>
      <c r="D5944">
        <v>63</v>
      </c>
      <c r="E5944">
        <v>0</v>
      </c>
      <c r="F5944">
        <v>0</v>
      </c>
      <c r="G5944">
        <v>3</v>
      </c>
      <c r="H5944">
        <v>1570557430585</v>
      </c>
      <c r="I5944">
        <v>526.6875</v>
      </c>
      <c r="J5944" s="4">
        <f t="shared" si="92"/>
        <v>43747.039705844909</v>
      </c>
      <c r="K5944" s="6">
        <v>43747.039705844909</v>
      </c>
      <c r="L5944" s="7">
        <v>43747.039710648147</v>
      </c>
    </row>
    <row r="5945" spans="1:12" x14ac:dyDescent="0.25">
      <c r="A5945" t="e">
        <f>-LqgW9jyHeMaKgUlkKm6</f>
        <v>#NAME?</v>
      </c>
      <c r="B5945">
        <v>393.75</v>
      </c>
      <c r="C5945">
        <v>20.531590000000001</v>
      </c>
      <c r="D5945">
        <v>64</v>
      </c>
      <c r="E5945">
        <v>0</v>
      </c>
      <c r="F5945">
        <v>0</v>
      </c>
      <c r="G5945">
        <v>0</v>
      </c>
      <c r="H5945">
        <v>1570557437794</v>
      </c>
      <c r="I5945">
        <v>526.5</v>
      </c>
      <c r="J5945" s="5">
        <f t="shared" si="92"/>
        <v>43747.039789282404</v>
      </c>
      <c r="K5945" s="6">
        <v>43747.039789282404</v>
      </c>
      <c r="L5945" s="7">
        <v>43747.03979166667</v>
      </c>
    </row>
    <row r="5946" spans="1:12" x14ac:dyDescent="0.25">
      <c r="A5946" t="e">
        <f>-LqgWBZ6R0TXdJymIFxC</f>
        <v>#NAME?</v>
      </c>
      <c r="B5946">
        <v>418.75</v>
      </c>
      <c r="C5946">
        <v>20.478950000000001</v>
      </c>
      <c r="D5946">
        <v>64</v>
      </c>
      <c r="E5946">
        <v>0</v>
      </c>
      <c r="F5946">
        <v>0</v>
      </c>
      <c r="G5946">
        <v>4</v>
      </c>
      <c r="H5946">
        <v>1570557445016</v>
      </c>
      <c r="I5946">
        <v>534.5625</v>
      </c>
      <c r="J5946" s="4">
        <f t="shared" si="92"/>
        <v>43747.039872870366</v>
      </c>
      <c r="K5946" s="6">
        <v>43747.039872870366</v>
      </c>
      <c r="L5946" s="7">
        <v>43747.039872685185</v>
      </c>
    </row>
    <row r="5947" spans="1:12" x14ac:dyDescent="0.25">
      <c r="A5947" t="e">
        <f>-LqgWDH66zMVhfVVhfLj</f>
        <v>#NAME?</v>
      </c>
      <c r="B5947">
        <v>393.75</v>
      </c>
      <c r="C5947">
        <v>20.531590000000001</v>
      </c>
      <c r="D5947">
        <v>65</v>
      </c>
      <c r="E5947">
        <v>0</v>
      </c>
      <c r="F5947">
        <v>0</v>
      </c>
      <c r="G5947">
        <v>3</v>
      </c>
      <c r="H5947">
        <v>1570557452245</v>
      </c>
      <c r="I5947">
        <v>526.6875</v>
      </c>
      <c r="J5947" s="5">
        <f t="shared" si="92"/>
        <v>43747.039956539353</v>
      </c>
      <c r="K5947" s="6">
        <v>43747.039956539353</v>
      </c>
      <c r="L5947" s="7">
        <v>43747.039953703701</v>
      </c>
    </row>
    <row r="5948" spans="1:12" x14ac:dyDescent="0.25">
      <c r="A5948" t="e">
        <f>-LqgWEl3ty8xUq-e4S1O</f>
        <v>#NAME?</v>
      </c>
      <c r="B5948">
        <v>393.75</v>
      </c>
      <c r="C5948">
        <v>20.478950000000001</v>
      </c>
      <c r="D5948">
        <v>65</v>
      </c>
      <c r="E5948">
        <v>0</v>
      </c>
      <c r="F5948">
        <v>0</v>
      </c>
      <c r="G5948">
        <v>0</v>
      </c>
      <c r="H5948">
        <v>1570557458405</v>
      </c>
      <c r="I5948">
        <v>526.5</v>
      </c>
      <c r="J5948" s="4">
        <f t="shared" si="92"/>
        <v>43747.040027835646</v>
      </c>
      <c r="K5948" s="6">
        <v>43747.040027835646</v>
      </c>
      <c r="L5948" s="7">
        <v>43747.040023148147</v>
      </c>
    </row>
    <row r="5949" spans="1:12" x14ac:dyDescent="0.25">
      <c r="A5949" t="e">
        <f>-LqgWGK5Yvplsn9n02uO</f>
        <v>#NAME?</v>
      </c>
      <c r="B5949">
        <v>412.5</v>
      </c>
      <c r="C5949">
        <v>20.478950000000001</v>
      </c>
      <c r="D5949">
        <v>65</v>
      </c>
      <c r="E5949">
        <v>0</v>
      </c>
      <c r="F5949">
        <v>0</v>
      </c>
      <c r="G5949">
        <v>6</v>
      </c>
      <c r="H5949">
        <v>1570557464597</v>
      </c>
      <c r="I5949">
        <v>532.3125</v>
      </c>
      <c r="J5949" s="5">
        <f t="shared" si="92"/>
        <v>43747.040099502316</v>
      </c>
      <c r="K5949" s="6">
        <v>43747.040099502316</v>
      </c>
      <c r="L5949" s="7">
        <v>43747.04010416667</v>
      </c>
    </row>
    <row r="5950" spans="1:12" x14ac:dyDescent="0.25">
      <c r="A5950" t="e">
        <f>-LqgWHo3tSnbakAjXUOu</f>
        <v>#NAME?</v>
      </c>
      <c r="B5950">
        <v>393.75</v>
      </c>
      <c r="C5950">
        <v>20.478950000000001</v>
      </c>
      <c r="D5950">
        <v>65</v>
      </c>
      <c r="E5950">
        <v>0</v>
      </c>
      <c r="F5950">
        <v>0</v>
      </c>
      <c r="G5950">
        <v>8</v>
      </c>
      <c r="H5950">
        <v>1570557470755</v>
      </c>
      <c r="I5950">
        <v>526.6875</v>
      </c>
      <c r="J5950" s="4">
        <f t="shared" si="92"/>
        <v>43747.040170775457</v>
      </c>
      <c r="K5950" s="6">
        <v>43747.040170775457</v>
      </c>
      <c r="L5950" s="7">
        <v>43747.040173611109</v>
      </c>
    </row>
    <row r="5951" spans="1:12" x14ac:dyDescent="0.25">
      <c r="A5951" t="e">
        <f>-LqgWJIB68ZBBLJy4tbc</f>
        <v>#NAME?</v>
      </c>
      <c r="B5951">
        <v>393.75</v>
      </c>
      <c r="C5951">
        <v>20.584240000000001</v>
      </c>
      <c r="D5951">
        <v>65</v>
      </c>
      <c r="E5951">
        <v>0</v>
      </c>
      <c r="F5951">
        <v>0</v>
      </c>
      <c r="G5951">
        <v>7</v>
      </c>
      <c r="H5951">
        <v>1570557476955</v>
      </c>
      <c r="I5951">
        <v>526.6875</v>
      </c>
      <c r="J5951" s="5">
        <f t="shared" si="92"/>
        <v>43747.04024253472</v>
      </c>
      <c r="K5951" s="6">
        <v>43747.04024253472</v>
      </c>
      <c r="L5951" s="7">
        <v>43747.040243055555</v>
      </c>
    </row>
    <row r="5952" spans="1:12" x14ac:dyDescent="0.25">
      <c r="A5952" t="e">
        <f>-LqgWKrEMJaeRMz1jTkz</f>
        <v>#NAME?</v>
      </c>
      <c r="B5952">
        <v>393.75</v>
      </c>
      <c r="C5952">
        <v>20.531590000000001</v>
      </c>
      <c r="D5952">
        <v>65</v>
      </c>
      <c r="E5952">
        <v>0</v>
      </c>
      <c r="F5952">
        <v>0</v>
      </c>
      <c r="G5952">
        <v>10</v>
      </c>
      <c r="H5952">
        <v>1570557483135</v>
      </c>
      <c r="I5952">
        <v>526.5</v>
      </c>
      <c r="J5952" s="4">
        <f t="shared" si="92"/>
        <v>43747.040314062499</v>
      </c>
      <c r="K5952" s="6">
        <v>43747.040314062499</v>
      </c>
      <c r="L5952" s="7">
        <v>43747.040312500001</v>
      </c>
    </row>
    <row r="5953" spans="1:12" x14ac:dyDescent="0.25">
      <c r="A5953" t="e">
        <f>-LqgWM_5pGHc2xS3-u-3</f>
        <v>#NAME?</v>
      </c>
      <c r="B5953">
        <v>412.5</v>
      </c>
      <c r="C5953">
        <v>20.478950000000001</v>
      </c>
      <c r="D5953">
        <v>65</v>
      </c>
      <c r="E5953">
        <v>0</v>
      </c>
      <c r="F5953">
        <v>0</v>
      </c>
      <c r="G5953">
        <v>3</v>
      </c>
      <c r="H5953">
        <v>1570557490326</v>
      </c>
      <c r="I5953">
        <v>532.5</v>
      </c>
      <c r="J5953" s="5">
        <f t="shared" si="92"/>
        <v>43747.040397291661</v>
      </c>
      <c r="K5953" s="6">
        <v>43747.040397291661</v>
      </c>
      <c r="L5953" s="7">
        <v>43747.040393518517</v>
      </c>
    </row>
    <row r="5954" spans="1:12" x14ac:dyDescent="0.25">
      <c r="A5954" t="e">
        <f>-LqgWON5XptTKgGKwXCa</f>
        <v>#NAME?</v>
      </c>
      <c r="B5954">
        <v>393.75</v>
      </c>
      <c r="C5954">
        <v>20.478950000000001</v>
      </c>
      <c r="D5954">
        <v>66</v>
      </c>
      <c r="E5954">
        <v>0</v>
      </c>
      <c r="F5954">
        <v>0</v>
      </c>
      <c r="G5954">
        <v>0</v>
      </c>
      <c r="H5954">
        <v>1570557496537</v>
      </c>
      <c r="I5954">
        <v>526.6875</v>
      </c>
      <c r="J5954" s="4">
        <f t="shared" ref="J5954:K6017" si="93">(H5954/86400000)+25569+(7/24)</f>
        <v>43747.040469178239</v>
      </c>
      <c r="K5954" s="6">
        <v>43747.040469178239</v>
      </c>
      <c r="L5954" s="7">
        <v>43747.04047453704</v>
      </c>
    </row>
    <row r="5955" spans="1:12" x14ac:dyDescent="0.25">
      <c r="A5955" t="e">
        <f>-LqgWPr5FPHMgM7tTGZc</f>
        <v>#NAME?</v>
      </c>
      <c r="B5955">
        <v>393.75</v>
      </c>
      <c r="C5955">
        <v>20.478950000000001</v>
      </c>
      <c r="D5955">
        <v>66</v>
      </c>
      <c r="E5955">
        <v>0</v>
      </c>
      <c r="F5955">
        <v>0</v>
      </c>
      <c r="G5955">
        <v>0</v>
      </c>
      <c r="H5955">
        <v>1570557503766</v>
      </c>
      <c r="I5955">
        <v>526.6875</v>
      </c>
      <c r="J5955" s="5">
        <f t="shared" si="93"/>
        <v>43747.040552847218</v>
      </c>
      <c r="K5955" s="6">
        <v>43747.040552847218</v>
      </c>
      <c r="L5955" s="7">
        <v>43747.040555555555</v>
      </c>
    </row>
    <row r="5956" spans="1:12" x14ac:dyDescent="0.25">
      <c r="A5956" t="e">
        <f>-LqgWRV4g_CpJdQP8irR</f>
        <v>#NAME?</v>
      </c>
      <c r="B5956">
        <v>393.75</v>
      </c>
      <c r="C5956">
        <v>20.478950000000001</v>
      </c>
      <c r="D5956">
        <v>67</v>
      </c>
      <c r="E5956">
        <v>0</v>
      </c>
      <c r="F5956">
        <v>0</v>
      </c>
      <c r="G5956">
        <v>1</v>
      </c>
      <c r="H5956">
        <v>1570557509937</v>
      </c>
      <c r="I5956">
        <v>526.6875</v>
      </c>
      <c r="J5956" s="4">
        <f t="shared" si="93"/>
        <v>43747.040624270834</v>
      </c>
      <c r="K5956" s="6">
        <v>43747.040624270834</v>
      </c>
      <c r="L5956" s="7">
        <v>43747.040625000001</v>
      </c>
    </row>
    <row r="5957" spans="1:12" x14ac:dyDescent="0.25">
      <c r="A5957" t="e">
        <f>-LqgWT871oW9phWSLPer</f>
        <v>#NAME?</v>
      </c>
      <c r="B5957">
        <v>393.75</v>
      </c>
      <c r="C5957">
        <v>20.531590000000001</v>
      </c>
      <c r="D5957">
        <v>67</v>
      </c>
      <c r="E5957">
        <v>0</v>
      </c>
      <c r="F5957">
        <v>0</v>
      </c>
      <c r="G5957">
        <v>0</v>
      </c>
      <c r="H5957">
        <v>1570557517146</v>
      </c>
      <c r="I5957">
        <v>526.6875</v>
      </c>
      <c r="J5957" s="5">
        <f t="shared" si="93"/>
        <v>43747.040707708329</v>
      </c>
      <c r="K5957" s="6">
        <v>43747.040707708329</v>
      </c>
      <c r="L5957" s="7">
        <v>43747.040706018517</v>
      </c>
    </row>
    <row r="5958" spans="1:12" x14ac:dyDescent="0.25">
      <c r="A5958" t="e">
        <f>-LqgWUb-prkCMh_WSRcG</f>
        <v>#NAME?</v>
      </c>
      <c r="B5958">
        <v>393.75</v>
      </c>
      <c r="C5958">
        <v>20.478950000000001</v>
      </c>
      <c r="D5958">
        <v>67</v>
      </c>
      <c r="E5958">
        <v>0</v>
      </c>
      <c r="F5958">
        <v>0</v>
      </c>
      <c r="G5958">
        <v>0</v>
      </c>
      <c r="H5958">
        <v>1570557523346</v>
      </c>
      <c r="I5958">
        <v>526.6875</v>
      </c>
      <c r="J5958" s="4">
        <f t="shared" si="93"/>
        <v>43747.040779467592</v>
      </c>
      <c r="K5958" s="6">
        <v>43747.040779467592</v>
      </c>
      <c r="L5958" s="7">
        <v>43747.040775462963</v>
      </c>
    </row>
    <row r="5959" spans="1:12" x14ac:dyDescent="0.25">
      <c r="A5959" t="e">
        <f>-LqgWW9z94XCLPhkDv0u</f>
        <v>#NAME?</v>
      </c>
      <c r="B5959">
        <v>393.75</v>
      </c>
      <c r="C5959">
        <v>20.478950000000001</v>
      </c>
      <c r="D5959">
        <v>67</v>
      </c>
      <c r="E5959">
        <v>0</v>
      </c>
      <c r="F5959">
        <v>0</v>
      </c>
      <c r="G5959">
        <v>6</v>
      </c>
      <c r="H5959">
        <v>1570557529507</v>
      </c>
      <c r="I5959">
        <v>526.6875</v>
      </c>
      <c r="J5959" s="5">
        <f t="shared" si="93"/>
        <v>43747.040850775462</v>
      </c>
      <c r="K5959" s="6">
        <v>43747.040850775462</v>
      </c>
      <c r="L5959" s="7">
        <v>43747.040856481479</v>
      </c>
    </row>
    <row r="5960" spans="1:12" x14ac:dyDescent="0.25">
      <c r="A5960" t="e">
        <f>-LqgWXuC9pSNyJpsMWMy</f>
        <v>#NAME?</v>
      </c>
      <c r="B5960">
        <v>393.75</v>
      </c>
      <c r="C5960">
        <v>20.478950000000001</v>
      </c>
      <c r="D5960">
        <v>67</v>
      </c>
      <c r="E5960">
        <v>0</v>
      </c>
      <c r="F5960">
        <v>0</v>
      </c>
      <c r="G5960">
        <v>7</v>
      </c>
      <c r="H5960">
        <v>1570557535685</v>
      </c>
      <c r="I5960">
        <v>526.6875</v>
      </c>
      <c r="J5960" s="4">
        <f t="shared" si="93"/>
        <v>43747.040922280088</v>
      </c>
      <c r="K5960" s="6">
        <v>43747.040922280088</v>
      </c>
      <c r="L5960" s="7">
        <v>43747.040925925925</v>
      </c>
    </row>
    <row r="5961" spans="1:12" x14ac:dyDescent="0.25">
      <c r="A5961" t="e">
        <f>-LqgWZODlepnKL0luMyq</f>
        <v>#NAME?</v>
      </c>
      <c r="B5961">
        <v>393.75</v>
      </c>
      <c r="C5961">
        <v>20.478950000000001</v>
      </c>
      <c r="D5961">
        <v>66</v>
      </c>
      <c r="E5961">
        <v>0</v>
      </c>
      <c r="F5961">
        <v>0</v>
      </c>
      <c r="G5961">
        <v>5</v>
      </c>
      <c r="H5961">
        <v>1570557542905</v>
      </c>
      <c r="I5961">
        <v>526.5</v>
      </c>
      <c r="J5961" s="5">
        <f t="shared" si="93"/>
        <v>43747.041005844905</v>
      </c>
      <c r="K5961" s="6">
        <v>43747.041005844905</v>
      </c>
      <c r="L5961" s="7">
        <v>43747.041006944448</v>
      </c>
    </row>
    <row r="5962" spans="1:12" x14ac:dyDescent="0.25">
      <c r="A5962" t="e">
        <f>-LqgW_xFcSrluPgeLhRv</f>
        <v>#NAME?</v>
      </c>
      <c r="B5962">
        <v>393.75</v>
      </c>
      <c r="C5962">
        <v>20.531590000000001</v>
      </c>
      <c r="D5962">
        <v>59</v>
      </c>
      <c r="E5962">
        <v>0</v>
      </c>
      <c r="F5962">
        <v>0</v>
      </c>
      <c r="G5962">
        <v>6</v>
      </c>
      <c r="H5962">
        <v>1570557549093</v>
      </c>
      <c r="I5962">
        <v>526.6875</v>
      </c>
      <c r="J5962" s="4">
        <f t="shared" si="93"/>
        <v>43747.041077465277</v>
      </c>
      <c r="K5962" s="6">
        <v>43747.041077465277</v>
      </c>
      <c r="L5962" s="7">
        <v>43747.041076388887</v>
      </c>
    </row>
    <row r="5963" spans="1:12" x14ac:dyDescent="0.25">
      <c r="A5963" t="e">
        <f>-LqgWbf60-sI30S5Vw9f</f>
        <v>#NAME?</v>
      </c>
      <c r="B5963">
        <v>393.75</v>
      </c>
      <c r="C5963">
        <v>20.478950000000001</v>
      </c>
      <c r="D5963">
        <v>59</v>
      </c>
      <c r="E5963">
        <v>0</v>
      </c>
      <c r="F5963">
        <v>0</v>
      </c>
      <c r="G5963">
        <v>9</v>
      </c>
      <c r="H5963">
        <v>1570557556277</v>
      </c>
      <c r="I5963">
        <v>526.6875</v>
      </c>
      <c r="J5963" s="5">
        <f t="shared" si="93"/>
        <v>43747.041160613422</v>
      </c>
      <c r="K5963" s="6">
        <v>43747.041160613422</v>
      </c>
      <c r="L5963" s="7">
        <v>43747.04115740741</v>
      </c>
    </row>
    <row r="5964" spans="1:12" x14ac:dyDescent="0.25">
      <c r="A5964" t="e">
        <f>-LqgWdE4FuuMmXwevc4P</f>
        <v>#NAME?</v>
      </c>
      <c r="B5964">
        <v>393.75</v>
      </c>
      <c r="C5964">
        <v>20.478950000000001</v>
      </c>
      <c r="D5964">
        <v>63</v>
      </c>
      <c r="E5964">
        <v>0</v>
      </c>
      <c r="F5964">
        <v>0</v>
      </c>
      <c r="G5964">
        <v>4</v>
      </c>
      <c r="H5964">
        <v>1570557562486</v>
      </c>
      <c r="I5964">
        <v>526.5</v>
      </c>
      <c r="J5964" s="4">
        <f t="shared" si="93"/>
        <v>43747.041232476848</v>
      </c>
      <c r="K5964" s="6">
        <v>43747.041232476848</v>
      </c>
      <c r="L5964" s="7">
        <v>43747.041226851848</v>
      </c>
    </row>
    <row r="5965" spans="1:12" x14ac:dyDescent="0.25">
      <c r="A5965" t="e">
        <f>-LqgWex4jxGTU1Atr1aC</f>
        <v>#NAME?</v>
      </c>
      <c r="B5965">
        <v>393.75</v>
      </c>
      <c r="C5965">
        <v>20.478950000000001</v>
      </c>
      <c r="D5965">
        <v>63</v>
      </c>
      <c r="E5965">
        <v>0</v>
      </c>
      <c r="F5965">
        <v>0</v>
      </c>
      <c r="G5965">
        <v>8</v>
      </c>
      <c r="H5965">
        <v>1570557569686</v>
      </c>
      <c r="I5965">
        <v>526.6875</v>
      </c>
      <c r="J5965" s="5">
        <f t="shared" si="93"/>
        <v>43747.04131581018</v>
      </c>
      <c r="K5965" s="6">
        <v>43747.04131581018</v>
      </c>
      <c r="L5965" s="7">
        <v>43747.041319444441</v>
      </c>
    </row>
    <row r="5966" spans="1:12" x14ac:dyDescent="0.25">
      <c r="A5966" t="e">
        <f>-LqgWgW6wwWwxKVyp4MW</f>
        <v>#NAME?</v>
      </c>
      <c r="B5966">
        <v>393.75</v>
      </c>
      <c r="C5966">
        <v>20.478950000000001</v>
      </c>
      <c r="D5966">
        <v>63</v>
      </c>
      <c r="E5966">
        <v>0</v>
      </c>
      <c r="F5966">
        <v>0</v>
      </c>
      <c r="G5966">
        <v>0</v>
      </c>
      <c r="H5966">
        <v>1570557575875</v>
      </c>
      <c r="I5966">
        <v>526.6875</v>
      </c>
      <c r="J5966" s="4">
        <f t="shared" si="93"/>
        <v>43747.041387442128</v>
      </c>
      <c r="K5966" s="6">
        <v>43747.041387442128</v>
      </c>
      <c r="L5966" s="7">
        <v>43747.041388888887</v>
      </c>
    </row>
    <row r="5967" spans="1:12" x14ac:dyDescent="0.25">
      <c r="A5967" t="e">
        <f>-LqgWiE6xr216aT1h7Hi</f>
        <v>#NAME?</v>
      </c>
      <c r="B5967">
        <v>393.75</v>
      </c>
      <c r="C5967">
        <v>20.478950000000001</v>
      </c>
      <c r="D5967">
        <v>63</v>
      </c>
      <c r="E5967">
        <v>0</v>
      </c>
      <c r="F5967">
        <v>0</v>
      </c>
      <c r="G5967">
        <v>2</v>
      </c>
      <c r="H5967">
        <v>1570557583096</v>
      </c>
      <c r="I5967">
        <v>526.5</v>
      </c>
      <c r="J5967" s="5">
        <f t="shared" si="93"/>
        <v>43747.041471018521</v>
      </c>
      <c r="K5967" s="6">
        <v>43747.041471018521</v>
      </c>
      <c r="L5967" s="7">
        <v>43747.04146990741</v>
      </c>
    </row>
    <row r="5968" spans="1:12" x14ac:dyDescent="0.25">
      <c r="A5968" t="e">
        <f>-LqgWji56T0nHn1bo2kY</f>
        <v>#NAME?</v>
      </c>
      <c r="B5968">
        <v>393.75</v>
      </c>
      <c r="C5968">
        <v>20.478950000000001</v>
      </c>
      <c r="D5968">
        <v>63</v>
      </c>
      <c r="E5968">
        <v>0</v>
      </c>
      <c r="F5968">
        <v>0</v>
      </c>
      <c r="G5968">
        <v>5</v>
      </c>
      <c r="H5968">
        <v>1570557589277</v>
      </c>
      <c r="I5968">
        <v>526.5</v>
      </c>
      <c r="J5968" s="4">
        <f t="shared" si="93"/>
        <v>43747.041542557869</v>
      </c>
      <c r="K5968" s="6">
        <v>43747.041542557869</v>
      </c>
      <c r="L5968" s="7">
        <v>43747.041539351849</v>
      </c>
    </row>
    <row r="5969" spans="1:12" x14ac:dyDescent="0.25">
      <c r="A5969" t="e">
        <f>-LqgWlDK5PP73ziTf4ih</f>
        <v>#NAME?</v>
      </c>
      <c r="B5969">
        <v>393.75</v>
      </c>
      <c r="C5969">
        <v>20.531590000000001</v>
      </c>
      <c r="D5969">
        <v>63</v>
      </c>
      <c r="E5969">
        <v>0</v>
      </c>
      <c r="F5969">
        <v>0</v>
      </c>
      <c r="G5969">
        <v>11</v>
      </c>
      <c r="H5969">
        <v>1570557595455</v>
      </c>
      <c r="I5969">
        <v>526.5</v>
      </c>
      <c r="J5969" s="5">
        <f t="shared" si="93"/>
        <v>43747.041614062495</v>
      </c>
      <c r="K5969" s="6">
        <v>43747.041614062495</v>
      </c>
      <c r="L5969" s="7">
        <v>43747.041608796295</v>
      </c>
    </row>
    <row r="5970" spans="1:12" x14ac:dyDescent="0.25">
      <c r="A5970" t="e">
        <f>-LqgWn9GP3OPYtKgglgZ</f>
        <v>#NAME?</v>
      </c>
      <c r="B5970">
        <v>393.75</v>
      </c>
      <c r="C5970">
        <v>20.478950000000001</v>
      </c>
      <c r="D5970">
        <v>63</v>
      </c>
      <c r="E5970">
        <v>0</v>
      </c>
      <c r="F5970">
        <v>0</v>
      </c>
      <c r="G5970">
        <v>7</v>
      </c>
      <c r="H5970">
        <v>1570557601637</v>
      </c>
      <c r="I5970">
        <v>526.6875</v>
      </c>
      <c r="J5970" s="4">
        <f t="shared" si="93"/>
        <v>43747.041685613425</v>
      </c>
      <c r="K5970" s="6">
        <v>43747.041685613425</v>
      </c>
      <c r="L5970" s="7">
        <v>43747.041689814818</v>
      </c>
    </row>
    <row r="5971" spans="1:12" x14ac:dyDescent="0.25">
      <c r="A5971" t="e">
        <f>-LqgWon4KDb7TITrP-SK</f>
        <v>#NAME?</v>
      </c>
      <c r="B5971">
        <v>393.75</v>
      </c>
      <c r="C5971">
        <v>20.531590000000001</v>
      </c>
      <c r="D5971">
        <v>63</v>
      </c>
      <c r="E5971">
        <v>0</v>
      </c>
      <c r="F5971">
        <v>0</v>
      </c>
      <c r="G5971">
        <v>12</v>
      </c>
      <c r="H5971">
        <v>1570557609887</v>
      </c>
      <c r="I5971">
        <v>526.6875</v>
      </c>
      <c r="J5971" s="5">
        <f t="shared" si="93"/>
        <v>43747.041781099535</v>
      </c>
      <c r="K5971" s="6">
        <v>43747.041781099535</v>
      </c>
      <c r="L5971" s="7">
        <v>43747.04178240741</v>
      </c>
    </row>
    <row r="5972" spans="1:12" x14ac:dyDescent="0.25">
      <c r="A5972" t="e">
        <f>-LqgWqHE0lWpDfTeYCS3</f>
        <v>#NAME?</v>
      </c>
      <c r="B5972">
        <v>393.75</v>
      </c>
      <c r="C5972">
        <v>20.478950000000001</v>
      </c>
      <c r="D5972">
        <v>63</v>
      </c>
      <c r="E5972">
        <v>0</v>
      </c>
      <c r="F5972">
        <v>0</v>
      </c>
      <c r="G5972">
        <v>11</v>
      </c>
      <c r="H5972">
        <v>1570557616035</v>
      </c>
      <c r="I5972">
        <v>526.6875</v>
      </c>
      <c r="J5972" s="4">
        <f t="shared" si="93"/>
        <v>43747.041852256945</v>
      </c>
      <c r="K5972" s="6">
        <v>43747.041852256945</v>
      </c>
      <c r="L5972" s="7">
        <v>43747.041851851849</v>
      </c>
    </row>
    <row r="5973" spans="1:12" x14ac:dyDescent="0.25">
      <c r="A5973" t="s">
        <v>7008</v>
      </c>
      <c r="B5973">
        <v>393.75</v>
      </c>
      <c r="C5973">
        <v>20.478950000000001</v>
      </c>
      <c r="D5973">
        <v>62</v>
      </c>
      <c r="E5973">
        <v>0</v>
      </c>
      <c r="F5973">
        <v>0</v>
      </c>
      <c r="G5973">
        <v>1</v>
      </c>
      <c r="H5973">
        <v>1570557623278</v>
      </c>
      <c r="I5973">
        <v>526.6875</v>
      </c>
      <c r="J5973" s="5">
        <f t="shared" si="93"/>
        <v>43747.04193608796</v>
      </c>
      <c r="K5973" s="6">
        <v>43747.04193608796</v>
      </c>
      <c r="L5973" s="7">
        <v>43747.041932870372</v>
      </c>
    </row>
    <row r="5974" spans="1:12" x14ac:dyDescent="0.25">
      <c r="A5974" t="e">
        <f>-LqgWtn4fu6z3J9q0d4O</f>
        <v>#NAME?</v>
      </c>
      <c r="B5974">
        <v>393.75</v>
      </c>
      <c r="C5974">
        <v>20.478950000000001</v>
      </c>
      <c r="D5974">
        <v>64</v>
      </c>
      <c r="E5974">
        <v>0</v>
      </c>
      <c r="F5974">
        <v>0</v>
      </c>
      <c r="G5974">
        <v>8</v>
      </c>
      <c r="H5974">
        <v>1570557630487</v>
      </c>
      <c r="I5974">
        <v>526.6875</v>
      </c>
      <c r="J5974" s="4">
        <f t="shared" si="93"/>
        <v>43747.042019525463</v>
      </c>
      <c r="K5974" s="6">
        <v>43747.042019525463</v>
      </c>
      <c r="L5974" s="7">
        <v>43747.042013888888</v>
      </c>
    </row>
    <row r="5975" spans="1:12" x14ac:dyDescent="0.25">
      <c r="A5975" t="e">
        <f>-LqgWvM8HPYlDNmvpCLT</f>
        <v>#NAME?</v>
      </c>
      <c r="B5975">
        <v>393.75</v>
      </c>
      <c r="C5975">
        <v>20.478950000000001</v>
      </c>
      <c r="D5975">
        <v>58</v>
      </c>
      <c r="E5975">
        <v>0</v>
      </c>
      <c r="F5975">
        <v>0</v>
      </c>
      <c r="G5975">
        <v>7</v>
      </c>
      <c r="H5975">
        <v>1570557636675</v>
      </c>
      <c r="I5975">
        <v>526.6875</v>
      </c>
      <c r="J5975" s="5">
        <f t="shared" si="93"/>
        <v>43747.042091145828</v>
      </c>
      <c r="K5975" s="6">
        <v>43747.042091145828</v>
      </c>
      <c r="L5975" s="7">
        <v>43747.042094907411</v>
      </c>
    </row>
    <row r="5976" spans="1:12" x14ac:dyDescent="0.25">
      <c r="A5976" t="e">
        <f>-LqgWx4EToZ2yNnPTez8</f>
        <v>#NAME?</v>
      </c>
      <c r="B5976">
        <v>393.75</v>
      </c>
      <c r="C5976">
        <v>20.531590000000001</v>
      </c>
      <c r="D5976">
        <v>58</v>
      </c>
      <c r="E5976">
        <v>0</v>
      </c>
      <c r="F5976">
        <v>0</v>
      </c>
      <c r="G5976">
        <v>1</v>
      </c>
      <c r="H5976">
        <v>1570557643886</v>
      </c>
      <c r="I5976">
        <v>526.6875</v>
      </c>
      <c r="J5976" s="4">
        <f t="shared" si="93"/>
        <v>43747.042174606475</v>
      </c>
      <c r="K5976" s="6">
        <v>43747.042174606475</v>
      </c>
      <c r="L5976" s="7">
        <v>43747.042175925926</v>
      </c>
    </row>
    <row r="5977" spans="1:12" x14ac:dyDescent="0.25">
      <c r="A5977" t="s">
        <v>7012</v>
      </c>
      <c r="B5977">
        <v>415.625</v>
      </c>
      <c r="C5977">
        <v>20.478950000000001</v>
      </c>
      <c r="D5977">
        <v>57</v>
      </c>
      <c r="E5977">
        <v>0</v>
      </c>
      <c r="F5977">
        <v>0</v>
      </c>
      <c r="G5977">
        <v>0</v>
      </c>
      <c r="H5977">
        <v>1570557651107</v>
      </c>
      <c r="I5977">
        <v>533.625</v>
      </c>
      <c r="J5977" s="5">
        <f t="shared" si="93"/>
        <v>43747.042258182868</v>
      </c>
      <c r="K5977" s="6">
        <v>43747.042258182868</v>
      </c>
      <c r="L5977" s="7">
        <v>43747.042256944442</v>
      </c>
    </row>
    <row r="5978" spans="1:12" x14ac:dyDescent="0.25">
      <c r="A5978" t="e">
        <f>-LqgX-rhvG5a0aOHPegR</f>
        <v>#NAME?</v>
      </c>
      <c r="B5978">
        <v>393.75</v>
      </c>
      <c r="C5978">
        <v>20.478950000000001</v>
      </c>
      <c r="D5978">
        <v>57</v>
      </c>
      <c r="E5978">
        <v>0</v>
      </c>
      <c r="F5978">
        <v>0</v>
      </c>
      <c r="G5978">
        <v>0</v>
      </c>
      <c r="H5978">
        <v>1570557658325</v>
      </c>
      <c r="I5978">
        <v>526.5</v>
      </c>
      <c r="J5978" s="4">
        <f t="shared" si="93"/>
        <v>43747.042341724533</v>
      </c>
      <c r="K5978" s="6">
        <v>43747.042341724533</v>
      </c>
      <c r="L5978" s="7">
        <v>43747.042337962965</v>
      </c>
    </row>
    <row r="5979" spans="1:12" x14ac:dyDescent="0.25">
      <c r="A5979" t="e">
        <f>-LqgX1OABjPxg2EFhT88</f>
        <v>#NAME?</v>
      </c>
      <c r="B5979">
        <v>412.5</v>
      </c>
      <c r="C5979">
        <v>20.478950000000001</v>
      </c>
      <c r="D5979">
        <v>58</v>
      </c>
      <c r="E5979">
        <v>0</v>
      </c>
      <c r="F5979">
        <v>0</v>
      </c>
      <c r="G5979">
        <v>6</v>
      </c>
      <c r="H5979">
        <v>1570557665525</v>
      </c>
      <c r="I5979">
        <v>532.125</v>
      </c>
      <c r="J5979" s="5">
        <f t="shared" si="93"/>
        <v>43747.042425057873</v>
      </c>
      <c r="K5979" s="6">
        <v>43747.042425057873</v>
      </c>
      <c r="L5979" s="7">
        <v>43747.042430555557</v>
      </c>
    </row>
    <row r="5980" spans="1:12" x14ac:dyDescent="0.25">
      <c r="A5980" t="e">
        <f>-LqgX366sz7mJul9YfWt</f>
        <v>#NAME?</v>
      </c>
      <c r="B5980">
        <v>393.75</v>
      </c>
      <c r="C5980">
        <v>20.478950000000001</v>
      </c>
      <c r="D5980">
        <v>58</v>
      </c>
      <c r="E5980">
        <v>0</v>
      </c>
      <c r="F5980">
        <v>0</v>
      </c>
      <c r="G5980">
        <v>4</v>
      </c>
      <c r="H5980">
        <v>1570557672725</v>
      </c>
      <c r="I5980">
        <v>526.6875</v>
      </c>
      <c r="J5980" s="4">
        <f t="shared" si="93"/>
        <v>43747.042508391205</v>
      </c>
      <c r="K5980" s="6">
        <v>43747.042508391205</v>
      </c>
      <c r="L5980" s="7">
        <v>43747.042511574073</v>
      </c>
    </row>
    <row r="5981" spans="1:12" x14ac:dyDescent="0.25">
      <c r="A5981" t="e">
        <f>-LqgX4f4I9FXx9kuk2nd</f>
        <v>#NAME?</v>
      </c>
      <c r="B5981">
        <v>393.75</v>
      </c>
      <c r="C5981">
        <v>20.478950000000001</v>
      </c>
      <c r="D5981">
        <v>58</v>
      </c>
      <c r="E5981">
        <v>0</v>
      </c>
      <c r="F5981">
        <v>0</v>
      </c>
      <c r="G5981">
        <v>0</v>
      </c>
      <c r="H5981">
        <v>1570557678925</v>
      </c>
      <c r="I5981">
        <v>526.6875</v>
      </c>
      <c r="J5981" s="5">
        <f t="shared" si="93"/>
        <v>43747.042580150461</v>
      </c>
      <c r="K5981" s="6">
        <v>43747.042580150461</v>
      </c>
      <c r="L5981" s="7">
        <v>43747.042581018519</v>
      </c>
    </row>
    <row r="5982" spans="1:12" x14ac:dyDescent="0.25">
      <c r="A5982" t="e">
        <f>-LqgX6O4YH7f8hhLDVbJ</f>
        <v>#NAME?</v>
      </c>
      <c r="B5982">
        <v>393.75</v>
      </c>
      <c r="C5982">
        <v>20.531590000000001</v>
      </c>
      <c r="D5982">
        <v>58</v>
      </c>
      <c r="E5982">
        <v>0</v>
      </c>
      <c r="F5982">
        <v>0</v>
      </c>
      <c r="G5982">
        <v>7</v>
      </c>
      <c r="H5982">
        <v>1570557686137</v>
      </c>
      <c r="I5982">
        <v>526.6875</v>
      </c>
      <c r="J5982" s="4">
        <f t="shared" si="93"/>
        <v>43747.042663622684</v>
      </c>
      <c r="K5982" s="6">
        <v>43747.042663622684</v>
      </c>
      <c r="L5982" s="7">
        <v>43747.042662037034</v>
      </c>
    </row>
    <row r="5983" spans="1:12" x14ac:dyDescent="0.25">
      <c r="A5983" t="e">
        <f>-LqgX8Kl0p16L7A2Ysrm</f>
        <v>#NAME?</v>
      </c>
      <c r="B5983">
        <v>393.75</v>
      </c>
      <c r="C5983">
        <v>20.478950000000001</v>
      </c>
      <c r="D5983">
        <v>57</v>
      </c>
      <c r="E5983">
        <v>0</v>
      </c>
      <c r="F5983">
        <v>0</v>
      </c>
      <c r="G5983">
        <v>9</v>
      </c>
      <c r="H5983">
        <v>1570557692535</v>
      </c>
      <c r="I5983">
        <v>526.6875</v>
      </c>
      <c r="J5983" s="5">
        <f t="shared" si="93"/>
        <v>43747.042737673612</v>
      </c>
      <c r="K5983" s="6">
        <v>43747.042737673612</v>
      </c>
      <c r="L5983" s="7">
        <v>43747.042743055557</v>
      </c>
    </row>
    <row r="5984" spans="1:12" x14ac:dyDescent="0.25">
      <c r="A5984" t="e">
        <f>-LqgX9u4jQyxToVUsWI4</f>
        <v>#NAME?</v>
      </c>
      <c r="B5984">
        <v>418.75</v>
      </c>
      <c r="C5984">
        <v>20.478950000000001</v>
      </c>
      <c r="D5984">
        <v>58</v>
      </c>
      <c r="E5984">
        <v>0</v>
      </c>
      <c r="F5984">
        <v>0</v>
      </c>
      <c r="G5984">
        <v>0</v>
      </c>
      <c r="H5984">
        <v>1570557700567</v>
      </c>
      <c r="I5984">
        <v>534.1875</v>
      </c>
      <c r="J5984" s="4">
        <f t="shared" si="93"/>
        <v>43747.042830636572</v>
      </c>
      <c r="K5984" s="6">
        <v>43747.042830636572</v>
      </c>
      <c r="L5984" s="7">
        <v>43747.04283564815</v>
      </c>
    </row>
    <row r="5985" spans="1:12" x14ac:dyDescent="0.25">
      <c r="A5985" t="e">
        <f>-LqgXBT4Dq_N48CZnuw4</f>
        <v>#NAME?</v>
      </c>
      <c r="B5985">
        <v>393.75</v>
      </c>
      <c r="C5985">
        <v>20.478950000000001</v>
      </c>
      <c r="D5985">
        <v>61</v>
      </c>
      <c r="E5985">
        <v>0</v>
      </c>
      <c r="F5985">
        <v>0</v>
      </c>
      <c r="G5985">
        <v>3</v>
      </c>
      <c r="H5985">
        <v>1570557706746</v>
      </c>
      <c r="I5985">
        <v>526.6875</v>
      </c>
      <c r="J5985" s="5">
        <f t="shared" si="93"/>
        <v>43747.042902152774</v>
      </c>
      <c r="K5985" s="6">
        <v>43747.042902152774</v>
      </c>
      <c r="L5985" s="7">
        <v>43747.042905092596</v>
      </c>
    </row>
    <row r="5986" spans="1:12" x14ac:dyDescent="0.25">
      <c r="A5986" t="e">
        <f>-LqgXDB6P7o8CgamZ8xy</f>
        <v>#NAME?</v>
      </c>
      <c r="B5986">
        <v>393.75</v>
      </c>
      <c r="C5986">
        <v>20.478950000000001</v>
      </c>
      <c r="D5986">
        <v>61</v>
      </c>
      <c r="E5986">
        <v>0</v>
      </c>
      <c r="F5986">
        <v>0</v>
      </c>
      <c r="G5986">
        <v>0</v>
      </c>
      <c r="H5986">
        <v>1570557713966</v>
      </c>
      <c r="I5986">
        <v>526.5</v>
      </c>
      <c r="J5986" s="4">
        <f t="shared" si="93"/>
        <v>43747.042985717591</v>
      </c>
      <c r="K5986" s="6">
        <v>43747.042985717591</v>
      </c>
      <c r="L5986" s="7">
        <v>43747.042986111112</v>
      </c>
    </row>
    <row r="5987" spans="1:12" x14ac:dyDescent="0.25">
      <c r="A5987" t="e">
        <f>-LqgXEfGYUDGchkkekOC</f>
        <v>#NAME?</v>
      </c>
      <c r="B5987">
        <v>393.75</v>
      </c>
      <c r="C5987">
        <v>20.478950000000001</v>
      </c>
      <c r="D5987">
        <v>61</v>
      </c>
      <c r="E5987">
        <v>0</v>
      </c>
      <c r="F5987">
        <v>0</v>
      </c>
      <c r="G5987">
        <v>8</v>
      </c>
      <c r="H5987">
        <v>1570557720147</v>
      </c>
      <c r="I5987">
        <v>526.6875</v>
      </c>
      <c r="J5987" s="5">
        <f t="shared" si="93"/>
        <v>43747.043057256938</v>
      </c>
      <c r="K5987" s="6">
        <v>43747.043057256938</v>
      </c>
      <c r="L5987" s="7">
        <v>43747.043055555558</v>
      </c>
    </row>
    <row r="5988" spans="1:12" x14ac:dyDescent="0.25">
      <c r="A5988" t="e">
        <f>-LqgXG9Ebgnu3XsUNvyt</f>
        <v>#NAME?</v>
      </c>
      <c r="B5988">
        <v>393.75</v>
      </c>
      <c r="C5988">
        <v>20.478950000000001</v>
      </c>
      <c r="D5988">
        <v>61</v>
      </c>
      <c r="E5988">
        <v>0</v>
      </c>
      <c r="F5988">
        <v>0</v>
      </c>
      <c r="G5988">
        <v>10</v>
      </c>
      <c r="H5988">
        <v>1570557726326</v>
      </c>
      <c r="I5988">
        <v>526.6875</v>
      </c>
      <c r="J5988" s="4">
        <f t="shared" si="93"/>
        <v>43747.043128773141</v>
      </c>
      <c r="K5988" s="6">
        <v>43747.043128773141</v>
      </c>
      <c r="L5988" s="7">
        <v>43747.043124999997</v>
      </c>
    </row>
    <row r="5989" spans="1:12" x14ac:dyDescent="0.25">
      <c r="A5989" t="e">
        <f>-LqgXHoeKM0F_0RKxAes</f>
        <v>#NAME?</v>
      </c>
      <c r="B5989">
        <v>393.75</v>
      </c>
      <c r="C5989">
        <v>20.478950000000001</v>
      </c>
      <c r="D5989">
        <v>62</v>
      </c>
      <c r="E5989">
        <v>0</v>
      </c>
      <c r="F5989">
        <v>0</v>
      </c>
      <c r="G5989">
        <v>0</v>
      </c>
      <c r="H5989">
        <v>1570557732515</v>
      </c>
      <c r="I5989">
        <v>526.6875</v>
      </c>
      <c r="J5989" s="5">
        <f t="shared" si="93"/>
        <v>43747.043200405089</v>
      </c>
      <c r="K5989" s="6">
        <v>43747.043200405089</v>
      </c>
      <c r="L5989" s="7">
        <v>43747.043206018519</v>
      </c>
    </row>
    <row r="5990" spans="1:12" x14ac:dyDescent="0.25">
      <c r="A5990" t="e">
        <f>-LqgXJW5AwSRpRz3ZdBh</f>
        <v>#NAME?</v>
      </c>
      <c r="B5990">
        <v>393.75</v>
      </c>
      <c r="C5990">
        <v>20.478950000000001</v>
      </c>
      <c r="D5990">
        <v>62</v>
      </c>
      <c r="E5990">
        <v>0</v>
      </c>
      <c r="F5990">
        <v>0</v>
      </c>
      <c r="G5990">
        <v>5</v>
      </c>
      <c r="H5990">
        <v>1570557739726</v>
      </c>
      <c r="I5990">
        <v>526.6875</v>
      </c>
      <c r="J5990" s="4">
        <f t="shared" si="93"/>
        <v>43747.043283865736</v>
      </c>
      <c r="K5990" s="6">
        <v>43747.043283865736</v>
      </c>
      <c r="L5990" s="7">
        <v>43747.043287037035</v>
      </c>
    </row>
    <row r="5991" spans="1:12" x14ac:dyDescent="0.25">
      <c r="A5991" t="e">
        <f>-LqgXLFLkDTQuiuKx9Gf</f>
        <v>#NAME?</v>
      </c>
      <c r="B5991">
        <v>412.5</v>
      </c>
      <c r="C5991">
        <v>20.478950000000001</v>
      </c>
      <c r="D5991">
        <v>62</v>
      </c>
      <c r="E5991">
        <v>0</v>
      </c>
      <c r="F5991">
        <v>0</v>
      </c>
      <c r="G5991">
        <v>6</v>
      </c>
      <c r="H5991">
        <v>1570557746936</v>
      </c>
      <c r="I5991">
        <v>532.125</v>
      </c>
      <c r="J5991" s="5">
        <f t="shared" si="93"/>
        <v>43747.043367314815</v>
      </c>
      <c r="K5991" s="6">
        <v>43747.043367314815</v>
      </c>
      <c r="L5991" s="7">
        <v>43747.043368055558</v>
      </c>
    </row>
    <row r="5992" spans="1:12" x14ac:dyDescent="0.25">
      <c r="A5992" t="s">
        <v>7027</v>
      </c>
      <c r="B5992">
        <v>393.75</v>
      </c>
      <c r="C5992">
        <v>20.531590000000001</v>
      </c>
      <c r="D5992">
        <v>61</v>
      </c>
      <c r="E5992">
        <v>0</v>
      </c>
      <c r="F5992">
        <v>0</v>
      </c>
      <c r="G5992">
        <v>2</v>
      </c>
      <c r="H5992">
        <v>1570557753116</v>
      </c>
      <c r="I5992">
        <v>526.6875</v>
      </c>
      <c r="J5992" s="4">
        <f t="shared" si="93"/>
        <v>43747.043438842586</v>
      </c>
      <c r="K5992" s="6">
        <v>43747.043438842586</v>
      </c>
      <c r="L5992" s="7">
        <v>43747.043437499997</v>
      </c>
    </row>
    <row r="5993" spans="1:12" x14ac:dyDescent="0.25">
      <c r="A5993" t="e">
        <f>-LqgXObgTaO_aeu82Usr</f>
        <v>#NAME?</v>
      </c>
      <c r="B5993">
        <v>393.75</v>
      </c>
      <c r="C5993">
        <v>20.531590000000001</v>
      </c>
      <c r="D5993">
        <v>62</v>
      </c>
      <c r="E5993">
        <v>0</v>
      </c>
      <c r="F5993">
        <v>0</v>
      </c>
      <c r="G5993">
        <v>0</v>
      </c>
      <c r="H5993">
        <v>1570557759307</v>
      </c>
      <c r="I5993">
        <v>526.6875</v>
      </c>
      <c r="J5993" s="5">
        <f t="shared" si="93"/>
        <v>43747.043510497686</v>
      </c>
      <c r="K5993" s="6">
        <v>43747.043510497686</v>
      </c>
      <c r="L5993" s="7">
        <v>43747.043506944443</v>
      </c>
    </row>
    <row r="5994" spans="1:12" x14ac:dyDescent="0.25">
      <c r="A5994" t="e">
        <f>-LqgXQHxgHwtTBGOFh1x</f>
        <v>#NAME?</v>
      </c>
      <c r="B5994">
        <v>393.75</v>
      </c>
      <c r="C5994">
        <v>20.478950000000001</v>
      </c>
      <c r="D5994">
        <v>63</v>
      </c>
      <c r="E5994">
        <v>0</v>
      </c>
      <c r="F5994">
        <v>0</v>
      </c>
      <c r="G5994">
        <v>7</v>
      </c>
      <c r="H5994">
        <v>1570557767552</v>
      </c>
      <c r="I5994">
        <v>526.6875</v>
      </c>
      <c r="J5994" s="4">
        <f t="shared" si="93"/>
        <v>43747.043605925923</v>
      </c>
      <c r="K5994" s="6">
        <v>43747.043605925923</v>
      </c>
      <c r="L5994" s="7">
        <v>43747.043611111112</v>
      </c>
    </row>
    <row r="5995" spans="1:12" x14ac:dyDescent="0.25">
      <c r="A5995" t="e">
        <f>-LqgXS6AwmvybyqACVsc</f>
        <v>#NAME?</v>
      </c>
      <c r="B5995">
        <v>393.75</v>
      </c>
      <c r="C5995">
        <v>20.478950000000001</v>
      </c>
      <c r="D5995">
        <v>63</v>
      </c>
      <c r="E5995">
        <v>0</v>
      </c>
      <c r="F5995">
        <v>0</v>
      </c>
      <c r="G5995">
        <v>1</v>
      </c>
      <c r="H5995">
        <v>1570557773724</v>
      </c>
      <c r="I5995">
        <v>526.6875</v>
      </c>
      <c r="J5995" s="5">
        <f t="shared" si="93"/>
        <v>43747.043677361107</v>
      </c>
      <c r="K5995" s="6">
        <v>43747.043677361107</v>
      </c>
      <c r="L5995" s="7">
        <v>43747.043680555558</v>
      </c>
    </row>
    <row r="5996" spans="1:12" x14ac:dyDescent="0.25">
      <c r="A5996" t="e">
        <f>-LqgXTp2n9nnxVBQcWW5</f>
        <v>#NAME?</v>
      </c>
      <c r="B5996">
        <v>403.125</v>
      </c>
      <c r="C5996">
        <v>20.478950000000001</v>
      </c>
      <c r="D5996">
        <v>62</v>
      </c>
      <c r="E5996">
        <v>0</v>
      </c>
      <c r="F5996">
        <v>0</v>
      </c>
      <c r="G5996">
        <v>9</v>
      </c>
      <c r="H5996">
        <v>1570557781974</v>
      </c>
      <c r="I5996">
        <v>529.3125</v>
      </c>
      <c r="J5996" s="4">
        <f t="shared" si="93"/>
        <v>43747.043772847224</v>
      </c>
      <c r="K5996" s="6">
        <v>43747.043772847224</v>
      </c>
      <c r="L5996" s="7">
        <v>43747.043773148151</v>
      </c>
    </row>
    <row r="5997" spans="1:12" x14ac:dyDescent="0.25">
      <c r="A5997" t="e">
        <f>-LqgXVY3K_2IodpvLjkD</f>
        <v>#NAME?</v>
      </c>
      <c r="B5997">
        <v>393.75</v>
      </c>
      <c r="C5997">
        <v>20.531590000000001</v>
      </c>
      <c r="D5997">
        <v>62</v>
      </c>
      <c r="E5997">
        <v>0</v>
      </c>
      <c r="F5997">
        <v>0</v>
      </c>
      <c r="G5997">
        <v>0</v>
      </c>
      <c r="H5997">
        <v>1570557789180</v>
      </c>
      <c r="I5997">
        <v>526.6875</v>
      </c>
      <c r="J5997" s="5">
        <f t="shared" si="93"/>
        <v>43747.043856249998</v>
      </c>
      <c r="K5997" s="6">
        <v>43747.043856249998</v>
      </c>
      <c r="L5997" s="7">
        <v>43747.043854166666</v>
      </c>
    </row>
    <row r="5998" spans="1:12" x14ac:dyDescent="0.25">
      <c r="A5998" t="e">
        <f>-LqgXX1DBLsuTTqAmyUo</f>
        <v>#NAME?</v>
      </c>
      <c r="B5998">
        <v>393.75</v>
      </c>
      <c r="C5998">
        <v>20.478950000000001</v>
      </c>
      <c r="D5998">
        <v>62</v>
      </c>
      <c r="E5998">
        <v>0</v>
      </c>
      <c r="F5998">
        <v>0</v>
      </c>
      <c r="G5998">
        <v>0</v>
      </c>
      <c r="H5998">
        <v>1570557795364</v>
      </c>
      <c r="I5998">
        <v>526.5</v>
      </c>
      <c r="J5998" s="4">
        <f t="shared" si="93"/>
        <v>43747.043927824074</v>
      </c>
      <c r="K5998" s="6">
        <v>43747.043927824074</v>
      </c>
      <c r="L5998" s="7">
        <v>43747.043923611112</v>
      </c>
    </row>
    <row r="5999" spans="1:12" x14ac:dyDescent="0.25">
      <c r="A5999" t="e">
        <f>-LqgXYZythJy3UunjiuT</f>
        <v>#NAME?</v>
      </c>
      <c r="B5999">
        <v>393.75</v>
      </c>
      <c r="C5999">
        <v>20.478950000000001</v>
      </c>
      <c r="D5999">
        <v>62</v>
      </c>
      <c r="E5999">
        <v>0</v>
      </c>
      <c r="F5999">
        <v>0</v>
      </c>
      <c r="G5999">
        <v>8</v>
      </c>
      <c r="H5999">
        <v>1570557801553</v>
      </c>
      <c r="I5999">
        <v>526.6875</v>
      </c>
      <c r="J5999" s="5">
        <f t="shared" si="93"/>
        <v>43747.043999456015</v>
      </c>
      <c r="K5999" s="6">
        <v>43747.043999456015</v>
      </c>
      <c r="L5999" s="7">
        <v>43747.044004629628</v>
      </c>
    </row>
    <row r="6000" spans="1:12" x14ac:dyDescent="0.25">
      <c r="A6000" t="e">
        <f>-LqgX_44zv4ffXr38wfc</f>
        <v>#NAME?</v>
      </c>
      <c r="B6000">
        <v>393.75</v>
      </c>
      <c r="C6000">
        <v>20.478950000000001</v>
      </c>
      <c r="D6000">
        <v>62</v>
      </c>
      <c r="E6000">
        <v>0</v>
      </c>
      <c r="F6000">
        <v>0</v>
      </c>
      <c r="G6000">
        <v>12</v>
      </c>
      <c r="H6000">
        <v>1570557807725</v>
      </c>
      <c r="I6000">
        <v>526.5</v>
      </c>
      <c r="J6000" s="4">
        <f t="shared" si="93"/>
        <v>43747.044070891199</v>
      </c>
      <c r="K6000" s="6">
        <v>43747.044070891199</v>
      </c>
      <c r="L6000" s="7">
        <v>43747.044074074074</v>
      </c>
    </row>
    <row r="6001" spans="1:12" x14ac:dyDescent="0.25">
      <c r="A6001" t="e">
        <f>-LqgXaZ31hu6_Bo22V9g</f>
        <v>#NAME?</v>
      </c>
      <c r="B6001">
        <v>393.75</v>
      </c>
      <c r="C6001">
        <v>20.478950000000001</v>
      </c>
      <c r="D6001">
        <v>66</v>
      </c>
      <c r="E6001">
        <v>0</v>
      </c>
      <c r="F6001">
        <v>0</v>
      </c>
      <c r="G6001">
        <v>12</v>
      </c>
      <c r="H6001">
        <v>1570557813917</v>
      </c>
      <c r="I6001">
        <v>526.6875</v>
      </c>
      <c r="J6001" s="5">
        <f t="shared" si="93"/>
        <v>43747.044142557868</v>
      </c>
      <c r="K6001" s="6">
        <v>43747.044142557868</v>
      </c>
      <c r="L6001" s="7">
        <v>43747.04414351852</v>
      </c>
    </row>
    <row r="6002" spans="1:12" x14ac:dyDescent="0.25">
      <c r="A6002" t="e">
        <f>-LqgXc75J3HdXmEE5SfS</f>
        <v>#NAME?</v>
      </c>
      <c r="B6002">
        <v>393.75</v>
      </c>
      <c r="C6002">
        <v>20.478950000000001</v>
      </c>
      <c r="D6002">
        <v>64</v>
      </c>
      <c r="E6002">
        <v>0</v>
      </c>
      <c r="F6002">
        <v>0</v>
      </c>
      <c r="G6002">
        <v>0</v>
      </c>
      <c r="H6002">
        <v>1570557820083</v>
      </c>
      <c r="I6002">
        <v>526.6875</v>
      </c>
      <c r="J6002" s="4">
        <f t="shared" si="93"/>
        <v>43747.044213923604</v>
      </c>
      <c r="K6002" s="6">
        <v>43747.044213923604</v>
      </c>
      <c r="L6002" s="7">
        <v>43747.044212962966</v>
      </c>
    </row>
    <row r="6003" spans="1:12" x14ac:dyDescent="0.25">
      <c r="A6003" t="e">
        <f>-LqgXd_xdDUEpKNzBSYL</f>
        <v>#NAME?</v>
      </c>
      <c r="B6003">
        <v>412.5</v>
      </c>
      <c r="C6003">
        <v>20.531590000000001</v>
      </c>
      <c r="D6003">
        <v>64</v>
      </c>
      <c r="E6003">
        <v>0</v>
      </c>
      <c r="F6003">
        <v>0</v>
      </c>
      <c r="G6003">
        <v>5</v>
      </c>
      <c r="H6003">
        <v>1570557826275</v>
      </c>
      <c r="I6003">
        <v>532.3125</v>
      </c>
      <c r="J6003" s="5">
        <f t="shared" si="93"/>
        <v>43747.044285590273</v>
      </c>
      <c r="K6003" s="6">
        <v>43747.044285590273</v>
      </c>
      <c r="L6003" s="7">
        <v>43747.044282407405</v>
      </c>
    </row>
    <row r="6004" spans="1:12" x14ac:dyDescent="0.25">
      <c r="A6004" t="e">
        <f>-LqgXf3y5OBf4wMgyPGf</f>
        <v>#NAME?</v>
      </c>
      <c r="B6004">
        <v>393.75</v>
      </c>
      <c r="C6004">
        <v>20.478950000000001</v>
      </c>
      <c r="D6004">
        <v>62</v>
      </c>
      <c r="E6004">
        <v>0</v>
      </c>
      <c r="F6004">
        <v>0</v>
      </c>
      <c r="G6004">
        <v>2</v>
      </c>
      <c r="H6004">
        <v>1570557832475</v>
      </c>
      <c r="I6004">
        <v>526.6875</v>
      </c>
      <c r="J6004" s="4">
        <f t="shared" si="93"/>
        <v>43747.044357349536</v>
      </c>
      <c r="K6004" s="6">
        <v>43747.044357349536</v>
      </c>
      <c r="L6004" s="7">
        <v>43747.044351851851</v>
      </c>
    </row>
    <row r="6005" spans="1:12" x14ac:dyDescent="0.25">
      <c r="A6005" t="e">
        <f>-LqgXg_CB38eruPQ0tWq</f>
        <v>#NAME?</v>
      </c>
      <c r="B6005">
        <v>393.75</v>
      </c>
      <c r="C6005">
        <v>20.478950000000001</v>
      </c>
      <c r="D6005">
        <v>61</v>
      </c>
      <c r="E6005">
        <v>0</v>
      </c>
      <c r="F6005">
        <v>0</v>
      </c>
      <c r="G6005">
        <v>7</v>
      </c>
      <c r="H6005">
        <v>1570557838643</v>
      </c>
      <c r="I6005">
        <v>526.6875</v>
      </c>
      <c r="J6005" s="5">
        <f t="shared" si="93"/>
        <v>43747.044428738423</v>
      </c>
      <c r="K6005" s="6">
        <v>43747.044428738423</v>
      </c>
      <c r="L6005" s="7">
        <v>43747.044432870367</v>
      </c>
    </row>
    <row r="6006" spans="1:12" x14ac:dyDescent="0.25">
      <c r="A6006" t="e">
        <f>-LqgXi6pCZTh2OKUtC31</f>
        <v>#NAME?</v>
      </c>
      <c r="B6006">
        <v>393.75</v>
      </c>
      <c r="C6006">
        <v>20.531590000000001</v>
      </c>
      <c r="D6006">
        <v>62</v>
      </c>
      <c r="E6006">
        <v>0</v>
      </c>
      <c r="F6006">
        <v>0</v>
      </c>
      <c r="G6006">
        <v>0</v>
      </c>
      <c r="H6006">
        <v>1570557844823</v>
      </c>
      <c r="I6006">
        <v>526.6875</v>
      </c>
      <c r="J6006" s="4">
        <f t="shared" si="93"/>
        <v>43747.044500266202</v>
      </c>
      <c r="K6006" s="6">
        <v>43747.044500266202</v>
      </c>
      <c r="L6006" s="7">
        <v>43747.044502314813</v>
      </c>
    </row>
    <row r="6007" spans="1:12" x14ac:dyDescent="0.25">
      <c r="A6007" t="e">
        <f>-LqgXjc2GMqeQUA9oovQ</f>
        <v>#NAME?</v>
      </c>
      <c r="B6007">
        <v>393.75</v>
      </c>
      <c r="C6007">
        <v>20.531590000000001</v>
      </c>
      <c r="D6007">
        <v>62</v>
      </c>
      <c r="E6007">
        <v>0</v>
      </c>
      <c r="F6007">
        <v>0</v>
      </c>
      <c r="G6007">
        <v>2</v>
      </c>
      <c r="H6007">
        <v>1570557851023</v>
      </c>
      <c r="I6007">
        <v>526.6875</v>
      </c>
      <c r="J6007" s="5">
        <f t="shared" si="93"/>
        <v>43747.044572025457</v>
      </c>
      <c r="K6007" s="6">
        <v>43747.044572025457</v>
      </c>
      <c r="L6007" s="7">
        <v>43747.044571759259</v>
      </c>
    </row>
    <row r="6008" spans="1:12" x14ac:dyDescent="0.25">
      <c r="A6008" t="e">
        <f>-LqgXl9xxhzRAhVLhHGp</f>
        <v>#NAME?</v>
      </c>
      <c r="B6008">
        <v>393.75</v>
      </c>
      <c r="C6008">
        <v>20.478950000000001</v>
      </c>
      <c r="D6008">
        <v>63</v>
      </c>
      <c r="E6008">
        <v>0</v>
      </c>
      <c r="F6008">
        <v>0</v>
      </c>
      <c r="G6008">
        <v>12</v>
      </c>
      <c r="H6008">
        <v>1570557857154</v>
      </c>
      <c r="I6008">
        <v>526.6875</v>
      </c>
      <c r="J6008" s="4">
        <f t="shared" si="93"/>
        <v>43747.044642986111</v>
      </c>
      <c r="K6008" s="6">
        <v>43747.044642986111</v>
      </c>
      <c r="L6008" s="7">
        <v>43747.044641203705</v>
      </c>
    </row>
    <row r="6009" spans="1:12" x14ac:dyDescent="0.25">
      <c r="A6009" t="e">
        <f>-LqgXmuCzG_5hbOeFhaX</f>
        <v>#NAME?</v>
      </c>
      <c r="B6009">
        <v>393.75</v>
      </c>
      <c r="C6009">
        <v>20.478950000000001</v>
      </c>
      <c r="D6009">
        <v>63</v>
      </c>
      <c r="E6009">
        <v>0</v>
      </c>
      <c r="F6009">
        <v>0</v>
      </c>
      <c r="G6009">
        <v>0</v>
      </c>
      <c r="H6009">
        <v>1570557864405</v>
      </c>
      <c r="I6009">
        <v>526.6875</v>
      </c>
      <c r="J6009" s="5">
        <f t="shared" si="93"/>
        <v>43747.04472690972</v>
      </c>
      <c r="K6009" s="6">
        <v>43747.04472690972</v>
      </c>
      <c r="L6009" s="7">
        <v>43747.044722222221</v>
      </c>
    </row>
    <row r="6010" spans="1:12" x14ac:dyDescent="0.25">
      <c r="A6010" t="e">
        <f>-LqgXoayJstsiw-XCEtX</f>
        <v>#NAME?</v>
      </c>
      <c r="B6010">
        <v>393.75</v>
      </c>
      <c r="C6010">
        <v>20.478950000000001</v>
      </c>
      <c r="D6010">
        <v>64</v>
      </c>
      <c r="E6010">
        <v>0</v>
      </c>
      <c r="F6010">
        <v>0</v>
      </c>
      <c r="G6010">
        <v>8</v>
      </c>
      <c r="H6010">
        <v>1570557871228</v>
      </c>
      <c r="I6010">
        <v>526.6875</v>
      </c>
      <c r="J6010" s="4">
        <f t="shared" si="93"/>
        <v>43747.044805879625</v>
      </c>
      <c r="K6010" s="6">
        <v>43747.044805879625</v>
      </c>
      <c r="L6010" s="7">
        <v>43747.044803240744</v>
      </c>
    </row>
    <row r="6011" spans="1:12" x14ac:dyDescent="0.25">
      <c r="A6011" t="e">
        <f>-LqgXqB3qBnzGPW6rSWK</f>
        <v>#NAME?</v>
      </c>
      <c r="B6011">
        <v>393.75</v>
      </c>
      <c r="C6011">
        <v>20.531590000000001</v>
      </c>
      <c r="D6011">
        <v>64</v>
      </c>
      <c r="E6011">
        <v>0</v>
      </c>
      <c r="F6011">
        <v>0</v>
      </c>
      <c r="G6011">
        <v>5</v>
      </c>
      <c r="H6011">
        <v>1570557877794</v>
      </c>
      <c r="I6011">
        <v>526.6875</v>
      </c>
      <c r="J6011" s="5">
        <f t="shared" si="93"/>
        <v>43747.044881874994</v>
      </c>
      <c r="K6011" s="6">
        <v>43747.044881874994</v>
      </c>
      <c r="L6011" s="7">
        <v>43747.04488425926</v>
      </c>
    </row>
    <row r="6012" spans="1:12" x14ac:dyDescent="0.25">
      <c r="A6012" t="e">
        <f>-LqgXrdw8Zist27kxcBh</f>
        <v>#NAME?</v>
      </c>
      <c r="B6012">
        <v>393.75</v>
      </c>
      <c r="C6012">
        <v>20.478950000000001</v>
      </c>
      <c r="D6012">
        <v>64</v>
      </c>
      <c r="E6012">
        <v>0</v>
      </c>
      <c r="F6012">
        <v>0</v>
      </c>
      <c r="G6012">
        <v>5</v>
      </c>
      <c r="H6012">
        <v>1570557883993</v>
      </c>
      <c r="I6012">
        <v>526.6875</v>
      </c>
      <c r="J6012" s="4">
        <f t="shared" si="93"/>
        <v>43747.044953622688</v>
      </c>
      <c r="K6012" s="6">
        <v>43747.044953622688</v>
      </c>
      <c r="L6012" s="7">
        <v>43747.044953703706</v>
      </c>
    </row>
    <row r="6013" spans="1:12" x14ac:dyDescent="0.25">
      <c r="A6013" t="e">
        <f>-LqgXt9C_CCJLJQs7HH9</f>
        <v>#NAME?</v>
      </c>
      <c r="B6013">
        <v>393.75</v>
      </c>
      <c r="C6013">
        <v>20.478950000000001</v>
      </c>
      <c r="D6013">
        <v>64</v>
      </c>
      <c r="E6013">
        <v>0</v>
      </c>
      <c r="F6013">
        <v>0</v>
      </c>
      <c r="G6013">
        <v>7</v>
      </c>
      <c r="H6013">
        <v>1570557890165</v>
      </c>
      <c r="I6013">
        <v>526.6875</v>
      </c>
      <c r="J6013" s="5">
        <f t="shared" si="93"/>
        <v>43747.045025057865</v>
      </c>
      <c r="K6013" s="6">
        <v>43747.045025057865</v>
      </c>
      <c r="L6013" s="7">
        <v>43747.045023148145</v>
      </c>
    </row>
    <row r="6014" spans="1:12" x14ac:dyDescent="0.25">
      <c r="A6014" t="e">
        <f>-LqgXui2UKsP-zbkvbSD</f>
        <v>#NAME?</v>
      </c>
      <c r="B6014">
        <v>393.75</v>
      </c>
      <c r="C6014">
        <v>20.531590000000001</v>
      </c>
      <c r="D6014">
        <v>65</v>
      </c>
      <c r="E6014">
        <v>0</v>
      </c>
      <c r="F6014">
        <v>0</v>
      </c>
      <c r="G6014">
        <v>3</v>
      </c>
      <c r="H6014">
        <v>1570557896345</v>
      </c>
      <c r="I6014">
        <v>526.6875</v>
      </c>
      <c r="J6014" s="4">
        <f t="shared" si="93"/>
        <v>43747.045096585651</v>
      </c>
      <c r="K6014" s="6">
        <v>43747.045096585651</v>
      </c>
      <c r="L6014" s="7">
        <v>43747.045092592591</v>
      </c>
    </row>
    <row r="6015" spans="1:12" x14ac:dyDescent="0.25">
      <c r="A6015" t="e">
        <f>-LqgXwCEFcCeIHUBJcmF</f>
        <v>#NAME?</v>
      </c>
      <c r="B6015">
        <v>393.75</v>
      </c>
      <c r="C6015">
        <v>20.478950000000001</v>
      </c>
      <c r="D6015">
        <v>65</v>
      </c>
      <c r="E6015">
        <v>0</v>
      </c>
      <c r="F6015">
        <v>0</v>
      </c>
      <c r="G6015">
        <v>0</v>
      </c>
      <c r="H6015">
        <v>1570557902543</v>
      </c>
      <c r="I6015">
        <v>526.6875</v>
      </c>
      <c r="J6015" s="5">
        <f t="shared" si="93"/>
        <v>43747.045168321762</v>
      </c>
      <c r="K6015" s="6">
        <v>43747.045168321762</v>
      </c>
      <c r="L6015" s="7">
        <v>43747.045173611114</v>
      </c>
    </row>
    <row r="6016" spans="1:12" x14ac:dyDescent="0.25">
      <c r="A6016" t="e">
        <f>-LqgXxl2SzjO81dYsyDN</f>
        <v>#NAME?</v>
      </c>
      <c r="B6016">
        <v>393.75</v>
      </c>
      <c r="C6016">
        <v>20.478950000000001</v>
      </c>
      <c r="D6016">
        <v>65</v>
      </c>
      <c r="E6016">
        <v>0</v>
      </c>
      <c r="F6016">
        <v>0</v>
      </c>
      <c r="G6016">
        <v>0</v>
      </c>
      <c r="H6016">
        <v>1570557908714</v>
      </c>
      <c r="I6016">
        <v>526.6875</v>
      </c>
      <c r="J6016" s="4">
        <f t="shared" si="93"/>
        <v>43747.04523974537</v>
      </c>
      <c r="K6016" s="6">
        <v>43747.04523974537</v>
      </c>
      <c r="L6016" s="7">
        <v>43747.045243055552</v>
      </c>
    </row>
    <row r="6017" spans="1:12" x14ac:dyDescent="0.25">
      <c r="A6017" t="e">
        <f>-LqgXzRi76FvoY4tku-5</f>
        <v>#NAME?</v>
      </c>
      <c r="B6017">
        <v>393.75</v>
      </c>
      <c r="C6017">
        <v>20.531590000000001</v>
      </c>
      <c r="D6017">
        <v>64</v>
      </c>
      <c r="E6017">
        <v>0</v>
      </c>
      <c r="F6017">
        <v>0</v>
      </c>
      <c r="G6017">
        <v>14</v>
      </c>
      <c r="H6017">
        <v>1570557915924</v>
      </c>
      <c r="I6017">
        <v>526.6875</v>
      </c>
      <c r="J6017" s="5">
        <f t="shared" si="93"/>
        <v>43747.045323194441</v>
      </c>
      <c r="K6017" s="6">
        <v>43747.045323194441</v>
      </c>
      <c r="L6017" s="7">
        <v>43747.045324074075</v>
      </c>
    </row>
    <row r="6018" spans="1:12" x14ac:dyDescent="0.25">
      <c r="A6018" t="e">
        <f>-LqgY03IfKsRY1YIYRi9</f>
        <v>#NAME?</v>
      </c>
      <c r="B6018">
        <v>412.5</v>
      </c>
      <c r="C6018">
        <v>20.531590000000001</v>
      </c>
      <c r="D6018">
        <v>63</v>
      </c>
      <c r="E6018">
        <v>0</v>
      </c>
      <c r="F6018">
        <v>0</v>
      </c>
      <c r="G6018">
        <v>8</v>
      </c>
      <c r="H6018">
        <v>1570557922103</v>
      </c>
      <c r="I6018">
        <v>532.125</v>
      </c>
      <c r="J6018" s="4">
        <f t="shared" ref="J6018:K6081" si="94">(H6018/86400000)+25569+(7/24)</f>
        <v>43747.045394710651</v>
      </c>
      <c r="K6018" s="6">
        <v>43747.045394710651</v>
      </c>
      <c r="L6018" s="7">
        <v>43747.045393518521</v>
      </c>
    </row>
    <row r="6019" spans="1:12" x14ac:dyDescent="0.25">
      <c r="A6019" t="s">
        <v>7054</v>
      </c>
      <c r="B6019">
        <v>393.75</v>
      </c>
      <c r="C6019">
        <v>20.478950000000001</v>
      </c>
      <c r="D6019">
        <v>65</v>
      </c>
      <c r="E6019">
        <v>0</v>
      </c>
      <c r="F6019">
        <v>0</v>
      </c>
      <c r="G6019">
        <v>11</v>
      </c>
      <c r="H6019">
        <v>1570557929324</v>
      </c>
      <c r="I6019">
        <v>526.5</v>
      </c>
      <c r="J6019" s="5">
        <f t="shared" si="94"/>
        <v>43747.045478287029</v>
      </c>
      <c r="K6019" s="6">
        <v>43747.045478287029</v>
      </c>
      <c r="L6019" s="7">
        <v>43747.045474537037</v>
      </c>
    </row>
    <row r="6020" spans="1:12" x14ac:dyDescent="0.25">
      <c r="A6020" t="e">
        <f>-LqgY3_ILcAU-ak6xXBW</f>
        <v>#NAME?</v>
      </c>
      <c r="B6020">
        <v>393.75</v>
      </c>
      <c r="C6020">
        <v>20.478950000000001</v>
      </c>
      <c r="D6020">
        <v>66</v>
      </c>
      <c r="E6020">
        <v>0</v>
      </c>
      <c r="F6020">
        <v>0</v>
      </c>
      <c r="G6020">
        <v>4</v>
      </c>
      <c r="H6020">
        <v>1570557936535</v>
      </c>
      <c r="I6020">
        <v>526.6875</v>
      </c>
      <c r="J6020" s="4">
        <f t="shared" si="94"/>
        <v>43747.045561747684</v>
      </c>
      <c r="K6020" s="6">
        <v>43747.045561747684</v>
      </c>
      <c r="L6020" s="7">
        <v>43747.045567129629</v>
      </c>
    </row>
    <row r="6021" spans="1:12" x14ac:dyDescent="0.25">
      <c r="A6021" t="e">
        <f>-LqgY5H2owZP1_rQfveA</f>
        <v>#NAME?</v>
      </c>
      <c r="B6021">
        <v>393.75</v>
      </c>
      <c r="C6021">
        <v>20.478950000000001</v>
      </c>
      <c r="D6021">
        <v>66</v>
      </c>
      <c r="E6021">
        <v>0</v>
      </c>
      <c r="F6021">
        <v>0</v>
      </c>
      <c r="G6021">
        <v>4</v>
      </c>
      <c r="H6021">
        <v>1570557943765</v>
      </c>
      <c r="I6021">
        <v>526.6875</v>
      </c>
      <c r="J6021" s="5">
        <f t="shared" si="94"/>
        <v>43747.045645428239</v>
      </c>
      <c r="K6021" s="6">
        <v>43747.045645428239</v>
      </c>
      <c r="L6021" s="7">
        <v>43747.045648148145</v>
      </c>
    </row>
    <row r="6022" spans="1:12" x14ac:dyDescent="0.25">
      <c r="A6022" t="e">
        <f>-LqgY6onk1bCbtEsoDUT</f>
        <v>#NAME?</v>
      </c>
      <c r="B6022">
        <v>393.75</v>
      </c>
      <c r="C6022">
        <v>20.478950000000001</v>
      </c>
      <c r="D6022">
        <v>67</v>
      </c>
      <c r="E6022">
        <v>0</v>
      </c>
      <c r="F6022">
        <v>0</v>
      </c>
      <c r="G6022">
        <v>0</v>
      </c>
      <c r="H6022">
        <v>1570557949935</v>
      </c>
      <c r="I6022">
        <v>526.6875</v>
      </c>
      <c r="J6022" s="4">
        <f t="shared" si="94"/>
        <v>43747.045716840272</v>
      </c>
      <c r="K6022" s="6">
        <v>43747.045716840272</v>
      </c>
      <c r="L6022" s="7">
        <v>43747.045717592591</v>
      </c>
    </row>
    <row r="6023" spans="1:12" x14ac:dyDescent="0.25">
      <c r="A6023" t="e">
        <f>-LqgY8XxwYq_yWabASxY</f>
        <v>#NAME?</v>
      </c>
      <c r="B6023">
        <v>393.75</v>
      </c>
      <c r="C6023">
        <v>20.531590000000001</v>
      </c>
      <c r="D6023">
        <v>67</v>
      </c>
      <c r="E6023">
        <v>0</v>
      </c>
      <c r="F6023">
        <v>0</v>
      </c>
      <c r="G6023">
        <v>8</v>
      </c>
      <c r="H6023">
        <v>1570557957143</v>
      </c>
      <c r="I6023">
        <v>526.6875</v>
      </c>
      <c r="J6023" s="5">
        <f t="shared" si="94"/>
        <v>43747.045800266198</v>
      </c>
      <c r="K6023" s="6">
        <v>43747.045800266198</v>
      </c>
      <c r="L6023" s="7">
        <v>43747.045798611114</v>
      </c>
    </row>
    <row r="6024" spans="1:12" x14ac:dyDescent="0.25">
      <c r="A6024" t="e">
        <f>-LqgYA1HD2YEcT1RKXjr</f>
        <v>#NAME?</v>
      </c>
      <c r="B6024">
        <v>393.75</v>
      </c>
      <c r="C6024">
        <v>20.531590000000001</v>
      </c>
      <c r="D6024">
        <v>67</v>
      </c>
      <c r="E6024">
        <v>0</v>
      </c>
      <c r="F6024">
        <v>0</v>
      </c>
      <c r="G6024">
        <v>14</v>
      </c>
      <c r="H6024">
        <v>1570557963343</v>
      </c>
      <c r="I6024">
        <v>526.6875</v>
      </c>
      <c r="J6024" s="4">
        <f t="shared" si="94"/>
        <v>43747.045872025461</v>
      </c>
      <c r="K6024" s="6">
        <v>43747.045872025461</v>
      </c>
      <c r="L6024" s="7">
        <v>43747.045868055553</v>
      </c>
    </row>
    <row r="6025" spans="1:12" x14ac:dyDescent="0.25">
      <c r="A6025" t="s">
        <v>7060</v>
      </c>
      <c r="B6025">
        <v>393.75</v>
      </c>
      <c r="C6025">
        <v>20.478950000000001</v>
      </c>
      <c r="D6025">
        <v>66</v>
      </c>
      <c r="E6025">
        <v>0</v>
      </c>
      <c r="F6025">
        <v>0</v>
      </c>
      <c r="G6025">
        <v>3</v>
      </c>
      <c r="H6025">
        <v>1570557969513</v>
      </c>
      <c r="I6025">
        <v>526.6875</v>
      </c>
      <c r="J6025" s="5">
        <f t="shared" si="94"/>
        <v>43747.045943437501</v>
      </c>
      <c r="K6025" s="6">
        <v>43747.045943437501</v>
      </c>
      <c r="L6025" s="7">
        <v>43747.045949074076</v>
      </c>
    </row>
    <row r="6026" spans="1:12" x14ac:dyDescent="0.25">
      <c r="A6026" t="e">
        <f>-LqgYDIpKFy5s4VewmVd</f>
        <v>#NAME?</v>
      </c>
      <c r="B6026">
        <v>393.75</v>
      </c>
      <c r="C6026">
        <v>20.584240000000001</v>
      </c>
      <c r="D6026">
        <v>65</v>
      </c>
      <c r="E6026">
        <v>0</v>
      </c>
      <c r="F6026">
        <v>0</v>
      </c>
      <c r="G6026">
        <v>0</v>
      </c>
      <c r="H6026">
        <v>1570557976723</v>
      </c>
      <c r="I6026">
        <v>526.6875</v>
      </c>
      <c r="J6026" s="4">
        <f t="shared" si="94"/>
        <v>43747.046026886572</v>
      </c>
      <c r="K6026" s="6">
        <v>43747.046026886572</v>
      </c>
      <c r="L6026" s="7">
        <v>43747.046030092592</v>
      </c>
    </row>
    <row r="6027" spans="1:12" x14ac:dyDescent="0.25">
      <c r="A6027" t="e">
        <f>-LqgYF5XKA73L4jbCXt8</f>
        <v>#NAME?</v>
      </c>
      <c r="B6027">
        <v>393.75</v>
      </c>
      <c r="C6027">
        <v>20.531590000000001</v>
      </c>
      <c r="D6027">
        <v>66</v>
      </c>
      <c r="E6027">
        <v>0</v>
      </c>
      <c r="F6027">
        <v>0</v>
      </c>
      <c r="G6027">
        <v>1</v>
      </c>
      <c r="H6027">
        <v>1570557984108</v>
      </c>
      <c r="I6027">
        <v>526.6875</v>
      </c>
      <c r="J6027" s="5">
        <f t="shared" si="94"/>
        <v>43747.046112361109</v>
      </c>
      <c r="K6027" s="6">
        <v>43747.046112361109</v>
      </c>
      <c r="L6027" s="7">
        <v>43747.046111111114</v>
      </c>
    </row>
    <row r="6028" spans="1:12" x14ac:dyDescent="0.25">
      <c r="A6028" t="e">
        <f>-LqgYGq5XHoVwqxC1lbt</f>
        <v>#NAME?</v>
      </c>
      <c r="B6028">
        <v>393.75</v>
      </c>
      <c r="C6028">
        <v>20.478950000000001</v>
      </c>
      <c r="D6028">
        <v>67</v>
      </c>
      <c r="E6028">
        <v>0</v>
      </c>
      <c r="F6028">
        <v>0</v>
      </c>
      <c r="G6028">
        <v>3</v>
      </c>
      <c r="H6028">
        <v>1570557991126</v>
      </c>
      <c r="I6028">
        <v>526.6875</v>
      </c>
      <c r="J6028" s="4">
        <f t="shared" si="94"/>
        <v>43747.046193587965</v>
      </c>
      <c r="K6028" s="6">
        <v>43747.046193587965</v>
      </c>
      <c r="L6028" s="7">
        <v>43747.04619212963</v>
      </c>
    </row>
    <row r="6029" spans="1:12" x14ac:dyDescent="0.25">
      <c r="A6029" t="e">
        <f>-LqgYIaWk153jVgZ79dP</f>
        <v>#NAME?</v>
      </c>
      <c r="B6029">
        <v>412.5</v>
      </c>
      <c r="C6029">
        <v>20.531590000000001</v>
      </c>
      <c r="D6029">
        <v>66</v>
      </c>
      <c r="E6029">
        <v>0</v>
      </c>
      <c r="F6029">
        <v>0</v>
      </c>
      <c r="G6029">
        <v>0</v>
      </c>
      <c r="H6029">
        <v>1570557997337</v>
      </c>
      <c r="I6029">
        <v>532.3125</v>
      </c>
      <c r="J6029" s="5">
        <f t="shared" si="94"/>
        <v>43747.046265474535</v>
      </c>
      <c r="K6029" s="6">
        <v>43747.046265474535</v>
      </c>
      <c r="L6029" s="7">
        <v>43747.046261574076</v>
      </c>
    </row>
    <row r="6030" spans="1:12" x14ac:dyDescent="0.25">
      <c r="A6030" t="e">
        <f>-LqgYKKzm-Yx5TWh8aGz</f>
        <v>#NAME?</v>
      </c>
      <c r="B6030">
        <v>393.75</v>
      </c>
      <c r="C6030">
        <v>20.478950000000001</v>
      </c>
      <c r="D6030">
        <v>67</v>
      </c>
      <c r="E6030">
        <v>0</v>
      </c>
      <c r="F6030">
        <v>0</v>
      </c>
      <c r="G6030">
        <v>0</v>
      </c>
      <c r="H6030">
        <v>1570558005585</v>
      </c>
      <c r="I6030">
        <v>526.6875</v>
      </c>
      <c r="J6030" s="4">
        <f t="shared" si="94"/>
        <v>43747.046360937493</v>
      </c>
      <c r="K6030" s="6">
        <v>43747.046360937493</v>
      </c>
      <c r="L6030" s="7">
        <v>43747.046365740738</v>
      </c>
    </row>
    <row r="6031" spans="1:12" x14ac:dyDescent="0.25">
      <c r="A6031" t="e">
        <f>-LqgYLv4aF6a99NgA34y</f>
        <v>#NAME?</v>
      </c>
      <c r="B6031">
        <v>393.75</v>
      </c>
      <c r="C6031">
        <v>20.531590000000001</v>
      </c>
      <c r="D6031">
        <v>66</v>
      </c>
      <c r="E6031">
        <v>0</v>
      </c>
      <c r="F6031">
        <v>0</v>
      </c>
      <c r="G6031">
        <v>0</v>
      </c>
      <c r="H6031">
        <v>1570558011766</v>
      </c>
      <c r="I6031">
        <v>526.6875</v>
      </c>
      <c r="J6031" s="5">
        <f t="shared" si="94"/>
        <v>43747.046432476847</v>
      </c>
      <c r="K6031" s="6">
        <v>43747.046432476847</v>
      </c>
      <c r="L6031" s="7">
        <v>43747.046435185184</v>
      </c>
    </row>
    <row r="6032" spans="1:12" x14ac:dyDescent="0.25">
      <c r="A6032" t="e">
        <f>-LqgYNd53q6BFNt-xp-G</f>
        <v>#NAME?</v>
      </c>
      <c r="B6032">
        <v>393.75</v>
      </c>
      <c r="C6032">
        <v>20.478950000000001</v>
      </c>
      <c r="D6032">
        <v>65</v>
      </c>
      <c r="E6032">
        <v>0</v>
      </c>
      <c r="F6032">
        <v>0</v>
      </c>
      <c r="G6032">
        <v>9</v>
      </c>
      <c r="H6032">
        <v>1570558018966</v>
      </c>
      <c r="I6032">
        <v>526.6875</v>
      </c>
      <c r="J6032" s="4">
        <f t="shared" si="94"/>
        <v>43747.04651581018</v>
      </c>
      <c r="K6032" s="6">
        <v>43747.04651581018</v>
      </c>
      <c r="L6032" s="7">
        <v>43747.046516203707</v>
      </c>
    </row>
    <row r="6033" spans="1:12" x14ac:dyDescent="0.25">
      <c r="A6033" t="e">
        <f>-LqgYPCEFiNaQegt_7rf</f>
        <v>#NAME?</v>
      </c>
      <c r="B6033">
        <v>393.75</v>
      </c>
      <c r="C6033">
        <v>20.478950000000001</v>
      </c>
      <c r="D6033">
        <v>65</v>
      </c>
      <c r="E6033">
        <v>0</v>
      </c>
      <c r="F6033">
        <v>0</v>
      </c>
      <c r="G6033">
        <v>2</v>
      </c>
      <c r="H6033">
        <v>1570558025157</v>
      </c>
      <c r="I6033">
        <v>526.6875</v>
      </c>
      <c r="J6033" s="5">
        <f t="shared" si="94"/>
        <v>43747.04658746528</v>
      </c>
      <c r="K6033" s="6">
        <v>43747.04658746528</v>
      </c>
      <c r="L6033" s="7">
        <v>43747.046585648146</v>
      </c>
    </row>
    <row r="6034" spans="1:12" x14ac:dyDescent="0.25">
      <c r="A6034" t="e">
        <f>-LqgYQv5RotBE1kzHGiH</f>
        <v>#NAME?</v>
      </c>
      <c r="B6034">
        <v>393.75</v>
      </c>
      <c r="C6034">
        <v>20.531590000000001</v>
      </c>
      <c r="D6034">
        <v>66</v>
      </c>
      <c r="E6034">
        <v>0</v>
      </c>
      <c r="F6034">
        <v>0</v>
      </c>
      <c r="G6034">
        <v>9</v>
      </c>
      <c r="H6034">
        <v>1570558032366</v>
      </c>
      <c r="I6034">
        <v>526.6875</v>
      </c>
      <c r="J6034" s="4">
        <f t="shared" si="94"/>
        <v>43747.046670902775</v>
      </c>
      <c r="K6034" s="6">
        <v>43747.046670902775</v>
      </c>
      <c r="L6034" s="7">
        <v>43747.046666666669</v>
      </c>
    </row>
    <row r="6035" spans="1:12" x14ac:dyDescent="0.25">
      <c r="A6035" t="e">
        <f>-LqgYSO0qY4xPUhuOgVk</f>
        <v>#NAME?</v>
      </c>
      <c r="B6035">
        <v>393.75</v>
      </c>
      <c r="C6035">
        <v>20.478950000000001</v>
      </c>
      <c r="D6035">
        <v>66</v>
      </c>
      <c r="E6035">
        <v>0</v>
      </c>
      <c r="F6035">
        <v>0</v>
      </c>
      <c r="G6035">
        <v>9</v>
      </c>
      <c r="H6035">
        <v>1570558038567</v>
      </c>
      <c r="I6035">
        <v>526.6875</v>
      </c>
      <c r="J6035" s="5">
        <f t="shared" si="94"/>
        <v>43747.046742673607</v>
      </c>
      <c r="K6035" s="6">
        <v>43747.046742673607</v>
      </c>
      <c r="L6035" s="7">
        <v>43747.046747685185</v>
      </c>
    </row>
    <row r="6036" spans="1:12" x14ac:dyDescent="0.25">
      <c r="A6036" t="e">
        <f>-LqgYTy70g9J67VMHkf7</f>
        <v>#NAME?</v>
      </c>
      <c r="B6036">
        <v>393.75</v>
      </c>
      <c r="C6036">
        <v>20.531590000000001</v>
      </c>
      <c r="D6036">
        <v>66</v>
      </c>
      <c r="E6036">
        <v>0</v>
      </c>
      <c r="F6036">
        <v>0</v>
      </c>
      <c r="G6036">
        <v>2</v>
      </c>
      <c r="H6036">
        <v>1570558044735</v>
      </c>
      <c r="I6036">
        <v>526.6875</v>
      </c>
      <c r="J6036" s="4">
        <f t="shared" si="94"/>
        <v>43747.046814062494</v>
      </c>
      <c r="K6036" s="6">
        <v>43747.046814062494</v>
      </c>
      <c r="L6036" s="7">
        <v>43747.046817129631</v>
      </c>
    </row>
    <row r="6037" spans="1:12" x14ac:dyDescent="0.25">
      <c r="A6037" t="e">
        <f>-LqgYVg6Ko-pp56rL2KF</f>
        <v>#NAME?</v>
      </c>
      <c r="B6037">
        <v>393.75</v>
      </c>
      <c r="C6037">
        <v>20.478950000000001</v>
      </c>
      <c r="D6037">
        <v>66</v>
      </c>
      <c r="E6037">
        <v>0</v>
      </c>
      <c r="F6037">
        <v>0</v>
      </c>
      <c r="G6037">
        <v>9</v>
      </c>
      <c r="H6037">
        <v>1570558051927</v>
      </c>
      <c r="I6037">
        <v>526.6875</v>
      </c>
      <c r="J6037" s="5">
        <f t="shared" si="94"/>
        <v>43747.046897303233</v>
      </c>
      <c r="K6037" s="6">
        <v>43747.046897303233</v>
      </c>
      <c r="L6037" s="7">
        <v>43747.046898148146</v>
      </c>
    </row>
    <row r="6038" spans="1:12" x14ac:dyDescent="0.25">
      <c r="A6038" t="e">
        <f>-LqgYXF5pzcFmWdKx3M1</f>
        <v>#NAME?</v>
      </c>
      <c r="B6038">
        <v>393.75</v>
      </c>
      <c r="C6038">
        <v>20.478950000000001</v>
      </c>
      <c r="D6038">
        <v>67</v>
      </c>
      <c r="E6038">
        <v>0</v>
      </c>
      <c r="F6038">
        <v>0</v>
      </c>
      <c r="G6038">
        <v>12</v>
      </c>
      <c r="H6038">
        <v>1570558058135</v>
      </c>
      <c r="I6038">
        <v>526.6875</v>
      </c>
      <c r="J6038" s="4">
        <f t="shared" si="94"/>
        <v>43747.04696915509</v>
      </c>
      <c r="K6038" s="6">
        <v>43747.04696915509</v>
      </c>
      <c r="L6038" s="7">
        <v>43747.046967592592</v>
      </c>
    </row>
    <row r="6039" spans="1:12" x14ac:dyDescent="0.25">
      <c r="A6039" t="e">
        <f>-LqgYYy5rDWUJZDaQ9gg</f>
        <v>#NAME?</v>
      </c>
      <c r="B6039">
        <v>393.75</v>
      </c>
      <c r="C6039">
        <v>20.478950000000001</v>
      </c>
      <c r="D6039">
        <v>67</v>
      </c>
      <c r="E6039">
        <v>0</v>
      </c>
      <c r="F6039">
        <v>0</v>
      </c>
      <c r="G6039">
        <v>0</v>
      </c>
      <c r="H6039">
        <v>1570558065347</v>
      </c>
      <c r="I6039">
        <v>526.6875</v>
      </c>
      <c r="J6039" s="5">
        <f t="shared" si="94"/>
        <v>43747.047052627313</v>
      </c>
      <c r="K6039" s="6">
        <v>43747.047052627313</v>
      </c>
      <c r="L6039" s="7">
        <v>43747.047048611108</v>
      </c>
    </row>
    <row r="6040" spans="1:12" x14ac:dyDescent="0.25">
      <c r="A6040" t="e">
        <f>-LqgY_S6dMan6LBqZFGO</f>
        <v>#NAME?</v>
      </c>
      <c r="B6040">
        <v>393.75</v>
      </c>
      <c r="C6040">
        <v>20.478950000000001</v>
      </c>
      <c r="D6040">
        <v>66</v>
      </c>
      <c r="E6040">
        <v>0</v>
      </c>
      <c r="F6040">
        <v>0</v>
      </c>
      <c r="G6040">
        <v>4</v>
      </c>
      <c r="H6040">
        <v>1570558071527</v>
      </c>
      <c r="I6040">
        <v>526.6875</v>
      </c>
      <c r="J6040" s="4">
        <f t="shared" si="94"/>
        <v>43747.047124155091</v>
      </c>
      <c r="K6040" s="6">
        <v>43747.047124155091</v>
      </c>
      <c r="L6040" s="7">
        <v>43747.047129629631</v>
      </c>
    </row>
    <row r="6041" spans="1:12" x14ac:dyDescent="0.25">
      <c r="A6041" t="e">
        <f>-LqgYb04XLy_KBPIk6az</f>
        <v>#NAME?</v>
      </c>
      <c r="B6041">
        <v>412.5</v>
      </c>
      <c r="C6041">
        <v>20.478950000000001</v>
      </c>
      <c r="D6041">
        <v>66</v>
      </c>
      <c r="E6041">
        <v>0</v>
      </c>
      <c r="F6041">
        <v>0</v>
      </c>
      <c r="G6041">
        <v>8</v>
      </c>
      <c r="H6041">
        <v>1570558077687</v>
      </c>
      <c r="I6041">
        <v>532.3125</v>
      </c>
      <c r="J6041" s="5">
        <f t="shared" si="94"/>
        <v>43747.047195451385</v>
      </c>
      <c r="K6041" s="6">
        <v>43747.047195451385</v>
      </c>
      <c r="L6041" s="7">
        <v>43747.047199074077</v>
      </c>
    </row>
    <row r="6042" spans="1:12" x14ac:dyDescent="0.25">
      <c r="A6042" t="e">
        <f>-LqgYc_6Yu_q9f6OisED</f>
        <v>#NAME?</v>
      </c>
      <c r="B6042">
        <v>393.75</v>
      </c>
      <c r="C6042">
        <v>20.478950000000001</v>
      </c>
      <c r="D6042">
        <v>66</v>
      </c>
      <c r="E6042">
        <v>0</v>
      </c>
      <c r="F6042">
        <v>0</v>
      </c>
      <c r="G6042">
        <v>7</v>
      </c>
      <c r="H6042">
        <v>1570558083878</v>
      </c>
      <c r="I6042">
        <v>526.5</v>
      </c>
      <c r="J6042" s="4">
        <f>(H6042/86400000)+25569+(7/24)</f>
        <v>43747.047267106478</v>
      </c>
      <c r="K6042" s="6">
        <v>43747.047267106478</v>
      </c>
      <c r="L6042" s="7">
        <v>43747.047268518516</v>
      </c>
    </row>
    <row r="6043" spans="1:12" x14ac:dyDescent="0.25">
      <c r="A6043" t="e">
        <f>-LqgYeI4wNfgNqRGBDZD</f>
        <v>#NAME?</v>
      </c>
      <c r="B6043">
        <v>393.75</v>
      </c>
      <c r="C6043">
        <v>20.478950000000001</v>
      </c>
      <c r="D6043">
        <v>65</v>
      </c>
      <c r="E6043">
        <v>0</v>
      </c>
      <c r="F6043">
        <v>0</v>
      </c>
      <c r="G6043">
        <v>8</v>
      </c>
      <c r="H6043">
        <v>1570558091105</v>
      </c>
      <c r="I6043">
        <v>526.6875</v>
      </c>
      <c r="J6043" s="5">
        <f t="shared" si="94"/>
        <v>43747.047350752313</v>
      </c>
      <c r="K6043" s="6">
        <v>43747.047350752313</v>
      </c>
      <c r="L6043" s="7">
        <v>43747.047349537039</v>
      </c>
    </row>
    <row r="6044" spans="1:12" x14ac:dyDescent="0.25">
      <c r="A6044" t="e">
        <f>-LqgYg67vL2sX4QoNIfH</f>
        <v>#NAME?</v>
      </c>
      <c r="B6044">
        <v>428.125</v>
      </c>
      <c r="C6044">
        <v>20.478950000000001</v>
      </c>
      <c r="D6044">
        <v>67</v>
      </c>
      <c r="E6044">
        <v>0</v>
      </c>
      <c r="F6044">
        <v>0</v>
      </c>
      <c r="G6044">
        <v>10</v>
      </c>
      <c r="H6044">
        <v>1570558098325</v>
      </c>
      <c r="I6044">
        <v>537</v>
      </c>
      <c r="J6044" s="4">
        <f t="shared" si="94"/>
        <v>43747.04743431713</v>
      </c>
      <c r="K6044" s="6">
        <v>43747.04743431713</v>
      </c>
      <c r="L6044" s="7">
        <v>43747.047430555554</v>
      </c>
    </row>
    <row r="6045" spans="1:12" x14ac:dyDescent="0.25">
      <c r="A6045" t="e">
        <f>-LqgYho5YoBosd0BMmrh</f>
        <v>#NAME?</v>
      </c>
      <c r="B6045">
        <v>393.75</v>
      </c>
      <c r="C6045">
        <v>20.478950000000001</v>
      </c>
      <c r="D6045">
        <v>67</v>
      </c>
      <c r="E6045">
        <v>0</v>
      </c>
      <c r="F6045">
        <v>0</v>
      </c>
      <c r="G6045">
        <v>8</v>
      </c>
      <c r="H6045">
        <v>1570558105537</v>
      </c>
      <c r="I6045">
        <v>526.6875</v>
      </c>
      <c r="J6045" s="5">
        <f t="shared" si="94"/>
        <v>43747.047517789346</v>
      </c>
      <c r="K6045" s="6">
        <v>43747.047517789346</v>
      </c>
      <c r="L6045" s="7">
        <v>43747.047523148147</v>
      </c>
    </row>
    <row r="6046" spans="1:12" x14ac:dyDescent="0.25">
      <c r="A6046" t="e">
        <f>-LqgYjXKj4Qdsty3NbBQ</f>
        <v>#NAME?</v>
      </c>
      <c r="B6046">
        <v>393.75</v>
      </c>
      <c r="C6046">
        <v>20.478950000000001</v>
      </c>
      <c r="D6046">
        <v>67</v>
      </c>
      <c r="E6046">
        <v>0</v>
      </c>
      <c r="F6046">
        <v>0</v>
      </c>
      <c r="G6046">
        <v>7</v>
      </c>
      <c r="H6046">
        <v>1570558112725</v>
      </c>
      <c r="I6046">
        <v>526.6875</v>
      </c>
      <c r="J6046" s="4">
        <f t="shared" si="94"/>
        <v>43747.047600983795</v>
      </c>
      <c r="K6046" s="6">
        <v>43747.047600983795</v>
      </c>
      <c r="L6046" s="7">
        <v>43747.04760416667</v>
      </c>
    </row>
    <row r="6047" spans="1:12" x14ac:dyDescent="0.25">
      <c r="A6047" t="e">
        <f>-LqgYl566Bjhv7jJJKs1</f>
        <v>#NAME?</v>
      </c>
      <c r="B6047">
        <v>390.625</v>
      </c>
      <c r="C6047">
        <v>20.478950000000001</v>
      </c>
      <c r="D6047">
        <v>67</v>
      </c>
      <c r="E6047">
        <v>0</v>
      </c>
      <c r="F6047">
        <v>0</v>
      </c>
      <c r="G6047">
        <v>9</v>
      </c>
      <c r="H6047">
        <v>1570558118897</v>
      </c>
      <c r="I6047">
        <v>525.75</v>
      </c>
      <c r="J6047" s="5">
        <f t="shared" si="94"/>
        <v>43747.047672418979</v>
      </c>
      <c r="K6047" s="6">
        <v>43747.047672418979</v>
      </c>
      <c r="L6047" s="7">
        <v>43747.047673611109</v>
      </c>
    </row>
    <row r="6048" spans="1:12" x14ac:dyDescent="0.25">
      <c r="A6048" t="e">
        <f>-LqgYmn9rOgJJmC2lrQT</f>
        <v>#NAME?</v>
      </c>
      <c r="B6048">
        <v>393.75</v>
      </c>
      <c r="C6048">
        <v>20.531590000000001</v>
      </c>
      <c r="D6048">
        <v>66</v>
      </c>
      <c r="E6048">
        <v>0</v>
      </c>
      <c r="F6048">
        <v>0</v>
      </c>
      <c r="G6048">
        <v>6</v>
      </c>
      <c r="H6048">
        <v>1570558126137</v>
      </c>
      <c r="I6048">
        <v>526.5</v>
      </c>
      <c r="J6048" s="4">
        <f t="shared" si="94"/>
        <v>43747.047756215274</v>
      </c>
      <c r="K6048" s="6">
        <v>43747.047756215274</v>
      </c>
      <c r="L6048" s="7">
        <v>43747.047754629632</v>
      </c>
    </row>
    <row r="6049" spans="1:12" x14ac:dyDescent="0.25">
      <c r="A6049" t="e">
        <f>-LqgYoI4Mx09WAK3YabN</f>
        <v>#NAME?</v>
      </c>
      <c r="B6049">
        <v>393.75</v>
      </c>
      <c r="C6049">
        <v>20.478950000000001</v>
      </c>
      <c r="D6049">
        <v>66</v>
      </c>
      <c r="E6049">
        <v>0</v>
      </c>
      <c r="F6049">
        <v>0</v>
      </c>
      <c r="G6049">
        <v>7</v>
      </c>
      <c r="H6049">
        <v>1570558132325</v>
      </c>
      <c r="I6049">
        <v>526.6875</v>
      </c>
      <c r="J6049" s="5">
        <f t="shared" si="94"/>
        <v>43747.047827835646</v>
      </c>
      <c r="K6049" s="6">
        <v>43747.047827835646</v>
      </c>
      <c r="L6049" s="7">
        <v>43747.047824074078</v>
      </c>
    </row>
    <row r="6050" spans="1:12" x14ac:dyDescent="0.25">
      <c r="A6050" t="e">
        <f>-LqgYprH9XgWib02IGD0</f>
        <v>#NAME?</v>
      </c>
      <c r="B6050">
        <v>393.75</v>
      </c>
      <c r="C6050">
        <v>20.478950000000001</v>
      </c>
      <c r="D6050">
        <v>65</v>
      </c>
      <c r="E6050">
        <v>0</v>
      </c>
      <c r="F6050">
        <v>0</v>
      </c>
      <c r="G6050">
        <v>0</v>
      </c>
      <c r="H6050">
        <v>1570558138508</v>
      </c>
      <c r="I6050">
        <v>526.5</v>
      </c>
      <c r="J6050" s="4">
        <f t="shared" si="94"/>
        <v>43747.047899398145</v>
      </c>
      <c r="K6050" s="6">
        <v>43747.047899398145</v>
      </c>
      <c r="L6050" s="7">
        <v>43747.047905092593</v>
      </c>
    </row>
    <row r="6051" spans="1:12" x14ac:dyDescent="0.25">
      <c r="A6051" t="s">
        <v>7086</v>
      </c>
      <c r="B6051">
        <v>393.75</v>
      </c>
      <c r="C6051">
        <v>20.478950000000001</v>
      </c>
      <c r="D6051">
        <v>65</v>
      </c>
      <c r="E6051">
        <v>0</v>
      </c>
      <c r="F6051">
        <v>0</v>
      </c>
      <c r="G6051">
        <v>10</v>
      </c>
      <c r="H6051">
        <v>1570558145697</v>
      </c>
      <c r="I6051">
        <v>526.6875</v>
      </c>
      <c r="J6051" s="5">
        <f t="shared" si="94"/>
        <v>43747.047982604163</v>
      </c>
      <c r="K6051" s="6">
        <v>43747.047982604163</v>
      </c>
      <c r="L6051" s="7">
        <v>43747.047986111109</v>
      </c>
    </row>
    <row r="6052" spans="1:12" x14ac:dyDescent="0.25">
      <c r="A6052" t="e">
        <f>-LqgYt6zg4_WSdA8f927</f>
        <v>#NAME?</v>
      </c>
      <c r="B6052">
        <v>393.75</v>
      </c>
      <c r="C6052">
        <v>20.478950000000001</v>
      </c>
      <c r="D6052">
        <v>65</v>
      </c>
      <c r="E6052">
        <v>0</v>
      </c>
      <c r="F6052">
        <v>0</v>
      </c>
      <c r="G6052">
        <v>8</v>
      </c>
      <c r="H6052">
        <v>1570558151876</v>
      </c>
      <c r="I6052">
        <v>526.5</v>
      </c>
      <c r="J6052" s="4">
        <f t="shared" si="94"/>
        <v>43747.048054120365</v>
      </c>
      <c r="K6052" s="6">
        <v>43747.048054120365</v>
      </c>
      <c r="L6052" s="7">
        <v>43747.048055555555</v>
      </c>
    </row>
    <row r="6053" spans="1:12" x14ac:dyDescent="0.25">
      <c r="A6053" t="e">
        <f>-LqgYur52XrSn-OGHeEj</f>
        <v>#NAME?</v>
      </c>
      <c r="B6053">
        <v>393.75</v>
      </c>
      <c r="C6053">
        <v>20.478950000000001</v>
      </c>
      <c r="D6053">
        <v>66</v>
      </c>
      <c r="E6053">
        <v>0</v>
      </c>
      <c r="F6053">
        <v>0</v>
      </c>
      <c r="G6053">
        <v>9</v>
      </c>
      <c r="H6053">
        <v>1570558159125</v>
      </c>
      <c r="I6053">
        <v>526.6875</v>
      </c>
      <c r="J6053" s="5">
        <f t="shared" si="94"/>
        <v>43747.048138020829</v>
      </c>
      <c r="K6053" s="6">
        <v>43747.048138020829</v>
      </c>
      <c r="L6053" s="7">
        <v>43747.048136574071</v>
      </c>
    </row>
    <row r="6054" spans="1:12" x14ac:dyDescent="0.25">
      <c r="A6054" t="e">
        <f>-LqgYwQ5YA8CxdstH-fv</f>
        <v>#NAME?</v>
      </c>
      <c r="B6054">
        <v>393.75</v>
      </c>
      <c r="C6054">
        <v>20.478950000000001</v>
      </c>
      <c r="D6054">
        <v>66</v>
      </c>
      <c r="E6054">
        <v>0</v>
      </c>
      <c r="F6054">
        <v>0</v>
      </c>
      <c r="G6054">
        <v>13</v>
      </c>
      <c r="H6054">
        <v>1570558165307</v>
      </c>
      <c r="I6054">
        <v>526.6875</v>
      </c>
      <c r="J6054" s="4">
        <f t="shared" si="94"/>
        <v>43747.048209571753</v>
      </c>
      <c r="K6054" s="6">
        <v>43747.048209571753</v>
      </c>
      <c r="L6054" s="7">
        <v>43747.048206018517</v>
      </c>
    </row>
    <row r="6055" spans="1:12" x14ac:dyDescent="0.25">
      <c r="A6055" t="e">
        <f>-LqgYy56MBWZHZwyhTIh</f>
        <v>#NAME?</v>
      </c>
      <c r="B6055">
        <v>393.75</v>
      </c>
      <c r="C6055">
        <v>20.478950000000001</v>
      </c>
      <c r="D6055">
        <v>66</v>
      </c>
      <c r="E6055">
        <v>0</v>
      </c>
      <c r="F6055">
        <v>0</v>
      </c>
      <c r="G6055">
        <v>10</v>
      </c>
      <c r="H6055">
        <v>1570558172516</v>
      </c>
      <c r="I6055">
        <v>526.6875</v>
      </c>
      <c r="J6055" s="5">
        <f t="shared" si="94"/>
        <v>43747.048293009262</v>
      </c>
      <c r="K6055" s="6">
        <v>43747.048293009262</v>
      </c>
      <c r="L6055" s="7">
        <v>43747.048298611109</v>
      </c>
    </row>
    <row r="6056" spans="1:12" x14ac:dyDescent="0.25">
      <c r="A6056" t="e">
        <f>-LqgYzc5PwkIL7F0tFmp</f>
        <v>#NAME?</v>
      </c>
      <c r="B6056">
        <v>393.75</v>
      </c>
      <c r="C6056">
        <v>20.531590000000001</v>
      </c>
      <c r="D6056">
        <v>65</v>
      </c>
      <c r="E6056">
        <v>0</v>
      </c>
      <c r="F6056">
        <v>0</v>
      </c>
      <c r="G6056">
        <v>8</v>
      </c>
      <c r="H6056">
        <v>1570558178715</v>
      </c>
      <c r="I6056">
        <v>526.6875</v>
      </c>
      <c r="J6056" s="4">
        <f t="shared" si="94"/>
        <v>43747.048364756942</v>
      </c>
      <c r="K6056" s="6">
        <v>43747.048364756942</v>
      </c>
      <c r="L6056" s="7">
        <v>43747.048368055555</v>
      </c>
    </row>
    <row r="6057" spans="1:12" x14ac:dyDescent="0.25">
      <c r="A6057" t="e">
        <f>-LqgZ0ABHNLoxuDA8F8N</f>
        <v>#NAME?</v>
      </c>
      <c r="B6057">
        <v>393.75</v>
      </c>
      <c r="C6057">
        <v>20.478950000000001</v>
      </c>
      <c r="D6057">
        <v>64</v>
      </c>
      <c r="E6057">
        <v>0</v>
      </c>
      <c r="F6057">
        <v>0</v>
      </c>
      <c r="G6057">
        <v>11</v>
      </c>
      <c r="H6057">
        <v>1570558184876</v>
      </c>
      <c r="I6057">
        <v>526.6875</v>
      </c>
      <c r="J6057" s="5">
        <f t="shared" si="94"/>
        <v>43747.048436064812</v>
      </c>
      <c r="K6057" s="6">
        <v>43747.048436064812</v>
      </c>
      <c r="L6057" s="7">
        <v>43747.048437500001</v>
      </c>
    </row>
    <row r="6058" spans="1:12" x14ac:dyDescent="0.25">
      <c r="A6058" t="e">
        <f>-LqgZ1s3jAdzoixOesMe</f>
        <v>#NAME?</v>
      </c>
      <c r="B6058">
        <v>393.75</v>
      </c>
      <c r="C6058">
        <v>20.478950000000001</v>
      </c>
      <c r="D6058">
        <v>65</v>
      </c>
      <c r="E6058">
        <v>0</v>
      </c>
      <c r="F6058">
        <v>0</v>
      </c>
      <c r="G6058">
        <v>9</v>
      </c>
      <c r="H6058">
        <v>1570558192087</v>
      </c>
      <c r="I6058">
        <v>526.6875</v>
      </c>
      <c r="J6058" s="4">
        <f t="shared" si="94"/>
        <v>43747.048519525466</v>
      </c>
      <c r="K6058" s="6">
        <v>43747.048519525466</v>
      </c>
      <c r="L6058" s="7">
        <v>43747.048518518517</v>
      </c>
    </row>
    <row r="6059" spans="1:12" x14ac:dyDescent="0.25">
      <c r="A6059" t="e">
        <f>-LqgZ3T4LyH50n5TllXA</f>
        <v>#NAME?</v>
      </c>
      <c r="B6059">
        <v>412.5</v>
      </c>
      <c r="C6059">
        <v>20.478950000000001</v>
      </c>
      <c r="D6059">
        <v>67</v>
      </c>
      <c r="E6059">
        <v>0</v>
      </c>
      <c r="F6059">
        <v>0</v>
      </c>
      <c r="G6059">
        <v>8</v>
      </c>
      <c r="H6059">
        <v>1570558198275</v>
      </c>
      <c r="I6059">
        <v>532.3125</v>
      </c>
      <c r="J6059" s="5">
        <f t="shared" si="94"/>
        <v>43747.048591145831</v>
      </c>
      <c r="K6059" s="6">
        <v>43747.048591145831</v>
      </c>
      <c r="L6059" s="7">
        <v>43747.048587962963</v>
      </c>
    </row>
    <row r="6060" spans="1:12" x14ac:dyDescent="0.25">
      <c r="A6060" t="e">
        <f>-LqgZ5U3oRHp6yvKTOd1</f>
        <v>#NAME?</v>
      </c>
      <c r="B6060">
        <v>393.75</v>
      </c>
      <c r="C6060">
        <v>20.478950000000001</v>
      </c>
      <c r="D6060">
        <v>68</v>
      </c>
      <c r="E6060">
        <v>0</v>
      </c>
      <c r="F6060">
        <v>0</v>
      </c>
      <c r="G6060">
        <v>8</v>
      </c>
      <c r="H6060">
        <v>1570558205495</v>
      </c>
      <c r="I6060">
        <v>526.6875</v>
      </c>
      <c r="J6060" s="4">
        <f t="shared" si="94"/>
        <v>43747.048674710641</v>
      </c>
      <c r="K6060" s="6">
        <v>43747.048674710641</v>
      </c>
      <c r="L6060" s="7">
        <v>43747.048668981479</v>
      </c>
    </row>
    <row r="6061" spans="1:12" x14ac:dyDescent="0.25">
      <c r="A6061" t="e">
        <f>-LqgZ7BmxyvE6v22wrQE</f>
        <v>#NAME?</v>
      </c>
      <c r="B6061">
        <v>415.625</v>
      </c>
      <c r="C6061">
        <v>20.478950000000001</v>
      </c>
      <c r="D6061">
        <v>68</v>
      </c>
      <c r="E6061">
        <v>0</v>
      </c>
      <c r="F6061">
        <v>0</v>
      </c>
      <c r="G6061">
        <v>7</v>
      </c>
      <c r="H6061">
        <v>1570558213732</v>
      </c>
      <c r="I6061">
        <v>533.25</v>
      </c>
      <c r="J6061" s="5">
        <f t="shared" si="94"/>
        <v>43747.048770046291</v>
      </c>
      <c r="K6061" s="6">
        <v>43747.048770046291</v>
      </c>
      <c r="L6061" s="7">
        <v>43747.048773148148</v>
      </c>
    </row>
    <row r="6062" spans="1:12" x14ac:dyDescent="0.25">
      <c r="A6062" t="e">
        <f>-LqgZ8fwsconGfrryLBQ</f>
        <v>#NAME?</v>
      </c>
      <c r="B6062">
        <v>393.75</v>
      </c>
      <c r="C6062">
        <v>20.478950000000001</v>
      </c>
      <c r="D6062">
        <v>68</v>
      </c>
      <c r="E6062">
        <v>0</v>
      </c>
      <c r="F6062">
        <v>0</v>
      </c>
      <c r="G6062">
        <v>2</v>
      </c>
      <c r="H6062">
        <v>1570558219925</v>
      </c>
      <c r="I6062">
        <v>526.6875</v>
      </c>
      <c r="J6062" s="4">
        <f t="shared" si="94"/>
        <v>43747.048841724536</v>
      </c>
      <c r="K6062" s="6">
        <v>43747.048841724536</v>
      </c>
      <c r="L6062" s="7">
        <v>43747.048842592594</v>
      </c>
    </row>
    <row r="6063" spans="1:12" x14ac:dyDescent="0.25">
      <c r="A6063" t="e">
        <f>-LqgZAG1Rpr0F5y2xCXS</f>
        <v>#NAME?</v>
      </c>
      <c r="B6063">
        <v>393.75</v>
      </c>
      <c r="C6063">
        <v>20.478950000000001</v>
      </c>
      <c r="D6063">
        <v>70</v>
      </c>
      <c r="E6063">
        <v>0</v>
      </c>
      <c r="F6063">
        <v>0</v>
      </c>
      <c r="G6063">
        <v>4</v>
      </c>
      <c r="H6063">
        <v>1570558226104</v>
      </c>
      <c r="I6063">
        <v>526.6875</v>
      </c>
      <c r="J6063" s="5">
        <f t="shared" si="94"/>
        <v>43747.048913240738</v>
      </c>
      <c r="K6063" s="6">
        <v>43747.048913240738</v>
      </c>
      <c r="L6063" s="7">
        <v>43747.04891203704</v>
      </c>
    </row>
    <row r="6064" spans="1:12" x14ac:dyDescent="0.25">
      <c r="A6064" t="e">
        <f>-LqgZBxoDUr3MaYA6ZWU</f>
        <v>#NAME?</v>
      </c>
      <c r="B6064">
        <v>393.75</v>
      </c>
      <c r="C6064">
        <v>20.478950000000001</v>
      </c>
      <c r="D6064">
        <v>70</v>
      </c>
      <c r="E6064">
        <v>0</v>
      </c>
      <c r="F6064">
        <v>0</v>
      </c>
      <c r="G6064">
        <v>0</v>
      </c>
      <c r="H6064">
        <v>1570558233312</v>
      </c>
      <c r="I6064">
        <v>526.6875</v>
      </c>
      <c r="J6064" s="4">
        <f t="shared" si="94"/>
        <v>43747.048996666665</v>
      </c>
      <c r="K6064" s="6">
        <v>43747.048996666665</v>
      </c>
      <c r="L6064" s="7">
        <v>43747.048993055556</v>
      </c>
    </row>
    <row r="6065" spans="1:12" x14ac:dyDescent="0.25">
      <c r="A6065" t="e">
        <f>-LqgZDRw1ca_r7qGpY6n</f>
        <v>#NAME?</v>
      </c>
      <c r="B6065">
        <v>393.75</v>
      </c>
      <c r="C6065">
        <v>20.478950000000001</v>
      </c>
      <c r="D6065">
        <v>70</v>
      </c>
      <c r="E6065">
        <v>0</v>
      </c>
      <c r="F6065">
        <v>0</v>
      </c>
      <c r="G6065">
        <v>9</v>
      </c>
      <c r="H6065">
        <v>1570558239462</v>
      </c>
      <c r="I6065">
        <v>526.5</v>
      </c>
      <c r="J6065" s="5">
        <f t="shared" si="94"/>
        <v>43747.04906784722</v>
      </c>
      <c r="K6065" s="6">
        <v>43747.04906784722</v>
      </c>
      <c r="L6065" s="7">
        <v>43747.049062500002</v>
      </c>
    </row>
    <row r="6066" spans="1:12" x14ac:dyDescent="0.25">
      <c r="A6066" t="e">
        <f>-LqgZExCqSmAgiVTrBI8</f>
        <v>#NAME?</v>
      </c>
      <c r="B6066">
        <v>393.75</v>
      </c>
      <c r="C6066">
        <v>20.584240000000001</v>
      </c>
      <c r="D6066">
        <v>69</v>
      </c>
      <c r="E6066">
        <v>0</v>
      </c>
      <c r="F6066">
        <v>0</v>
      </c>
      <c r="G6066">
        <v>13</v>
      </c>
      <c r="H6066">
        <v>1570558245682</v>
      </c>
      <c r="I6066">
        <v>526.5</v>
      </c>
      <c r="J6066" s="4">
        <f t="shared" si="94"/>
        <v>43747.04913983796</v>
      </c>
      <c r="K6066" s="6">
        <v>43747.04913983796</v>
      </c>
      <c r="L6066" s="7">
        <v>43747.049143518518</v>
      </c>
    </row>
    <row r="6067" spans="1:12" x14ac:dyDescent="0.25">
      <c r="A6067" t="e">
        <f>-LqgZGbI5oH_xB0t9UoW</f>
        <v>#NAME?</v>
      </c>
      <c r="B6067">
        <v>393.75</v>
      </c>
      <c r="C6067">
        <v>20.478950000000001</v>
      </c>
      <c r="D6067">
        <v>65</v>
      </c>
      <c r="E6067">
        <v>0</v>
      </c>
      <c r="F6067">
        <v>0</v>
      </c>
      <c r="G6067">
        <v>3</v>
      </c>
      <c r="H6067">
        <v>1570558251863</v>
      </c>
      <c r="I6067">
        <v>526.5</v>
      </c>
      <c r="J6067" s="5">
        <f t="shared" si="94"/>
        <v>43747.049211377314</v>
      </c>
      <c r="K6067" s="6">
        <v>43747.049211377314</v>
      </c>
      <c r="L6067" s="7">
        <v>43747.049212962964</v>
      </c>
    </row>
    <row r="6068" spans="1:12" x14ac:dyDescent="0.25">
      <c r="A6068" t="e">
        <f>-LqgZIJ1onaw2AXcgv1W</f>
        <v>#NAME?</v>
      </c>
      <c r="B6068">
        <v>412.5</v>
      </c>
      <c r="C6068">
        <v>20.531590000000001</v>
      </c>
      <c r="D6068">
        <v>65</v>
      </c>
      <c r="E6068">
        <v>0</v>
      </c>
      <c r="F6068">
        <v>0</v>
      </c>
      <c r="G6068">
        <v>0</v>
      </c>
      <c r="H6068">
        <v>1570558259073</v>
      </c>
      <c r="I6068">
        <v>532.3125</v>
      </c>
      <c r="J6068" s="4">
        <f t="shared" si="94"/>
        <v>43747.049294826385</v>
      </c>
      <c r="K6068" s="6">
        <v>43747.049294826385</v>
      </c>
      <c r="L6068" s="7">
        <v>43747.049293981479</v>
      </c>
    </row>
    <row r="6069" spans="1:12" x14ac:dyDescent="0.25">
      <c r="A6069" t="e">
        <f>-LqgZK-wdb8lLg47xypK</f>
        <v>#NAME?</v>
      </c>
      <c r="B6069">
        <v>393.75</v>
      </c>
      <c r="C6069">
        <v>20.478950000000001</v>
      </c>
      <c r="D6069">
        <v>63</v>
      </c>
      <c r="E6069">
        <v>0</v>
      </c>
      <c r="F6069">
        <v>0</v>
      </c>
      <c r="G6069">
        <v>0</v>
      </c>
      <c r="H6069">
        <v>1570558266282</v>
      </c>
      <c r="I6069">
        <v>526.5</v>
      </c>
      <c r="J6069" s="5">
        <f t="shared" si="94"/>
        <v>43747.049378263888</v>
      </c>
      <c r="K6069" s="6">
        <v>43747.049378263888</v>
      </c>
      <c r="L6069" s="7">
        <v>43747.049375000002</v>
      </c>
    </row>
    <row r="6070" spans="1:12" x14ac:dyDescent="0.25">
      <c r="A6070" t="e">
        <f>-LqgZLUytf6y7Q2BFzOp</f>
        <v>#NAME?</v>
      </c>
      <c r="B6070">
        <v>393.75</v>
      </c>
      <c r="C6070">
        <v>20.531590000000001</v>
      </c>
      <c r="D6070">
        <v>64</v>
      </c>
      <c r="E6070">
        <v>0</v>
      </c>
      <c r="F6070">
        <v>0</v>
      </c>
      <c r="G6070">
        <v>6</v>
      </c>
      <c r="H6070">
        <v>1570558272462</v>
      </c>
      <c r="I6070">
        <v>526.6875</v>
      </c>
      <c r="J6070" s="4">
        <f t="shared" si="94"/>
        <v>43747.049449791659</v>
      </c>
      <c r="K6070" s="6">
        <v>43747.049449791659</v>
      </c>
      <c r="L6070" s="7">
        <v>43747.049444444441</v>
      </c>
    </row>
    <row r="6071" spans="1:12" x14ac:dyDescent="0.25">
      <c r="A6071" t="e">
        <f>-LqgZNI7CxowgQ7YnSO_</f>
        <v>#NAME?</v>
      </c>
      <c r="B6071">
        <v>415.625</v>
      </c>
      <c r="C6071">
        <v>20.478950000000001</v>
      </c>
      <c r="D6071">
        <v>62</v>
      </c>
      <c r="E6071">
        <v>0</v>
      </c>
      <c r="F6071">
        <v>0</v>
      </c>
      <c r="G6071">
        <v>7</v>
      </c>
      <c r="H6071">
        <v>1570558278652</v>
      </c>
      <c r="I6071">
        <v>533.0625</v>
      </c>
      <c r="J6071" s="5">
        <f t="shared" si="94"/>
        <v>43747.049521435183</v>
      </c>
      <c r="K6071" s="6">
        <v>43747.049521435183</v>
      </c>
      <c r="L6071" s="7">
        <v>43747.049525462964</v>
      </c>
    </row>
    <row r="6072" spans="1:12" x14ac:dyDescent="0.25">
      <c r="A6072" t="e">
        <f>-LqgZP0DMgoUqvO6gilZ</f>
        <v>#NAME?</v>
      </c>
      <c r="B6072">
        <v>393.75</v>
      </c>
      <c r="C6072">
        <v>20.478950000000001</v>
      </c>
      <c r="D6072">
        <v>63</v>
      </c>
      <c r="E6072">
        <v>0</v>
      </c>
      <c r="F6072">
        <v>0</v>
      </c>
      <c r="G6072">
        <v>8</v>
      </c>
      <c r="H6072">
        <v>1570558286894</v>
      </c>
      <c r="I6072">
        <v>526.6875</v>
      </c>
      <c r="J6072" s="4">
        <f t="shared" si="94"/>
        <v>43747.049616828699</v>
      </c>
      <c r="K6072" s="6">
        <v>43747.049616828699</v>
      </c>
      <c r="L6072" s="7">
        <v>43747.049618055556</v>
      </c>
    </row>
    <row r="6073" spans="1:12" x14ac:dyDescent="0.25">
      <c r="A6073" t="e">
        <f>-LqgZQZySsOZ5cS3EW1M</f>
        <v>#NAME?</v>
      </c>
      <c r="B6073">
        <v>393.75</v>
      </c>
      <c r="C6073">
        <v>20.531590000000001</v>
      </c>
      <c r="D6073">
        <v>63</v>
      </c>
      <c r="E6073">
        <v>0</v>
      </c>
      <c r="F6073">
        <v>0</v>
      </c>
      <c r="G6073">
        <v>4</v>
      </c>
      <c r="H6073">
        <v>1570558293072</v>
      </c>
      <c r="I6073">
        <v>526.5</v>
      </c>
      <c r="J6073" s="5">
        <f t="shared" si="94"/>
        <v>43747.049688333333</v>
      </c>
      <c r="K6073" s="6">
        <v>43747.049688333333</v>
      </c>
      <c r="L6073" s="7">
        <v>43747.049687500003</v>
      </c>
    </row>
    <row r="6074" spans="1:12" x14ac:dyDescent="0.25">
      <c r="A6074" t="e">
        <f>-LqgZS2xZMaaZ30pml4l</f>
        <v>#NAME?</v>
      </c>
      <c r="B6074">
        <v>393.75</v>
      </c>
      <c r="C6074">
        <v>20.478950000000001</v>
      </c>
      <c r="D6074">
        <v>67</v>
      </c>
      <c r="E6074">
        <v>0</v>
      </c>
      <c r="F6074">
        <v>0</v>
      </c>
      <c r="G6074">
        <v>9</v>
      </c>
      <c r="H6074">
        <v>1570558299262</v>
      </c>
      <c r="I6074">
        <v>526.6875</v>
      </c>
      <c r="J6074" s="4">
        <f t="shared" si="94"/>
        <v>43747.04975997685</v>
      </c>
      <c r="K6074" s="6">
        <v>43747.04975997685</v>
      </c>
      <c r="L6074" s="7">
        <v>43747.049756944441</v>
      </c>
    </row>
    <row r="6075" spans="1:12" x14ac:dyDescent="0.25">
      <c r="A6075" t="e">
        <f>-LqgZTXwf05OhKDplXjZ</f>
        <v>#NAME?</v>
      </c>
      <c r="B6075">
        <v>393.75</v>
      </c>
      <c r="C6075">
        <v>20.478950000000001</v>
      </c>
      <c r="D6075">
        <v>69</v>
      </c>
      <c r="E6075">
        <v>0</v>
      </c>
      <c r="F6075">
        <v>0</v>
      </c>
      <c r="G6075">
        <v>11</v>
      </c>
      <c r="H6075">
        <v>1570558305444</v>
      </c>
      <c r="I6075">
        <v>526.6875</v>
      </c>
      <c r="J6075" s="5">
        <f t="shared" si="94"/>
        <v>43747.049831527773</v>
      </c>
      <c r="K6075" s="6">
        <v>43747.049831527773</v>
      </c>
      <c r="L6075" s="7">
        <v>43747.049826388888</v>
      </c>
    </row>
    <row r="6076" spans="1:12" x14ac:dyDescent="0.25">
      <c r="A6076" t="e">
        <f>-LqgZV5xLx-OdZubWqy1</f>
        <v>#NAME?</v>
      </c>
      <c r="B6076">
        <v>393.75</v>
      </c>
      <c r="C6076">
        <v>20.478950000000001</v>
      </c>
      <c r="D6076">
        <v>68</v>
      </c>
      <c r="E6076">
        <v>0</v>
      </c>
      <c r="F6076">
        <v>0</v>
      </c>
      <c r="G6076">
        <v>14</v>
      </c>
      <c r="H6076">
        <v>1570558311633</v>
      </c>
      <c r="I6076">
        <v>526.6875</v>
      </c>
      <c r="J6076" s="4">
        <f t="shared" si="94"/>
        <v>43747.049903159721</v>
      </c>
      <c r="K6076" s="6">
        <v>43747.049903159721</v>
      </c>
      <c r="L6076" s="7">
        <v>43747.049907407411</v>
      </c>
    </row>
    <row r="6077" spans="1:12" x14ac:dyDescent="0.25">
      <c r="A6077" t="e">
        <f>-LqgZWb10rE2RUMGfdR0</f>
        <v>#NAME?</v>
      </c>
      <c r="B6077">
        <v>393.75</v>
      </c>
      <c r="C6077">
        <v>20.478950000000001</v>
      </c>
      <c r="D6077">
        <v>67</v>
      </c>
      <c r="E6077">
        <v>0</v>
      </c>
      <c r="F6077">
        <v>0</v>
      </c>
      <c r="G6077">
        <v>0</v>
      </c>
      <c r="H6077">
        <v>1570558317813</v>
      </c>
      <c r="I6077">
        <v>526.6875</v>
      </c>
      <c r="J6077" s="5">
        <f t="shared" si="94"/>
        <v>43747.049974687499</v>
      </c>
      <c r="K6077" s="6">
        <v>43747.049974687499</v>
      </c>
      <c r="L6077" s="7">
        <v>43747.049976851849</v>
      </c>
    </row>
    <row r="6078" spans="1:12" x14ac:dyDescent="0.25">
      <c r="A6078" t="e">
        <f>-LqgZY525rvmpKUqRRzi</f>
        <v>#NAME?</v>
      </c>
      <c r="B6078">
        <v>412.5</v>
      </c>
      <c r="C6078">
        <v>20.531590000000001</v>
      </c>
      <c r="D6078">
        <v>66</v>
      </c>
      <c r="E6078">
        <v>0</v>
      </c>
      <c r="F6078">
        <v>0</v>
      </c>
      <c r="G6078">
        <v>0</v>
      </c>
      <c r="H6078">
        <v>1570558323992</v>
      </c>
      <c r="I6078">
        <v>532.3125</v>
      </c>
      <c r="J6078" s="4">
        <f t="shared" si="94"/>
        <v>43747.050046203702</v>
      </c>
      <c r="K6078" s="6">
        <v>43747.050046203702</v>
      </c>
      <c r="L6078" s="7">
        <v>43747.050046296295</v>
      </c>
    </row>
    <row r="6079" spans="1:12" x14ac:dyDescent="0.25">
      <c r="A6079" t="e">
        <f>-LqgZZnY8jiNhV24jnyr</f>
        <v>#NAME?</v>
      </c>
      <c r="B6079">
        <v>393.75</v>
      </c>
      <c r="C6079">
        <v>20.478950000000001</v>
      </c>
      <c r="D6079">
        <v>66</v>
      </c>
      <c r="E6079">
        <v>0</v>
      </c>
      <c r="F6079">
        <v>0</v>
      </c>
      <c r="G6079">
        <v>1</v>
      </c>
      <c r="H6079">
        <v>1570558330172</v>
      </c>
      <c r="I6079">
        <v>526.5</v>
      </c>
      <c r="J6079" s="5">
        <f t="shared" si="94"/>
        <v>43747.05011773148</v>
      </c>
      <c r="K6079" s="6">
        <v>43747.05011773148</v>
      </c>
      <c r="L6079" s="7">
        <v>43747.050115740742</v>
      </c>
    </row>
    <row r="6080" spans="1:12" x14ac:dyDescent="0.25">
      <c r="A6080" t="e">
        <f>-LqgZaKisdo7BB2dYwVU</f>
        <v>#NAME?</v>
      </c>
      <c r="B6080">
        <v>393.75</v>
      </c>
      <c r="C6080">
        <v>20.478950000000001</v>
      </c>
      <c r="D6080">
        <v>70</v>
      </c>
      <c r="E6080">
        <v>0</v>
      </c>
      <c r="F6080">
        <v>0</v>
      </c>
      <c r="G6080">
        <v>13</v>
      </c>
      <c r="H6080">
        <v>1570558337364</v>
      </c>
      <c r="I6080">
        <v>526.6875</v>
      </c>
      <c r="J6080" s="4">
        <f t="shared" si="94"/>
        <v>43747.050200972219</v>
      </c>
      <c r="K6080" s="6">
        <v>43747.050200972219</v>
      </c>
      <c r="L6080" s="7">
        <v>43747.050196759257</v>
      </c>
    </row>
    <row r="6081" spans="1:12" x14ac:dyDescent="0.25">
      <c r="A6081" t="e">
        <f>-LqgZbuULY07lpbz9lFz</f>
        <v>#NAME?</v>
      </c>
      <c r="B6081">
        <v>393.75</v>
      </c>
      <c r="C6081">
        <v>20.478950000000001</v>
      </c>
      <c r="D6081">
        <v>69</v>
      </c>
      <c r="E6081">
        <v>0</v>
      </c>
      <c r="F6081">
        <v>0</v>
      </c>
      <c r="G6081">
        <v>2</v>
      </c>
      <c r="H6081">
        <v>1570558343572</v>
      </c>
      <c r="I6081">
        <v>526.5</v>
      </c>
      <c r="J6081" s="5">
        <f t="shared" si="94"/>
        <v>43747.050272824075</v>
      </c>
      <c r="K6081" s="6">
        <v>43747.050272824075</v>
      </c>
      <c r="L6081" s="7">
        <v>43747.05027777778</v>
      </c>
    </row>
    <row r="6082" spans="1:12" x14ac:dyDescent="0.25">
      <c r="A6082" t="e">
        <f>-LqgZdbgswW8thYBDMGy</f>
        <v>#NAME?</v>
      </c>
      <c r="B6082">
        <v>393.75</v>
      </c>
      <c r="C6082">
        <v>20.478950000000001</v>
      </c>
      <c r="D6082">
        <v>60</v>
      </c>
      <c r="E6082">
        <v>0</v>
      </c>
      <c r="F6082">
        <v>0</v>
      </c>
      <c r="G6082">
        <v>15</v>
      </c>
      <c r="H6082">
        <v>1570558350803</v>
      </c>
      <c r="I6082">
        <v>526.6875</v>
      </c>
      <c r="J6082" s="4">
        <f t="shared" ref="J6082:K6145" si="95">(H6082/86400000)+25569+(7/24)</f>
        <v>43747.0503565162</v>
      </c>
      <c r="K6082" s="6">
        <v>43747.0503565162</v>
      </c>
      <c r="L6082" s="7">
        <v>43747.050358796296</v>
      </c>
    </row>
    <row r="6083" spans="1:12" x14ac:dyDescent="0.25">
      <c r="A6083" t="e">
        <f>-LqgZf81Lvdx1PJ6Sg0T</f>
        <v>#NAME?</v>
      </c>
      <c r="B6083">
        <v>393.75</v>
      </c>
      <c r="C6083">
        <v>20.531590000000001</v>
      </c>
      <c r="D6083">
        <v>64</v>
      </c>
      <c r="E6083">
        <v>0</v>
      </c>
      <c r="F6083">
        <v>0</v>
      </c>
      <c r="G6083">
        <v>16</v>
      </c>
      <c r="H6083">
        <v>1570558356973</v>
      </c>
      <c r="I6083">
        <v>526.6875</v>
      </c>
      <c r="J6083" s="5">
        <f t="shared" si="95"/>
        <v>43747.05042792824</v>
      </c>
      <c r="K6083" s="6">
        <v>43747.05042792824</v>
      </c>
      <c r="L6083" s="7">
        <v>43747.050428240742</v>
      </c>
    </row>
    <row r="6084" spans="1:12" x14ac:dyDescent="0.25">
      <c r="A6084" t="e">
        <f>-LqgZgfxbb3Q9T94OLg4</f>
        <v>#NAME?</v>
      </c>
      <c r="B6084">
        <v>393.75</v>
      </c>
      <c r="C6084">
        <v>20.478950000000001</v>
      </c>
      <c r="D6084">
        <v>65</v>
      </c>
      <c r="E6084">
        <v>0</v>
      </c>
      <c r="F6084">
        <v>0</v>
      </c>
      <c r="G6084">
        <v>17</v>
      </c>
      <c r="H6084">
        <v>1570558363152</v>
      </c>
      <c r="I6084">
        <v>526.6875</v>
      </c>
      <c r="J6084" s="4">
        <f t="shared" si="95"/>
        <v>43747.050499444442</v>
      </c>
      <c r="K6084" s="6">
        <v>43747.050499444442</v>
      </c>
      <c r="L6084" s="7">
        <v>43747.050497685188</v>
      </c>
    </row>
    <row r="6085" spans="1:12" x14ac:dyDescent="0.25">
      <c r="A6085" t="e">
        <f>-LqgZiBB9tx7iBlryp5k</f>
        <v>#NAME?</v>
      </c>
      <c r="B6085">
        <v>393.75</v>
      </c>
      <c r="C6085">
        <v>20.531590000000001</v>
      </c>
      <c r="D6085">
        <v>64</v>
      </c>
      <c r="E6085">
        <v>0</v>
      </c>
      <c r="F6085">
        <v>0</v>
      </c>
      <c r="G6085">
        <v>13</v>
      </c>
      <c r="H6085">
        <v>1570558369332</v>
      </c>
      <c r="I6085">
        <v>526.6875</v>
      </c>
      <c r="J6085" s="5">
        <f t="shared" si="95"/>
        <v>43747.05057097222</v>
      </c>
      <c r="K6085" s="6">
        <v>43747.05057097222</v>
      </c>
      <c r="L6085" s="7">
        <v>43747.050567129627</v>
      </c>
    </row>
    <row r="6086" spans="1:12" x14ac:dyDescent="0.25">
      <c r="A6086" t="e">
        <f>-LqgZjf1lky5W3oZWq1T</f>
        <v>#NAME?</v>
      </c>
      <c r="B6086">
        <v>393.75</v>
      </c>
      <c r="C6086">
        <v>20.478950000000001</v>
      </c>
      <c r="D6086">
        <v>65</v>
      </c>
      <c r="E6086">
        <v>0</v>
      </c>
      <c r="F6086">
        <v>0</v>
      </c>
      <c r="G6086">
        <v>4</v>
      </c>
      <c r="H6086">
        <v>1570558375513</v>
      </c>
      <c r="I6086">
        <v>526.6875</v>
      </c>
      <c r="J6086" s="4">
        <f t="shared" si="95"/>
        <v>43747.050642511567</v>
      </c>
      <c r="K6086" s="6">
        <v>43747.050642511567</v>
      </c>
      <c r="L6086" s="7">
        <v>43747.05064814815</v>
      </c>
    </row>
    <row r="6087" spans="1:12" x14ac:dyDescent="0.25">
      <c r="A6087" t="e">
        <f>-LqgZlE2ZFzvmqZxnpv_</f>
        <v>#NAME?</v>
      </c>
      <c r="B6087">
        <v>393.75</v>
      </c>
      <c r="C6087">
        <v>20.478950000000001</v>
      </c>
      <c r="D6087">
        <v>64</v>
      </c>
      <c r="E6087">
        <v>0</v>
      </c>
      <c r="F6087">
        <v>0</v>
      </c>
      <c r="G6087">
        <v>6</v>
      </c>
      <c r="H6087">
        <v>1570558381703</v>
      </c>
      <c r="I6087">
        <v>526.6875</v>
      </c>
      <c r="J6087" s="5">
        <f t="shared" si="95"/>
        <v>43747.050714155092</v>
      </c>
      <c r="K6087" s="6">
        <v>43747.050714155092</v>
      </c>
      <c r="L6087" s="7">
        <v>43747.050717592596</v>
      </c>
    </row>
    <row r="6088" spans="1:12" x14ac:dyDescent="0.25">
      <c r="A6088" t="e">
        <f>-LqgZmgxlCN--LaoiEPT</f>
        <v>#NAME?</v>
      </c>
      <c r="B6088">
        <v>393.75</v>
      </c>
      <c r="C6088">
        <v>20.584240000000001</v>
      </c>
      <c r="D6088">
        <v>64</v>
      </c>
      <c r="E6088">
        <v>0</v>
      </c>
      <c r="F6088">
        <v>0</v>
      </c>
      <c r="G6088">
        <v>7</v>
      </c>
      <c r="H6088">
        <v>1570558387873</v>
      </c>
      <c r="I6088">
        <v>526.6875</v>
      </c>
      <c r="J6088" s="4">
        <f t="shared" si="95"/>
        <v>43747.050785567124</v>
      </c>
      <c r="K6088" s="6">
        <v>43747.050785567124</v>
      </c>
      <c r="L6088" s="7">
        <v>43747.050787037035</v>
      </c>
    </row>
    <row r="6089" spans="1:12" x14ac:dyDescent="0.25">
      <c r="A6089" t="e">
        <f>-LqgZoAyBzOQwpA4vOlA</f>
        <v>#NAME?</v>
      </c>
      <c r="B6089">
        <v>421.875</v>
      </c>
      <c r="C6089">
        <v>20.478950000000001</v>
      </c>
      <c r="D6089">
        <v>65</v>
      </c>
      <c r="E6089">
        <v>0</v>
      </c>
      <c r="F6089">
        <v>0</v>
      </c>
      <c r="G6089">
        <v>9</v>
      </c>
      <c r="H6089">
        <v>1570558394063</v>
      </c>
      <c r="I6089">
        <v>535.125</v>
      </c>
      <c r="J6089" s="5">
        <f t="shared" si="95"/>
        <v>43747.050857210641</v>
      </c>
      <c r="K6089" s="6">
        <v>43747.050857210641</v>
      </c>
      <c r="L6089" s="7">
        <v>43747.050856481481</v>
      </c>
    </row>
    <row r="6090" spans="1:12" x14ac:dyDescent="0.25">
      <c r="A6090" t="e">
        <f>-LqgZpl2zxwpksLrD-20</f>
        <v>#NAME?</v>
      </c>
      <c r="B6090">
        <v>393.75</v>
      </c>
      <c r="C6090">
        <v>20.478950000000001</v>
      </c>
      <c r="D6090">
        <v>65</v>
      </c>
      <c r="E6090">
        <v>0</v>
      </c>
      <c r="F6090">
        <v>0</v>
      </c>
      <c r="G6090">
        <v>8</v>
      </c>
      <c r="H6090">
        <v>1570558400252</v>
      </c>
      <c r="I6090">
        <v>526.5</v>
      </c>
      <c r="J6090" s="4">
        <f t="shared" si="95"/>
        <v>43747.050928842589</v>
      </c>
      <c r="K6090" s="6">
        <v>43747.050928842589</v>
      </c>
      <c r="L6090" s="7">
        <v>43747.050925925927</v>
      </c>
    </row>
    <row r="6091" spans="1:12" x14ac:dyDescent="0.25">
      <c r="A6091" t="e">
        <f>-LqgZrUBlap-AqyRbqSd</f>
        <v>#NAME?</v>
      </c>
      <c r="B6091">
        <v>393.75</v>
      </c>
      <c r="C6091">
        <v>20.478950000000001</v>
      </c>
      <c r="D6091">
        <v>65</v>
      </c>
      <c r="E6091">
        <v>0</v>
      </c>
      <c r="F6091">
        <v>0</v>
      </c>
      <c r="G6091">
        <v>5</v>
      </c>
      <c r="H6091">
        <v>1570558407453</v>
      </c>
      <c r="I6091">
        <v>526.6875</v>
      </c>
      <c r="J6091" s="5">
        <f t="shared" si="95"/>
        <v>43747.051012187498</v>
      </c>
      <c r="K6091" s="6">
        <v>43747.051012187498</v>
      </c>
      <c r="L6091" s="7">
        <v>43747.051006944443</v>
      </c>
    </row>
    <row r="6092" spans="1:12" x14ac:dyDescent="0.25">
      <c r="A6092" t="e">
        <f>-LqgZt0wGcc8q3FxpK9P</f>
        <v>#NAME?</v>
      </c>
      <c r="B6092">
        <v>393.75</v>
      </c>
      <c r="C6092">
        <v>20.478950000000001</v>
      </c>
      <c r="D6092">
        <v>65</v>
      </c>
      <c r="E6092">
        <v>0</v>
      </c>
      <c r="F6092">
        <v>0</v>
      </c>
      <c r="G6092">
        <v>10</v>
      </c>
      <c r="H6092">
        <v>1570558413641</v>
      </c>
      <c r="I6092">
        <v>526.6875</v>
      </c>
      <c r="J6092" s="4">
        <f t="shared" si="95"/>
        <v>43747.05108380787</v>
      </c>
      <c r="K6092" s="6">
        <v>43747.05108380787</v>
      </c>
      <c r="L6092" s="7">
        <v>43747.051087962966</v>
      </c>
    </row>
    <row r="6093" spans="1:12" x14ac:dyDescent="0.25">
      <c r="A6093" t="e">
        <f>-LqgZulPPEO96xmxJlj6</f>
        <v>#NAME?</v>
      </c>
      <c r="B6093">
        <v>393.75</v>
      </c>
      <c r="C6093">
        <v>20.478950000000001</v>
      </c>
      <c r="D6093">
        <v>65</v>
      </c>
      <c r="E6093">
        <v>0</v>
      </c>
      <c r="F6093">
        <v>0</v>
      </c>
      <c r="G6093">
        <v>14</v>
      </c>
      <c r="H6093">
        <v>1570558419804</v>
      </c>
      <c r="I6093">
        <v>526.6875</v>
      </c>
      <c r="J6093" s="5">
        <f t="shared" si="95"/>
        <v>43747.051155138884</v>
      </c>
      <c r="K6093" s="6">
        <v>43747.051155138884</v>
      </c>
      <c r="L6093" s="7">
        <v>43747.051157407404</v>
      </c>
    </row>
    <row r="6094" spans="1:12" x14ac:dyDescent="0.25">
      <c r="A6094" t="e">
        <f>-LqgZwF5d_pqhQSz3PNN</f>
        <v>#NAME?</v>
      </c>
      <c r="B6094">
        <v>393.75</v>
      </c>
      <c r="C6094">
        <v>20.478950000000001</v>
      </c>
      <c r="D6094">
        <v>66</v>
      </c>
      <c r="E6094">
        <v>0</v>
      </c>
      <c r="F6094">
        <v>0</v>
      </c>
      <c r="G6094">
        <v>8</v>
      </c>
      <c r="H6094">
        <v>1570558427055</v>
      </c>
      <c r="I6094">
        <v>526.6875</v>
      </c>
      <c r="J6094" s="4">
        <f t="shared" si="95"/>
        <v>43747.051239062501</v>
      </c>
      <c r="K6094" s="6">
        <v>43747.051239062501</v>
      </c>
      <c r="L6094" s="7">
        <v>43747.051238425927</v>
      </c>
    </row>
    <row r="6095" spans="1:12" x14ac:dyDescent="0.25">
      <c r="A6095" t="e">
        <f>-LqgZxoIXzLqxKIiF4vH</f>
        <v>#NAME?</v>
      </c>
      <c r="B6095">
        <v>393.75</v>
      </c>
      <c r="C6095">
        <v>20.478950000000001</v>
      </c>
      <c r="D6095">
        <v>67</v>
      </c>
      <c r="E6095">
        <v>0</v>
      </c>
      <c r="F6095">
        <v>0</v>
      </c>
      <c r="G6095">
        <v>17</v>
      </c>
      <c r="H6095">
        <v>1570558433226</v>
      </c>
      <c r="I6095">
        <v>526.6875</v>
      </c>
      <c r="J6095" s="5">
        <f t="shared" si="95"/>
        <v>43747.051310486109</v>
      </c>
      <c r="K6095" s="6">
        <v>43747.051310486109</v>
      </c>
      <c r="L6095" s="7">
        <v>43747.051307870373</v>
      </c>
    </row>
    <row r="6096" spans="1:12" x14ac:dyDescent="0.25">
      <c r="A6096" t="e">
        <f>-LqgZzX4pNv-JdFL1Rp4</f>
        <v>#NAME?</v>
      </c>
      <c r="B6096">
        <v>412.5</v>
      </c>
      <c r="C6096">
        <v>20.478950000000001</v>
      </c>
      <c r="D6096">
        <v>68</v>
      </c>
      <c r="E6096">
        <v>0</v>
      </c>
      <c r="F6096">
        <v>0</v>
      </c>
      <c r="G6096">
        <v>0</v>
      </c>
      <c r="H6096">
        <v>1570558440414</v>
      </c>
      <c r="I6096">
        <v>532.125</v>
      </c>
      <c r="J6096" s="4">
        <f t="shared" si="95"/>
        <v>43747.051393680558</v>
      </c>
      <c r="K6096" s="6">
        <v>43747.051393680558</v>
      </c>
      <c r="L6096" s="7">
        <v>43747.051388888889</v>
      </c>
    </row>
    <row r="6097" spans="1:12" x14ac:dyDescent="0.25">
      <c r="A6097" t="e">
        <f>-Lqg_05XYN93E5q_Bl7Y</f>
        <v>#NAME?</v>
      </c>
      <c r="B6097">
        <v>393.75</v>
      </c>
      <c r="C6097">
        <v>20.478950000000001</v>
      </c>
      <c r="D6097">
        <v>68</v>
      </c>
      <c r="E6097">
        <v>0</v>
      </c>
      <c r="F6097">
        <v>0</v>
      </c>
      <c r="G6097">
        <v>10</v>
      </c>
      <c r="H6097">
        <v>1570558446622</v>
      </c>
      <c r="I6097">
        <v>526.6875</v>
      </c>
      <c r="J6097" s="5">
        <f t="shared" si="95"/>
        <v>43747.0514655324</v>
      </c>
      <c r="K6097" s="6">
        <v>43747.0514655324</v>
      </c>
      <c r="L6097" s="7">
        <v>43747.051469907405</v>
      </c>
    </row>
    <row r="6098" spans="1:12" x14ac:dyDescent="0.25">
      <c r="A6098" t="e">
        <f>-Lqg_1o4HvyuXrjTXKzs</f>
        <v>#NAME?</v>
      </c>
      <c r="B6098">
        <v>393.75</v>
      </c>
      <c r="C6098">
        <v>20.478950000000001</v>
      </c>
      <c r="D6098">
        <v>68</v>
      </c>
      <c r="E6098">
        <v>0</v>
      </c>
      <c r="F6098">
        <v>0</v>
      </c>
      <c r="G6098">
        <v>3</v>
      </c>
      <c r="H6098">
        <v>1570558453845</v>
      </c>
      <c r="I6098">
        <v>526.6875</v>
      </c>
      <c r="J6098" s="4">
        <f t="shared" si="95"/>
        <v>43747.051549131946</v>
      </c>
      <c r="K6098" s="6">
        <v>43747.051549131946</v>
      </c>
      <c r="L6098" s="7">
        <v>43747.051550925928</v>
      </c>
    </row>
    <row r="6099" spans="1:12" x14ac:dyDescent="0.25">
      <c r="A6099" t="e">
        <f>-Lqg_3IEc19cuxxTNjTz</f>
        <v>#NAME?</v>
      </c>
      <c r="B6099">
        <v>393.75</v>
      </c>
      <c r="C6099">
        <v>20.584240000000001</v>
      </c>
      <c r="D6099">
        <v>68</v>
      </c>
      <c r="E6099">
        <v>0</v>
      </c>
      <c r="F6099">
        <v>0</v>
      </c>
      <c r="G6099">
        <v>6</v>
      </c>
      <c r="H6099">
        <v>1570558460016</v>
      </c>
      <c r="I6099">
        <v>526.6875</v>
      </c>
      <c r="J6099" s="5">
        <f t="shared" si="95"/>
        <v>43747.051620555554</v>
      </c>
      <c r="K6099" s="6">
        <v>43747.051620555554</v>
      </c>
      <c r="L6099" s="7">
        <v>43747.051620370374</v>
      </c>
    </row>
    <row r="6100" spans="1:12" x14ac:dyDescent="0.25">
      <c r="A6100" t="e">
        <f>-Lqg_5FBoM53uo_3EtxR</f>
        <v>#NAME?</v>
      </c>
      <c r="B6100">
        <v>393.75</v>
      </c>
      <c r="C6100">
        <v>20.478950000000001</v>
      </c>
      <c r="D6100">
        <v>65</v>
      </c>
      <c r="E6100">
        <v>0</v>
      </c>
      <c r="F6100">
        <v>0</v>
      </c>
      <c r="G6100">
        <v>14</v>
      </c>
      <c r="H6100">
        <v>1570558466206</v>
      </c>
      <c r="I6100">
        <v>526.5</v>
      </c>
      <c r="J6100" s="4">
        <f t="shared" si="95"/>
        <v>43747.051692199071</v>
      </c>
      <c r="K6100" s="6">
        <v>43747.051692199071</v>
      </c>
      <c r="L6100" s="7">
        <v>43747.051689814813</v>
      </c>
    </row>
    <row r="6101" spans="1:12" x14ac:dyDescent="0.25">
      <c r="A6101" t="e">
        <f>-Lqg_78S1DKP-RXDsBYk</f>
        <v>#NAME?</v>
      </c>
      <c r="B6101">
        <v>393.75</v>
      </c>
      <c r="C6101">
        <v>20.478950000000001</v>
      </c>
      <c r="D6101">
        <v>66</v>
      </c>
      <c r="E6101">
        <v>0</v>
      </c>
      <c r="F6101">
        <v>0</v>
      </c>
      <c r="G6101">
        <v>15</v>
      </c>
      <c r="H6101">
        <v>1570558474447</v>
      </c>
      <c r="I6101">
        <v>526.6875</v>
      </c>
      <c r="J6101" s="5">
        <f t="shared" si="95"/>
        <v>43747.051787581011</v>
      </c>
      <c r="K6101" s="6">
        <v>43747.051787581011</v>
      </c>
      <c r="L6101" s="7">
        <v>43747.051782407405</v>
      </c>
    </row>
    <row r="6102" spans="1:12" x14ac:dyDescent="0.25">
      <c r="A6102" t="e">
        <f>-Lqg_8q3FyLMK1DWBny0</f>
        <v>#NAME?</v>
      </c>
      <c r="B6102">
        <v>393.75</v>
      </c>
      <c r="C6102">
        <v>20.531590000000001</v>
      </c>
      <c r="D6102">
        <v>66</v>
      </c>
      <c r="E6102">
        <v>0</v>
      </c>
      <c r="F6102">
        <v>0</v>
      </c>
      <c r="G6102">
        <v>6</v>
      </c>
      <c r="H6102">
        <v>1570558482665</v>
      </c>
      <c r="I6102">
        <v>526.6875</v>
      </c>
      <c r="J6102" s="4">
        <f t="shared" si="95"/>
        <v>43747.051882696753</v>
      </c>
      <c r="K6102" s="6">
        <v>43747.051882696753</v>
      </c>
      <c r="L6102" s="7">
        <v>43747.051886574074</v>
      </c>
    </row>
    <row r="6103" spans="1:12" x14ac:dyDescent="0.25">
      <c r="A6103" t="e">
        <f>-Lqg_AP5FmwtFQkn0Rap</f>
        <v>#NAME?</v>
      </c>
      <c r="B6103">
        <v>393.75</v>
      </c>
      <c r="C6103">
        <v>20.478950000000001</v>
      </c>
      <c r="D6103">
        <v>67</v>
      </c>
      <c r="E6103">
        <v>0</v>
      </c>
      <c r="F6103">
        <v>0</v>
      </c>
      <c r="G6103">
        <v>0</v>
      </c>
      <c r="H6103">
        <v>1570558488876</v>
      </c>
      <c r="I6103">
        <v>526.6875</v>
      </c>
      <c r="J6103" s="5">
        <f t="shared" si="95"/>
        <v>43747.05195458333</v>
      </c>
      <c r="K6103" s="6">
        <v>43747.05195458333</v>
      </c>
      <c r="L6103" s="7">
        <v>43747.05195601852</v>
      </c>
    </row>
    <row r="6104" spans="1:12" x14ac:dyDescent="0.25">
      <c r="A6104" t="e">
        <f>-Lqg_C4kfRls2X5eikiT</f>
        <v>#NAME?</v>
      </c>
      <c r="B6104">
        <v>393.75</v>
      </c>
      <c r="C6104">
        <v>20.478950000000001</v>
      </c>
      <c r="D6104">
        <v>67</v>
      </c>
      <c r="E6104">
        <v>0</v>
      </c>
      <c r="F6104">
        <v>0</v>
      </c>
      <c r="G6104">
        <v>0</v>
      </c>
      <c r="H6104">
        <v>1570558496084</v>
      </c>
      <c r="I6104">
        <v>526.6875</v>
      </c>
      <c r="J6104" s="4">
        <f t="shared" si="95"/>
        <v>43747.052038009257</v>
      </c>
      <c r="K6104" s="6">
        <v>43747.052038009257</v>
      </c>
      <c r="L6104" s="7">
        <v>43747.052037037036</v>
      </c>
    </row>
    <row r="6105" spans="1:12" x14ac:dyDescent="0.25">
      <c r="A6105" t="e">
        <f>-Lqg_Dv4QijOrvCVdclk</f>
        <v>#NAME?</v>
      </c>
      <c r="B6105">
        <v>393.75</v>
      </c>
      <c r="C6105">
        <v>20.531590000000001</v>
      </c>
      <c r="D6105">
        <v>66</v>
      </c>
      <c r="E6105">
        <v>0</v>
      </c>
      <c r="F6105">
        <v>0</v>
      </c>
      <c r="G6105">
        <v>6</v>
      </c>
      <c r="H6105">
        <v>1570558503296</v>
      </c>
      <c r="I6105">
        <v>526.6875</v>
      </c>
      <c r="J6105" s="5">
        <f t="shared" si="95"/>
        <v>43747.05212148148</v>
      </c>
      <c r="K6105" s="6">
        <v>43747.05212148148</v>
      </c>
      <c r="L6105" s="7">
        <v>43747.052118055559</v>
      </c>
    </row>
    <row r="6106" spans="1:12" x14ac:dyDescent="0.25">
      <c r="A6106" t="e">
        <f>-Lqg_FO8LCyeXJYm_a8a</f>
        <v>#NAME?</v>
      </c>
      <c r="B6106">
        <v>421.875</v>
      </c>
      <c r="C6106">
        <v>20.478950000000001</v>
      </c>
      <c r="D6106">
        <v>66</v>
      </c>
      <c r="E6106">
        <v>0</v>
      </c>
      <c r="F6106">
        <v>0</v>
      </c>
      <c r="G6106">
        <v>8</v>
      </c>
      <c r="H6106">
        <v>1570558509475</v>
      </c>
      <c r="I6106">
        <v>535.3125</v>
      </c>
      <c r="J6106" s="4">
        <f t="shared" si="95"/>
        <v>43747.052192997682</v>
      </c>
      <c r="K6106" s="6">
        <v>43747.052192997682</v>
      </c>
      <c r="L6106" s="7">
        <v>43747.052187499998</v>
      </c>
    </row>
    <row r="6107" spans="1:12" x14ac:dyDescent="0.25">
      <c r="A6107" t="e">
        <f>-Lqg_GryINGjdItYaRx3</f>
        <v>#NAME?</v>
      </c>
      <c r="B6107">
        <v>393.75</v>
      </c>
      <c r="C6107">
        <v>20.478950000000001</v>
      </c>
      <c r="D6107">
        <v>66</v>
      </c>
      <c r="E6107">
        <v>0</v>
      </c>
      <c r="F6107">
        <v>0</v>
      </c>
      <c r="G6107">
        <v>6</v>
      </c>
      <c r="H6107">
        <v>1570558515674</v>
      </c>
      <c r="I6107">
        <v>526.6875</v>
      </c>
      <c r="J6107" s="5">
        <f t="shared" si="95"/>
        <v>43747.052264745369</v>
      </c>
      <c r="K6107" s="6">
        <v>43747.052264745369</v>
      </c>
      <c r="L6107" s="7">
        <v>43747.052268518521</v>
      </c>
    </row>
    <row r="6108" spans="1:12" x14ac:dyDescent="0.25">
      <c r="A6108" t="e">
        <f>-Lqg_IX7z7dFqfW2CMuW</f>
        <v>#NAME?</v>
      </c>
      <c r="B6108">
        <v>393.75</v>
      </c>
      <c r="C6108">
        <v>20.478950000000001</v>
      </c>
      <c r="D6108">
        <v>66</v>
      </c>
      <c r="E6108">
        <v>0</v>
      </c>
      <c r="F6108">
        <v>0</v>
      </c>
      <c r="G6108">
        <v>8</v>
      </c>
      <c r="H6108">
        <v>1570558522316</v>
      </c>
      <c r="I6108">
        <v>526.6875</v>
      </c>
      <c r="J6108" s="4">
        <f t="shared" si="95"/>
        <v>43747.052341620372</v>
      </c>
      <c r="K6108" s="6">
        <v>43747.052341620372</v>
      </c>
      <c r="L6108" s="7">
        <v>43747.052337962959</v>
      </c>
    </row>
    <row r="6109" spans="1:12" x14ac:dyDescent="0.25">
      <c r="A6109" t="e">
        <f>-Lqg_K7kMhNRkcjTJ8_T</f>
        <v>#NAME?</v>
      </c>
      <c r="B6109">
        <v>393.75</v>
      </c>
      <c r="C6109">
        <v>20.478950000000001</v>
      </c>
      <c r="D6109">
        <v>66</v>
      </c>
      <c r="E6109">
        <v>0</v>
      </c>
      <c r="F6109">
        <v>0</v>
      </c>
      <c r="G6109">
        <v>10</v>
      </c>
      <c r="H6109">
        <v>1570558529045</v>
      </c>
      <c r="I6109">
        <v>526.6875</v>
      </c>
      <c r="J6109" s="5">
        <f t="shared" si="95"/>
        <v>43747.05241950231</v>
      </c>
      <c r="K6109" s="6">
        <v>43747.05241950231</v>
      </c>
      <c r="L6109" s="7">
        <v>43747.052418981482</v>
      </c>
    </row>
    <row r="6110" spans="1:12" x14ac:dyDescent="0.25">
      <c r="A6110" t="e">
        <f>-Lqg_Lj61oT8uo0G_65I</f>
        <v>#NAME?</v>
      </c>
      <c r="B6110">
        <v>412.5</v>
      </c>
      <c r="C6110">
        <v>20.478950000000001</v>
      </c>
      <c r="D6110">
        <v>68</v>
      </c>
      <c r="E6110">
        <v>0</v>
      </c>
      <c r="F6110">
        <v>0</v>
      </c>
      <c r="G6110">
        <v>11</v>
      </c>
      <c r="H6110">
        <v>1570558535239</v>
      </c>
      <c r="I6110">
        <v>532.125</v>
      </c>
      <c r="J6110" s="4">
        <f t="shared" si="95"/>
        <v>43747.052491192131</v>
      </c>
      <c r="K6110" s="6">
        <v>43747.052491192131</v>
      </c>
      <c r="L6110" s="7">
        <v>43747.052488425928</v>
      </c>
    </row>
    <row r="6111" spans="1:12" x14ac:dyDescent="0.25">
      <c r="A6111" t="e">
        <f>-Lqg_NSD0IqMQ8RwHPhD</f>
        <v>#NAME?</v>
      </c>
      <c r="B6111">
        <v>393.75</v>
      </c>
      <c r="C6111">
        <v>20.531590000000001</v>
      </c>
      <c r="D6111">
        <v>68</v>
      </c>
      <c r="E6111">
        <v>0</v>
      </c>
      <c r="F6111">
        <v>0</v>
      </c>
      <c r="G6111">
        <v>11</v>
      </c>
      <c r="H6111">
        <v>1570558542455</v>
      </c>
      <c r="I6111">
        <v>526.6875</v>
      </c>
      <c r="J6111" s="5">
        <f t="shared" si="95"/>
        <v>43747.052574710644</v>
      </c>
      <c r="K6111" s="6">
        <v>43747.052574710644</v>
      </c>
      <c r="L6111" s="7">
        <v>43747.052569444444</v>
      </c>
    </row>
    <row r="6112" spans="1:12" x14ac:dyDescent="0.25">
      <c r="A6112" t="e">
        <f>-Lqg_Ow33NgVxLN3rbwX</f>
        <v>#NAME?</v>
      </c>
      <c r="B6112">
        <v>393.75</v>
      </c>
      <c r="C6112">
        <v>20.478950000000001</v>
      </c>
      <c r="D6112">
        <v>62</v>
      </c>
      <c r="E6112">
        <v>0</v>
      </c>
      <c r="F6112">
        <v>0</v>
      </c>
      <c r="G6112">
        <v>8</v>
      </c>
      <c r="H6112">
        <v>1570558548636</v>
      </c>
      <c r="I6112">
        <v>526.5</v>
      </c>
      <c r="J6112" s="4">
        <f t="shared" si="95"/>
        <v>43747.052646249998</v>
      </c>
      <c r="K6112" s="6">
        <v>43747.052646249998</v>
      </c>
      <c r="L6112" s="7">
        <v>43747.05265046296</v>
      </c>
    </row>
    <row r="6113" spans="1:12" x14ac:dyDescent="0.25">
      <c r="A6113" t="e">
        <f>-Lqg_QV4Vu2ff6Y-GO2h</f>
        <v>#NAME?</v>
      </c>
      <c r="B6113">
        <v>393.75</v>
      </c>
      <c r="C6113">
        <v>20.478950000000001</v>
      </c>
      <c r="D6113">
        <v>62</v>
      </c>
      <c r="E6113">
        <v>0</v>
      </c>
      <c r="F6113">
        <v>0</v>
      </c>
      <c r="G6113">
        <v>4</v>
      </c>
      <c r="H6113">
        <v>1570558554816</v>
      </c>
      <c r="I6113">
        <v>526.6875</v>
      </c>
      <c r="J6113" s="5">
        <f t="shared" si="95"/>
        <v>43747.052717777777</v>
      </c>
      <c r="K6113" s="6">
        <v>43747.052717777777</v>
      </c>
      <c r="L6113" s="7">
        <v>43747.052719907406</v>
      </c>
    </row>
    <row r="6114" spans="1:12" x14ac:dyDescent="0.25">
      <c r="A6114" t="e">
        <f>-Lqg_SD5XJhKOqpeBHCh</f>
        <v>#NAME?</v>
      </c>
      <c r="B6114">
        <v>390.625</v>
      </c>
      <c r="C6114">
        <v>20.478950000000001</v>
      </c>
      <c r="D6114">
        <v>63</v>
      </c>
      <c r="E6114">
        <v>0</v>
      </c>
      <c r="F6114">
        <v>0</v>
      </c>
      <c r="G6114">
        <v>10</v>
      </c>
      <c r="H6114">
        <v>1570558562004</v>
      </c>
      <c r="I6114">
        <v>525.9375</v>
      </c>
      <c r="J6114" s="4">
        <f t="shared" si="95"/>
        <v>43747.052800972218</v>
      </c>
      <c r="K6114" s="6">
        <v>43747.052800972218</v>
      </c>
      <c r="L6114" s="7">
        <v>43747.052800925929</v>
      </c>
    </row>
    <row r="6115" spans="1:12" x14ac:dyDescent="0.25">
      <c r="A6115" t="e">
        <f>-Lqg_TmFZhTm4tU7JXHr</f>
        <v>#NAME?</v>
      </c>
      <c r="B6115">
        <v>393.75</v>
      </c>
      <c r="C6115">
        <v>20.531590000000001</v>
      </c>
      <c r="D6115">
        <v>61</v>
      </c>
      <c r="E6115">
        <v>0</v>
      </c>
      <c r="F6115">
        <v>0</v>
      </c>
      <c r="G6115">
        <v>10</v>
      </c>
      <c r="H6115">
        <v>1570558568218</v>
      </c>
      <c r="I6115">
        <v>526.6875</v>
      </c>
      <c r="J6115" s="5">
        <f t="shared" si="95"/>
        <v>43747.052872893517</v>
      </c>
      <c r="K6115" s="6">
        <v>43747.052872893517</v>
      </c>
      <c r="L6115" s="7">
        <v>43747.052870370368</v>
      </c>
    </row>
    <row r="6116" spans="1:12" x14ac:dyDescent="0.25">
      <c r="A6116" t="e">
        <f>-Lqg_VV3X1qV1AGlQO0N</f>
        <v>#NAME?</v>
      </c>
      <c r="B6116">
        <v>393.75</v>
      </c>
      <c r="C6116">
        <v>20.531590000000001</v>
      </c>
      <c r="D6116">
        <v>60</v>
      </c>
      <c r="E6116">
        <v>0</v>
      </c>
      <c r="F6116">
        <v>0</v>
      </c>
      <c r="G6116">
        <v>4</v>
      </c>
      <c r="H6116">
        <v>1570558575426</v>
      </c>
      <c r="I6116">
        <v>526.6875</v>
      </c>
      <c r="J6116" s="4">
        <f t="shared" si="95"/>
        <v>43747.052956319443</v>
      </c>
      <c r="K6116" s="6">
        <v>43747.052956319443</v>
      </c>
      <c r="L6116" s="7">
        <v>43747.052951388891</v>
      </c>
    </row>
    <row r="6117" spans="1:12" x14ac:dyDescent="0.25">
      <c r="A6117" t="e">
        <f>-Lqg_WzFlojoGZesF7Z1</f>
        <v>#NAME?</v>
      </c>
      <c r="B6117">
        <v>393.75</v>
      </c>
      <c r="C6117">
        <v>20.478950000000001</v>
      </c>
      <c r="D6117">
        <v>62</v>
      </c>
      <c r="E6117">
        <v>0</v>
      </c>
      <c r="F6117">
        <v>0</v>
      </c>
      <c r="G6117">
        <v>4</v>
      </c>
      <c r="H6117">
        <v>1570558581605</v>
      </c>
      <c r="I6117">
        <v>526.5</v>
      </c>
      <c r="J6117" s="5">
        <f t="shared" si="95"/>
        <v>43747.053027835645</v>
      </c>
      <c r="K6117" s="6">
        <v>43747.053027835645</v>
      </c>
      <c r="L6117" s="7">
        <v>43747.053032407406</v>
      </c>
    </row>
    <row r="6118" spans="1:12" x14ac:dyDescent="0.25">
      <c r="A6118" t="e">
        <f>-Lqg_YY5lLdgx2wJqaKE</f>
        <v>#NAME?</v>
      </c>
      <c r="B6118">
        <v>393.75</v>
      </c>
      <c r="C6118">
        <v>20.478950000000001</v>
      </c>
      <c r="D6118">
        <v>62</v>
      </c>
      <c r="E6118">
        <v>0</v>
      </c>
      <c r="F6118">
        <v>0</v>
      </c>
      <c r="G6118">
        <v>7</v>
      </c>
      <c r="H6118">
        <v>1570558587785</v>
      </c>
      <c r="I6118">
        <v>526.5</v>
      </c>
      <c r="J6118" s="4">
        <f t="shared" si="95"/>
        <v>43747.053099363424</v>
      </c>
      <c r="K6118" s="6">
        <v>43747.053099363424</v>
      </c>
      <c r="L6118" s="7">
        <v>43747.053101851852</v>
      </c>
    </row>
    <row r="6119" spans="1:12" x14ac:dyDescent="0.25">
      <c r="A6119" t="e">
        <f>-Lqg__G3n8SCc48guPIe</f>
        <v>#NAME?</v>
      </c>
      <c r="B6119">
        <v>393.75</v>
      </c>
      <c r="C6119">
        <v>20.478950000000001</v>
      </c>
      <c r="D6119">
        <v>63</v>
      </c>
      <c r="E6119">
        <v>0</v>
      </c>
      <c r="F6119">
        <v>0</v>
      </c>
      <c r="G6119">
        <v>0</v>
      </c>
      <c r="H6119">
        <v>1570558594974</v>
      </c>
      <c r="I6119">
        <v>526.6875</v>
      </c>
      <c r="J6119" s="5">
        <f t="shared" si="95"/>
        <v>43747.053182569442</v>
      </c>
      <c r="K6119" s="6">
        <v>43747.053182569442</v>
      </c>
      <c r="L6119" s="7">
        <v>43747.053182870368</v>
      </c>
    </row>
    <row r="6120" spans="1:12" x14ac:dyDescent="0.25">
      <c r="A6120" t="e">
        <f>-Lqg_bD6lVkpYOJTApWs</f>
        <v>#NAME?</v>
      </c>
      <c r="B6120">
        <v>393.75</v>
      </c>
      <c r="C6120">
        <v>20.478950000000001</v>
      </c>
      <c r="D6120">
        <v>63</v>
      </c>
      <c r="E6120">
        <v>0</v>
      </c>
      <c r="F6120">
        <v>0</v>
      </c>
      <c r="G6120">
        <v>1</v>
      </c>
      <c r="H6120">
        <v>1570558601184</v>
      </c>
      <c r="I6120">
        <v>526.6875</v>
      </c>
      <c r="J6120" s="4">
        <f t="shared" si="95"/>
        <v>43747.053254444443</v>
      </c>
      <c r="K6120" s="6">
        <v>43747.053254444443</v>
      </c>
      <c r="L6120" s="7">
        <v>43747.053252314814</v>
      </c>
    </row>
    <row r="6121" spans="1:12" x14ac:dyDescent="0.25">
      <c r="A6121" t="e">
        <f>-Lqg_cm33dzEAxBLPjUe</f>
        <v>#NAME?</v>
      </c>
      <c r="B6121">
        <v>393.75</v>
      </c>
      <c r="C6121">
        <v>20.531590000000001</v>
      </c>
      <c r="D6121">
        <v>63</v>
      </c>
      <c r="E6121">
        <v>0</v>
      </c>
      <c r="F6121">
        <v>0</v>
      </c>
      <c r="G6121">
        <v>4</v>
      </c>
      <c r="H6121">
        <v>1570558609446</v>
      </c>
      <c r="I6121">
        <v>526.6875</v>
      </c>
      <c r="J6121" s="5">
        <f t="shared" si="95"/>
        <v>43747.053350069444</v>
      </c>
      <c r="K6121" s="6">
        <v>43747.053350069444</v>
      </c>
      <c r="L6121" s="7">
        <v>43747.053344907406</v>
      </c>
    </row>
    <row r="6122" spans="1:12" x14ac:dyDescent="0.25">
      <c r="A6122" t="e">
        <f>-Lqg_eLA6e9jsLPWSdNI</f>
        <v>#NAME?</v>
      </c>
      <c r="B6122">
        <v>412.5</v>
      </c>
      <c r="C6122">
        <v>20.531590000000001</v>
      </c>
      <c r="D6122">
        <v>63</v>
      </c>
      <c r="E6122">
        <v>0</v>
      </c>
      <c r="F6122">
        <v>0</v>
      </c>
      <c r="G6122">
        <v>11</v>
      </c>
      <c r="H6122">
        <v>1570558615616</v>
      </c>
      <c r="I6122">
        <v>532.125</v>
      </c>
      <c r="J6122" s="4">
        <f t="shared" si="95"/>
        <v>43747.053421481476</v>
      </c>
      <c r="K6122" s="6">
        <v>43747.053421481476</v>
      </c>
      <c r="L6122" s="7">
        <v>43747.053425925929</v>
      </c>
    </row>
    <row r="6123" spans="1:12" x14ac:dyDescent="0.25">
      <c r="A6123" t="e">
        <f>-Lqg_g0jGjgoEI9oWnSn</f>
        <v>#NAME?</v>
      </c>
      <c r="B6123">
        <v>393.75</v>
      </c>
      <c r="C6123">
        <v>20.478950000000001</v>
      </c>
      <c r="D6123">
        <v>63</v>
      </c>
      <c r="E6123">
        <v>0</v>
      </c>
      <c r="F6123">
        <v>0</v>
      </c>
      <c r="G6123">
        <v>13</v>
      </c>
      <c r="H6123">
        <v>1570558622805</v>
      </c>
      <c r="I6123">
        <v>526.6875</v>
      </c>
      <c r="J6123" s="5">
        <f t="shared" si="95"/>
        <v>43747.053504687494</v>
      </c>
      <c r="K6123" s="6">
        <v>43747.053504687494</v>
      </c>
      <c r="L6123" s="7">
        <v>43747.053506944445</v>
      </c>
    </row>
    <row r="6124" spans="1:12" x14ac:dyDescent="0.25">
      <c r="A6124" t="e">
        <f>-Lqg_hb-Z6gp4owFxNO_</f>
        <v>#NAME?</v>
      </c>
      <c r="B6124">
        <v>393.75</v>
      </c>
      <c r="C6124">
        <v>20.478950000000001</v>
      </c>
      <c r="D6124">
        <v>63</v>
      </c>
      <c r="E6124">
        <v>0</v>
      </c>
      <c r="F6124">
        <v>0</v>
      </c>
      <c r="G6124">
        <v>10</v>
      </c>
      <c r="H6124">
        <v>1570558629005</v>
      </c>
      <c r="I6124">
        <v>526.6875</v>
      </c>
      <c r="J6124" s="4">
        <f t="shared" si="95"/>
        <v>43747.053576446757</v>
      </c>
      <c r="K6124" s="6">
        <v>43747.053576446757</v>
      </c>
      <c r="L6124" s="7">
        <v>43747.053576388891</v>
      </c>
    </row>
    <row r="6125" spans="1:12" x14ac:dyDescent="0.25">
      <c r="A6125" t="e">
        <f>-Lqg_j631l6nWo01xaFG</f>
        <v>#NAME?</v>
      </c>
      <c r="B6125">
        <v>415.625</v>
      </c>
      <c r="C6125">
        <v>20.478950000000001</v>
      </c>
      <c r="D6125">
        <v>63</v>
      </c>
      <c r="E6125">
        <v>0</v>
      </c>
      <c r="F6125">
        <v>0</v>
      </c>
      <c r="G6125">
        <v>5</v>
      </c>
      <c r="H6125">
        <v>1570558635166</v>
      </c>
      <c r="I6125">
        <v>533.8125</v>
      </c>
      <c r="J6125" s="5">
        <f t="shared" si="95"/>
        <v>43747.053647754627</v>
      </c>
      <c r="K6125" s="6">
        <v>43747.053647754627</v>
      </c>
      <c r="L6125" s="7">
        <v>43747.05364583333</v>
      </c>
    </row>
    <row r="6126" spans="1:12" x14ac:dyDescent="0.25">
      <c r="A6126" t="e">
        <f>-Lqg_kYiwROYZG5Mcwf1</f>
        <v>#NAME?</v>
      </c>
      <c r="B6126">
        <v>393.75</v>
      </c>
      <c r="C6126">
        <v>20.531590000000001</v>
      </c>
      <c r="D6126">
        <v>63</v>
      </c>
      <c r="E6126">
        <v>0</v>
      </c>
      <c r="F6126">
        <v>0</v>
      </c>
      <c r="G6126">
        <v>10</v>
      </c>
      <c r="H6126">
        <v>1570558641366</v>
      </c>
      <c r="I6126">
        <v>526.6875</v>
      </c>
      <c r="J6126" s="4">
        <f t="shared" si="95"/>
        <v>43747.053719513882</v>
      </c>
      <c r="K6126" s="6">
        <v>43747.053719513882</v>
      </c>
      <c r="L6126" s="7">
        <v>43747.053715277776</v>
      </c>
    </row>
    <row r="6127" spans="1:12" x14ac:dyDescent="0.25">
      <c r="A6127" t="e">
        <f>-Lqg_n-E8fxg4R1GS9cC</f>
        <v>#NAME?</v>
      </c>
      <c r="B6127">
        <v>393.75</v>
      </c>
      <c r="C6127">
        <v>20.531590000000001</v>
      </c>
      <c r="D6127">
        <v>63</v>
      </c>
      <c r="E6127">
        <v>0</v>
      </c>
      <c r="F6127">
        <v>0</v>
      </c>
      <c r="G6127">
        <v>7</v>
      </c>
      <c r="H6127">
        <v>1570558651303</v>
      </c>
      <c r="I6127">
        <v>526.6875</v>
      </c>
      <c r="J6127" s="5">
        <f t="shared" si="95"/>
        <v>43747.053834525461</v>
      </c>
      <c r="K6127" s="6">
        <v>43747.053834525461</v>
      </c>
      <c r="L6127" s="7">
        <v>43747.053831018522</v>
      </c>
    </row>
    <row r="6128" spans="1:12" x14ac:dyDescent="0.25">
      <c r="A6128" t="e">
        <f>-Lqg_ocxLZrvLB55LreI</f>
        <v>#NAME?</v>
      </c>
      <c r="B6128">
        <v>393.75</v>
      </c>
      <c r="C6128">
        <v>20.531590000000001</v>
      </c>
      <c r="D6128">
        <v>63</v>
      </c>
      <c r="E6128">
        <v>0</v>
      </c>
      <c r="F6128">
        <v>0</v>
      </c>
      <c r="G6128">
        <v>6</v>
      </c>
      <c r="H6128">
        <v>1570558657861</v>
      </c>
      <c r="I6128">
        <v>526.5</v>
      </c>
      <c r="J6128" s="4">
        <f t="shared" si="95"/>
        <v>43747.053910428243</v>
      </c>
      <c r="K6128" s="6">
        <v>43747.053910428243</v>
      </c>
      <c r="L6128" s="7">
        <v>43747.053912037038</v>
      </c>
    </row>
    <row r="6129" spans="1:12" x14ac:dyDescent="0.25">
      <c r="A6129" t="e">
        <f>-Lqg_qNBE_mjs-ktxg0c</f>
        <v>#NAME?</v>
      </c>
      <c r="B6129">
        <v>393.75</v>
      </c>
      <c r="C6129">
        <v>20.478950000000001</v>
      </c>
      <c r="D6129">
        <v>61</v>
      </c>
      <c r="E6129">
        <v>0</v>
      </c>
      <c r="F6129">
        <v>0</v>
      </c>
      <c r="G6129">
        <v>11</v>
      </c>
      <c r="H6129">
        <v>1570558665043</v>
      </c>
      <c r="I6129">
        <v>526.5</v>
      </c>
      <c r="J6129" s="5">
        <f t="shared" si="95"/>
        <v>43747.053993553236</v>
      </c>
      <c r="K6129" s="6">
        <v>43747.053993553236</v>
      </c>
      <c r="L6129" s="7">
        <v>43747.053993055553</v>
      </c>
    </row>
    <row r="6130" spans="1:12" x14ac:dyDescent="0.25">
      <c r="A6130" t="e">
        <f>-Lqg_rwb1NAtGtW-O0I3</f>
        <v>#NAME?</v>
      </c>
      <c r="B6130">
        <v>393.75</v>
      </c>
      <c r="C6130">
        <v>20.531590000000001</v>
      </c>
      <c r="D6130">
        <v>63</v>
      </c>
      <c r="E6130">
        <v>0</v>
      </c>
      <c r="F6130">
        <v>0</v>
      </c>
      <c r="G6130">
        <v>13</v>
      </c>
      <c r="H6130">
        <v>1570558671254</v>
      </c>
      <c r="I6130">
        <v>526.5</v>
      </c>
      <c r="J6130" s="4">
        <f t="shared" si="95"/>
        <v>43747.054065439814</v>
      </c>
      <c r="K6130" s="6">
        <v>43747.054065439814</v>
      </c>
      <c r="L6130" s="7">
        <v>43747.054062499999</v>
      </c>
    </row>
    <row r="6131" spans="1:12" x14ac:dyDescent="0.25">
      <c r="A6131" t="e">
        <f>-Lqg_te0hLJ8IMHZtEWJ</f>
        <v>#NAME?</v>
      </c>
      <c r="B6131">
        <v>393.75</v>
      </c>
      <c r="C6131">
        <v>20.478950000000001</v>
      </c>
      <c r="D6131">
        <v>63</v>
      </c>
      <c r="E6131">
        <v>0</v>
      </c>
      <c r="F6131">
        <v>0</v>
      </c>
      <c r="G6131">
        <v>3</v>
      </c>
      <c r="H6131">
        <v>1570558678483</v>
      </c>
      <c r="I6131">
        <v>526.6875</v>
      </c>
      <c r="J6131" s="5">
        <f t="shared" si="95"/>
        <v>43747.054149108793</v>
      </c>
      <c r="K6131" s="6">
        <v>43747.054149108793</v>
      </c>
      <c r="L6131" s="7">
        <v>43747.054143518515</v>
      </c>
    </row>
    <row r="6132" spans="1:12" x14ac:dyDescent="0.25">
      <c r="A6132" t="e">
        <f>-Lqg_v7FXq4UvSv6fDbR</f>
        <v>#NAME?</v>
      </c>
      <c r="B6132">
        <v>393.75</v>
      </c>
      <c r="C6132">
        <v>20.478950000000001</v>
      </c>
      <c r="D6132">
        <v>64</v>
      </c>
      <c r="E6132">
        <v>0</v>
      </c>
      <c r="F6132">
        <v>0</v>
      </c>
      <c r="G6132">
        <v>2</v>
      </c>
      <c r="H6132">
        <v>1570558684653</v>
      </c>
      <c r="I6132">
        <v>526.5</v>
      </c>
      <c r="J6132" s="4">
        <f t="shared" si="95"/>
        <v>43747.054220520826</v>
      </c>
      <c r="K6132" s="6">
        <v>43747.054220520826</v>
      </c>
      <c r="L6132" s="7">
        <v>43747.054224537038</v>
      </c>
    </row>
    <row r="6133" spans="1:12" x14ac:dyDescent="0.25">
      <c r="A6133" t="e">
        <f>-Lqg_x0K9h3wjZ01S8qG</f>
        <v>#NAME?</v>
      </c>
      <c r="B6133">
        <v>412.5</v>
      </c>
      <c r="C6133">
        <v>20.478950000000001</v>
      </c>
      <c r="D6133">
        <v>64</v>
      </c>
      <c r="E6133">
        <v>0</v>
      </c>
      <c r="F6133">
        <v>0</v>
      </c>
      <c r="G6133">
        <v>6</v>
      </c>
      <c r="H6133">
        <v>1570558690833</v>
      </c>
      <c r="I6133">
        <v>532.3125</v>
      </c>
      <c r="J6133" s="5">
        <f t="shared" si="95"/>
        <v>43747.054292048611</v>
      </c>
      <c r="K6133" s="6">
        <v>43747.054292048611</v>
      </c>
      <c r="L6133" s="7">
        <v>43747.054293981484</v>
      </c>
    </row>
    <row r="6134" spans="1:12" x14ac:dyDescent="0.25">
      <c r="A6134" t="e">
        <f>-Lqg_ysoXyaJNHGODhAt</f>
        <v>#NAME?</v>
      </c>
      <c r="B6134">
        <v>393.75</v>
      </c>
      <c r="C6134">
        <v>20.478950000000001</v>
      </c>
      <c r="D6134">
        <v>63</v>
      </c>
      <c r="E6134">
        <v>0</v>
      </c>
      <c r="F6134">
        <v>0</v>
      </c>
      <c r="G6134">
        <v>9</v>
      </c>
      <c r="H6134">
        <v>1570558699071</v>
      </c>
      <c r="I6134">
        <v>526.6875</v>
      </c>
      <c r="J6134" s="4">
        <f t="shared" si="95"/>
        <v>43747.05438739583</v>
      </c>
      <c r="K6134" s="6">
        <v>43747.05438739583</v>
      </c>
      <c r="L6134" s="7">
        <v>43747.054386574076</v>
      </c>
    </row>
    <row r="6135" spans="1:12" x14ac:dyDescent="0.25">
      <c r="A6135" t="e">
        <f>-Lqga-SC2b5IiZVL-n3E</f>
        <v>#NAME?</v>
      </c>
      <c r="B6135">
        <v>393.75</v>
      </c>
      <c r="C6135">
        <v>20.478950000000001</v>
      </c>
      <c r="D6135">
        <v>63</v>
      </c>
      <c r="E6135">
        <v>0</v>
      </c>
      <c r="F6135">
        <v>0</v>
      </c>
      <c r="G6135">
        <v>9</v>
      </c>
      <c r="H6135">
        <v>1570558706293</v>
      </c>
      <c r="I6135">
        <v>526.5</v>
      </c>
      <c r="J6135" s="5">
        <f t="shared" si="95"/>
        <v>43747.054470983792</v>
      </c>
      <c r="K6135" s="6">
        <v>43747.054470983792</v>
      </c>
      <c r="L6135" s="7">
        <v>43747.054467592592</v>
      </c>
    </row>
    <row r="6136" spans="1:12" x14ac:dyDescent="0.25">
      <c r="A6136" t="e">
        <f>-Lqga0uwdu8w8VRIWsMi</f>
        <v>#NAME?</v>
      </c>
      <c r="B6136">
        <v>393.75</v>
      </c>
      <c r="C6136">
        <v>20.531590000000001</v>
      </c>
      <c r="D6136">
        <v>64</v>
      </c>
      <c r="E6136">
        <v>0</v>
      </c>
      <c r="F6136">
        <v>0</v>
      </c>
      <c r="G6136">
        <v>11</v>
      </c>
      <c r="H6136">
        <v>1570558712477</v>
      </c>
      <c r="I6136">
        <v>526.5</v>
      </c>
      <c r="J6136" s="4">
        <f t="shared" si="95"/>
        <v>43747.054542557868</v>
      </c>
      <c r="K6136" s="6">
        <v>43747.054542557868</v>
      </c>
      <c r="L6136" s="7">
        <v>43747.054537037038</v>
      </c>
    </row>
    <row r="6137" spans="1:12" x14ac:dyDescent="0.25">
      <c r="A6137" t="e">
        <f>-Lqga2V03B4m-cJbWdeQ</f>
        <v>#NAME?</v>
      </c>
      <c r="B6137">
        <v>393.75</v>
      </c>
      <c r="C6137">
        <v>20.478950000000001</v>
      </c>
      <c r="D6137">
        <v>64</v>
      </c>
      <c r="E6137">
        <v>0</v>
      </c>
      <c r="F6137">
        <v>0</v>
      </c>
      <c r="G6137">
        <v>14</v>
      </c>
      <c r="H6137">
        <v>1570558718653</v>
      </c>
      <c r="I6137">
        <v>526.6875</v>
      </c>
      <c r="J6137" s="5">
        <f t="shared" si="95"/>
        <v>43747.054614039349</v>
      </c>
      <c r="K6137" s="6">
        <v>43747.054614039349</v>
      </c>
      <c r="L6137" s="7">
        <v>43747.054618055554</v>
      </c>
    </row>
    <row r="6138" spans="1:12" x14ac:dyDescent="0.25">
      <c r="A6138" t="e">
        <f>-Lqga3xwN-nbRpPIM2Fr</f>
        <v>#NAME?</v>
      </c>
      <c r="B6138">
        <v>393.75</v>
      </c>
      <c r="C6138">
        <v>20.531590000000001</v>
      </c>
      <c r="D6138">
        <v>64</v>
      </c>
      <c r="E6138">
        <v>0</v>
      </c>
      <c r="F6138">
        <v>0</v>
      </c>
      <c r="G6138">
        <v>7</v>
      </c>
      <c r="H6138">
        <v>1570558724831</v>
      </c>
      <c r="I6138">
        <v>526.6875</v>
      </c>
      <c r="J6138" s="4">
        <f t="shared" si="95"/>
        <v>43747.054685543982</v>
      </c>
      <c r="K6138" s="6">
        <v>43747.054685543982</v>
      </c>
      <c r="L6138" s="7">
        <v>43747.0546875</v>
      </c>
    </row>
    <row r="6139" spans="1:12" x14ac:dyDescent="0.25">
      <c r="A6139" t="e">
        <f>-Lqga5T1u5A1bSnv4KQ3</f>
        <v>#NAME?</v>
      </c>
      <c r="B6139">
        <v>412.5</v>
      </c>
      <c r="C6139">
        <v>20.478950000000001</v>
      </c>
      <c r="D6139">
        <v>64</v>
      </c>
      <c r="E6139">
        <v>0</v>
      </c>
      <c r="F6139">
        <v>0</v>
      </c>
      <c r="G6139">
        <v>10</v>
      </c>
      <c r="H6139">
        <v>1570558731031</v>
      </c>
      <c r="I6139">
        <v>532.125</v>
      </c>
      <c r="J6139" s="5">
        <f t="shared" si="95"/>
        <v>43747.054757303238</v>
      </c>
      <c r="K6139" s="6">
        <v>43747.054757303238</v>
      </c>
      <c r="L6139" s="7">
        <v>43747.054756944446</v>
      </c>
    </row>
    <row r="6140" spans="1:12" x14ac:dyDescent="0.25">
      <c r="A6140" t="e">
        <f>-Lqga6xBUvhyRqUMuK5n</f>
        <v>#NAME?</v>
      </c>
      <c r="B6140">
        <v>393.75</v>
      </c>
      <c r="C6140">
        <v>20.478950000000001</v>
      </c>
      <c r="D6140">
        <v>65</v>
      </c>
      <c r="E6140">
        <v>0</v>
      </c>
      <c r="F6140">
        <v>0</v>
      </c>
      <c r="G6140">
        <v>7</v>
      </c>
      <c r="H6140">
        <v>1570558737203</v>
      </c>
      <c r="I6140">
        <v>526.6875</v>
      </c>
      <c r="J6140" s="4">
        <f t="shared" si="95"/>
        <v>43747.054828738423</v>
      </c>
      <c r="K6140" s="6">
        <v>43747.054828738423</v>
      </c>
      <c r="L6140" s="7">
        <v>43747.054826388892</v>
      </c>
    </row>
    <row r="6141" spans="1:12" x14ac:dyDescent="0.25">
      <c r="A6141" t="e">
        <f>-Lqga8pBW9z61SMVE7r4</f>
        <v>#NAME?</v>
      </c>
      <c r="B6141">
        <v>393.75</v>
      </c>
      <c r="C6141">
        <v>20.531590000000001</v>
      </c>
      <c r="D6141">
        <v>65</v>
      </c>
      <c r="E6141">
        <v>0</v>
      </c>
      <c r="F6141">
        <v>0</v>
      </c>
      <c r="G6141">
        <v>8</v>
      </c>
      <c r="H6141">
        <v>1570558743392</v>
      </c>
      <c r="I6141">
        <v>526.6875</v>
      </c>
      <c r="J6141" s="5">
        <f t="shared" si="95"/>
        <v>43747.054900370371</v>
      </c>
      <c r="K6141" s="6">
        <v>43747.054900370371</v>
      </c>
      <c r="L6141" s="7">
        <v>43747.054895833331</v>
      </c>
    </row>
    <row r="6142" spans="1:12" x14ac:dyDescent="0.25">
      <c r="A6142" t="e">
        <f>-LqgaAY1T6hjRp5VOhwg</f>
        <v>#NAME?</v>
      </c>
      <c r="B6142">
        <v>415.625</v>
      </c>
      <c r="C6142">
        <v>20.478950000000001</v>
      </c>
      <c r="D6142">
        <v>65</v>
      </c>
      <c r="E6142">
        <v>0</v>
      </c>
      <c r="F6142">
        <v>0</v>
      </c>
      <c r="G6142">
        <v>5</v>
      </c>
      <c r="H6142">
        <v>1570558751634</v>
      </c>
      <c r="I6142">
        <v>533.25</v>
      </c>
      <c r="J6142" s="4">
        <f t="shared" si="95"/>
        <v>43747.054995763887</v>
      </c>
      <c r="K6142" s="6">
        <v>43747.054995763887</v>
      </c>
      <c r="L6142" s="7">
        <v>43747.055</v>
      </c>
    </row>
    <row r="6143" spans="1:12" x14ac:dyDescent="0.25">
      <c r="A6143" t="e">
        <f>-LqgaCGYCUaWRmZT6Wct</f>
        <v>#NAME?</v>
      </c>
      <c r="B6143">
        <v>393.75</v>
      </c>
      <c r="C6143">
        <v>20.478950000000001</v>
      </c>
      <c r="D6143">
        <v>65</v>
      </c>
      <c r="E6143">
        <v>0</v>
      </c>
      <c r="F6143">
        <v>0</v>
      </c>
      <c r="G6143">
        <v>9</v>
      </c>
      <c r="H6143">
        <v>1570558758802</v>
      </c>
      <c r="I6143">
        <v>526.6875</v>
      </c>
      <c r="J6143" s="5">
        <f t="shared" si="95"/>
        <v>43747.055078726851</v>
      </c>
      <c r="K6143" s="6">
        <v>43747.055078726851</v>
      </c>
      <c r="L6143" s="7">
        <v>43747.055081018516</v>
      </c>
    </row>
    <row r="6144" spans="1:12" x14ac:dyDescent="0.25">
      <c r="A6144" t="e">
        <f>-LqgaDoF3V5-lFYIg5Br</f>
        <v>#NAME?</v>
      </c>
      <c r="B6144">
        <v>393.75</v>
      </c>
      <c r="C6144">
        <v>20.478950000000001</v>
      </c>
      <c r="D6144">
        <v>65</v>
      </c>
      <c r="E6144">
        <v>0</v>
      </c>
      <c r="F6144">
        <v>0</v>
      </c>
      <c r="G6144">
        <v>1</v>
      </c>
      <c r="H6144">
        <v>1570558765032</v>
      </c>
      <c r="I6144">
        <v>526.6875</v>
      </c>
      <c r="J6144" s="4">
        <f t="shared" si="95"/>
        <v>43747.05515083333</v>
      </c>
      <c r="K6144" s="6">
        <v>43747.05515083333</v>
      </c>
      <c r="L6144" s="7">
        <v>43747.055150462962</v>
      </c>
    </row>
    <row r="6145" spans="1:12" x14ac:dyDescent="0.25">
      <c r="A6145" t="e">
        <f>-LqgaFVfO9zm6r0QfZXq</f>
        <v>#NAME?</v>
      </c>
      <c r="B6145">
        <v>393.75</v>
      </c>
      <c r="C6145">
        <v>20.478950000000001</v>
      </c>
      <c r="D6145">
        <v>66</v>
      </c>
      <c r="E6145">
        <v>0</v>
      </c>
      <c r="F6145">
        <v>0</v>
      </c>
      <c r="G6145">
        <v>0</v>
      </c>
      <c r="H6145">
        <v>1570558772243</v>
      </c>
      <c r="I6145">
        <v>526.6875</v>
      </c>
      <c r="J6145" s="5">
        <f t="shared" si="95"/>
        <v>43747.055234293977</v>
      </c>
      <c r="K6145" s="6">
        <v>43747.055234293977</v>
      </c>
      <c r="L6145" s="7">
        <v>43747.055231481485</v>
      </c>
    </row>
    <row r="6146" spans="1:12" x14ac:dyDescent="0.25">
      <c r="A6146" t="e">
        <f>-LqgaH4wGTr_rPBZvAeV</f>
        <v>#NAME?</v>
      </c>
      <c r="B6146">
        <v>393.75</v>
      </c>
      <c r="C6146">
        <v>20.478950000000001</v>
      </c>
      <c r="D6146">
        <v>66</v>
      </c>
      <c r="E6146">
        <v>0</v>
      </c>
      <c r="F6146">
        <v>0</v>
      </c>
      <c r="G6146">
        <v>5</v>
      </c>
      <c r="H6146">
        <v>1570558778433</v>
      </c>
      <c r="I6146">
        <v>526.6875</v>
      </c>
      <c r="J6146" s="4">
        <f t="shared" ref="J6146:K6209" si="96">(H6146/86400000)+25569+(7/24)</f>
        <v>43747.055305937502</v>
      </c>
      <c r="K6146" s="6">
        <v>43747.055305937502</v>
      </c>
      <c r="L6146" s="7">
        <v>43747.055300925924</v>
      </c>
    </row>
    <row r="6147" spans="1:12" x14ac:dyDescent="0.25">
      <c r="A6147" t="e">
        <f>-LqgaIZxqXKJ53KG9Dlz</f>
        <v>#NAME?</v>
      </c>
      <c r="B6147">
        <v>393.75</v>
      </c>
      <c r="C6147">
        <v>20.478950000000001</v>
      </c>
      <c r="D6147">
        <v>66</v>
      </c>
      <c r="E6147">
        <v>0</v>
      </c>
      <c r="F6147">
        <v>0</v>
      </c>
      <c r="G6147">
        <v>9</v>
      </c>
      <c r="H6147">
        <v>1570558784602</v>
      </c>
      <c r="I6147">
        <v>526.6875</v>
      </c>
      <c r="J6147" s="5">
        <f t="shared" si="96"/>
        <v>43747.055377337958</v>
      </c>
      <c r="K6147" s="6">
        <v>43747.055377337958</v>
      </c>
      <c r="L6147" s="7">
        <v>43747.055381944447</v>
      </c>
    </row>
    <row r="6148" spans="1:12" x14ac:dyDescent="0.25">
      <c r="A6148" t="e">
        <f>-LqgaKGPevfFRT2ckcuc</f>
        <v>#NAME?</v>
      </c>
      <c r="B6148">
        <v>393.75</v>
      </c>
      <c r="C6148">
        <v>20.478950000000001</v>
      </c>
      <c r="D6148">
        <v>66</v>
      </c>
      <c r="E6148">
        <v>0</v>
      </c>
      <c r="F6148">
        <v>0</v>
      </c>
      <c r="G6148">
        <v>9</v>
      </c>
      <c r="H6148">
        <v>1570558790803</v>
      </c>
      <c r="I6148">
        <v>526.6875</v>
      </c>
      <c r="J6148" s="4">
        <f t="shared" si="96"/>
        <v>43747.05544910879</v>
      </c>
      <c r="K6148" s="6">
        <v>43747.05544910879</v>
      </c>
      <c r="L6148" s="7">
        <v>43747.055451388886</v>
      </c>
    </row>
    <row r="6149" spans="1:12" x14ac:dyDescent="0.25">
      <c r="A6149" t="s">
        <v>7184</v>
      </c>
      <c r="B6149">
        <v>393.75</v>
      </c>
      <c r="C6149">
        <v>20.478950000000001</v>
      </c>
      <c r="D6149">
        <v>64</v>
      </c>
      <c r="E6149">
        <v>0</v>
      </c>
      <c r="F6149">
        <v>0</v>
      </c>
      <c r="G6149">
        <v>5</v>
      </c>
      <c r="H6149">
        <v>1570558798012</v>
      </c>
      <c r="I6149">
        <v>526.5</v>
      </c>
      <c r="J6149" s="5">
        <f t="shared" si="96"/>
        <v>43747.055532546299</v>
      </c>
      <c r="K6149" s="6">
        <v>43747.055532546299</v>
      </c>
      <c r="L6149" s="7">
        <v>43747.055532407408</v>
      </c>
    </row>
    <row r="6150" spans="1:12" x14ac:dyDescent="0.25">
      <c r="A6150" t="e">
        <f>-LqgaNa1c9uQzE5wIngz</f>
        <v>#NAME?</v>
      </c>
      <c r="B6150">
        <v>393.75</v>
      </c>
      <c r="C6150">
        <v>20.531590000000001</v>
      </c>
      <c r="D6150">
        <v>64</v>
      </c>
      <c r="E6150">
        <v>0</v>
      </c>
      <c r="F6150">
        <v>0</v>
      </c>
      <c r="G6150">
        <v>9</v>
      </c>
      <c r="H6150">
        <v>1570558805204</v>
      </c>
      <c r="I6150">
        <v>526.5</v>
      </c>
      <c r="J6150" s="4">
        <f t="shared" si="96"/>
        <v>43747.055615787038</v>
      </c>
      <c r="K6150" s="6">
        <v>43747.055615787038</v>
      </c>
      <c r="L6150" s="7">
        <v>43747.055613425924</v>
      </c>
    </row>
    <row r="6151" spans="1:12" x14ac:dyDescent="0.25">
      <c r="A6151" t="e">
        <f>-LqgaP7wUJ5qzcibvHb0</f>
        <v>#NAME?</v>
      </c>
      <c r="B6151">
        <v>412.5</v>
      </c>
      <c r="C6151">
        <v>20.531590000000001</v>
      </c>
      <c r="D6151">
        <v>63</v>
      </c>
      <c r="E6151">
        <v>0</v>
      </c>
      <c r="F6151">
        <v>0</v>
      </c>
      <c r="G6151">
        <v>14</v>
      </c>
      <c r="H6151">
        <v>1570558811402</v>
      </c>
      <c r="I6151">
        <v>532.3125</v>
      </c>
      <c r="J6151" s="5">
        <f t="shared" si="96"/>
        <v>43747.055687523149</v>
      </c>
      <c r="K6151" s="6">
        <v>43747.055687523149</v>
      </c>
      <c r="L6151" s="7">
        <v>43747.05568287037</v>
      </c>
    </row>
    <row r="6152" spans="1:12" x14ac:dyDescent="0.25">
      <c r="A6152" t="e">
        <f>-LqgaQd2YngO1Qt-LcDB</f>
        <v>#NAME?</v>
      </c>
      <c r="B6152">
        <v>393.75</v>
      </c>
      <c r="C6152">
        <v>20.531590000000001</v>
      </c>
      <c r="D6152">
        <v>63</v>
      </c>
      <c r="E6152">
        <v>0</v>
      </c>
      <c r="F6152">
        <v>0</v>
      </c>
      <c r="G6152">
        <v>5</v>
      </c>
      <c r="H6152">
        <v>1570558817563</v>
      </c>
      <c r="I6152">
        <v>526.6875</v>
      </c>
      <c r="J6152" s="4">
        <f t="shared" si="96"/>
        <v>43747.055758831011</v>
      </c>
      <c r="K6152" s="6">
        <v>43747.055758831011</v>
      </c>
      <c r="L6152" s="7">
        <v>43747.055763888886</v>
      </c>
    </row>
    <row r="6153" spans="1:12" x14ac:dyDescent="0.25">
      <c r="A6153" t="e">
        <f>-LqgaS4gdnbnNBLGd0_3</f>
        <v>#NAME?</v>
      </c>
      <c r="B6153">
        <v>393.75</v>
      </c>
      <c r="C6153">
        <v>20.478950000000001</v>
      </c>
      <c r="D6153">
        <v>62</v>
      </c>
      <c r="E6153">
        <v>0</v>
      </c>
      <c r="F6153">
        <v>0</v>
      </c>
      <c r="G6153">
        <v>4</v>
      </c>
      <c r="H6153">
        <v>1570558823761</v>
      </c>
      <c r="I6153">
        <v>526.6875</v>
      </c>
      <c r="J6153" s="5">
        <f t="shared" si="96"/>
        <v>43747.055830567122</v>
      </c>
      <c r="K6153" s="6">
        <v>43747.055830567122</v>
      </c>
      <c r="L6153" s="7">
        <v>43747.055833333332</v>
      </c>
    </row>
    <row r="6154" spans="1:12" x14ac:dyDescent="0.25">
      <c r="A6154" t="e">
        <f>-LqgaTexNFKkbBTRy3r9</f>
        <v>#NAME?</v>
      </c>
      <c r="B6154">
        <v>393.75</v>
      </c>
      <c r="C6154">
        <v>20.531590000000001</v>
      </c>
      <c r="D6154">
        <v>63</v>
      </c>
      <c r="E6154">
        <v>0</v>
      </c>
      <c r="F6154">
        <v>0</v>
      </c>
      <c r="G6154">
        <v>6</v>
      </c>
      <c r="H6154">
        <v>1570558829956</v>
      </c>
      <c r="I6154">
        <v>526.6875</v>
      </c>
      <c r="J6154" s="4">
        <f t="shared" si="96"/>
        <v>43747.055902268512</v>
      </c>
      <c r="K6154" s="6">
        <v>43747.055902268512</v>
      </c>
      <c r="L6154" s="7">
        <v>43747.055902777778</v>
      </c>
    </row>
    <row r="6155" spans="1:12" x14ac:dyDescent="0.25">
      <c r="A6155" t="e">
        <f>-LqgaVA2q8tWdx5drSyQ</f>
        <v>#NAME?</v>
      </c>
      <c r="B6155">
        <v>428.125</v>
      </c>
      <c r="C6155">
        <v>20.531590000000001</v>
      </c>
      <c r="D6155">
        <v>63</v>
      </c>
      <c r="E6155">
        <v>0</v>
      </c>
      <c r="F6155">
        <v>0</v>
      </c>
      <c r="G6155">
        <v>7</v>
      </c>
      <c r="H6155">
        <v>1570558836123</v>
      </c>
      <c r="I6155">
        <v>537.1875</v>
      </c>
      <c r="J6155" s="5">
        <f t="shared" si="96"/>
        <v>43747.055973645831</v>
      </c>
      <c r="K6155" s="6">
        <v>43747.055973645831</v>
      </c>
      <c r="L6155" s="7">
        <v>43747.055972222224</v>
      </c>
    </row>
    <row r="6156" spans="1:12" x14ac:dyDescent="0.25">
      <c r="A6156" t="e">
        <f>-LqgaWe08X0zTNi7FN0w</f>
        <v>#NAME?</v>
      </c>
      <c r="B6156">
        <v>393.75</v>
      </c>
      <c r="C6156">
        <v>20.478950000000001</v>
      </c>
      <c r="D6156">
        <v>65</v>
      </c>
      <c r="E6156">
        <v>0</v>
      </c>
      <c r="F6156">
        <v>0</v>
      </c>
      <c r="G6156">
        <v>7</v>
      </c>
      <c r="H6156">
        <v>1570558842323</v>
      </c>
      <c r="I6156">
        <v>526.6875</v>
      </c>
      <c r="J6156" s="4">
        <f t="shared" si="96"/>
        <v>43747.056045405094</v>
      </c>
      <c r="K6156" s="6">
        <v>43747.056045405094</v>
      </c>
      <c r="L6156" s="7">
        <v>43747.056041666663</v>
      </c>
    </row>
    <row r="6157" spans="1:12" x14ac:dyDescent="0.25">
      <c r="A6157" t="e">
        <f>-LqgaYBvuXIjQ7qpoqQJ</f>
        <v>#NAME?</v>
      </c>
      <c r="B6157">
        <v>393.75</v>
      </c>
      <c r="C6157">
        <v>20.478950000000001</v>
      </c>
      <c r="D6157">
        <v>64</v>
      </c>
      <c r="E6157">
        <v>0</v>
      </c>
      <c r="F6157">
        <v>0</v>
      </c>
      <c r="G6157">
        <v>9</v>
      </c>
      <c r="H6157">
        <v>1570558848511</v>
      </c>
      <c r="I6157">
        <v>526.5</v>
      </c>
      <c r="J6157" s="5">
        <f t="shared" si="96"/>
        <v>43747.056117025459</v>
      </c>
      <c r="K6157" s="6">
        <v>43747.056117025459</v>
      </c>
      <c r="L6157" s="7">
        <v>43747.056122685186</v>
      </c>
    </row>
    <row r="6158" spans="1:12" x14ac:dyDescent="0.25">
      <c r="A6158" t="e">
        <f>-LqgaZh3a_zb1NMBEwbJ</f>
        <v>#NAME?</v>
      </c>
      <c r="B6158">
        <v>393.75</v>
      </c>
      <c r="C6158">
        <v>20.478950000000001</v>
      </c>
      <c r="D6158">
        <v>64</v>
      </c>
      <c r="E6158">
        <v>0</v>
      </c>
      <c r="F6158">
        <v>0</v>
      </c>
      <c r="G6158">
        <v>0</v>
      </c>
      <c r="H6158">
        <v>1570558854683</v>
      </c>
      <c r="I6158">
        <v>526.6875</v>
      </c>
      <c r="J6158" s="4">
        <f t="shared" si="96"/>
        <v>43747.05618846065</v>
      </c>
      <c r="K6158" s="6">
        <v>43747.05618846065</v>
      </c>
      <c r="L6158" s="7">
        <v>43747.056192129632</v>
      </c>
    </row>
    <row r="6159" spans="1:12" x14ac:dyDescent="0.25">
      <c r="A6159" t="e">
        <f>-LqgaaCG0LkIx2kK5rx5</f>
        <v>#NAME?</v>
      </c>
      <c r="B6159">
        <v>393.75</v>
      </c>
      <c r="C6159">
        <v>20.531590000000001</v>
      </c>
      <c r="D6159">
        <v>65</v>
      </c>
      <c r="E6159">
        <v>0</v>
      </c>
      <c r="F6159">
        <v>0</v>
      </c>
      <c r="G6159">
        <v>7</v>
      </c>
      <c r="H6159">
        <v>1570558860883</v>
      </c>
      <c r="I6159">
        <v>526.6875</v>
      </c>
      <c r="J6159" s="5">
        <f t="shared" si="96"/>
        <v>43747.056260219906</v>
      </c>
      <c r="K6159" s="6">
        <v>43747.056260219906</v>
      </c>
      <c r="L6159" s="7">
        <v>43747.056261574071</v>
      </c>
    </row>
    <row r="6160" spans="1:12" x14ac:dyDescent="0.25">
      <c r="J6160" s="4"/>
    </row>
    <row r="6161" spans="10:10" x14ac:dyDescent="0.25">
      <c r="J6161" s="5"/>
    </row>
    <row r="6162" spans="10:10" x14ac:dyDescent="0.25">
      <c r="J6162" s="4"/>
    </row>
    <row r="6163" spans="10:10" x14ac:dyDescent="0.25">
      <c r="J6163" s="5"/>
    </row>
    <row r="6164" spans="10:10" x14ac:dyDescent="0.25">
      <c r="J6164" s="4"/>
    </row>
    <row r="6165" spans="10:10" x14ac:dyDescent="0.25">
      <c r="J6165" s="5"/>
    </row>
    <row r="6166" spans="10:10" x14ac:dyDescent="0.25">
      <c r="J6166" s="4"/>
    </row>
    <row r="6167" spans="10:10" x14ac:dyDescent="0.25">
      <c r="J6167" s="5"/>
    </row>
    <row r="6168" spans="10:10" x14ac:dyDescent="0.25">
      <c r="J6168" s="4"/>
    </row>
    <row r="6169" spans="10:10" x14ac:dyDescent="0.25">
      <c r="J6169" s="5"/>
    </row>
    <row r="6170" spans="10:10" x14ac:dyDescent="0.25">
      <c r="J6170" s="4"/>
    </row>
    <row r="6171" spans="10:10" x14ac:dyDescent="0.25">
      <c r="J6171" s="5"/>
    </row>
    <row r="6172" spans="10:10" x14ac:dyDescent="0.25">
      <c r="J6172" s="4"/>
    </row>
    <row r="6173" spans="10:10" x14ac:dyDescent="0.25">
      <c r="J6173" s="5"/>
    </row>
    <row r="6174" spans="10:10" x14ac:dyDescent="0.25">
      <c r="J6174" s="4"/>
    </row>
    <row r="6175" spans="10:10" x14ac:dyDescent="0.25">
      <c r="J6175" s="5"/>
    </row>
    <row r="6176" spans="10:10" x14ac:dyDescent="0.25">
      <c r="J6176" s="4"/>
    </row>
    <row r="6177" spans="10:10" x14ac:dyDescent="0.25">
      <c r="J6177" s="5"/>
    </row>
    <row r="6178" spans="10:10" x14ac:dyDescent="0.25">
      <c r="J6178" s="4"/>
    </row>
    <row r="6179" spans="10:10" x14ac:dyDescent="0.25">
      <c r="J6179" s="5"/>
    </row>
    <row r="6180" spans="10:10" x14ac:dyDescent="0.25">
      <c r="J6180" s="4"/>
    </row>
    <row r="6181" spans="10:10" x14ac:dyDescent="0.25">
      <c r="J6181" s="5"/>
    </row>
    <row r="6182" spans="10:10" x14ac:dyDescent="0.25">
      <c r="J6182" s="4"/>
    </row>
    <row r="6183" spans="10:10" x14ac:dyDescent="0.25">
      <c r="J6183" s="5"/>
    </row>
    <row r="6184" spans="10:10" x14ac:dyDescent="0.25">
      <c r="J6184" s="4"/>
    </row>
    <row r="6185" spans="10:10" x14ac:dyDescent="0.25">
      <c r="J6185" s="5"/>
    </row>
    <row r="6186" spans="10:10" x14ac:dyDescent="0.25">
      <c r="J6186" s="4"/>
    </row>
    <row r="6187" spans="10:10" x14ac:dyDescent="0.25">
      <c r="J6187" s="5"/>
    </row>
    <row r="6188" spans="10:10" x14ac:dyDescent="0.25">
      <c r="J6188" s="4"/>
    </row>
    <row r="6189" spans="10:10" x14ac:dyDescent="0.25">
      <c r="J6189" s="5"/>
    </row>
    <row r="6190" spans="10:10" x14ac:dyDescent="0.25">
      <c r="J6190" s="4"/>
    </row>
    <row r="6191" spans="10:10" x14ac:dyDescent="0.25">
      <c r="J6191" s="5"/>
    </row>
    <row r="6192" spans="10:10" x14ac:dyDescent="0.25">
      <c r="J6192" s="4"/>
    </row>
    <row r="6193" spans="10:10" x14ac:dyDescent="0.25">
      <c r="J6193" s="5"/>
    </row>
    <row r="6194" spans="10:10" x14ac:dyDescent="0.25">
      <c r="J6194" s="4"/>
    </row>
    <row r="6195" spans="10:10" x14ac:dyDescent="0.25">
      <c r="J6195" s="5"/>
    </row>
    <row r="6196" spans="10:10" x14ac:dyDescent="0.25">
      <c r="J6196" s="4"/>
    </row>
    <row r="6197" spans="10:10" x14ac:dyDescent="0.25">
      <c r="J6197" s="5"/>
    </row>
    <row r="6198" spans="10:10" x14ac:dyDescent="0.25">
      <c r="J6198" s="4"/>
    </row>
    <row r="6199" spans="10:10" x14ac:dyDescent="0.25">
      <c r="J6199" s="5"/>
    </row>
    <row r="6200" spans="10:10" x14ac:dyDescent="0.25">
      <c r="J6200" s="4"/>
    </row>
    <row r="6201" spans="10:10" x14ac:dyDescent="0.25">
      <c r="J6201" s="5"/>
    </row>
    <row r="6202" spans="10:10" x14ac:dyDescent="0.25">
      <c r="J6202" s="4"/>
    </row>
    <row r="6203" spans="10:10" x14ac:dyDescent="0.25">
      <c r="J6203" s="5"/>
    </row>
    <row r="6204" spans="10:10" x14ac:dyDescent="0.25">
      <c r="J6204" s="4"/>
    </row>
    <row r="6205" spans="10:10" x14ac:dyDescent="0.25">
      <c r="J6205" s="5"/>
    </row>
    <row r="6206" spans="10:10" x14ac:dyDescent="0.25">
      <c r="J6206" s="4"/>
    </row>
    <row r="6207" spans="10:10" x14ac:dyDescent="0.25">
      <c r="J6207" s="5"/>
    </row>
    <row r="6208" spans="10:10" x14ac:dyDescent="0.25">
      <c r="J6208" s="4"/>
    </row>
    <row r="6209" spans="10:10" x14ac:dyDescent="0.25">
      <c r="J6209" s="5"/>
    </row>
    <row r="6210" spans="10:10" x14ac:dyDescent="0.25">
      <c r="J6210" s="4"/>
    </row>
    <row r="6211" spans="10:10" x14ac:dyDescent="0.25">
      <c r="J6211" s="5"/>
    </row>
    <row r="6212" spans="10:10" x14ac:dyDescent="0.25">
      <c r="J6212" s="4"/>
    </row>
    <row r="6213" spans="10:10" x14ac:dyDescent="0.25">
      <c r="J6213" s="5"/>
    </row>
    <row r="6214" spans="10:10" x14ac:dyDescent="0.25">
      <c r="J6214" s="4"/>
    </row>
    <row r="6215" spans="10:10" x14ac:dyDescent="0.25">
      <c r="J6215" s="5"/>
    </row>
    <row r="6216" spans="10:10" x14ac:dyDescent="0.25">
      <c r="J6216" s="4"/>
    </row>
    <row r="6217" spans="10:10" x14ac:dyDescent="0.25">
      <c r="J6217" s="5"/>
    </row>
    <row r="6218" spans="10:10" x14ac:dyDescent="0.25">
      <c r="J6218" s="4"/>
    </row>
    <row r="6219" spans="10:10" x14ac:dyDescent="0.25">
      <c r="J6219" s="5"/>
    </row>
    <row r="6220" spans="10:10" x14ac:dyDescent="0.25">
      <c r="J6220" s="4"/>
    </row>
    <row r="6221" spans="10:10" x14ac:dyDescent="0.25">
      <c r="J6221" s="5"/>
    </row>
    <row r="6222" spans="10:10" x14ac:dyDescent="0.25">
      <c r="J6222" s="4"/>
    </row>
    <row r="6223" spans="10:10" x14ac:dyDescent="0.25">
      <c r="J6223" s="5"/>
    </row>
    <row r="6224" spans="10:10" x14ac:dyDescent="0.25">
      <c r="J6224" s="4"/>
    </row>
    <row r="6225" spans="10:10" x14ac:dyDescent="0.25">
      <c r="J6225" s="5"/>
    </row>
    <row r="6226" spans="10:10" x14ac:dyDescent="0.25">
      <c r="J6226" s="4"/>
    </row>
    <row r="6227" spans="10:10" x14ac:dyDescent="0.25">
      <c r="J6227" s="5"/>
    </row>
    <row r="6228" spans="10:10" x14ac:dyDescent="0.25">
      <c r="J6228" s="4"/>
    </row>
    <row r="6229" spans="10:10" x14ac:dyDescent="0.25">
      <c r="J6229" s="5"/>
    </row>
    <row r="6230" spans="10:10" x14ac:dyDescent="0.25">
      <c r="J6230" s="4"/>
    </row>
    <row r="6231" spans="10:10" x14ac:dyDescent="0.25">
      <c r="J6231" s="5"/>
    </row>
    <row r="6232" spans="10:10" x14ac:dyDescent="0.25">
      <c r="J6232" s="4"/>
    </row>
    <row r="6233" spans="10:10" x14ac:dyDescent="0.25">
      <c r="J6233" s="5"/>
    </row>
    <row r="6234" spans="10:10" x14ac:dyDescent="0.25">
      <c r="J6234" s="4"/>
    </row>
    <row r="6235" spans="10:10" x14ac:dyDescent="0.25">
      <c r="J6235" s="5"/>
    </row>
    <row r="6236" spans="10:10" x14ac:dyDescent="0.25">
      <c r="J6236" s="4"/>
    </row>
    <row r="6237" spans="10:10" x14ac:dyDescent="0.25">
      <c r="J6237" s="5"/>
    </row>
    <row r="6238" spans="10:10" x14ac:dyDescent="0.25">
      <c r="J6238" s="4"/>
    </row>
    <row r="6239" spans="10:10" x14ac:dyDescent="0.25">
      <c r="J6239" s="5"/>
    </row>
    <row r="6240" spans="10:10" x14ac:dyDescent="0.25">
      <c r="J6240" s="4"/>
    </row>
    <row r="6241" spans="10:10" x14ac:dyDescent="0.25">
      <c r="J6241" s="5"/>
    </row>
    <row r="6242" spans="10:10" x14ac:dyDescent="0.25">
      <c r="J6242" s="4"/>
    </row>
    <row r="6243" spans="10:10" x14ac:dyDescent="0.25">
      <c r="J6243" s="5"/>
    </row>
    <row r="6244" spans="10:10" x14ac:dyDescent="0.25">
      <c r="J6244" s="4"/>
    </row>
    <row r="6245" spans="10:10" x14ac:dyDescent="0.25">
      <c r="J6245" s="5"/>
    </row>
    <row r="6246" spans="10:10" x14ac:dyDescent="0.25">
      <c r="J6246" s="4"/>
    </row>
    <row r="6247" spans="10:10" x14ac:dyDescent="0.25">
      <c r="J6247" s="5"/>
    </row>
    <row r="6248" spans="10:10" x14ac:dyDescent="0.25">
      <c r="J6248" s="4"/>
    </row>
    <row r="6249" spans="10:10" x14ac:dyDescent="0.25">
      <c r="J6249" s="5"/>
    </row>
    <row r="6250" spans="10:10" x14ac:dyDescent="0.25">
      <c r="J6250" s="4"/>
    </row>
    <row r="6251" spans="10:10" x14ac:dyDescent="0.25">
      <c r="J6251" s="5"/>
    </row>
    <row r="6252" spans="10:10" x14ac:dyDescent="0.25">
      <c r="J6252" s="4"/>
    </row>
    <row r="6253" spans="10:10" x14ac:dyDescent="0.25">
      <c r="J6253" s="5"/>
    </row>
    <row r="6254" spans="10:10" x14ac:dyDescent="0.25">
      <c r="J6254" s="4"/>
    </row>
    <row r="6255" spans="10:10" x14ac:dyDescent="0.25">
      <c r="J6255" s="5"/>
    </row>
    <row r="6256" spans="10:10" x14ac:dyDescent="0.25">
      <c r="J6256" s="4"/>
    </row>
    <row r="6257" spans="10:10" x14ac:dyDescent="0.25">
      <c r="J6257" s="5"/>
    </row>
    <row r="6258" spans="10:10" x14ac:dyDescent="0.25">
      <c r="J6258" s="4"/>
    </row>
    <row r="6259" spans="10:10" x14ac:dyDescent="0.25">
      <c r="J6259" s="5"/>
    </row>
    <row r="6260" spans="10:10" x14ac:dyDescent="0.25">
      <c r="J6260" s="4"/>
    </row>
    <row r="6261" spans="10:10" x14ac:dyDescent="0.25">
      <c r="J6261" s="5"/>
    </row>
    <row r="6262" spans="10:10" x14ac:dyDescent="0.25">
      <c r="J6262" s="4"/>
    </row>
    <row r="6263" spans="10:10" x14ac:dyDescent="0.25">
      <c r="J6263" s="5"/>
    </row>
    <row r="6264" spans="10:10" x14ac:dyDescent="0.25">
      <c r="J6264" s="4"/>
    </row>
    <row r="6265" spans="10:10" x14ac:dyDescent="0.25">
      <c r="J6265" s="5"/>
    </row>
    <row r="6266" spans="10:10" x14ac:dyDescent="0.25">
      <c r="J6266" s="4"/>
    </row>
    <row r="6267" spans="10:10" x14ac:dyDescent="0.25">
      <c r="J6267" s="5"/>
    </row>
    <row r="6268" spans="10:10" x14ac:dyDescent="0.25">
      <c r="J6268" s="4"/>
    </row>
    <row r="6269" spans="10:10" x14ac:dyDescent="0.25">
      <c r="J6269" s="5"/>
    </row>
    <row r="6270" spans="10:10" x14ac:dyDescent="0.25">
      <c r="J6270" s="4"/>
    </row>
    <row r="6271" spans="10:10" x14ac:dyDescent="0.25">
      <c r="J6271" s="5"/>
    </row>
    <row r="6272" spans="10:10" x14ac:dyDescent="0.25">
      <c r="J6272" s="4"/>
    </row>
    <row r="6273" spans="10:10" x14ac:dyDescent="0.25">
      <c r="J6273" s="5"/>
    </row>
    <row r="6274" spans="10:10" x14ac:dyDescent="0.25">
      <c r="J6274" s="4"/>
    </row>
    <row r="6275" spans="10:10" x14ac:dyDescent="0.25">
      <c r="J6275" s="5"/>
    </row>
    <row r="6276" spans="10:10" x14ac:dyDescent="0.25">
      <c r="J6276" s="4"/>
    </row>
    <row r="6277" spans="10:10" x14ac:dyDescent="0.25">
      <c r="J6277" s="5"/>
    </row>
    <row r="6278" spans="10:10" x14ac:dyDescent="0.25">
      <c r="J6278" s="4"/>
    </row>
    <row r="6279" spans="10:10" x14ac:dyDescent="0.25">
      <c r="J6279" s="5"/>
    </row>
    <row r="6280" spans="10:10" x14ac:dyDescent="0.25">
      <c r="J6280" s="4"/>
    </row>
    <row r="6281" spans="10:10" x14ac:dyDescent="0.25">
      <c r="J6281" s="5"/>
    </row>
    <row r="6282" spans="10:10" x14ac:dyDescent="0.25">
      <c r="J6282" s="4"/>
    </row>
    <row r="6283" spans="10:10" x14ac:dyDescent="0.25">
      <c r="J6283" s="5"/>
    </row>
    <row r="6284" spans="10:10" x14ac:dyDescent="0.25">
      <c r="J6284" s="4"/>
    </row>
    <row r="6285" spans="10:10" x14ac:dyDescent="0.25">
      <c r="J6285" s="5"/>
    </row>
    <row r="6286" spans="10:10" x14ac:dyDescent="0.25">
      <c r="J6286" s="4"/>
    </row>
    <row r="6287" spans="10:10" x14ac:dyDescent="0.25">
      <c r="J6287" s="5"/>
    </row>
    <row r="6288" spans="10:10" x14ac:dyDescent="0.25">
      <c r="J6288" s="4"/>
    </row>
    <row r="6289" spans="10:10" x14ac:dyDescent="0.25">
      <c r="J6289" s="5"/>
    </row>
    <row r="6290" spans="10:10" x14ac:dyDescent="0.25">
      <c r="J6290" s="4"/>
    </row>
    <row r="6291" spans="10:10" x14ac:dyDescent="0.25">
      <c r="J6291" s="5"/>
    </row>
    <row r="6292" spans="10:10" x14ac:dyDescent="0.25">
      <c r="J6292" s="4"/>
    </row>
    <row r="6293" spans="10:10" x14ac:dyDescent="0.25">
      <c r="J6293" s="5"/>
    </row>
    <row r="6294" spans="10:10" x14ac:dyDescent="0.25">
      <c r="J6294" s="4"/>
    </row>
    <row r="6295" spans="10:10" x14ac:dyDescent="0.25">
      <c r="J6295" s="5"/>
    </row>
    <row r="6296" spans="10:10" x14ac:dyDescent="0.25">
      <c r="J6296" s="4"/>
    </row>
    <row r="6297" spans="10:10" x14ac:dyDescent="0.25">
      <c r="J6297" s="5"/>
    </row>
    <row r="6298" spans="10:10" x14ac:dyDescent="0.25">
      <c r="J6298" s="4"/>
    </row>
    <row r="6299" spans="10:10" x14ac:dyDescent="0.25">
      <c r="J6299" s="5"/>
    </row>
    <row r="6300" spans="10:10" x14ac:dyDescent="0.25">
      <c r="J6300" s="4"/>
    </row>
    <row r="6301" spans="10:10" x14ac:dyDescent="0.25">
      <c r="J6301" s="5"/>
    </row>
    <row r="6302" spans="10:10" x14ac:dyDescent="0.25">
      <c r="J6302" s="4"/>
    </row>
    <row r="6303" spans="10:10" x14ac:dyDescent="0.25">
      <c r="J6303" s="5"/>
    </row>
    <row r="6304" spans="10:10" x14ac:dyDescent="0.25">
      <c r="J6304" s="4"/>
    </row>
    <row r="6305" spans="10:10" x14ac:dyDescent="0.25">
      <c r="J6305" s="5"/>
    </row>
    <row r="6306" spans="10:10" x14ac:dyDescent="0.25">
      <c r="J6306" s="4"/>
    </row>
    <row r="6307" spans="10:10" x14ac:dyDescent="0.25">
      <c r="J6307" s="5"/>
    </row>
    <row r="6308" spans="10:10" x14ac:dyDescent="0.25">
      <c r="J6308" s="4"/>
    </row>
    <row r="6309" spans="10:10" x14ac:dyDescent="0.25">
      <c r="J6309" s="5"/>
    </row>
    <row r="6310" spans="10:10" x14ac:dyDescent="0.25">
      <c r="J6310" s="4"/>
    </row>
    <row r="6311" spans="10:10" x14ac:dyDescent="0.25">
      <c r="J6311" s="5"/>
    </row>
    <row r="6312" spans="10:10" x14ac:dyDescent="0.25">
      <c r="J6312" s="4"/>
    </row>
    <row r="6313" spans="10:10" x14ac:dyDescent="0.25">
      <c r="J6313" s="5"/>
    </row>
    <row r="6314" spans="10:10" x14ac:dyDescent="0.25">
      <c r="J6314" s="4"/>
    </row>
    <row r="6315" spans="10:10" x14ac:dyDescent="0.25">
      <c r="J6315" s="5"/>
    </row>
    <row r="6316" spans="10:10" x14ac:dyDescent="0.25">
      <c r="J6316" s="4"/>
    </row>
    <row r="6317" spans="10:10" x14ac:dyDescent="0.25">
      <c r="J6317" s="5"/>
    </row>
    <row r="6318" spans="10:10" x14ac:dyDescent="0.25">
      <c r="J6318" s="4"/>
    </row>
    <row r="6319" spans="10:10" x14ac:dyDescent="0.25">
      <c r="J6319" s="5"/>
    </row>
    <row r="6320" spans="10:10" x14ac:dyDescent="0.25">
      <c r="J6320" s="4"/>
    </row>
    <row r="6321" spans="10:10" x14ac:dyDescent="0.25">
      <c r="J6321" s="5"/>
    </row>
    <row r="6322" spans="10:10" x14ac:dyDescent="0.25">
      <c r="J6322" s="4"/>
    </row>
    <row r="6323" spans="10:10" x14ac:dyDescent="0.25">
      <c r="J6323" s="5"/>
    </row>
    <row r="6324" spans="10:10" x14ac:dyDescent="0.25">
      <c r="J6324" s="4"/>
    </row>
    <row r="6325" spans="10:10" x14ac:dyDescent="0.25">
      <c r="J6325" s="5"/>
    </row>
    <row r="6326" spans="10:10" x14ac:dyDescent="0.25">
      <c r="J6326" s="4"/>
    </row>
    <row r="6327" spans="10:10" x14ac:dyDescent="0.25">
      <c r="J6327" s="5"/>
    </row>
    <row r="6328" spans="10:10" x14ac:dyDescent="0.25">
      <c r="J6328" s="4"/>
    </row>
    <row r="6329" spans="10:10" x14ac:dyDescent="0.25">
      <c r="J6329" s="5"/>
    </row>
    <row r="6330" spans="10:10" x14ac:dyDescent="0.25">
      <c r="J6330" s="4"/>
    </row>
    <row r="6331" spans="10:10" x14ac:dyDescent="0.25">
      <c r="J6331" s="5"/>
    </row>
    <row r="6332" spans="10:10" x14ac:dyDescent="0.25">
      <c r="J6332" s="4"/>
    </row>
    <row r="6333" spans="10:10" x14ac:dyDescent="0.25">
      <c r="J6333" s="5"/>
    </row>
    <row r="6334" spans="10:10" x14ac:dyDescent="0.25">
      <c r="J6334" s="4"/>
    </row>
    <row r="6335" spans="10:10" x14ac:dyDescent="0.25">
      <c r="J6335" s="5"/>
    </row>
    <row r="6336" spans="10:10" x14ac:dyDescent="0.25">
      <c r="J6336" s="4"/>
    </row>
    <row r="6337" spans="10:10" x14ac:dyDescent="0.25">
      <c r="J6337" s="5"/>
    </row>
    <row r="6338" spans="10:10" x14ac:dyDescent="0.25">
      <c r="J6338" s="4"/>
    </row>
    <row r="6339" spans="10:10" x14ac:dyDescent="0.25">
      <c r="J6339" s="5"/>
    </row>
    <row r="6340" spans="10:10" x14ac:dyDescent="0.25">
      <c r="J6340" s="4"/>
    </row>
    <row r="6341" spans="10:10" x14ac:dyDescent="0.25">
      <c r="J6341" s="5"/>
    </row>
    <row r="6342" spans="10:10" x14ac:dyDescent="0.25">
      <c r="J6342" s="4"/>
    </row>
    <row r="6343" spans="10:10" x14ac:dyDescent="0.25">
      <c r="J6343" s="5"/>
    </row>
    <row r="6344" spans="10:10" x14ac:dyDescent="0.25">
      <c r="J6344" s="4"/>
    </row>
    <row r="6345" spans="10:10" x14ac:dyDescent="0.25">
      <c r="J6345" s="5"/>
    </row>
    <row r="6346" spans="10:10" x14ac:dyDescent="0.25">
      <c r="J6346" s="4"/>
    </row>
    <row r="6347" spans="10:10" x14ac:dyDescent="0.25">
      <c r="J6347" s="5"/>
    </row>
    <row r="6348" spans="10:10" x14ac:dyDescent="0.25">
      <c r="J6348" s="4"/>
    </row>
    <row r="6349" spans="10:10" x14ac:dyDescent="0.25">
      <c r="J6349" s="5"/>
    </row>
    <row r="6350" spans="10:10" x14ac:dyDescent="0.25">
      <c r="J6350" s="4"/>
    </row>
    <row r="6351" spans="10:10" x14ac:dyDescent="0.25">
      <c r="J6351" s="5"/>
    </row>
    <row r="6352" spans="10:10" x14ac:dyDescent="0.25">
      <c r="J6352" s="4"/>
    </row>
    <row r="6353" spans="10:10" x14ac:dyDescent="0.25">
      <c r="J6353" s="5"/>
    </row>
    <row r="6354" spans="10:10" x14ac:dyDescent="0.25">
      <c r="J6354" s="4"/>
    </row>
    <row r="6355" spans="10:10" x14ac:dyDescent="0.25">
      <c r="J6355" s="5"/>
    </row>
    <row r="6356" spans="10:10" x14ac:dyDescent="0.25">
      <c r="J6356" s="4"/>
    </row>
    <row r="6357" spans="10:10" x14ac:dyDescent="0.25">
      <c r="J6357" s="5"/>
    </row>
    <row r="6358" spans="10:10" x14ac:dyDescent="0.25">
      <c r="J6358" s="4"/>
    </row>
    <row r="6359" spans="10:10" x14ac:dyDescent="0.25">
      <c r="J6359" s="5"/>
    </row>
    <row r="6360" spans="10:10" x14ac:dyDescent="0.25">
      <c r="J6360" s="4"/>
    </row>
    <row r="6361" spans="10:10" x14ac:dyDescent="0.25">
      <c r="J6361" s="5"/>
    </row>
    <row r="6362" spans="10:10" x14ac:dyDescent="0.25">
      <c r="J6362" s="4"/>
    </row>
    <row r="6363" spans="10:10" x14ac:dyDescent="0.25">
      <c r="J6363" s="5"/>
    </row>
    <row r="6364" spans="10:10" x14ac:dyDescent="0.25">
      <c r="J6364" s="4"/>
    </row>
    <row r="6365" spans="10:10" x14ac:dyDescent="0.25">
      <c r="J6365" s="5"/>
    </row>
    <row r="6366" spans="10:10" x14ac:dyDescent="0.25">
      <c r="J6366" s="4"/>
    </row>
    <row r="6367" spans="10:10" x14ac:dyDescent="0.25">
      <c r="J6367" s="5"/>
    </row>
    <row r="6368" spans="10:10" x14ac:dyDescent="0.25">
      <c r="J6368" s="4"/>
    </row>
    <row r="6369" spans="10:10" x14ac:dyDescent="0.25">
      <c r="J6369" s="5"/>
    </row>
    <row r="6370" spans="10:10" x14ac:dyDescent="0.25">
      <c r="J6370" s="4"/>
    </row>
    <row r="6371" spans="10:10" x14ac:dyDescent="0.25">
      <c r="J6371" s="5"/>
    </row>
    <row r="6372" spans="10:10" x14ac:dyDescent="0.25">
      <c r="J6372" s="4"/>
    </row>
    <row r="6373" spans="10:10" x14ac:dyDescent="0.25">
      <c r="J6373" s="5"/>
    </row>
    <row r="6374" spans="10:10" x14ac:dyDescent="0.25">
      <c r="J6374" s="4"/>
    </row>
    <row r="6375" spans="10:10" x14ac:dyDescent="0.25">
      <c r="J6375" s="5"/>
    </row>
    <row r="6376" spans="10:10" x14ac:dyDescent="0.25">
      <c r="J6376" s="4"/>
    </row>
    <row r="6377" spans="10:10" x14ac:dyDescent="0.25">
      <c r="J6377" s="5"/>
    </row>
    <row r="6378" spans="10:10" x14ac:dyDescent="0.25">
      <c r="J6378" s="4"/>
    </row>
    <row r="6379" spans="10:10" x14ac:dyDescent="0.25">
      <c r="J6379" s="5"/>
    </row>
    <row r="6380" spans="10:10" x14ac:dyDescent="0.25">
      <c r="J6380" s="4"/>
    </row>
    <row r="6381" spans="10:10" x14ac:dyDescent="0.25">
      <c r="J6381" s="5"/>
    </row>
    <row r="6382" spans="10:10" x14ac:dyDescent="0.25">
      <c r="J6382" s="4"/>
    </row>
    <row r="6383" spans="10:10" x14ac:dyDescent="0.25">
      <c r="J6383" s="5"/>
    </row>
    <row r="6384" spans="10:10" x14ac:dyDescent="0.25">
      <c r="J6384" s="4"/>
    </row>
    <row r="6385" spans="10:10" x14ac:dyDescent="0.25">
      <c r="J6385" s="5"/>
    </row>
    <row r="6386" spans="10:10" x14ac:dyDescent="0.25">
      <c r="J6386" s="4"/>
    </row>
    <row r="6387" spans="10:10" x14ac:dyDescent="0.25">
      <c r="J6387" s="5"/>
    </row>
    <row r="6388" spans="10:10" x14ac:dyDescent="0.25">
      <c r="J6388" s="4"/>
    </row>
    <row r="6389" spans="10:10" x14ac:dyDescent="0.25">
      <c r="J6389" s="5"/>
    </row>
    <row r="6390" spans="10:10" x14ac:dyDescent="0.25">
      <c r="J6390" s="4"/>
    </row>
    <row r="6391" spans="10:10" x14ac:dyDescent="0.25">
      <c r="J6391" s="5"/>
    </row>
    <row r="6392" spans="10:10" x14ac:dyDescent="0.25">
      <c r="J6392" s="4"/>
    </row>
    <row r="6393" spans="10:10" x14ac:dyDescent="0.25">
      <c r="J6393" s="5"/>
    </row>
    <row r="6394" spans="10:10" x14ac:dyDescent="0.25">
      <c r="J6394" s="4"/>
    </row>
    <row r="6395" spans="10:10" x14ac:dyDescent="0.25">
      <c r="J6395" s="5"/>
    </row>
    <row r="6396" spans="10:10" x14ac:dyDescent="0.25">
      <c r="J6396" s="4"/>
    </row>
    <row r="6397" spans="10:10" x14ac:dyDescent="0.25">
      <c r="J6397" s="5"/>
    </row>
    <row r="6398" spans="10:10" x14ac:dyDescent="0.25">
      <c r="J6398" s="4"/>
    </row>
    <row r="6399" spans="10:10" x14ac:dyDescent="0.25">
      <c r="J6399" s="5"/>
    </row>
    <row r="6400" spans="10:10" x14ac:dyDescent="0.25">
      <c r="J6400" s="4"/>
    </row>
    <row r="6401" spans="10:10" x14ac:dyDescent="0.25">
      <c r="J6401" s="5"/>
    </row>
    <row r="6402" spans="10:10" x14ac:dyDescent="0.25">
      <c r="J6402" s="4"/>
    </row>
    <row r="6403" spans="10:10" x14ac:dyDescent="0.25">
      <c r="J6403" s="5"/>
    </row>
    <row r="6404" spans="10:10" x14ac:dyDescent="0.25">
      <c r="J6404" s="4"/>
    </row>
    <row r="6405" spans="10:10" x14ac:dyDescent="0.25">
      <c r="J6405" s="5"/>
    </row>
    <row r="6406" spans="10:10" x14ac:dyDescent="0.25">
      <c r="J6406" s="4"/>
    </row>
    <row r="6407" spans="10:10" x14ac:dyDescent="0.25">
      <c r="J6407" s="5"/>
    </row>
    <row r="6408" spans="10:10" x14ac:dyDescent="0.25">
      <c r="J6408" s="4"/>
    </row>
    <row r="6409" spans="10:10" x14ac:dyDescent="0.25">
      <c r="J6409" s="5"/>
    </row>
    <row r="6410" spans="10:10" x14ac:dyDescent="0.25">
      <c r="J6410" s="4"/>
    </row>
    <row r="6411" spans="10:10" x14ac:dyDescent="0.25">
      <c r="J6411" s="5"/>
    </row>
    <row r="6412" spans="10:10" x14ac:dyDescent="0.25">
      <c r="J6412" s="4"/>
    </row>
    <row r="6413" spans="10:10" x14ac:dyDescent="0.25">
      <c r="J6413" s="5"/>
    </row>
    <row r="6414" spans="10:10" x14ac:dyDescent="0.25">
      <c r="J6414" s="4"/>
    </row>
    <row r="6415" spans="10:10" x14ac:dyDescent="0.25">
      <c r="J6415" s="5"/>
    </row>
    <row r="6416" spans="10:10" x14ac:dyDescent="0.25">
      <c r="J6416" s="4"/>
    </row>
    <row r="6417" spans="10:10" x14ac:dyDescent="0.25">
      <c r="J6417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ACA245-F774-4009-B55F-854FFC5411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MANAHATI</dc:creator>
  <cp:lastModifiedBy>user</cp:lastModifiedBy>
  <dcterms:created xsi:type="dcterms:W3CDTF">2019-10-09T03:10:19Z</dcterms:created>
  <dcterms:modified xsi:type="dcterms:W3CDTF">2019-10-11T18:09:15Z</dcterms:modified>
</cp:coreProperties>
</file>